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6217EDAC-548F-4D02-B32B-4C0B30043D67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28" r:id="rId1"/>
    <sheet name="産業大分類" sheetId="5" r:id="rId2"/>
    <sheet name="産業中分類" sheetId="6" r:id="rId3"/>
    <sheet name="産業小分類" sheetId="7" r:id="rId4"/>
    <sheet name="島根県" sheetId="8" r:id="rId5"/>
    <sheet name="松江市" sheetId="9" r:id="rId6"/>
    <sheet name="浜田市" sheetId="10" r:id="rId7"/>
    <sheet name="出雲市" sheetId="11" r:id="rId8"/>
    <sheet name="益田市" sheetId="12" r:id="rId9"/>
    <sheet name="大田市" sheetId="13" r:id="rId10"/>
    <sheet name="安来市" sheetId="14" r:id="rId11"/>
    <sheet name="江津市" sheetId="15" r:id="rId12"/>
    <sheet name="雲南市" sheetId="16" r:id="rId13"/>
    <sheet name="仁多郡奥出雲町" sheetId="17" r:id="rId14"/>
    <sheet name="飯石郡飯南町" sheetId="18" r:id="rId15"/>
    <sheet name="邑智郡川本町" sheetId="19" r:id="rId16"/>
    <sheet name="邑智郡美郷町" sheetId="20" r:id="rId17"/>
    <sheet name="邑智郡邑南町" sheetId="21" r:id="rId18"/>
    <sheet name="鹿足郡津和野町" sheetId="22" r:id="rId19"/>
    <sheet name="鹿足郡吉賀町" sheetId="23" r:id="rId20"/>
    <sheet name="隠岐郡海士町" sheetId="24" r:id="rId21"/>
    <sheet name="隠岐郡西ノ島町" sheetId="25" r:id="rId22"/>
    <sheet name="隠岐郡知夫村" sheetId="26" r:id="rId23"/>
    <sheet name="隠岐郡隠岐の島町" sheetId="27" r:id="rId24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221" r:id="rId25"/>
    <pivotCache cacheId="2222" r:id="rId26"/>
    <pivotCache cacheId="2223" r:id="rId2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27" l="1"/>
  <c r="G21" i="27"/>
  <c r="E21" i="27"/>
  <c r="I20" i="27"/>
  <c r="G20" i="27"/>
  <c r="E20" i="27"/>
  <c r="C20" i="27"/>
  <c r="I21" i="26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<sst xmlns="http://schemas.openxmlformats.org/spreadsheetml/2006/main" count="3064" uniqueCount="228">
  <si>
    <t>32000 島根県</t>
  </si>
  <si>
    <t>32201 松江市</t>
  </si>
  <si>
    <t>32202 浜田市</t>
  </si>
  <si>
    <t>32203 出雲市</t>
  </si>
  <si>
    <t>32204 益田市</t>
  </si>
  <si>
    <t>32205 大田市</t>
  </si>
  <si>
    <t>32206 安来市</t>
  </si>
  <si>
    <t>32207 江津市</t>
  </si>
  <si>
    <t>32209 雲南市</t>
  </si>
  <si>
    <t>32343 仁多郡奥出雲町</t>
  </si>
  <si>
    <t>32386 飯石郡飯南町</t>
  </si>
  <si>
    <t>32441 邑智郡川本町</t>
  </si>
  <si>
    <t>32448 邑智郡美郷町</t>
  </si>
  <si>
    <t>32449 邑智郡邑南町</t>
  </si>
  <si>
    <t>32501 鹿足郡津和野町</t>
  </si>
  <si>
    <t>32505 鹿足郡吉賀町</t>
  </si>
  <si>
    <t>32525 隠岐郡海士町</t>
  </si>
  <si>
    <t>32526 隠岐郡西ノ島町</t>
  </si>
  <si>
    <t>32527 隠岐郡知夫村</t>
  </si>
  <si>
    <t>32528 隠岐郡隠岐の島町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</si>
  <si>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</si>
  <si>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</si>
  <si>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</si>
  <si>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</si>
  <si>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</si>
  <si>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</si>
  <si>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</si>
  <si>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</si>
  <si>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</si>
  <si>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</si>
  <si>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</si>
  <si>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</si>
  <si>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</si>
  <si>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</si>
  <si>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</si>
  <si>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</si>
  <si>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</si>
  <si>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</si>
  <si>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</si>
  <si>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</si>
  <si>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</si>
  <si>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</si>
  <si>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</si>
  <si>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</si>
  <si>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</si>
  <si>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</si>
  <si>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09 食料品製造業</t>
  </si>
  <si>
    <t>52 飲食料品卸売業</t>
  </si>
  <si>
    <t>53 建築材料，鉱物・金属材料等卸売業</t>
  </si>
  <si>
    <t>54 機械器具卸売業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</si>
  <si>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</si>
  <si>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</si>
  <si>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</si>
  <si>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</si>
  <si>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</si>
  <si>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</si>
  <si>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</si>
  <si>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</si>
  <si>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</si>
  <si>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</si>
  <si>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82 その他の教育，学習支援業</t>
  </si>
  <si>
    <t>83 医療業</t>
  </si>
  <si>
    <t>85 社会保険・社会福祉・介護事業</t>
  </si>
  <si>
    <t>68 不動産取引業</t>
  </si>
  <si>
    <t>92 その他の事業サービス業</t>
  </si>
  <si>
    <t>79 その他の生活関連サービス業</t>
  </si>
  <si>
    <t>89 自動車整備業</t>
  </si>
  <si>
    <t>75 宿泊業</t>
  </si>
  <si>
    <t>21 窯業・土石製品製造業</t>
  </si>
  <si>
    <t>32 その他の製造業</t>
  </si>
  <si>
    <t>90 機械等修理業（別掲を除く）</t>
  </si>
  <si>
    <t>95 その他のサービス業</t>
  </si>
  <si>
    <t>12 木材・木製品製造業（家具を除く）</t>
  </si>
  <si>
    <t>13 家具・装備品製造業</t>
  </si>
  <si>
    <t>77 持ち帰り・配達飲食サービス業</t>
  </si>
  <si>
    <t>11 繊維工業</t>
  </si>
  <si>
    <t>24 金属製品製造業</t>
  </si>
  <si>
    <t>10 飲料・たばこ・飼料製造業</t>
  </si>
  <si>
    <t>44 道路貨物運送業</t>
  </si>
  <si>
    <t>61 無店舗小売業</t>
  </si>
  <si>
    <t>15 印刷・同関連業</t>
  </si>
  <si>
    <t>70 物品賃貸業</t>
  </si>
  <si>
    <t>33 電気業</t>
  </si>
  <si>
    <t>36 水道業</t>
  </si>
  <si>
    <t>47 倉庫業</t>
  </si>
  <si>
    <t>67 保険業（保険媒介代理業，保険サービス業を含む）</t>
  </si>
  <si>
    <t>91 職業紹介・労働者派遣業</t>
  </si>
  <si>
    <t>16 化学工業</t>
  </si>
  <si>
    <t>31 輸送用機械器具製造業</t>
  </si>
  <si>
    <t>41 映像・音声・文字情報制作業</t>
  </si>
  <si>
    <t>43 道路旅客運送業</t>
  </si>
  <si>
    <t>80 娯楽業</t>
  </si>
  <si>
    <t>88 廃棄物処理業</t>
  </si>
  <si>
    <t>48 運輸に附帯するサービス業</t>
  </si>
  <si>
    <t>自治体</t>
  </si>
  <si>
    <t>産業中分類</t>
  </si>
  <si>
    <t>062 土木工事業（舗装工事業を除く）</t>
  </si>
  <si>
    <t>064 建築工事業（木造建築工事業を除く）</t>
  </si>
  <si>
    <t>065 木造建築工事業</t>
  </si>
  <si>
    <t>573 婦人・子供服小売業</t>
  </si>
  <si>
    <t>585 酒小売業</t>
  </si>
  <si>
    <t>589 その他の飲食料品小売業</t>
  </si>
  <si>
    <t>591 自動車小売業</t>
  </si>
  <si>
    <t>593 機械器具小売業（自動車，自転車を除く）</t>
  </si>
  <si>
    <t>603 医薬品・化粧品小売業</t>
  </si>
  <si>
    <t>609 他に分類されない小売業</t>
  </si>
  <si>
    <t>692 貸家業，貸間業</t>
  </si>
  <si>
    <t>742 土木建築サービス業</t>
  </si>
  <si>
    <t>762 専門料理店</t>
  </si>
  <si>
    <t>765 酒場，ビヤホール</t>
  </si>
  <si>
    <t>766 バー，キャバレー，ナイトクラブ</t>
  </si>
  <si>
    <t>782 理容業</t>
  </si>
  <si>
    <t>783 美容業</t>
  </si>
  <si>
    <t>821 社会教育</t>
  </si>
  <si>
    <t>824 教養・技能教授業</t>
  </si>
  <si>
    <t>835 療術業</t>
  </si>
  <si>
    <t>586 菓子・パン小売業</t>
  </si>
  <si>
    <t>691 不動産賃貸業（貸家業，貸間業を除く）</t>
  </si>
  <si>
    <t>693 駐車場業</t>
  </si>
  <si>
    <t>767 喫茶店</t>
  </si>
  <si>
    <t>781 洗濯業</t>
  </si>
  <si>
    <t>605 燃料小売業</t>
  </si>
  <si>
    <t>071 大工工事業</t>
  </si>
  <si>
    <t>083 管工事業（さく井工事業を除く）</t>
  </si>
  <si>
    <t>761 食堂，レストラン（専門料理店を除く）</t>
  </si>
  <si>
    <t>081 電気工事業</t>
  </si>
  <si>
    <t>521 農畜産物・水産物卸売業</t>
  </si>
  <si>
    <t>581 各種食料品小売業</t>
  </si>
  <si>
    <t>601 家具・建具・畳小売業</t>
  </si>
  <si>
    <t>823 学習塾</t>
  </si>
  <si>
    <t>891 自動車整備業</t>
  </si>
  <si>
    <t>951 集会場</t>
  </si>
  <si>
    <t>075 左官工事業</t>
  </si>
  <si>
    <t>099 その他の食料品製造業</t>
  </si>
  <si>
    <t>606 書籍・文房具小売業</t>
  </si>
  <si>
    <t>076 板金・金物工事業</t>
  </si>
  <si>
    <t>121 製材業，木製品製造業</t>
  </si>
  <si>
    <t>133 建具製造業</t>
  </si>
  <si>
    <t>763 そば・うどん店</t>
  </si>
  <si>
    <t>772 配達飲食サービス業</t>
  </si>
  <si>
    <t>131 家具製造業</t>
  </si>
  <si>
    <t>441 一般貨物自動車運送業</t>
  </si>
  <si>
    <t>541 産業機械器具卸売業</t>
  </si>
  <si>
    <t>579 その他の織物・衣服・身の回り品小売業</t>
  </si>
  <si>
    <t>611 通信販売・訪問販売小売業</t>
  </si>
  <si>
    <t>751 旅館，ホテル</t>
  </si>
  <si>
    <t>854 老人福祉・介護事業</t>
  </si>
  <si>
    <t>151 印刷業</t>
  </si>
  <si>
    <t>522 食料・飲料卸売業</t>
  </si>
  <si>
    <t>531 建築材料卸売業</t>
  </si>
  <si>
    <t>559 他に分類されない卸売業</t>
  </si>
  <si>
    <t>582 野菜・果実小売業</t>
  </si>
  <si>
    <t>584 鮮魚小売業</t>
  </si>
  <si>
    <t>702 産業用機械器具賃貸業</t>
  </si>
  <si>
    <t>749 その他の技術サービス業</t>
  </si>
  <si>
    <t>764 すし店</t>
  </si>
  <si>
    <t>922 建物サービス業</t>
  </si>
  <si>
    <t>929 他に分類されない事業サービス業</t>
  </si>
  <si>
    <t>097 パン・菓子製造業</t>
  </si>
  <si>
    <t>116 外衣・シャツ製造業（和式を除く）</t>
  </si>
  <si>
    <t>331 電気業</t>
  </si>
  <si>
    <t>360 管理，補助的経済活動を行う事業所</t>
  </si>
  <si>
    <t>471 倉庫業（冷蔵倉庫業を除く）</t>
  </si>
  <si>
    <t>759 その他の宿泊業</t>
  </si>
  <si>
    <t>789 その他の洗濯・理容・美容・浴場業</t>
  </si>
  <si>
    <t>855 障害者福祉事業</t>
  </si>
  <si>
    <t>859 その他の社会保険・社会福祉・介護事業</t>
  </si>
  <si>
    <t>722 公証人役場，司法書士事務所，土地家屋調査士事務所</t>
  </si>
  <si>
    <t>602 じゅう器小売業</t>
  </si>
  <si>
    <t>066 建築リフォーム工事業</t>
  </si>
  <si>
    <t>079 その他の職別工事業</t>
  </si>
  <si>
    <t>092 水産食料品製造業</t>
  </si>
  <si>
    <t>809 その他の娯楽業</t>
  </si>
  <si>
    <t>833 歯科診療所</t>
  </si>
  <si>
    <t>882 産業廃棄物処理業</t>
  </si>
  <si>
    <t>313 船舶製造・修理業，舶用機関製造業</t>
  </si>
  <si>
    <t>771 持ち帰り飲食サービス業</t>
  </si>
  <si>
    <t>072 とび・土工・コンクリート工事業</t>
  </si>
  <si>
    <t>432 一般乗用旅客自動車運送業</t>
  </si>
  <si>
    <t>489 その他の運輸に附帯するサービス業</t>
  </si>
  <si>
    <t>583 食肉小売業</t>
  </si>
  <si>
    <t>産業小分類</t>
  </si>
  <si>
    <t>32000　島根県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</si>
  <si>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</si>
  <si>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</si>
  <si>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</si>
  <si>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</si>
  <si>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</si>
  <si>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32201　松江市</t>
  </si>
  <si>
    <t>32202　浜田市</t>
  </si>
  <si>
    <t>32203　出雲市</t>
  </si>
  <si>
    <t>32204　益田市</t>
  </si>
  <si>
    <t>32205　大田市</t>
  </si>
  <si>
    <t>32206　安来市</t>
  </si>
  <si>
    <t>32207　江津市</t>
  </si>
  <si>
    <t>32209　雲南市</t>
  </si>
  <si>
    <t>32343　仁多郡奥出雲町</t>
  </si>
  <si>
    <t>32386　飯石郡飯南町</t>
  </si>
  <si>
    <t>32441　邑智郡川本町</t>
  </si>
  <si>
    <t>32448　邑智郡美郷町</t>
  </si>
  <si>
    <t>32449　邑智郡邑南町</t>
  </si>
  <si>
    <t>32501　鹿足郡津和野町</t>
  </si>
  <si>
    <t>32505　鹿足郡吉賀町</t>
  </si>
  <si>
    <t>32525　隠岐郡海士町</t>
  </si>
  <si>
    <t>32526　隠岐郡西ノ島町</t>
  </si>
  <si>
    <t>32527　隠岐郡知夫村</t>
  </si>
  <si>
    <t>32528　隠岐郡隠岐の島町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</si>
  <si>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</si>
  <si>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</si>
  <si>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</si>
  <si>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</si>
  <si>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</si>
  <si>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</si>
  <si>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</si>
  <si>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</si>
  <si>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</si>
  <si>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仁多郡奥出雲町</t>
  </si>
  <si>
    <t>飯石郡飯南町</t>
  </si>
  <si>
    <t>邑智郡川本町</t>
  </si>
  <si>
    <t>邑智郡美郷町</t>
  </si>
  <si>
    <t>邑智郡邑南町</t>
  </si>
  <si>
    <t>鹿足郡津和野町</t>
  </si>
  <si>
    <t>鹿足郡吉賀町</t>
  </si>
  <si>
    <t>隠岐郡海士町</t>
  </si>
  <si>
    <t>隠岐郡西ノ島町</t>
  </si>
  <si>
    <t>隠岐郡知夫村</t>
  </si>
  <si>
    <t>隠岐郡隠岐の島町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</si>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</sst>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330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3.xml"/><Relationship Id="rId30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2143171295" createdVersion="5" refreshedVersion="8" minRefreshableVersion="3" recordCount="300" xr:uid="{048E9381-B782-4EC7-B15E-6BFD5594709B}">
  <cacheSource type="external" connectionId="1"/>
  <cacheFields count="11">
    <cacheField name="都道府県" numFmtId="0" sqlType="-9">
      <sharedItems count="1">
        <s v="32 島根県"/>
      </sharedItems>
    </cacheField>
    <cacheField name="自治体名" numFmtId="0" sqlType="-9">
      <sharedItems count="20">
        <s v="島根県"/>
        <s v="松江市"/>
        <s v="浜田市"/>
        <s v="出雲市"/>
        <s v="益田市"/>
        <s v="大田市"/>
        <s v="安来市"/>
        <s v="江津市"/>
        <s v="雲南市"/>
        <s v="仁多郡奥出雲町"/>
        <s v="飯石郡飯南町"/>
        <s v="邑智郡川本町"/>
        <s v="邑智郡美郷町"/>
        <s v="邑智郡邑南町"/>
        <s v="鹿足郡津和野町"/>
        <s v="鹿足郡吉賀町"/>
        <s v="隠岐郡海士町"/>
        <s v="隠岐郡西ノ島町"/>
        <s v="隠岐郡知夫村"/>
        <s v="隠岐郡隠岐の島町"/>
      </sharedItems>
    </cacheField>
    <cacheField name="自治体" numFmtId="0" sqlType="-9">
      <sharedItems count="20">
        <s v="32000 島根県"/>
        <s v="32201 松江市"/>
        <s v="32202 浜田市"/>
        <s v="32203 出雲市"/>
        <s v="32204 益田市"/>
        <s v="32205 大田市"/>
        <s v="32206 安来市"/>
        <s v="32207 江津市"/>
        <s v="32209 雲南市"/>
        <s v="32343 仁多郡奥出雲町"/>
        <s v="32386 飯石郡飯南町"/>
        <s v="32441 邑智郡川本町"/>
        <s v="32448 邑智郡美郷町"/>
        <s v="32449 邑智郡邑南町"/>
        <s v="32501 鹿足郡津和野町"/>
        <s v="32505 鹿足郡吉賀町"/>
        <s v="32525 隠岐郡海士町"/>
        <s v="32526 隠岐郡西ノ島町"/>
        <s v="32527 隠岐郡知夫村"/>
        <s v="32528 隠岐郡隠岐の島町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4921"/>
    </cacheField>
    <cacheField name="構成比" numFmtId="0" sqlType="3">
      <sharedItems containsSemiMixedTypes="0" containsString="0" containsNumber="1" minValue="0" maxValue="45.16"/>
    </cacheField>
    <cacheField name="総数（個人）" numFmtId="0" sqlType="4">
      <sharedItems containsSemiMixedTypes="0" containsString="0" containsNumber="1" containsInteger="1" minValue="0" maxValue="2471"/>
    </cacheField>
    <cacheField name="構成比（個人）" numFmtId="0" sqlType="3">
      <sharedItems containsSemiMixedTypes="0" containsString="0" containsNumber="1" minValue="0" maxValue="59.09"/>
    </cacheField>
    <cacheField name="総数（法人）" numFmtId="0" sqlType="4">
      <sharedItems containsSemiMixedTypes="0" containsString="0" containsNumber="1" containsInteger="1" minValue="0" maxValue="2430"/>
    </cacheField>
    <cacheField name="構成比（法人）" numFmtId="0" sqlType="3">
      <sharedItems containsSemiMixedTypes="0" containsString="0" containsNumber="1" minValue="0" maxValue="66.67"/>
    </cacheField>
    <cacheField name="総数（法人以外の団体）" numFmtId="0" sqlType="4">
      <sharedItems containsSemiMixedTypes="0" containsString="0" containsNumber="1" containsInteger="1" minValue="0" maxValue="44" count="15">
        <n v="0"/>
        <n v="12"/>
        <n v="1"/>
        <n v="4"/>
        <n v="19"/>
        <n v="3"/>
        <n v="5"/>
        <n v="10"/>
        <n v="44"/>
        <n v="16"/>
        <n v="14"/>
        <n v="6"/>
        <n v="27"/>
        <n v="9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2264699076" createdVersion="5" refreshedVersion="8" minRefreshableVersion="3" recordCount="436" xr:uid="{A1F55721-2708-41E7-88EA-102F9C577C7A}">
  <cacheSource type="external" connectionId="2"/>
  <cacheFields count="14">
    <cacheField name="都道府県" numFmtId="0" sqlType="-9">
      <sharedItems count="1">
        <s v="32 島根県"/>
      </sharedItems>
    </cacheField>
    <cacheField name="自治体名" numFmtId="0" sqlType="-9">
      <sharedItems count="20">
        <s v="島根県"/>
        <s v="松江市"/>
        <s v="浜田市"/>
        <s v="出雲市"/>
        <s v="益田市"/>
        <s v="大田市"/>
        <s v="安来市"/>
        <s v="江津市"/>
        <s v="雲南市"/>
        <s v="仁多郡奥出雲町"/>
        <s v="飯石郡飯南町"/>
        <s v="邑智郡川本町"/>
        <s v="邑智郡美郷町"/>
        <s v="邑智郡邑南町"/>
        <s v="鹿足郡津和野町"/>
        <s v="鹿足郡吉賀町"/>
        <s v="隠岐郡海士町"/>
        <s v="隠岐郡西ノ島町"/>
        <s v="隠岐郡知夫村"/>
        <s v="隠岐郡隠岐の島町"/>
      </sharedItems>
    </cacheField>
    <cacheField name="自治体" numFmtId="0" sqlType="-9">
      <sharedItems count="20">
        <s v="32000 島根県"/>
        <s v="32201 松江市"/>
        <s v="32202 浜田市"/>
        <s v="32203 出雲市"/>
        <s v="32204 益田市"/>
        <s v="32205 大田市"/>
        <s v="32206 安来市"/>
        <s v="32207 江津市"/>
        <s v="32209 雲南市"/>
        <s v="32343 仁多郡奥出雲町"/>
        <s v="32386 飯石郡飯南町"/>
        <s v="32441 邑智郡川本町"/>
        <s v="32448 邑智郡美郷町"/>
        <s v="32449 邑智郡邑南町"/>
        <s v="32501 鹿足郡津和野町"/>
        <s v="32505 鹿足郡吉賀町"/>
        <s v="32525 隠岐郡海士町"/>
        <s v="32526 隠岐郡西ノ島町"/>
        <s v="32527 隠岐郡知夫村"/>
        <s v="32528 隠岐郡隠岐の島町"/>
      </sharedItems>
    </cacheField>
    <cacheField name="産業分類コード" numFmtId="0" sqlType="-8">
      <sharedItems count="51">
        <s v="78"/>
        <s v="76"/>
        <s v="60"/>
        <s v="58"/>
        <s v="06"/>
        <s v="69"/>
        <s v="07"/>
        <s v="82"/>
        <s v="59"/>
        <s v="74"/>
        <s v="57"/>
        <s v="08"/>
        <s v="72"/>
        <s v="83"/>
        <s v="85"/>
        <s v="09"/>
        <s v="53"/>
        <s v="54"/>
        <s v="55"/>
        <s v="52"/>
        <s v="68"/>
        <s v="92"/>
        <s v="79"/>
        <s v="89"/>
        <s v="75"/>
        <s v="21"/>
        <s v="32"/>
        <s v="90"/>
        <s v="95"/>
        <s v="77"/>
        <s v="13"/>
        <s v="12"/>
        <s v="24"/>
        <s v="11"/>
        <s v="44"/>
        <s v="61"/>
        <s v="10"/>
        <s v="15"/>
        <s v="70"/>
        <s v="33"/>
        <s v="36"/>
        <s v="47"/>
        <s v="67"/>
        <s v="91"/>
        <s v="41"/>
        <s v="80"/>
        <s v="88"/>
        <s v="16"/>
        <s v="31"/>
        <s v="43"/>
        <s v="48"/>
      </sharedItems>
    </cacheField>
    <cacheField name="産業分類" numFmtId="0" sqlType="-9">
      <sharedItems count="51">
        <s v="洗濯・理容・美容・浴場業"/>
        <s v="飲食店"/>
        <s v="その他の小売業"/>
        <s v="飲食料品小売業"/>
        <s v="総合工事業"/>
        <s v="不動産賃貸業・管理業"/>
        <s v="職別工事業（設備工事業を除く）"/>
        <s v="その他の教育，学習支援業"/>
        <s v="機械器具小売業"/>
        <s v="技術サービス業（他に分類されないもの）"/>
        <s v="織物・衣服・身の回り品小売業"/>
        <s v="設備工事業"/>
        <s v="専門サービス業（他に分類されないもの）"/>
        <s v="医療業"/>
        <s v="社会保険・社会福祉・介護事業"/>
        <s v="食料品製造業"/>
        <s v="建築材料，鉱物・金属材料等卸売業"/>
        <s v="機械器具卸売業"/>
        <s v="その他の卸売業"/>
        <s v="飲食料品卸売業"/>
        <s v="不動産取引業"/>
        <s v="その他の事業サービス業"/>
        <s v="その他の生活関連サービス業"/>
        <s v="自動車整備業"/>
        <s v="宿泊業"/>
        <s v="窯業・土石製品製造業"/>
        <s v="その他の製造業"/>
        <s v="機械等修理業（別掲を除く）"/>
        <s v="その他のサービス業"/>
        <s v="持ち帰り・配達飲食サービス業"/>
        <s v="家具・装備品製造業"/>
        <s v="木材・木製品製造業（家具を除く）"/>
        <s v="金属製品製造業"/>
        <s v="繊維工業"/>
        <s v="道路貨物運送業"/>
        <s v="無店舗小売業"/>
        <s v="飲料・たばこ・飼料製造業"/>
        <s v="印刷・同関連業"/>
        <s v="物品賃貸業"/>
        <s v="電気業"/>
        <s v="水道業"/>
        <s v="倉庫業"/>
        <s v="保険業（保険媒介代理業，保険サービス業を含む）"/>
        <s v="職業紹介・労働者派遣業"/>
        <s v="映像・音声・文字情報制作業"/>
        <s v="娯楽業"/>
        <s v="廃棄物処理業"/>
        <s v="化学工業"/>
        <s v="輸送用機械器具製造業"/>
        <s v="道路旅客運送業"/>
        <s v="運輸に附帯するサービス業"/>
      </sharedItems>
    </cacheField>
    <cacheField name="産業中分類" numFmtId="0" sqlType="-9">
      <sharedItems count="51">
        <s v="78 洗濯・理容・美容・浴場業"/>
        <s v="76 飲食店"/>
        <s v="60 その他の小売業"/>
        <s v="58 飲食料品小売業"/>
        <s v="06 総合工事業"/>
        <s v="69 不動産賃貸業・管理業"/>
        <s v="07 職別工事業（設備工事業を除く）"/>
        <s v="82 その他の教育，学習支援業"/>
        <s v="59 機械器具小売業"/>
        <s v="74 技術サービス業（他に分類されないもの）"/>
        <s v="57 織物・衣服・身の回り品小売業"/>
        <s v="08 設備工事業"/>
        <s v="72 専門サービス業（他に分類されないもの）"/>
        <s v="83 医療業"/>
        <s v="85 社会保険・社会福祉・介護事業"/>
        <s v="09 食料品製造業"/>
        <s v="53 建築材料，鉱物・金属材料等卸売業"/>
        <s v="54 機械器具卸売業"/>
        <s v="55 その他の卸売業"/>
        <s v="52 飲食料品卸売業"/>
        <s v="68 不動産取引業"/>
        <s v="92 その他の事業サービス業"/>
        <s v="79 その他の生活関連サービス業"/>
        <s v="89 自動車整備業"/>
        <s v="75 宿泊業"/>
        <s v="21 窯業・土石製品製造業"/>
        <s v="32 その他の製造業"/>
        <s v="90 機械等修理業（別掲を除く）"/>
        <s v="95 その他のサービス業"/>
        <s v="77 持ち帰り・配達飲食サービス業"/>
        <s v="13 家具・装備品製造業"/>
        <s v="12 木材・木製品製造業（家具を除く）"/>
        <s v="24 金属製品製造業"/>
        <s v="11 繊維工業"/>
        <s v="44 道路貨物運送業"/>
        <s v="61 無店舗小売業"/>
        <s v="10 飲料・たばこ・飼料製造業"/>
        <s v="15 印刷・同関連業"/>
        <s v="70 物品賃貸業"/>
        <s v="33 電気業"/>
        <s v="36 水道業"/>
        <s v="47 倉庫業"/>
        <s v="67 保険業（保険媒介代理業，保険サービス業を含む）"/>
        <s v="91 職業紹介・労働者派遣業"/>
        <s v="41 映像・音声・文字情報制作業"/>
        <s v="80 娯楽業"/>
        <s v="88 廃棄物処理業"/>
        <s v="16 化学工業"/>
        <s v="31 輸送用機械器具製造業"/>
        <s v="43 道路旅客運送業"/>
        <s v="48 運輸に附帯するサービス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2195" count="128">
        <n v="2195"/>
        <n v="1689"/>
        <n v="1503"/>
        <n v="1148"/>
        <n v="1147"/>
        <n v="1040"/>
        <n v="972"/>
        <n v="700"/>
        <n v="644"/>
        <n v="541"/>
        <n v="526"/>
        <n v="502"/>
        <n v="443"/>
        <n v="429"/>
        <n v="316"/>
        <n v="298"/>
        <n v="256"/>
        <n v="235"/>
        <n v="222"/>
        <n v="214"/>
        <n v="590"/>
        <n v="493"/>
        <n v="384"/>
        <n v="362"/>
        <n v="260"/>
        <n v="232"/>
        <n v="212"/>
        <n v="180"/>
        <n v="171"/>
        <n v="155"/>
        <n v="142"/>
        <n v="140"/>
        <n v="133"/>
        <n v="115"/>
        <n v="109"/>
        <n v="101"/>
        <n v="75"/>
        <n v="70"/>
        <n v="67"/>
        <n v="59"/>
        <n v="205"/>
        <n v="124"/>
        <n v="114"/>
        <n v="88"/>
        <n v="71"/>
        <n v="58"/>
        <n v="57"/>
        <n v="45"/>
        <n v="43"/>
        <n v="39"/>
        <n v="37"/>
        <n v="31"/>
        <n v="30"/>
        <n v="29"/>
        <n v="23"/>
        <n v="21"/>
        <n v="545"/>
        <n v="365"/>
        <n v="340"/>
        <n v="268"/>
        <n v="265"/>
        <n v="246"/>
        <n v="210"/>
        <n v="179"/>
        <n v="163"/>
        <n v="145"/>
        <n v="113"/>
        <n v="106"/>
        <n v="78"/>
        <n v="61"/>
        <n v="60"/>
        <n v="55"/>
        <n v="50"/>
        <n v="41"/>
        <n v="164"/>
        <n v="157"/>
        <n v="102"/>
        <n v="80"/>
        <n v="76"/>
        <n v="72"/>
        <n v="66"/>
        <n v="40"/>
        <n v="38"/>
        <n v="34"/>
        <n v="22"/>
        <n v="20"/>
        <n v="18"/>
        <n v="46"/>
        <n v="26"/>
        <n v="25"/>
        <n v="17"/>
        <n v="14"/>
        <n v="12"/>
        <n v="11"/>
        <n v="74"/>
        <n v="54"/>
        <n v="47"/>
        <n v="33"/>
        <n v="27"/>
        <n v="19"/>
        <n v="13"/>
        <n v="10"/>
        <n v="85"/>
        <n v="63"/>
        <n v="53"/>
        <n v="52"/>
        <n v="82"/>
        <n v="73"/>
        <n v="51"/>
        <n v="42"/>
        <n v="24"/>
        <n v="15"/>
        <n v="9"/>
        <n v="8"/>
        <n v="7"/>
        <n v="6"/>
        <n v="5"/>
        <n v="4"/>
        <n v="3"/>
        <n v="2"/>
        <n v="16"/>
        <n v="35"/>
        <n v="32"/>
        <n v="1"/>
        <n v="68"/>
        <n v="64"/>
        <n v="49"/>
        <n v="48"/>
      </sharedItems>
    </cacheField>
    <cacheField name="構成比" numFmtId="0" sqlType="3">
      <sharedItems containsSemiMixedTypes="0" containsString="0" containsNumber="1" minValue="0.97" maxValue="25.81" count="242">
        <n v="11.96"/>
        <n v="9.1999999999999993"/>
        <n v="8.19"/>
        <n v="6.25"/>
        <n v="5.67"/>
        <n v="5.29"/>
        <n v="3.81"/>
        <n v="3.51"/>
        <n v="2.95"/>
        <n v="2.87"/>
        <n v="2.73"/>
        <n v="2.41"/>
        <n v="2.34"/>
        <n v="1.72"/>
        <n v="1.62"/>
        <n v="1.39"/>
        <n v="1.28"/>
        <n v="1.21"/>
        <n v="1.17"/>
        <n v="11.97"/>
        <n v="10"/>
        <n v="7.79"/>
        <n v="7.34"/>
        <n v="5.27"/>
        <n v="4.7"/>
        <n v="4.3"/>
        <n v="3.65"/>
        <n v="3.47"/>
        <n v="3.14"/>
        <n v="2.88"/>
        <n v="2.84"/>
        <n v="2.7"/>
        <n v="2.33"/>
        <n v="2.21"/>
        <n v="2.0499999999999998"/>
        <n v="1.52"/>
        <n v="1.42"/>
        <n v="1.36"/>
        <n v="1.2"/>
        <n v="12.44"/>
        <n v="9.41"/>
        <n v="7.52"/>
        <n v="6.92"/>
        <n v="6.61"/>
        <n v="5.34"/>
        <n v="4.3099999999999996"/>
        <n v="3.52"/>
        <n v="3.46"/>
        <n v="2.61"/>
        <n v="2.37"/>
        <n v="2.25"/>
        <n v="1.88"/>
        <n v="1.82"/>
        <n v="1.76"/>
        <n v="1.4"/>
        <n v="1.27"/>
        <n v="12.94"/>
        <n v="8.67"/>
        <n v="8.07"/>
        <n v="6.36"/>
        <n v="6.29"/>
        <n v="5.84"/>
        <n v="4.99"/>
        <n v="4.25"/>
        <n v="3.87"/>
        <n v="3.44"/>
        <n v="2.68"/>
        <n v="2.59"/>
        <n v="2.52"/>
        <n v="1.85"/>
        <n v="1.45"/>
        <n v="1.31"/>
        <n v="1.19"/>
        <n v="0.97"/>
        <n v="12.19"/>
        <n v="11.67"/>
        <n v="7.58"/>
        <n v="5.95"/>
        <n v="5.65"/>
        <n v="5.35"/>
        <n v="4.91"/>
        <n v="4.3899999999999997"/>
        <n v="2.97"/>
        <n v="2.83"/>
        <n v="2.75"/>
        <n v="2.5299999999999998"/>
        <n v="1.71"/>
        <n v="1.64"/>
        <n v="1.56"/>
        <n v="1.49"/>
        <n v="1.34"/>
        <n v="11.26"/>
        <n v="10.47"/>
        <n v="8.6999999999999993"/>
        <n v="7.41"/>
        <n v="6.03"/>
        <n v="5.93"/>
        <n v="4.55"/>
        <n v="4.05"/>
        <n v="3.75"/>
        <n v="3.66"/>
        <n v="2.57"/>
        <n v="2.4700000000000002"/>
        <n v="2.17"/>
        <n v="1.98"/>
        <n v="1.68"/>
        <n v="1.38"/>
        <n v="1.0900000000000001"/>
        <n v="11.7"/>
        <n v="8.2799999999999994"/>
        <n v="8.17"/>
        <n v="7.73"/>
        <n v="5.96"/>
        <n v="5.19"/>
        <n v="4.97"/>
        <n v="3.64"/>
        <n v="3.2"/>
        <n v="2.98"/>
        <n v="2.1"/>
        <n v="1.99"/>
        <n v="1.55"/>
        <n v="1.43"/>
        <n v="1.32"/>
        <n v="1.1000000000000001"/>
        <n v="11.56"/>
        <n v="10.34"/>
        <n v="8.57"/>
        <n v="7.21"/>
        <n v="7.07"/>
        <n v="4.63"/>
        <n v="3.95"/>
        <n v="3.54"/>
        <n v="2.99"/>
        <n v="2.86"/>
        <n v="1.77"/>
        <n v="1.63"/>
        <n v="12.45"/>
        <n v="10.64"/>
        <n v="8.23"/>
        <n v="7.83"/>
        <n v="7.33"/>
        <n v="5.12"/>
        <n v="5.0199999999999996"/>
        <n v="4.72"/>
        <n v="4.22"/>
        <n v="3.01"/>
        <n v="1.81"/>
        <n v="1.51"/>
        <n v="1"/>
        <n v="13.48"/>
        <n v="9.16"/>
        <n v="8.89"/>
        <n v="7.82"/>
        <n v="5.39"/>
        <n v="3.5"/>
        <n v="2.96"/>
        <n v="2.4300000000000002"/>
        <n v="2.16"/>
        <n v="1.89"/>
        <n v="1.35"/>
        <n v="9.33"/>
        <n v="8"/>
        <n v="5.33"/>
        <n v="4.67"/>
        <n v="3.33"/>
        <n v="2.67"/>
        <n v="2"/>
        <n v="1.33"/>
        <n v="12.42"/>
        <n v="11.11"/>
        <n v="10.46"/>
        <n v="9.15"/>
        <n v="8.5"/>
        <n v="5.88"/>
        <n v="4.58"/>
        <n v="1.96"/>
        <n v="13.91"/>
        <n v="10.6"/>
        <n v="8.61"/>
        <n v="6.62"/>
        <n v="5.3"/>
        <n v="3.97"/>
        <n v="3.31"/>
        <n v="2.65"/>
        <n v="12"/>
        <n v="9.07"/>
        <n v="8.5299999999999994"/>
        <n v="4.8"/>
        <n v="4.2699999999999996"/>
        <n v="2.93"/>
        <n v="2.4"/>
        <n v="1.87"/>
        <n v="1.6"/>
        <n v="1.07"/>
        <n v="11.72"/>
        <n v="10.62"/>
        <n v="8.42"/>
        <n v="8.06"/>
        <n v="5.49"/>
        <n v="5.13"/>
        <n v="3.3"/>
        <n v="2.56"/>
        <n v="2.2000000000000002"/>
        <n v="1.83"/>
        <n v="1.47"/>
        <n v="10.29"/>
        <n v="8.82"/>
        <n v="7.35"/>
        <n v="6.86"/>
        <n v="6.37"/>
        <n v="4.9000000000000004"/>
        <n v="3.43"/>
        <n v="2.94"/>
        <n v="2.4500000000000002"/>
        <n v="12.5"/>
        <n v="10.42"/>
        <n v="9.3800000000000008"/>
        <n v="8.33"/>
        <n v="5.21"/>
        <n v="4.17"/>
        <n v="2.08"/>
        <n v="1.04"/>
        <n v="13.19"/>
        <n v="9.7200000000000006"/>
        <n v="6.94"/>
        <n v="2.78"/>
        <n v="25.81"/>
        <n v="16.13"/>
        <n v="9.68"/>
        <n v="6.45"/>
        <n v="3.23"/>
        <n v="10.86"/>
        <n v="10.220000000000001"/>
        <n v="10.06"/>
        <n v="7.67"/>
        <n v="7.19"/>
        <n v="6.07"/>
        <n v="3.35"/>
        <n v="2.72"/>
        <n v="2.2400000000000002"/>
        <n v="1.92"/>
        <n v="1.44"/>
      </sharedItems>
    </cacheField>
    <cacheField name="総数（個人）" numFmtId="0" sqlType="4">
      <sharedItems containsSemiMixedTypes="0" containsString="0" containsNumber="1" containsInteger="1" minValue="0" maxValue="1913" count="99">
        <n v="1913"/>
        <n v="1393"/>
        <n v="781"/>
        <n v="779"/>
        <n v="418"/>
        <n v="553"/>
        <n v="586"/>
        <n v="364"/>
        <n v="376"/>
        <n v="182"/>
        <n v="289"/>
        <n v="150"/>
        <n v="349"/>
        <n v="369"/>
        <n v="1"/>
        <n v="135"/>
        <n v="44"/>
        <n v="25"/>
        <n v="60"/>
        <n v="64"/>
        <n v="495"/>
        <n v="387"/>
        <n v="160"/>
        <n v="162"/>
        <n v="132"/>
        <n v="88"/>
        <n v="100"/>
        <n v="133"/>
        <n v="76"/>
        <n v="78"/>
        <n v="19"/>
        <n v="45"/>
        <n v="95"/>
        <n v="8"/>
        <n v="0"/>
        <n v="14"/>
        <n v="5"/>
        <n v="10"/>
        <n v="174"/>
        <n v="123"/>
        <n v="61"/>
        <n v="37"/>
        <n v="63"/>
        <n v="62"/>
        <n v="36"/>
        <n v="34"/>
        <n v="26"/>
        <n v="42"/>
        <n v="9"/>
        <n v="16"/>
        <n v="12"/>
        <n v="4"/>
        <n v="3"/>
        <n v="7"/>
        <n v="453"/>
        <n v="301"/>
        <n v="191"/>
        <n v="172"/>
        <n v="96"/>
        <n v="166"/>
        <n v="99"/>
        <n v="119"/>
        <n v="94"/>
        <n v="74"/>
        <n v="87"/>
        <n v="30"/>
        <n v="92"/>
        <n v="24"/>
        <n v="11"/>
        <n v="21"/>
        <n v="141"/>
        <n v="33"/>
        <n v="55"/>
        <n v="27"/>
        <n v="31"/>
        <n v="6"/>
        <n v="103"/>
        <n v="52"/>
        <n v="43"/>
        <n v="29"/>
        <n v="18"/>
        <n v="23"/>
        <n v="65"/>
        <n v="32"/>
        <n v="15"/>
        <n v="13"/>
        <n v="83"/>
        <n v="35"/>
        <n v="40"/>
        <n v="41"/>
        <n v="20"/>
        <n v="2"/>
        <n v="115"/>
        <n v="84"/>
        <n v="39"/>
        <n v="59"/>
        <n v="17"/>
        <n v="22"/>
        <n v="38"/>
      </sharedItems>
    </cacheField>
    <cacheField name="構成比（個人）" numFmtId="0" sqlType="3">
      <sharedItems containsSemiMixedTypes="0" containsString="0" containsNumber="1" minValue="0" maxValue="36.36" count="234">
        <n v="19.190000000000001"/>
        <n v="13.97"/>
        <n v="7.83"/>
        <n v="7.81"/>
        <n v="4.1900000000000004"/>
        <n v="5.55"/>
        <n v="5.88"/>
        <n v="3.65"/>
        <n v="3.77"/>
        <n v="1.83"/>
        <n v="2.9"/>
        <n v="1.5"/>
        <n v="3.5"/>
        <n v="3.7"/>
        <n v="0.01"/>
        <n v="1.35"/>
        <n v="0.44"/>
        <n v="0.25"/>
        <n v="0.6"/>
        <n v="0.64"/>
        <n v="21.35"/>
        <n v="16.7"/>
        <n v="6.9"/>
        <n v="6.99"/>
        <n v="2.59"/>
        <n v="5.69"/>
        <n v="3.8"/>
        <n v="4.3099999999999996"/>
        <n v="5.74"/>
        <n v="3.28"/>
        <n v="3.36"/>
        <n v="0.82"/>
        <n v="1.94"/>
        <n v="4.0999999999999996"/>
        <n v="0.35"/>
        <n v="0"/>
        <n v="0.22"/>
        <n v="0.43"/>
        <n v="20.14"/>
        <n v="14.24"/>
        <n v="7.06"/>
        <n v="4.28"/>
        <n v="7.29"/>
        <n v="7.18"/>
        <n v="4.17"/>
        <n v="3.94"/>
        <n v="3.01"/>
        <n v="4.8600000000000003"/>
        <n v="1.04"/>
        <n v="1.85"/>
        <n v="1.39"/>
        <n v="0.46"/>
        <n v="2.89"/>
        <n v="0.81"/>
        <n v="19.12"/>
        <n v="12.71"/>
        <n v="8.06"/>
        <n v="7.26"/>
        <n v="4.05"/>
        <n v="7.01"/>
        <n v="4.18"/>
        <n v="5.0199999999999996"/>
        <n v="3.97"/>
        <n v="3.12"/>
        <n v="2.5299999999999998"/>
        <n v="3.67"/>
        <n v="1.27"/>
        <n v="3.88"/>
        <n v="0.04"/>
        <n v="1.01"/>
        <n v="0.89"/>
        <n v="0.21"/>
        <n v="19.829999999999998"/>
        <n v="18.71"/>
        <n v="4.6399999999999997"/>
        <n v="3.52"/>
        <n v="7.74"/>
        <n v="5.0599999999999996"/>
        <n v="1.55"/>
        <n v="2.25"/>
        <n v="2.67"/>
        <n v="4.3600000000000003"/>
        <n v="4.22"/>
        <n v="0.98"/>
        <n v="1.41"/>
        <n v="1.97"/>
        <n v="0.84"/>
        <n v="0.56000000000000005"/>
        <n v="16.78"/>
        <n v="10.26"/>
        <n v="12.38"/>
        <n v="4.8899999999999997"/>
        <n v="8.4700000000000006"/>
        <n v="7"/>
        <n v="4.72"/>
        <n v="4.07"/>
        <n v="1.95"/>
        <n v="2.93"/>
        <n v="2.2799999999999998"/>
        <n v="3.75"/>
        <n v="1.47"/>
        <n v="1.79"/>
        <n v="0.65"/>
        <n v="1.1399999999999999"/>
        <n v="0.49"/>
        <n v="18.36"/>
        <n v="12.7"/>
        <n v="10.16"/>
        <n v="7.23"/>
        <n v="4.88"/>
        <n v="6.25"/>
        <n v="3.13"/>
        <n v="6.05"/>
        <n v="0.78"/>
        <n v="1.37"/>
        <n v="2.15"/>
        <n v="2.54"/>
        <n v="2.34"/>
        <n v="0.59"/>
        <n v="1.76"/>
        <n v="1.17"/>
        <n v="19.04"/>
        <n v="14.91"/>
        <n v="8.0299999999999994"/>
        <n v="9.17"/>
        <n v="9.4"/>
        <n v="2.52"/>
        <n v="4.82"/>
        <n v="1.61"/>
        <n v="2.75"/>
        <n v="4.59"/>
        <n v="0.92"/>
        <n v="0.23"/>
        <n v="19.97"/>
        <n v="14.58"/>
        <n v="6.77"/>
        <n v="10.24"/>
        <n v="5.56"/>
        <n v="3.3"/>
        <n v="2.08"/>
        <n v="2.95"/>
        <n v="1.91"/>
        <n v="2.6"/>
        <n v="1.74"/>
        <n v="1.22"/>
        <n v="0.69"/>
        <n v="0.52"/>
        <n v="15.67"/>
        <n v="11.06"/>
        <n v="14.29"/>
        <n v="10.6"/>
        <n v="5.53"/>
        <n v="3.23"/>
        <n v="4.1500000000000004"/>
        <n v="1.84"/>
        <n v="2.76"/>
        <n v="1.38"/>
        <n v="2.2999999999999998"/>
        <n v="14.12"/>
        <n v="15.29"/>
        <n v="9.41"/>
        <n v="1.18"/>
        <n v="2.35"/>
        <n v="4.71"/>
        <n v="3.53"/>
        <n v="21.18"/>
        <n v="18.82"/>
        <n v="11.76"/>
        <n v="24.71"/>
        <n v="8.24"/>
        <n v="11.35"/>
        <n v="15.28"/>
        <n v="7.86"/>
        <n v="9.61"/>
        <n v="10.48"/>
        <n v="2.1800000000000002"/>
        <n v="5.24"/>
        <n v="6.11"/>
        <n v="0.87"/>
        <n v="4.8"/>
        <n v="3.93"/>
        <n v="3.49"/>
        <n v="2.62"/>
        <n v="1.31"/>
        <n v="14.57"/>
        <n v="20.53"/>
        <n v="19.21"/>
        <n v="2.65"/>
        <n v="7.28"/>
        <n v="5.96"/>
        <n v="3.31"/>
        <n v="1.32"/>
        <n v="0.66"/>
        <n v="17.5"/>
        <n v="10.83"/>
        <n v="5.83"/>
        <n v="6.67"/>
        <n v="2.5"/>
        <n v="3.33"/>
        <n v="1.67"/>
        <n v="0.83"/>
        <n v="17.649999999999999"/>
        <n v="13.24"/>
        <n v="8.82"/>
        <n v="7.35"/>
        <n v="2.94"/>
        <n v="13.68"/>
        <n v="15.79"/>
        <n v="8.42"/>
        <n v="9.4700000000000006"/>
        <n v="2.11"/>
        <n v="5.26"/>
        <n v="3.16"/>
        <n v="1.05"/>
        <n v="36.36"/>
        <n v="9.09"/>
        <n v="13.64"/>
        <n v="4.55"/>
        <n v="14.49"/>
        <n v="14.73"/>
        <n v="9.9"/>
        <n v="6.04"/>
        <n v="9.18"/>
        <n v="7.49"/>
        <n v="3.38"/>
        <n v="1.93"/>
        <n v="3.62"/>
        <n v="2.17"/>
        <n v="2.66"/>
        <n v="2.42"/>
        <n v="1.45"/>
        <n v="0.72"/>
        <n v="0.97"/>
        <n v="1.21"/>
      </sharedItems>
    </cacheField>
    <cacheField name="総数（法人）" numFmtId="0" sqlType="4">
      <sharedItems containsSemiMixedTypes="0" containsString="0" containsNumber="1" containsInteger="1" minValue="0" maxValue="729" count="91">
        <n v="279"/>
        <n v="293"/>
        <n v="717"/>
        <n v="354"/>
        <n v="729"/>
        <n v="481"/>
        <n v="386"/>
        <n v="117"/>
        <n v="268"/>
        <n v="342"/>
        <n v="237"/>
        <n v="352"/>
        <n v="93"/>
        <n v="55"/>
        <n v="267"/>
        <n v="155"/>
        <n v="212"/>
        <n v="210"/>
        <n v="162"/>
        <n v="150"/>
        <n v="95"/>
        <n v="106"/>
        <n v="224"/>
        <n v="198"/>
        <n v="200"/>
        <n v="99"/>
        <n v="124"/>
        <n v="51"/>
        <n v="38"/>
        <n v="79"/>
        <n v="64"/>
        <n v="121"/>
        <n v="85"/>
        <n v="20"/>
        <n v="101"/>
        <n v="84"/>
        <n v="61"/>
        <n v="65"/>
        <n v="57"/>
        <n v="47"/>
        <n v="31"/>
        <n v="32"/>
        <n v="62"/>
        <n v="77"/>
        <n v="44"/>
        <n v="26"/>
        <n v="6"/>
        <n v="24"/>
        <n v="21"/>
        <n v="19"/>
        <n v="3"/>
        <n v="33"/>
        <n v="23"/>
        <n v="27"/>
        <n v="18"/>
        <n v="5"/>
        <n v="16"/>
        <n v="92"/>
        <n v="149"/>
        <n v="96"/>
        <n v="169"/>
        <n v="111"/>
        <n v="60"/>
        <n v="71"/>
        <n v="22"/>
        <n v="76"/>
        <n v="14"/>
        <n v="67"/>
        <n v="37"/>
        <n v="29"/>
        <n v="36"/>
        <n v="30"/>
        <n v="11"/>
        <n v="68"/>
        <n v="17"/>
        <n v="45"/>
        <n v="7"/>
        <n v="13"/>
        <n v="8"/>
        <n v="15"/>
        <n v="43"/>
        <n v="12"/>
        <n v="2"/>
        <n v="4"/>
        <n v="9"/>
        <n v="0"/>
        <n v="10"/>
        <n v="28"/>
        <n v="1"/>
        <n v="40"/>
        <n v="39"/>
      </sharedItems>
    </cacheField>
    <cacheField name="構成比（法人）" numFmtId="0" sqlType="3">
      <sharedItems containsSemiMixedTypes="0" containsString="0" containsNumber="1" minValue="0" maxValue="50" count="208">
        <n v="3.52"/>
        <n v="3.69"/>
        <n v="9.0299999999999994"/>
        <n v="4.46"/>
        <n v="9.19"/>
        <n v="6.06"/>
        <n v="4.8600000000000003"/>
        <n v="1.47"/>
        <n v="3.38"/>
        <n v="4.3099999999999996"/>
        <n v="2.99"/>
        <n v="4.4400000000000004"/>
        <n v="1.17"/>
        <n v="0.69"/>
        <n v="3.36"/>
        <n v="1.95"/>
        <n v="2.67"/>
        <n v="2.65"/>
        <n v="2.04"/>
        <n v="1.89"/>
        <n v="3.75"/>
        <n v="4.1900000000000004"/>
        <n v="8.85"/>
        <n v="7.82"/>
        <n v="7.9"/>
        <n v="3.91"/>
        <n v="4.9000000000000004"/>
        <n v="2.02"/>
        <n v="1.5"/>
        <n v="3.12"/>
        <n v="2.5299999999999998"/>
        <n v="4.78"/>
        <n v="0.79"/>
        <n v="3.99"/>
        <n v="3.32"/>
        <n v="2.41"/>
        <n v="2.57"/>
        <n v="2.25"/>
        <n v="1.86"/>
        <n v="4.21"/>
        <n v="4.3499999999999996"/>
        <n v="8.42"/>
        <n v="10.46"/>
        <n v="5.98"/>
        <n v="3.53"/>
        <n v="0.82"/>
        <n v="3.26"/>
        <n v="2.85"/>
        <n v="2.58"/>
        <n v="0.41"/>
        <n v="4.4800000000000004"/>
        <n v="3.13"/>
        <n v="3.67"/>
        <n v="2.4500000000000002"/>
        <n v="0.68"/>
        <n v="2.17"/>
        <n v="5.19"/>
        <n v="3.61"/>
        <n v="8.4"/>
        <n v="5.41"/>
        <n v="9.5299999999999994"/>
        <n v="6.26"/>
        <n v="1.75"/>
        <n v="4"/>
        <n v="2.88"/>
        <n v="1.24"/>
        <n v="4.29"/>
        <n v="3.78"/>
        <n v="2.09"/>
        <n v="2.48"/>
        <n v="1.64"/>
        <n v="2.0299999999999998"/>
        <n v="1.69"/>
        <n v="0.62"/>
        <n v="3.83"/>
        <n v="11.31"/>
        <n v="9.15"/>
        <n v="2.83"/>
        <n v="7.49"/>
        <n v="4.99"/>
        <n v="0.83"/>
        <n v="4.49"/>
        <n v="3.66"/>
        <n v="3.16"/>
        <n v="1.1599999999999999"/>
        <n v="2.16"/>
        <n v="1.33"/>
        <n v="1.83"/>
        <n v="2.5"/>
        <n v="2.66"/>
        <n v="1"/>
        <n v="2.11"/>
        <n v="11.32"/>
        <n v="11.84"/>
        <n v="4.47"/>
        <n v="6.84"/>
        <n v="5"/>
        <n v="2.89"/>
        <n v="0.53"/>
        <n v="3.42"/>
        <n v="1.05"/>
        <n v="2.37"/>
        <n v="1.84"/>
        <n v="1.32"/>
        <n v="0"/>
        <n v="3.34"/>
        <n v="2.79"/>
        <n v="6.13"/>
        <n v="8.91"/>
        <n v="0.84"/>
        <n v="3.9"/>
        <n v="4.18"/>
        <n v="6.69"/>
        <n v="5.57"/>
        <n v="2.23"/>
        <n v="1.1100000000000001"/>
        <n v="0.56000000000000005"/>
        <n v="1.67"/>
        <n v="0.73"/>
        <n v="4.03"/>
        <n v="10.26"/>
        <n v="4.76"/>
        <n v="8.06"/>
        <n v="2.93"/>
        <n v="6.96"/>
        <n v="5.49"/>
        <n v="0.37"/>
        <n v="3.3"/>
        <n v="2.2000000000000002"/>
        <n v="2.2200000000000002"/>
        <n v="5.42"/>
        <n v="9.85"/>
        <n v="9.61"/>
        <n v="3.45"/>
        <n v="4.68"/>
        <n v="2.46"/>
        <n v="6.9"/>
        <n v="4.43"/>
        <n v="3.2"/>
        <n v="0.74"/>
        <n v="0.99"/>
        <n v="0.49"/>
        <n v="1.48"/>
        <n v="2.96"/>
        <n v="1.23"/>
        <n v="2.71"/>
        <n v="1.72"/>
        <n v="11.76"/>
        <n v="6.62"/>
        <n v="3.68"/>
        <n v="5.88"/>
        <n v="2.94"/>
        <n v="5.15"/>
        <n v="2.21"/>
        <n v="5.56"/>
        <n v="1.85"/>
        <n v="3.7"/>
        <n v="7.41"/>
        <n v="1.56"/>
        <n v="7.81"/>
        <n v="6.25"/>
        <n v="15.63"/>
        <n v="10.94"/>
        <n v="4.6900000000000004"/>
        <n v="18.18"/>
        <n v="3.64"/>
        <n v="10.91"/>
        <n v="12.73"/>
        <n v="1.82"/>
        <n v="14.29"/>
        <n v="12.03"/>
        <n v="7.52"/>
        <n v="4.51"/>
        <n v="3.01"/>
        <n v="0.75"/>
        <n v="6.77"/>
        <n v="2.2599999999999998"/>
        <n v="10.31"/>
        <n v="1.03"/>
        <n v="3.09"/>
        <n v="11.34"/>
        <n v="4.12"/>
        <n v="2.06"/>
        <n v="6.85"/>
        <n v="15.07"/>
        <n v="9.59"/>
        <n v="8.2200000000000006"/>
        <n v="1.37"/>
        <n v="10.96"/>
        <n v="2.74"/>
        <n v="4.1100000000000003"/>
        <n v="4.55"/>
        <n v="9.09"/>
        <n v="13.64"/>
        <n v="2.27"/>
        <n v="6.82"/>
        <n v="50"/>
        <n v="16.670000000000002"/>
        <n v="3.63"/>
        <n v="1.55"/>
        <n v="9.84"/>
        <n v="12.44"/>
        <n v="11.92"/>
        <n v="2.59"/>
        <n v="5.18"/>
        <n v="1.04"/>
        <n v="4.1500000000000004"/>
        <n v="4.66"/>
      </sharedItems>
    </cacheField>
    <cacheField name="総数（法人以外の団体）" numFmtId="0" sqlType="4">
      <sharedItems containsSemiMixedTypes="0" containsString="0" containsNumber="1" containsInteger="1" minValue="0" maxValue="44" count="11">
        <n v="3"/>
        <n v="4"/>
        <n v="15"/>
        <n v="0"/>
        <n v="44"/>
        <n v="1"/>
        <n v="8"/>
        <n v="2"/>
        <n v="27"/>
        <n v="9"/>
        <n v="1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2393402777" createdVersion="5" refreshedVersion="8" minRefreshableVersion="3" recordCount="471" xr:uid="{A093A665-564F-44EC-9ACD-8B443252FA60}">
  <cacheSource type="external" connectionId="3"/>
  <cacheFields count="14">
    <cacheField name="都道府県" numFmtId="0" sqlType="-9">
      <sharedItems count="1">
        <s v="32 島根県"/>
      </sharedItems>
    </cacheField>
    <cacheField name="自治体名" numFmtId="0" sqlType="-9">
      <sharedItems count="20">
        <s v="島根県"/>
        <s v="松江市"/>
        <s v="浜田市"/>
        <s v="出雲市"/>
        <s v="益田市"/>
        <s v="大田市"/>
        <s v="安来市"/>
        <s v="江津市"/>
        <s v="雲南市"/>
        <s v="仁多郡奥出雲町"/>
        <s v="飯石郡飯南町"/>
        <s v="邑智郡川本町"/>
        <s v="邑智郡美郷町"/>
        <s v="邑智郡邑南町"/>
        <s v="鹿足郡津和野町"/>
        <s v="鹿足郡吉賀町"/>
        <s v="隠岐郡海士町"/>
        <s v="隠岐郡西ノ島町"/>
        <s v="隠岐郡知夫村"/>
        <s v="隠岐郡隠岐の島町"/>
      </sharedItems>
    </cacheField>
    <cacheField name="自治体" numFmtId="0" sqlType="-9">
      <sharedItems count="20">
        <s v="32000 島根県"/>
        <s v="32201 松江市"/>
        <s v="32202 浜田市"/>
        <s v="32203 出雲市"/>
        <s v="32204 益田市"/>
        <s v="32205 大田市"/>
        <s v="32206 安来市"/>
        <s v="32207 江津市"/>
        <s v="32209 雲南市"/>
        <s v="32343 仁多郡奥出雲町"/>
        <s v="32386 飯石郡飯南町"/>
        <s v="32441 邑智郡川本町"/>
        <s v="32448 邑智郡美郷町"/>
        <s v="32449 邑智郡邑南町"/>
        <s v="32501 鹿足郡津和野町"/>
        <s v="32505 鹿足郡吉賀町"/>
        <s v="32525 隠岐郡海士町"/>
        <s v="32526 隠岐郡西ノ島町"/>
        <s v="32527 隠岐郡知夫村"/>
        <s v="32528 隠岐郡隠岐の島町"/>
      </sharedItems>
    </cacheField>
    <cacheField name="産業分類コード" numFmtId="0" sqlType="-8">
      <sharedItems count="85">
        <s v="783"/>
        <s v="782"/>
        <s v="692"/>
        <s v="609"/>
        <s v="766"/>
        <s v="062"/>
        <s v="762"/>
        <s v="742"/>
        <s v="589"/>
        <s v="065"/>
        <s v="591"/>
        <s v="835"/>
        <s v="765"/>
        <s v="573"/>
        <s v="585"/>
        <s v="824"/>
        <s v="593"/>
        <s v="821"/>
        <s v="603"/>
        <s v="064"/>
        <s v="693"/>
        <s v="691"/>
        <s v="586"/>
        <s v="781"/>
        <s v="767"/>
        <s v="605"/>
        <s v="071"/>
        <s v="761"/>
        <s v="083"/>
        <s v="601"/>
        <s v="891"/>
        <s v="581"/>
        <s v="081"/>
        <s v="521"/>
        <s v="823"/>
        <s v="951"/>
        <s v="075"/>
        <s v="606"/>
        <s v="099"/>
        <s v="772"/>
        <s v="121"/>
        <s v="076"/>
        <s v="133"/>
        <s v="763"/>
        <s v="441"/>
        <s v="611"/>
        <s v="131"/>
        <s v="541"/>
        <s v="579"/>
        <s v="751"/>
        <s v="854"/>
        <s v="584"/>
        <s v="151"/>
        <s v="522"/>
        <s v="531"/>
        <s v="559"/>
        <s v="582"/>
        <s v="702"/>
        <s v="749"/>
        <s v="764"/>
        <s v="922"/>
        <s v="929"/>
        <s v="097"/>
        <s v="116"/>
        <s v="855"/>
        <s v="331"/>
        <s v="360"/>
        <s v="471"/>
        <s v="759"/>
        <s v="789"/>
        <s v="859"/>
        <s v="722"/>
        <s v="602"/>
        <s v="092"/>
        <s v="066"/>
        <s v="079"/>
        <s v="809"/>
        <s v="833"/>
        <s v="882"/>
        <s v="313"/>
        <s v="771"/>
        <s v="072"/>
        <s v="432"/>
        <s v="489"/>
        <s v="583"/>
      </sharedItems>
    </cacheField>
    <cacheField name="産業分類" numFmtId="0" sqlType="-9">
      <sharedItems count="85">
        <s v="美容業"/>
        <s v="理容業"/>
        <s v="貸家業，貸間業"/>
        <s v="他に分類されない小売業"/>
        <s v="バー，キャバレー，ナイトクラブ"/>
        <s v="土木工事業（舗装工事業を除く）"/>
        <s v="専門料理店"/>
        <s v="土木建築サービス業"/>
        <s v="その他の飲食料品小売業"/>
        <s v="木造建築工事業"/>
        <s v="自動車小売業"/>
        <s v="療術業"/>
        <s v="酒場，ビヤホール"/>
        <s v="婦人・子供服小売業"/>
        <s v="酒小売業"/>
        <s v="教養・技能教授業"/>
        <s v="機械器具小売業（自動車，自転車を除く）"/>
        <s v="社会教育"/>
        <s v="医薬品・化粧品小売業"/>
        <s v="建築工事業（木造建築工事業を除く）"/>
        <s v="駐車場業"/>
        <s v="不動産賃貸業（貸家業，貸間業を除く）"/>
        <s v="菓子・パン小売業"/>
        <s v="洗濯業"/>
        <s v="喫茶店"/>
        <s v="燃料小売業"/>
        <s v="大工工事業"/>
        <s v="食堂，レストラン（専門料理店を除く）"/>
        <s v="管工事業（さく井工事業を除く）"/>
        <s v="家具・建具・畳小売業"/>
        <s v="自動車整備業"/>
        <s v="各種食料品小売業"/>
        <s v="電気工事業"/>
        <s v="農畜産物・水産物卸売業"/>
        <s v="学習塾"/>
        <s v="集会場"/>
        <s v="左官工事業"/>
        <s v="書籍・文房具小売業"/>
        <s v="その他の食料品製造業"/>
        <s v="配達飲食サービス業"/>
        <s v="製材業，木製品製造業"/>
        <s v="板金・金物工事業"/>
        <s v="建具製造業"/>
        <s v="そば・うどん店"/>
        <s v="一般貨物自動車運送業"/>
        <s v="通信販売・訪問販売小売業"/>
        <s v="家具製造業"/>
        <s v="産業機械器具卸売業"/>
        <s v="その他の織物・衣服・身の回り品小売業"/>
        <s v="旅館，ホテル"/>
        <s v="老人福祉・介護事業"/>
        <s v="鮮魚小売業"/>
        <s v="印刷業"/>
        <s v="食料・飲料卸売業"/>
        <s v="建築材料卸売業"/>
        <s v="他に分類されない卸売業"/>
        <s v="野菜・果実小売業"/>
        <s v="産業用機械器具賃貸業"/>
        <s v="その他の技術サービス業"/>
        <s v="すし店"/>
        <s v="建物サービス業"/>
        <s v="他に分類されない事業サービス業"/>
        <s v="パン・菓子製造業"/>
        <s v="外衣・シャツ製造業（和式を除く）"/>
        <s v="障害者福祉事業"/>
        <s v="電気業"/>
        <s v="管理，補助的経済活動を行う事業所"/>
        <s v="倉庫業（冷蔵倉庫業を除く）"/>
        <s v="その他の宿泊業"/>
        <s v="その他の洗濯・理容・美容・浴場業"/>
        <s v="その他の社会保険・社会福祉・介護事業"/>
        <s v="公証人役場，司法書士事務所，土地家屋調査士事務所"/>
        <s v="じゅう器小売業"/>
        <s v="水産食料品製造業"/>
        <s v="建築リフォーム工事業"/>
        <s v="その他の職別工事業"/>
        <s v="その他の娯楽業"/>
        <s v="歯科診療所"/>
        <s v="産業廃棄物処理業"/>
        <s v="船舶製造・修理業，舶用機関製造業"/>
        <s v="持ち帰り飲食サービス業"/>
        <s v="とび・土工・コンクリート工事業"/>
        <s v="一般乗用旅客自動車運送業"/>
        <s v="その他の運輸に附帯するサービス業"/>
        <s v="食肉小売業"/>
      </sharedItems>
    </cacheField>
    <cacheField name="産業小分類" numFmtId="0" sqlType="-9">
      <sharedItems count="85">
        <s v="783 美容業"/>
        <s v="782 理容業"/>
        <s v="692 貸家業，貸間業"/>
        <s v="609 他に分類されない小売業"/>
        <s v="766 バー，キャバレー，ナイトクラブ"/>
        <s v="062 土木工事業（舗装工事業を除く）"/>
        <s v="762 専門料理店"/>
        <s v="742 土木建築サービス業"/>
        <s v="589 その他の飲食料品小売業"/>
        <s v="065 木造建築工事業"/>
        <s v="591 自動車小売業"/>
        <s v="835 療術業"/>
        <s v="765 酒場，ビヤホール"/>
        <s v="573 婦人・子供服小売業"/>
        <s v="585 酒小売業"/>
        <s v="824 教養・技能教授業"/>
        <s v="593 機械器具小売業（自動車，自転車を除く）"/>
        <s v="821 社会教育"/>
        <s v="603 医薬品・化粧品小売業"/>
        <s v="064 建築工事業（木造建築工事業を除く）"/>
        <s v="693 駐車場業"/>
        <s v="691 不動産賃貸業（貸家業，貸間業を除く）"/>
        <s v="586 菓子・パン小売業"/>
        <s v="781 洗濯業"/>
        <s v="767 喫茶店"/>
        <s v="605 燃料小売業"/>
        <s v="071 大工工事業"/>
        <s v="761 食堂，レストラン（専門料理店を除く）"/>
        <s v="083 管工事業（さく井工事業を除く）"/>
        <s v="601 家具・建具・畳小売業"/>
        <s v="891 自動車整備業"/>
        <s v="581 各種食料品小売業"/>
        <s v="081 電気工事業"/>
        <s v="521 農畜産物・水産物卸売業"/>
        <s v="823 学習塾"/>
        <s v="951 集会場"/>
        <s v="075 左官工事業"/>
        <s v="606 書籍・文房具小売業"/>
        <s v="099 その他の食料品製造業"/>
        <s v="772 配達飲食サービス業"/>
        <s v="121 製材業，木製品製造業"/>
        <s v="076 板金・金物工事業"/>
        <s v="133 建具製造業"/>
        <s v="763 そば・うどん店"/>
        <s v="441 一般貨物自動車運送業"/>
        <s v="611 通信販売・訪問販売小売業"/>
        <s v="131 家具製造業"/>
        <s v="541 産業機械器具卸売業"/>
        <s v="579 その他の織物・衣服・身の回り品小売業"/>
        <s v="751 旅館，ホテル"/>
        <s v="854 老人福祉・介護事業"/>
        <s v="584 鮮魚小売業"/>
        <s v="151 印刷業"/>
        <s v="522 食料・飲料卸売業"/>
        <s v="531 建築材料卸売業"/>
        <s v="559 他に分類されない卸売業"/>
        <s v="582 野菜・果実小売業"/>
        <s v="702 産業用機械器具賃貸業"/>
        <s v="749 その他の技術サービス業"/>
        <s v="764 すし店"/>
        <s v="922 建物サービス業"/>
        <s v="929 他に分類されない事業サービス業"/>
        <s v="097 パン・菓子製造業"/>
        <s v="116 外衣・シャツ製造業（和式を除く）"/>
        <s v="855 障害者福祉事業"/>
        <s v="331 電気業"/>
        <s v="360 管理，補助的経済活動を行う事業所"/>
        <s v="471 倉庫業（冷蔵倉庫業を除く）"/>
        <s v="759 その他の宿泊業"/>
        <s v="789 その他の洗濯・理容・美容・浴場業"/>
        <s v="859 その他の社会保険・社会福祉・介護事業"/>
        <s v="722 公証人役場，司法書士事務所，土地家屋調査士事務所"/>
        <s v="602 じゅう器小売業"/>
        <s v="092 水産食料品製造業"/>
        <s v="066 建築リフォーム工事業"/>
        <s v="079 その他の職別工事業"/>
        <s v="809 その他の娯楽業"/>
        <s v="833 歯科診療所"/>
        <s v="882 産業廃棄物処理業"/>
        <s v="313 船舶製造・修理業，舶用機関製造業"/>
        <s v="771 持ち帰り飲食サービス業"/>
        <s v="072 とび・土工・コンクリート工事業"/>
        <s v="432 一般乗用旅客自動車運送業"/>
        <s v="489 その他の運輸に附帯するサービス業"/>
        <s v="583 食肉小売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7"/>
        <n v="18"/>
        <n v="19"/>
        <n v="20"/>
        <n v="15"/>
        <n v="16"/>
      </sharedItems>
    </cacheField>
    <cacheField name="総数" numFmtId="0" sqlType="4">
      <sharedItems containsSemiMixedTypes="0" containsString="0" containsNumber="1" containsInteger="1" minValue="1" maxValue="1148" count="97">
        <n v="1148"/>
        <n v="699"/>
        <n v="634"/>
        <n v="420"/>
        <n v="407"/>
        <n v="405"/>
        <n v="387"/>
        <n v="386"/>
        <n v="344"/>
        <n v="339"/>
        <n v="320"/>
        <n v="315"/>
        <n v="311"/>
        <n v="271"/>
        <n v="261"/>
        <n v="246"/>
        <n v="243"/>
        <n v="237"/>
        <n v="307"/>
        <n v="199"/>
        <n v="175"/>
        <n v="142"/>
        <n v="118"/>
        <n v="109"/>
        <n v="91"/>
        <n v="89"/>
        <n v="87"/>
        <n v="84"/>
        <n v="79"/>
        <n v="75"/>
        <n v="74"/>
        <n v="72"/>
        <n v="71"/>
        <n v="64"/>
        <n v="61"/>
        <n v="105"/>
        <n v="85"/>
        <n v="65"/>
        <n v="44"/>
        <n v="38"/>
        <n v="36"/>
        <n v="35"/>
        <n v="34"/>
        <n v="32"/>
        <n v="29"/>
        <n v="28"/>
        <n v="25"/>
        <n v="23"/>
        <n v="22"/>
        <n v="20"/>
        <n v="276"/>
        <n v="171"/>
        <n v="141"/>
        <n v="107"/>
        <n v="96"/>
        <n v="92"/>
        <n v="88"/>
        <n v="82"/>
        <n v="77"/>
        <n v="70"/>
        <n v="62"/>
        <n v="60"/>
        <n v="57"/>
        <n v="98"/>
        <n v="43"/>
        <n v="41"/>
        <n v="39"/>
        <n v="31"/>
        <n v="27"/>
        <n v="26"/>
        <n v="24"/>
        <n v="21"/>
        <n v="18"/>
        <n v="17"/>
        <n v="45"/>
        <n v="37"/>
        <n v="19"/>
        <n v="15"/>
        <n v="14"/>
        <n v="13"/>
        <n v="12"/>
        <n v="59"/>
        <n v="16"/>
        <n v="52"/>
        <n v="11"/>
        <n v="55"/>
        <n v="30"/>
        <n v="10"/>
        <n v="8"/>
        <n v="7"/>
        <n v="6"/>
        <n v="5"/>
        <n v="4"/>
        <n v="3"/>
        <n v="2"/>
        <n v="9"/>
        <n v="1"/>
      </sharedItems>
    </cacheField>
    <cacheField name="構成比" numFmtId="0" sqlType="3">
      <sharedItems containsSemiMixedTypes="0" containsString="0" containsNumber="1" minValue="1.19" maxValue="12.9" count="167">
        <n v="6.25"/>
        <n v="3.81"/>
        <n v="3.45"/>
        <n v="2.29"/>
        <n v="2.2200000000000002"/>
        <n v="2.21"/>
        <n v="2.11"/>
        <n v="2.1"/>
        <n v="1.87"/>
        <n v="1.85"/>
        <n v="1.74"/>
        <n v="1.72"/>
        <n v="1.69"/>
        <n v="1.48"/>
        <n v="1.42"/>
        <n v="1.34"/>
        <n v="1.32"/>
        <n v="1.29"/>
        <n v="6.23"/>
        <n v="4.04"/>
        <n v="3.55"/>
        <n v="2.88"/>
        <n v="2.39"/>
        <n v="1.8"/>
        <n v="1.76"/>
        <n v="1.7"/>
        <n v="1.6"/>
        <n v="1.52"/>
        <n v="1.5"/>
        <n v="1.46"/>
        <n v="1.44"/>
        <n v="1.3"/>
        <n v="1.24"/>
        <n v="6.37"/>
        <n v="5.16"/>
        <n v="3.94"/>
        <n v="2.67"/>
        <n v="2.31"/>
        <n v="2.1800000000000002"/>
        <n v="2.12"/>
        <n v="2.06"/>
        <n v="1.94"/>
        <n v="1.4"/>
        <n v="1.33"/>
        <n v="1.21"/>
        <n v="6.55"/>
        <n v="4.0599999999999996"/>
        <n v="3.35"/>
        <n v="2.54"/>
        <n v="2.2799999999999998"/>
        <n v="2.09"/>
        <n v="2.0699999999999998"/>
        <n v="1.95"/>
        <n v="1.88"/>
        <n v="1.83"/>
        <n v="1.78"/>
        <n v="1.66"/>
        <n v="1.47"/>
        <n v="1.45"/>
        <n v="1.35"/>
        <n v="7.29"/>
        <n v="3.2"/>
        <n v="3.05"/>
        <n v="2.9"/>
        <n v="2.2999999999999998"/>
        <n v="2.16"/>
        <n v="2.08"/>
        <n v="2.0099999999999998"/>
        <n v="1.93"/>
        <n v="1.86"/>
        <n v="1.64"/>
        <n v="1.56"/>
        <n v="1.26"/>
        <n v="6.13"/>
        <n v="4.45"/>
        <n v="3.85"/>
        <n v="3.66"/>
        <n v="3.36"/>
        <n v="2.37"/>
        <n v="1.68"/>
        <n v="1.38"/>
        <n v="1.28"/>
        <n v="1.19"/>
        <n v="6.51"/>
        <n v="3.97"/>
        <n v="3.09"/>
        <n v="2.87"/>
        <n v="2.76"/>
        <n v="2.4300000000000002"/>
        <n v="2.3199999999999998"/>
        <n v="1.99"/>
        <n v="1.77"/>
        <n v="1.55"/>
        <n v="1.43"/>
        <n v="7.07"/>
        <n v="3.67"/>
        <n v="3.27"/>
        <n v="2.86"/>
        <n v="2.59"/>
        <n v="1.9"/>
        <n v="1.63"/>
        <n v="5.52"/>
        <n v="5.22"/>
        <n v="3.41"/>
        <n v="3.21"/>
        <n v="3.01"/>
        <n v="2.91"/>
        <n v="2.81"/>
        <n v="2.61"/>
        <n v="2.5099999999999998"/>
        <n v="1.91"/>
        <n v="1.81"/>
        <n v="1.61"/>
        <n v="1.51"/>
        <n v="1.41"/>
        <n v="1.31"/>
        <n v="4.58"/>
        <n v="4.3099999999999996"/>
        <n v="3.77"/>
        <n v="3.23"/>
        <n v="2.96"/>
        <n v="2.7"/>
        <n v="1.89"/>
        <n v="1.62"/>
        <n v="5.33"/>
        <n v="4.67"/>
        <n v="4"/>
        <n v="3.33"/>
        <n v="2"/>
        <n v="6.54"/>
        <n v="5.88"/>
        <n v="5.23"/>
        <n v="3.92"/>
        <n v="1.96"/>
        <n v="7.28"/>
        <n v="5.96"/>
        <n v="4.6399999999999997"/>
        <n v="2.65"/>
        <n v="5.07"/>
        <n v="3.73"/>
        <n v="3.47"/>
        <n v="2.4"/>
        <n v="2.13"/>
        <n v="6.59"/>
        <n v="3.3"/>
        <n v="2.93"/>
        <n v="2.2000000000000002"/>
        <n v="4.9000000000000004"/>
        <n v="3.43"/>
        <n v="2.94"/>
        <n v="2.4500000000000002"/>
        <n v="5.21"/>
        <n v="4.17"/>
        <n v="3.13"/>
        <n v="5.56"/>
        <n v="4.8600000000000003"/>
        <n v="2.78"/>
        <n v="1.39"/>
        <n v="12.9"/>
        <n v="9.68"/>
        <n v="6.45"/>
        <n v="5.91"/>
        <n v="3.83"/>
        <n v="3.04"/>
        <n v="2.72"/>
        <n v="2.2400000000000002"/>
        <n v="1.92"/>
      </sharedItems>
    </cacheField>
    <cacheField name="総数（個人）" numFmtId="0" sqlType="4">
      <sharedItems containsSemiMixedTypes="0" containsString="0" containsNumber="1" containsInteger="1" minValue="0" maxValue="1069" count="80">
        <n v="1069"/>
        <n v="674"/>
        <n v="393"/>
        <n v="272"/>
        <n v="387"/>
        <n v="93"/>
        <n v="292"/>
        <n v="123"/>
        <n v="214"/>
        <n v="209"/>
        <n v="171"/>
        <n v="289"/>
        <n v="273"/>
        <n v="157"/>
        <n v="204"/>
        <n v="226"/>
        <n v="152"/>
        <n v="2"/>
        <n v="66"/>
        <n v="284"/>
        <n v="86"/>
        <n v="165"/>
        <n v="130"/>
        <n v="80"/>
        <n v="64"/>
        <n v="15"/>
        <n v="71"/>
        <n v="30"/>
        <n v="75"/>
        <n v="61"/>
        <n v="54"/>
        <n v="41"/>
        <n v="18"/>
        <n v="36"/>
        <n v="16"/>
        <n v="37"/>
        <n v="17"/>
        <n v="46"/>
        <n v="91"/>
        <n v="58"/>
        <n v="6"/>
        <n v="25"/>
        <n v="31"/>
        <n v="22"/>
        <n v="19"/>
        <n v="27"/>
        <n v="1"/>
        <n v="23"/>
        <n v="21"/>
        <n v="5"/>
        <n v="7"/>
        <n v="20"/>
        <n v="8"/>
        <n v="10"/>
        <n v="11"/>
        <n v="247"/>
        <n v="160"/>
        <n v="92"/>
        <n v="69"/>
        <n v="65"/>
        <n v="45"/>
        <n v="49"/>
        <n v="48"/>
        <n v="72"/>
        <n v="57"/>
        <n v="59"/>
        <n v="38"/>
        <n v="14"/>
        <n v="4"/>
        <n v="0"/>
        <n v="13"/>
        <n v="24"/>
        <n v="12"/>
        <n v="9"/>
        <n v="55"/>
        <n v="35"/>
        <n v="52"/>
        <n v="3"/>
        <n v="51"/>
        <n v="28"/>
      </sharedItems>
    </cacheField>
    <cacheField name="構成比（個人）" numFmtId="0" sqlType="3">
      <sharedItems containsSemiMixedTypes="0" containsString="0" containsNumber="1" minValue="0" maxValue="18.18" count="202">
        <n v="10.72"/>
        <n v="6.76"/>
        <n v="3.94"/>
        <n v="2.73"/>
        <n v="3.88"/>
        <n v="0.93"/>
        <n v="2.93"/>
        <n v="1.23"/>
        <n v="2.15"/>
        <n v="2.1"/>
        <n v="1.71"/>
        <n v="2.9"/>
        <n v="2.74"/>
        <n v="1.57"/>
        <n v="2.0499999999999998"/>
        <n v="2.27"/>
        <n v="1.52"/>
        <n v="0.02"/>
        <n v="0.66"/>
        <n v="12.25"/>
        <n v="3.71"/>
        <n v="7.12"/>
        <n v="5.61"/>
        <n v="3.45"/>
        <n v="2.76"/>
        <n v="0.65"/>
        <n v="3.06"/>
        <n v="1.29"/>
        <n v="3.24"/>
        <n v="2.63"/>
        <n v="2.33"/>
        <n v="1.77"/>
        <n v="0.78"/>
        <n v="1.55"/>
        <n v="0.69"/>
        <n v="1.6"/>
        <n v="0.73"/>
        <n v="1.98"/>
        <n v="10.53"/>
        <n v="6.71"/>
        <n v="7.41"/>
        <n v="4.17"/>
        <n v="1.97"/>
        <n v="2.89"/>
        <n v="3.59"/>
        <n v="2.5499999999999998"/>
        <n v="2.2000000000000002"/>
        <n v="3.13"/>
        <n v="0.12"/>
        <n v="2.66"/>
        <n v="2.4300000000000002"/>
        <n v="0.57999999999999996"/>
        <n v="1.74"/>
        <n v="0.81"/>
        <n v="2.31"/>
        <n v="1.1599999999999999"/>
        <n v="1.27"/>
        <n v="10.43"/>
        <n v="6.75"/>
        <n v="2.91"/>
        <n v="2.57"/>
        <n v="1.9"/>
        <n v="3.17"/>
        <n v="2.0699999999999998"/>
        <n v="3"/>
        <n v="2.0299999999999998"/>
        <n v="3.04"/>
        <n v="1.56"/>
        <n v="2.41"/>
        <n v="2.4900000000000002"/>
        <n v="0.8"/>
        <n v="1.94"/>
        <n v="13.08"/>
        <n v="4.3600000000000003"/>
        <n v="5.77"/>
        <n v="5.34"/>
        <n v="3.8"/>
        <n v="2.67"/>
        <n v="0.98"/>
        <n v="3.09"/>
        <n v="3.23"/>
        <n v="0.28000000000000003"/>
        <n v="0.56000000000000005"/>
        <n v="2.11"/>
        <n v="0"/>
        <n v="0.84"/>
        <n v="1.1299999999999999"/>
        <n v="9.93"/>
        <n v="6.68"/>
        <n v="2.12"/>
        <n v="5.86"/>
        <n v="4.4000000000000004"/>
        <n v="1.3"/>
        <n v="3.91"/>
        <n v="3.26"/>
        <n v="1.79"/>
        <n v="2.61"/>
        <n v="2.44"/>
        <n v="1.95"/>
        <n v="1.47"/>
        <n v="1.1399999999999999"/>
        <n v="0.16"/>
        <n v="1.63"/>
        <n v="10.74"/>
        <n v="6.84"/>
        <n v="3.32"/>
        <n v="4.0999999999999996"/>
        <n v="2.34"/>
        <n v="0.39"/>
        <n v="2.54"/>
        <n v="1.17"/>
        <n v="11.93"/>
        <n v="4.82"/>
        <n v="5.5"/>
        <n v="3.44"/>
        <n v="0.92"/>
        <n v="4.13"/>
        <n v="2.98"/>
        <n v="2.52"/>
        <n v="2.75"/>
        <n v="1.61"/>
        <n v="2.06"/>
        <n v="1.1499999999999999"/>
        <n v="1.83"/>
        <n v="9.5500000000000007"/>
        <n v="8.85"/>
        <n v="1.39"/>
        <n v="5.21"/>
        <n v="4.8600000000000003"/>
        <n v="2.2599999999999998"/>
        <n v="2.95"/>
        <n v="3.3"/>
        <n v="2.08"/>
        <n v="0.87"/>
        <n v="7.37"/>
        <n v="5.99"/>
        <n v="5.53"/>
        <n v="6.45"/>
        <n v="4.6100000000000003"/>
        <n v="3.69"/>
        <n v="2.2999999999999998"/>
        <n v="1.38"/>
        <n v="0.46"/>
        <n v="1.84"/>
        <n v="7.06"/>
        <n v="8.24"/>
        <n v="5.88"/>
        <n v="4.71"/>
        <n v="1.18"/>
        <n v="2.35"/>
        <n v="3.53"/>
        <n v="10.59"/>
        <n v="9.41"/>
        <n v="12.94"/>
        <n v="8.3000000000000007"/>
        <n v="1.75"/>
        <n v="4.8"/>
        <n v="5.68"/>
        <n v="3.93"/>
        <n v="2.62"/>
        <n v="2.1800000000000002"/>
        <n v="3.49"/>
        <n v="0.44"/>
        <n v="11.26"/>
        <n v="5.96"/>
        <n v="1.99"/>
        <n v="3.97"/>
        <n v="2.65"/>
        <n v="3.31"/>
        <n v="1.32"/>
        <n v="8.33"/>
        <n v="6.67"/>
        <n v="3.33"/>
        <n v="1.67"/>
        <n v="2.5"/>
        <n v="0.83"/>
        <n v="7.35"/>
        <n v="4.41"/>
        <n v="2.94"/>
        <n v="8.42"/>
        <n v="6.32"/>
        <n v="3.16"/>
        <n v="4.21"/>
        <n v="1.05"/>
        <n v="18.18"/>
        <n v="13.64"/>
        <n v="4.55"/>
        <n v="8.6999999999999993"/>
        <n v="5.31"/>
        <n v="3.62"/>
        <n v="4.59"/>
        <n v="0.48"/>
        <n v="3.86"/>
        <n v="3.14"/>
        <n v="3.38"/>
        <n v="2.42"/>
        <n v="2.17"/>
        <n v="0.72"/>
        <n v="0.24"/>
        <n v="1.21"/>
        <n v="0.97"/>
        <n v="1.45"/>
      </sharedItems>
    </cacheField>
    <cacheField name="総数（法人）" numFmtId="0" sqlType="4">
      <sharedItems containsSemiMixedTypes="0" containsString="0" containsNumber="1" containsInteger="1" minValue="0" maxValue="312" count="59">
        <n v="79"/>
        <n v="25"/>
        <n v="238"/>
        <n v="144"/>
        <n v="20"/>
        <n v="312"/>
        <n v="94"/>
        <n v="248"/>
        <n v="122"/>
        <n v="130"/>
        <n v="149"/>
        <n v="26"/>
        <n v="38"/>
        <n v="114"/>
        <n v="67"/>
        <n v="44"/>
        <n v="109"/>
        <n v="31"/>
        <n v="150"/>
        <n v="171"/>
        <n v="23"/>
        <n v="113"/>
        <n v="10"/>
        <n v="12"/>
        <n v="43"/>
        <n v="76"/>
        <n v="18"/>
        <n v="54"/>
        <n v="9"/>
        <n v="21"/>
        <n v="32"/>
        <n v="56"/>
        <n v="36"/>
        <n v="34"/>
        <n v="47"/>
        <n v="15"/>
        <n v="14"/>
        <n v="1"/>
        <n v="2"/>
        <n v="19"/>
        <n v="3"/>
        <n v="5"/>
        <n v="7"/>
        <n v="22"/>
        <n v="16"/>
        <n v="29"/>
        <n v="11"/>
        <n v="49"/>
        <n v="35"/>
        <n v="70"/>
        <n v="40"/>
        <n v="30"/>
        <n v="8"/>
        <n v="13"/>
        <n v="24"/>
        <n v="0"/>
        <n v="4"/>
        <n v="6"/>
        <n v="17"/>
      </sharedItems>
    </cacheField>
    <cacheField name="構成比（法人）" numFmtId="0" sqlType="3">
      <sharedItems containsSemiMixedTypes="0" containsString="0" containsNumber="1" minValue="0" maxValue="50" count="153">
        <n v="1"/>
        <n v="0.32"/>
        <n v="3"/>
        <n v="1.81"/>
        <n v="0.25"/>
        <n v="3.93"/>
        <n v="1.18"/>
        <n v="3.13"/>
        <n v="1.54"/>
        <n v="1.64"/>
        <n v="1.88"/>
        <n v="0.33"/>
        <n v="0.48"/>
        <n v="1.44"/>
        <n v="0.84"/>
        <n v="0.55000000000000004"/>
        <n v="1.37"/>
        <n v="0.39"/>
        <n v="1.89"/>
        <n v="2.15"/>
        <n v="0.91"/>
        <n v="4.46"/>
        <n v="0.4"/>
        <n v="0.47"/>
        <n v="1.5"/>
        <n v="1.7"/>
        <n v="0.71"/>
        <n v="2.13"/>
        <n v="0.36"/>
        <n v="0.83"/>
        <n v="1.26"/>
        <n v="2.21"/>
        <n v="1.42"/>
        <n v="1.34"/>
        <n v="1.86"/>
        <n v="0.59"/>
        <n v="1.9"/>
        <n v="3.53"/>
        <n v="0.14000000000000001"/>
        <n v="5.16"/>
        <n v="0.27"/>
        <n v="2.58"/>
        <n v="1.36"/>
        <n v="0.41"/>
        <n v="0.68"/>
        <n v="0.95"/>
        <n v="2.99"/>
        <n v="1.22"/>
        <n v="2.17"/>
        <n v="2.04"/>
        <n v="0.62"/>
        <n v="2.76"/>
        <n v="2.14"/>
        <n v="1.97"/>
        <n v="3.95"/>
        <n v="1.3"/>
        <n v="2.2599999999999998"/>
        <n v="1.69"/>
        <n v="0.45"/>
        <n v="0.17"/>
        <n v="1.92"/>
        <n v="0.73"/>
        <n v="2.4300000000000002"/>
        <n v="1.35"/>
        <n v="2"/>
        <n v="0"/>
        <n v="0.67"/>
        <n v="1.33"/>
        <n v="2.33"/>
        <n v="3.16"/>
        <n v="0.5"/>
        <n v="3.83"/>
        <n v="3.49"/>
        <n v="1.83"/>
        <n v="0.26"/>
        <n v="0.79"/>
        <n v="6.84"/>
        <n v="1.84"/>
        <n v="5"/>
        <n v="2.11"/>
        <n v="0.53"/>
        <n v="1.32"/>
        <n v="2.37"/>
        <n v="1.05"/>
        <n v="2.89"/>
        <n v="1.1100000000000001"/>
        <n v="0.28000000000000003"/>
        <n v="1.95"/>
        <n v="5.57"/>
        <n v="1.39"/>
        <n v="1.67"/>
        <n v="0.56000000000000005"/>
        <n v="3.9"/>
        <n v="3.06"/>
        <n v="2.5099999999999998"/>
        <n v="2.23"/>
        <n v="2.2000000000000002"/>
        <n v="5.86"/>
        <n v="0.37"/>
        <n v="1.47"/>
        <n v="4.03"/>
        <n v="2.93"/>
        <n v="1.1000000000000001"/>
        <n v="6.16"/>
        <n v="0.49"/>
        <n v="3.94"/>
        <n v="2.96"/>
        <n v="2.71"/>
        <n v="4.1900000000000004"/>
        <n v="1.48"/>
        <n v="3.2"/>
        <n v="1.72"/>
        <n v="1.23"/>
        <n v="0.74"/>
        <n v="2.94"/>
        <n v="3.68"/>
        <n v="3.7"/>
        <n v="1.85"/>
        <n v="12.5"/>
        <n v="6.25"/>
        <n v="1.56"/>
        <n v="12.73"/>
        <n v="3.64"/>
        <n v="1.82"/>
        <n v="5.45"/>
        <n v="7.52"/>
        <n v="3.01"/>
        <n v="0.75"/>
        <n v="5.26"/>
        <n v="3.76"/>
        <n v="2.06"/>
        <n v="1.03"/>
        <n v="5.15"/>
        <n v="3.09"/>
        <n v="2.74"/>
        <n v="4.1100000000000003"/>
        <n v="5.48"/>
        <n v="6.85"/>
        <n v="4.55"/>
        <n v="13.64"/>
        <n v="9.09"/>
        <n v="2.27"/>
        <n v="6.82"/>
        <n v="50"/>
        <n v="16.670000000000002"/>
        <n v="0.52"/>
        <n v="4.1500000000000004"/>
        <n v="8.2899999999999991"/>
        <n v="1.55"/>
        <n v="1.04"/>
        <n v="2.0699999999999998"/>
        <n v="4.66"/>
        <n v="2.59"/>
      </sharedItems>
    </cacheField>
    <cacheField name="総数（法人以外の団体）" numFmtId="0" sqlType="4">
      <sharedItems containsSemiMixedTypes="0" containsString="0" containsNumber="1" containsInteger="1" minValue="0" maxValue="39" count="7">
        <n v="0"/>
        <n v="3"/>
        <n v="1"/>
        <n v="8"/>
        <n v="39"/>
        <n v="2"/>
        <n v="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">
  <r>
    <x v="0"/>
    <x v="0"/>
    <x v="0"/>
    <x v="0"/>
    <n v="11"/>
    <n v="0.06"/>
    <n v="1"/>
    <n v="0.01"/>
    <n v="10"/>
    <n v="0.13"/>
    <x v="0"/>
  </r>
  <r>
    <x v="0"/>
    <x v="0"/>
    <x v="0"/>
    <x v="1"/>
    <n v="2621"/>
    <n v="14.28"/>
    <n v="1154"/>
    <n v="11.57"/>
    <n v="1467"/>
    <n v="18.489999999999998"/>
    <x v="0"/>
  </r>
  <r>
    <x v="0"/>
    <x v="0"/>
    <x v="0"/>
    <x v="2"/>
    <n v="1310"/>
    <n v="7.14"/>
    <n v="551"/>
    <n v="5.53"/>
    <n v="747"/>
    <n v="9.41"/>
    <x v="1"/>
  </r>
  <r>
    <x v="0"/>
    <x v="0"/>
    <x v="0"/>
    <x v="3"/>
    <n v="48"/>
    <n v="0.26"/>
    <n v="2"/>
    <n v="0.02"/>
    <n v="33"/>
    <n v="0.42"/>
    <x v="0"/>
  </r>
  <r>
    <x v="0"/>
    <x v="0"/>
    <x v="0"/>
    <x v="4"/>
    <n v="133"/>
    <n v="0.72"/>
    <n v="13"/>
    <n v="0.13"/>
    <n v="117"/>
    <n v="1.47"/>
    <x v="2"/>
  </r>
  <r>
    <x v="0"/>
    <x v="0"/>
    <x v="0"/>
    <x v="5"/>
    <n v="224"/>
    <n v="1.22"/>
    <n v="54"/>
    <n v="0.54"/>
    <n v="158"/>
    <n v="1.99"/>
    <x v="3"/>
  </r>
  <r>
    <x v="0"/>
    <x v="0"/>
    <x v="0"/>
    <x v="6"/>
    <n v="4921"/>
    <n v="26.81"/>
    <n v="2471"/>
    <n v="24.78"/>
    <n v="2430"/>
    <n v="30.62"/>
    <x v="4"/>
  </r>
  <r>
    <x v="0"/>
    <x v="0"/>
    <x v="0"/>
    <x v="7"/>
    <n v="141"/>
    <n v="0.77"/>
    <n v="21"/>
    <n v="0.21"/>
    <n v="120"/>
    <n v="1.51"/>
    <x v="0"/>
  </r>
  <r>
    <x v="0"/>
    <x v="0"/>
    <x v="0"/>
    <x v="8"/>
    <n v="1301"/>
    <n v="7.09"/>
    <n v="595"/>
    <n v="5.97"/>
    <n v="700"/>
    <n v="8.82"/>
    <x v="5"/>
  </r>
  <r>
    <x v="0"/>
    <x v="0"/>
    <x v="0"/>
    <x v="9"/>
    <n v="1024"/>
    <n v="5.58"/>
    <n v="533"/>
    <n v="5.35"/>
    <n v="471"/>
    <n v="5.93"/>
    <x v="2"/>
  </r>
  <r>
    <x v="0"/>
    <x v="0"/>
    <x v="0"/>
    <x v="10"/>
    <n v="2046"/>
    <n v="11.15"/>
    <n v="1590"/>
    <n v="15.95"/>
    <n v="439"/>
    <n v="5.53"/>
    <x v="6"/>
  </r>
  <r>
    <x v="0"/>
    <x v="0"/>
    <x v="0"/>
    <x v="11"/>
    <n v="2537"/>
    <n v="13.82"/>
    <n v="2057"/>
    <n v="20.63"/>
    <n v="461"/>
    <n v="5.81"/>
    <x v="7"/>
  </r>
  <r>
    <x v="0"/>
    <x v="0"/>
    <x v="0"/>
    <x v="12"/>
    <n v="700"/>
    <n v="3.81"/>
    <n v="364"/>
    <n v="3.65"/>
    <n v="117"/>
    <n v="1.47"/>
    <x v="8"/>
  </r>
  <r>
    <x v="0"/>
    <x v="0"/>
    <x v="0"/>
    <x v="13"/>
    <n v="745"/>
    <n v="4.0599999999999996"/>
    <n v="370"/>
    <n v="3.71"/>
    <n v="322"/>
    <n v="4.0599999999999996"/>
    <x v="9"/>
  </r>
  <r>
    <x v="0"/>
    <x v="0"/>
    <x v="0"/>
    <x v="14"/>
    <n v="596"/>
    <n v="3.25"/>
    <n v="195"/>
    <n v="1.96"/>
    <n v="344"/>
    <n v="4.33"/>
    <x v="10"/>
  </r>
  <r>
    <x v="0"/>
    <x v="1"/>
    <x v="1"/>
    <x v="0"/>
    <n v="0"/>
    <n v="0"/>
    <n v="0"/>
    <n v="0"/>
    <n v="0"/>
    <n v="0"/>
    <x v="0"/>
  </r>
  <r>
    <x v="0"/>
    <x v="1"/>
    <x v="1"/>
    <x v="1"/>
    <n v="612"/>
    <n v="12.41"/>
    <n v="167"/>
    <n v="7.2"/>
    <n v="445"/>
    <n v="17.579999999999998"/>
    <x v="0"/>
  </r>
  <r>
    <x v="0"/>
    <x v="1"/>
    <x v="1"/>
    <x v="2"/>
    <n v="283"/>
    <n v="5.74"/>
    <n v="100"/>
    <n v="4.3099999999999996"/>
    <n v="180"/>
    <n v="7.11"/>
    <x v="5"/>
  </r>
  <r>
    <x v="0"/>
    <x v="1"/>
    <x v="1"/>
    <x v="3"/>
    <n v="7"/>
    <n v="0.14000000000000001"/>
    <n v="0"/>
    <n v="0"/>
    <n v="7"/>
    <n v="0.28000000000000003"/>
    <x v="0"/>
  </r>
  <r>
    <x v="0"/>
    <x v="1"/>
    <x v="1"/>
    <x v="4"/>
    <n v="49"/>
    <n v="0.99"/>
    <n v="3"/>
    <n v="0.13"/>
    <n v="46"/>
    <n v="1.82"/>
    <x v="0"/>
  </r>
  <r>
    <x v="0"/>
    <x v="1"/>
    <x v="1"/>
    <x v="5"/>
    <n v="33"/>
    <n v="0.67"/>
    <n v="7"/>
    <n v="0.3"/>
    <n v="24"/>
    <n v="0.95"/>
    <x v="0"/>
  </r>
  <r>
    <x v="0"/>
    <x v="1"/>
    <x v="1"/>
    <x v="6"/>
    <n v="1249"/>
    <n v="25.33"/>
    <n v="499"/>
    <n v="21.53"/>
    <n v="747"/>
    <n v="29.51"/>
    <x v="5"/>
  </r>
  <r>
    <x v="0"/>
    <x v="1"/>
    <x v="1"/>
    <x v="7"/>
    <n v="54"/>
    <n v="1.1000000000000001"/>
    <n v="4"/>
    <n v="0.17"/>
    <n v="50"/>
    <n v="1.98"/>
    <x v="0"/>
  </r>
  <r>
    <x v="0"/>
    <x v="1"/>
    <x v="1"/>
    <x v="8"/>
    <n v="480"/>
    <n v="9.73"/>
    <n v="173"/>
    <n v="7.46"/>
    <n v="307"/>
    <n v="12.13"/>
    <x v="0"/>
  </r>
  <r>
    <x v="0"/>
    <x v="1"/>
    <x v="1"/>
    <x v="9"/>
    <n v="326"/>
    <n v="6.61"/>
    <n v="178"/>
    <n v="7.68"/>
    <n v="145"/>
    <n v="5.73"/>
    <x v="0"/>
  </r>
  <r>
    <x v="0"/>
    <x v="1"/>
    <x v="1"/>
    <x v="10"/>
    <n v="577"/>
    <n v="11.7"/>
    <n v="417"/>
    <n v="17.989999999999998"/>
    <n v="154"/>
    <n v="6.08"/>
    <x v="0"/>
  </r>
  <r>
    <x v="0"/>
    <x v="1"/>
    <x v="1"/>
    <x v="11"/>
    <n v="679"/>
    <n v="13.77"/>
    <n v="523"/>
    <n v="22.56"/>
    <n v="148"/>
    <n v="5.85"/>
    <x v="11"/>
  </r>
  <r>
    <x v="0"/>
    <x v="1"/>
    <x v="1"/>
    <x v="12"/>
    <n v="180"/>
    <n v="3.65"/>
    <n v="100"/>
    <n v="4.3099999999999996"/>
    <n v="51"/>
    <n v="2.02"/>
    <x v="12"/>
  </r>
  <r>
    <x v="0"/>
    <x v="1"/>
    <x v="1"/>
    <x v="13"/>
    <n v="216"/>
    <n v="4.38"/>
    <n v="95"/>
    <n v="4.0999999999999996"/>
    <n v="104"/>
    <n v="4.1100000000000003"/>
    <x v="13"/>
  </r>
  <r>
    <x v="0"/>
    <x v="1"/>
    <x v="1"/>
    <x v="14"/>
    <n v="186"/>
    <n v="3.77"/>
    <n v="52"/>
    <n v="2.2400000000000002"/>
    <n v="123"/>
    <n v="4.8600000000000003"/>
    <x v="6"/>
  </r>
  <r>
    <x v="0"/>
    <x v="2"/>
    <x v="2"/>
    <x v="0"/>
    <n v="0"/>
    <n v="0"/>
    <n v="0"/>
    <n v="0"/>
    <n v="0"/>
    <n v="0"/>
    <x v="0"/>
  </r>
  <r>
    <x v="0"/>
    <x v="2"/>
    <x v="2"/>
    <x v="1"/>
    <n v="210"/>
    <n v="12.74"/>
    <n v="89"/>
    <n v="10.3"/>
    <n v="121"/>
    <n v="16.440000000000001"/>
    <x v="0"/>
  </r>
  <r>
    <x v="0"/>
    <x v="2"/>
    <x v="2"/>
    <x v="2"/>
    <n v="108"/>
    <n v="6.55"/>
    <n v="44"/>
    <n v="5.09"/>
    <n v="63"/>
    <n v="8.56"/>
    <x v="2"/>
  </r>
  <r>
    <x v="0"/>
    <x v="2"/>
    <x v="2"/>
    <x v="3"/>
    <n v="4"/>
    <n v="0.24"/>
    <n v="0"/>
    <n v="0"/>
    <n v="3"/>
    <n v="0.41"/>
    <x v="0"/>
  </r>
  <r>
    <x v="0"/>
    <x v="2"/>
    <x v="2"/>
    <x v="4"/>
    <n v="14"/>
    <n v="0.85"/>
    <n v="1"/>
    <n v="0.12"/>
    <n v="12"/>
    <n v="1.63"/>
    <x v="0"/>
  </r>
  <r>
    <x v="0"/>
    <x v="2"/>
    <x v="2"/>
    <x v="5"/>
    <n v="28"/>
    <n v="1.7"/>
    <n v="7"/>
    <n v="0.81"/>
    <n v="21"/>
    <n v="2.85"/>
    <x v="0"/>
  </r>
  <r>
    <x v="0"/>
    <x v="2"/>
    <x v="2"/>
    <x v="6"/>
    <n v="432"/>
    <n v="26.21"/>
    <n v="203"/>
    <n v="23.5"/>
    <n v="228"/>
    <n v="30.98"/>
    <x v="2"/>
  </r>
  <r>
    <x v="0"/>
    <x v="2"/>
    <x v="2"/>
    <x v="7"/>
    <n v="17"/>
    <n v="1.03"/>
    <n v="3"/>
    <n v="0.35"/>
    <n v="14"/>
    <n v="1.9"/>
    <x v="0"/>
  </r>
  <r>
    <x v="0"/>
    <x v="2"/>
    <x v="2"/>
    <x v="8"/>
    <n v="130"/>
    <n v="7.89"/>
    <n v="65"/>
    <n v="7.52"/>
    <n v="63"/>
    <n v="8.56"/>
    <x v="2"/>
  </r>
  <r>
    <x v="0"/>
    <x v="2"/>
    <x v="2"/>
    <x v="9"/>
    <n v="76"/>
    <n v="4.6100000000000003"/>
    <n v="34"/>
    <n v="3.94"/>
    <n v="40"/>
    <n v="5.43"/>
    <x v="0"/>
  </r>
  <r>
    <x v="0"/>
    <x v="2"/>
    <x v="2"/>
    <x v="10"/>
    <n v="185"/>
    <n v="11.23"/>
    <n v="140"/>
    <n v="16.2"/>
    <n v="45"/>
    <n v="6.11"/>
    <x v="0"/>
  </r>
  <r>
    <x v="0"/>
    <x v="2"/>
    <x v="2"/>
    <x v="11"/>
    <n v="243"/>
    <n v="14.75"/>
    <n v="191"/>
    <n v="22.11"/>
    <n v="52"/>
    <n v="7.07"/>
    <x v="0"/>
  </r>
  <r>
    <x v="0"/>
    <x v="2"/>
    <x v="2"/>
    <x v="12"/>
    <n v="71"/>
    <n v="4.3099999999999996"/>
    <n v="36"/>
    <n v="4.17"/>
    <n v="6"/>
    <n v="0.82"/>
    <x v="14"/>
  </r>
  <r>
    <x v="0"/>
    <x v="2"/>
    <x v="2"/>
    <x v="13"/>
    <n v="82"/>
    <n v="4.9800000000000004"/>
    <n v="42"/>
    <n v="4.8600000000000003"/>
    <n v="30"/>
    <n v="4.08"/>
    <x v="0"/>
  </r>
  <r>
    <x v="0"/>
    <x v="2"/>
    <x v="2"/>
    <x v="14"/>
    <n v="48"/>
    <n v="2.91"/>
    <n v="9"/>
    <n v="1.04"/>
    <n v="38"/>
    <n v="5.16"/>
    <x v="0"/>
  </r>
  <r>
    <x v="0"/>
    <x v="3"/>
    <x v="3"/>
    <x v="0"/>
    <n v="2"/>
    <n v="0.05"/>
    <n v="0"/>
    <n v="0"/>
    <n v="2"/>
    <n v="0.11"/>
    <x v="0"/>
  </r>
  <r>
    <x v="0"/>
    <x v="3"/>
    <x v="3"/>
    <x v="1"/>
    <n v="639"/>
    <n v="15.17"/>
    <n v="298"/>
    <n v="12.58"/>
    <n v="341"/>
    <n v="19.23"/>
    <x v="0"/>
  </r>
  <r>
    <x v="0"/>
    <x v="3"/>
    <x v="3"/>
    <x v="2"/>
    <n v="293"/>
    <n v="6.96"/>
    <n v="122"/>
    <n v="5.15"/>
    <n v="170"/>
    <n v="9.59"/>
    <x v="2"/>
  </r>
  <r>
    <x v="0"/>
    <x v="3"/>
    <x v="3"/>
    <x v="3"/>
    <n v="11"/>
    <n v="0.26"/>
    <n v="0"/>
    <n v="0"/>
    <n v="9"/>
    <n v="0.51"/>
    <x v="0"/>
  </r>
  <r>
    <x v="0"/>
    <x v="3"/>
    <x v="3"/>
    <x v="4"/>
    <n v="29"/>
    <n v="0.69"/>
    <n v="3"/>
    <n v="0.13"/>
    <n v="26"/>
    <n v="1.47"/>
    <x v="0"/>
  </r>
  <r>
    <x v="0"/>
    <x v="3"/>
    <x v="3"/>
    <x v="5"/>
    <n v="36"/>
    <n v="0.85"/>
    <n v="8"/>
    <n v="0.34"/>
    <n v="26"/>
    <n v="1.47"/>
    <x v="0"/>
  </r>
  <r>
    <x v="0"/>
    <x v="3"/>
    <x v="3"/>
    <x v="6"/>
    <n v="1139"/>
    <n v="27.05"/>
    <n v="609"/>
    <n v="25.71"/>
    <n v="529"/>
    <n v="29.84"/>
    <x v="2"/>
  </r>
  <r>
    <x v="0"/>
    <x v="3"/>
    <x v="3"/>
    <x v="7"/>
    <n v="29"/>
    <n v="0.69"/>
    <n v="8"/>
    <n v="0.34"/>
    <n v="21"/>
    <n v="1.18"/>
    <x v="0"/>
  </r>
  <r>
    <x v="0"/>
    <x v="3"/>
    <x v="3"/>
    <x v="8"/>
    <n v="282"/>
    <n v="6.7"/>
    <n v="114"/>
    <n v="4.8099999999999996"/>
    <n v="168"/>
    <n v="9.48"/>
    <x v="0"/>
  </r>
  <r>
    <x v="0"/>
    <x v="3"/>
    <x v="3"/>
    <x v="9"/>
    <n v="233"/>
    <n v="5.53"/>
    <n v="149"/>
    <n v="6.29"/>
    <n v="81"/>
    <n v="4.57"/>
    <x v="0"/>
  </r>
  <r>
    <x v="0"/>
    <x v="3"/>
    <x v="3"/>
    <x v="10"/>
    <n v="422"/>
    <n v="10.02"/>
    <n v="330"/>
    <n v="13.93"/>
    <n v="91"/>
    <n v="5.13"/>
    <x v="2"/>
  </r>
  <r>
    <x v="0"/>
    <x v="3"/>
    <x v="3"/>
    <x v="11"/>
    <n v="629"/>
    <n v="14.94"/>
    <n v="487"/>
    <n v="20.56"/>
    <n v="139"/>
    <n v="7.84"/>
    <x v="2"/>
  </r>
  <r>
    <x v="0"/>
    <x v="3"/>
    <x v="3"/>
    <x v="12"/>
    <n v="163"/>
    <n v="3.87"/>
    <n v="94"/>
    <n v="3.97"/>
    <n v="31"/>
    <n v="1.75"/>
    <x v="1"/>
  </r>
  <r>
    <x v="0"/>
    <x v="3"/>
    <x v="3"/>
    <x v="13"/>
    <n v="184"/>
    <n v="4.37"/>
    <n v="93"/>
    <n v="3.93"/>
    <n v="81"/>
    <n v="4.57"/>
    <x v="2"/>
  </r>
  <r>
    <x v="0"/>
    <x v="3"/>
    <x v="3"/>
    <x v="14"/>
    <n v="120"/>
    <n v="2.85"/>
    <n v="54"/>
    <n v="2.2799999999999998"/>
    <n v="58"/>
    <n v="3.27"/>
    <x v="14"/>
  </r>
  <r>
    <x v="0"/>
    <x v="4"/>
    <x v="4"/>
    <x v="0"/>
    <n v="4"/>
    <n v="0.3"/>
    <n v="0"/>
    <n v="0"/>
    <n v="4"/>
    <n v="0.67"/>
    <x v="0"/>
  </r>
  <r>
    <x v="0"/>
    <x v="4"/>
    <x v="4"/>
    <x v="1"/>
    <n v="186"/>
    <n v="13.83"/>
    <n v="59"/>
    <n v="8.3000000000000007"/>
    <n v="127"/>
    <n v="21.13"/>
    <x v="0"/>
  </r>
  <r>
    <x v="0"/>
    <x v="4"/>
    <x v="4"/>
    <x v="2"/>
    <n v="78"/>
    <n v="5.8"/>
    <n v="33"/>
    <n v="4.6399999999999997"/>
    <n v="44"/>
    <n v="7.32"/>
    <x v="2"/>
  </r>
  <r>
    <x v="0"/>
    <x v="4"/>
    <x v="4"/>
    <x v="3"/>
    <n v="5"/>
    <n v="0.37"/>
    <n v="1"/>
    <n v="0.14000000000000001"/>
    <n v="4"/>
    <n v="0.67"/>
    <x v="0"/>
  </r>
  <r>
    <x v="0"/>
    <x v="4"/>
    <x v="4"/>
    <x v="4"/>
    <n v="5"/>
    <n v="0.37"/>
    <n v="1"/>
    <n v="0.14000000000000001"/>
    <n v="4"/>
    <n v="0.67"/>
    <x v="0"/>
  </r>
  <r>
    <x v="0"/>
    <x v="4"/>
    <x v="4"/>
    <x v="5"/>
    <n v="14"/>
    <n v="1.04"/>
    <n v="4"/>
    <n v="0.56000000000000005"/>
    <n v="10"/>
    <n v="1.66"/>
    <x v="0"/>
  </r>
  <r>
    <x v="0"/>
    <x v="4"/>
    <x v="4"/>
    <x v="6"/>
    <n v="344"/>
    <n v="25.58"/>
    <n v="150"/>
    <n v="21.1"/>
    <n v="189"/>
    <n v="31.45"/>
    <x v="6"/>
  </r>
  <r>
    <x v="0"/>
    <x v="4"/>
    <x v="4"/>
    <x v="7"/>
    <n v="12"/>
    <n v="0.89"/>
    <n v="1"/>
    <n v="0.14000000000000001"/>
    <n v="11"/>
    <n v="1.83"/>
    <x v="0"/>
  </r>
  <r>
    <x v="0"/>
    <x v="4"/>
    <x v="4"/>
    <x v="8"/>
    <n v="90"/>
    <n v="6.69"/>
    <n v="40"/>
    <n v="5.63"/>
    <n v="50"/>
    <n v="8.32"/>
    <x v="0"/>
  </r>
  <r>
    <x v="0"/>
    <x v="4"/>
    <x v="4"/>
    <x v="9"/>
    <n v="79"/>
    <n v="5.87"/>
    <n v="41"/>
    <n v="5.77"/>
    <n v="36"/>
    <n v="5.99"/>
    <x v="0"/>
  </r>
  <r>
    <x v="0"/>
    <x v="4"/>
    <x v="4"/>
    <x v="10"/>
    <n v="188"/>
    <n v="13.98"/>
    <n v="149"/>
    <n v="20.96"/>
    <n v="38"/>
    <n v="6.32"/>
    <x v="2"/>
  </r>
  <r>
    <x v="0"/>
    <x v="4"/>
    <x v="4"/>
    <x v="11"/>
    <n v="196"/>
    <n v="14.57"/>
    <n v="158"/>
    <n v="22.22"/>
    <n v="38"/>
    <n v="6.32"/>
    <x v="0"/>
  </r>
  <r>
    <x v="0"/>
    <x v="4"/>
    <x v="4"/>
    <x v="12"/>
    <n v="59"/>
    <n v="4.3899999999999997"/>
    <n v="33"/>
    <n v="4.6399999999999997"/>
    <n v="5"/>
    <n v="0.83"/>
    <x v="0"/>
  </r>
  <r>
    <x v="0"/>
    <x v="4"/>
    <x v="4"/>
    <x v="13"/>
    <n v="55"/>
    <n v="4.09"/>
    <n v="31"/>
    <n v="4.3600000000000003"/>
    <n v="23"/>
    <n v="3.83"/>
    <x v="2"/>
  </r>
  <r>
    <x v="0"/>
    <x v="4"/>
    <x v="4"/>
    <x v="14"/>
    <n v="30"/>
    <n v="2.23"/>
    <n v="10"/>
    <n v="1.41"/>
    <n v="18"/>
    <n v="3"/>
    <x v="0"/>
  </r>
  <r>
    <x v="0"/>
    <x v="5"/>
    <x v="5"/>
    <x v="0"/>
    <n v="2"/>
    <n v="0.2"/>
    <n v="0"/>
    <n v="0"/>
    <n v="2"/>
    <n v="0.53"/>
    <x v="0"/>
  </r>
  <r>
    <x v="0"/>
    <x v="5"/>
    <x v="5"/>
    <x v="1"/>
    <n v="143"/>
    <n v="14.13"/>
    <n v="68"/>
    <n v="11.07"/>
    <n v="75"/>
    <n v="19.739999999999998"/>
    <x v="0"/>
  </r>
  <r>
    <x v="0"/>
    <x v="5"/>
    <x v="5"/>
    <x v="2"/>
    <n v="84"/>
    <n v="8.3000000000000007"/>
    <n v="42"/>
    <n v="6.84"/>
    <n v="41"/>
    <n v="10.79"/>
    <x v="2"/>
  </r>
  <r>
    <x v="0"/>
    <x v="5"/>
    <x v="5"/>
    <x v="3"/>
    <n v="1"/>
    <n v="0.1"/>
    <n v="0"/>
    <n v="0"/>
    <n v="1"/>
    <n v="0.26"/>
    <x v="0"/>
  </r>
  <r>
    <x v="0"/>
    <x v="5"/>
    <x v="5"/>
    <x v="4"/>
    <n v="3"/>
    <n v="0.3"/>
    <n v="0"/>
    <n v="0"/>
    <n v="3"/>
    <n v="0.79"/>
    <x v="0"/>
  </r>
  <r>
    <x v="0"/>
    <x v="5"/>
    <x v="5"/>
    <x v="5"/>
    <n v="21"/>
    <n v="2.08"/>
    <n v="4"/>
    <n v="0.65"/>
    <n v="17"/>
    <n v="4.47"/>
    <x v="0"/>
  </r>
  <r>
    <x v="0"/>
    <x v="5"/>
    <x v="5"/>
    <x v="6"/>
    <n v="281"/>
    <n v="27.77"/>
    <n v="156"/>
    <n v="25.41"/>
    <n v="124"/>
    <n v="32.630000000000003"/>
    <x v="2"/>
  </r>
  <r>
    <x v="0"/>
    <x v="5"/>
    <x v="5"/>
    <x v="7"/>
    <n v="6"/>
    <n v="0.59"/>
    <n v="1"/>
    <n v="0.16"/>
    <n v="5"/>
    <n v="1.32"/>
    <x v="0"/>
  </r>
  <r>
    <x v="0"/>
    <x v="5"/>
    <x v="5"/>
    <x v="8"/>
    <n v="74"/>
    <n v="7.31"/>
    <n v="56"/>
    <n v="9.1199999999999992"/>
    <n v="17"/>
    <n v="4.47"/>
    <x v="0"/>
  </r>
  <r>
    <x v="0"/>
    <x v="5"/>
    <x v="5"/>
    <x v="9"/>
    <n v="60"/>
    <n v="5.93"/>
    <n v="30"/>
    <n v="4.8899999999999997"/>
    <n v="30"/>
    <n v="7.89"/>
    <x v="0"/>
  </r>
  <r>
    <x v="0"/>
    <x v="5"/>
    <x v="5"/>
    <x v="10"/>
    <n v="106"/>
    <n v="10.47"/>
    <n v="89"/>
    <n v="14.5"/>
    <n v="16"/>
    <n v="4.21"/>
    <x v="0"/>
  </r>
  <r>
    <x v="0"/>
    <x v="5"/>
    <x v="5"/>
    <x v="11"/>
    <n v="128"/>
    <n v="12.65"/>
    <n v="108"/>
    <n v="17.59"/>
    <n v="17"/>
    <n v="4.47"/>
    <x v="5"/>
  </r>
  <r>
    <x v="0"/>
    <x v="5"/>
    <x v="5"/>
    <x v="12"/>
    <n v="41"/>
    <n v="4.05"/>
    <n v="25"/>
    <n v="4.07"/>
    <n v="8"/>
    <n v="2.11"/>
    <x v="0"/>
  </r>
  <r>
    <x v="0"/>
    <x v="5"/>
    <x v="5"/>
    <x v="13"/>
    <n v="34"/>
    <n v="3.36"/>
    <n v="23"/>
    <n v="3.75"/>
    <n v="8"/>
    <n v="2.11"/>
    <x v="5"/>
  </r>
  <r>
    <x v="0"/>
    <x v="5"/>
    <x v="5"/>
    <x v="14"/>
    <n v="28"/>
    <n v="2.77"/>
    <n v="12"/>
    <n v="1.95"/>
    <n v="16"/>
    <n v="4.21"/>
    <x v="0"/>
  </r>
  <r>
    <x v="0"/>
    <x v="6"/>
    <x v="6"/>
    <x v="0"/>
    <n v="0"/>
    <n v="0"/>
    <n v="0"/>
    <n v="0"/>
    <n v="0"/>
    <n v="0"/>
    <x v="0"/>
  </r>
  <r>
    <x v="0"/>
    <x v="6"/>
    <x v="6"/>
    <x v="1"/>
    <n v="138"/>
    <n v="15.23"/>
    <n v="64"/>
    <n v="12.5"/>
    <n v="74"/>
    <n v="20.61"/>
    <x v="0"/>
  </r>
  <r>
    <x v="0"/>
    <x v="6"/>
    <x v="6"/>
    <x v="2"/>
    <n v="89"/>
    <n v="9.82"/>
    <n v="46"/>
    <n v="8.98"/>
    <n v="42"/>
    <n v="11.7"/>
    <x v="2"/>
  </r>
  <r>
    <x v="0"/>
    <x v="6"/>
    <x v="6"/>
    <x v="3"/>
    <n v="2"/>
    <n v="0.22"/>
    <n v="0"/>
    <n v="0"/>
    <n v="1"/>
    <n v="0.28000000000000003"/>
    <x v="0"/>
  </r>
  <r>
    <x v="0"/>
    <x v="6"/>
    <x v="6"/>
    <x v="4"/>
    <n v="2"/>
    <n v="0.22"/>
    <n v="0"/>
    <n v="0"/>
    <n v="2"/>
    <n v="0.56000000000000005"/>
    <x v="0"/>
  </r>
  <r>
    <x v="0"/>
    <x v="6"/>
    <x v="6"/>
    <x v="5"/>
    <n v="9"/>
    <n v="0.99"/>
    <n v="2"/>
    <n v="0.39"/>
    <n v="6"/>
    <n v="1.67"/>
    <x v="0"/>
  </r>
  <r>
    <x v="0"/>
    <x v="6"/>
    <x v="6"/>
    <x v="6"/>
    <n v="248"/>
    <n v="27.37"/>
    <n v="134"/>
    <n v="26.17"/>
    <n v="113"/>
    <n v="31.48"/>
    <x v="0"/>
  </r>
  <r>
    <x v="0"/>
    <x v="6"/>
    <x v="6"/>
    <x v="7"/>
    <n v="4"/>
    <n v="0.44"/>
    <n v="1"/>
    <n v="0.2"/>
    <n v="3"/>
    <n v="0.84"/>
    <x v="0"/>
  </r>
  <r>
    <x v="0"/>
    <x v="6"/>
    <x v="6"/>
    <x v="8"/>
    <n v="51"/>
    <n v="5.63"/>
    <n v="31"/>
    <n v="6.05"/>
    <n v="20"/>
    <n v="5.57"/>
    <x v="0"/>
  </r>
  <r>
    <x v="0"/>
    <x v="6"/>
    <x v="6"/>
    <x v="9"/>
    <n v="48"/>
    <n v="5.3"/>
    <n v="17"/>
    <n v="3.32"/>
    <n v="29"/>
    <n v="8.08"/>
    <x v="2"/>
  </r>
  <r>
    <x v="0"/>
    <x v="6"/>
    <x v="6"/>
    <x v="10"/>
    <n v="83"/>
    <n v="9.16"/>
    <n v="70"/>
    <n v="13.67"/>
    <n v="13"/>
    <n v="3.62"/>
    <x v="0"/>
  </r>
  <r>
    <x v="0"/>
    <x v="6"/>
    <x v="6"/>
    <x v="11"/>
    <n v="126"/>
    <n v="13.91"/>
    <n v="105"/>
    <n v="20.51"/>
    <n v="20"/>
    <n v="5.57"/>
    <x v="0"/>
  </r>
  <r>
    <x v="0"/>
    <x v="6"/>
    <x v="6"/>
    <x v="12"/>
    <n v="47"/>
    <n v="5.19"/>
    <n v="16"/>
    <n v="3.13"/>
    <n v="3"/>
    <n v="0.84"/>
    <x v="0"/>
  </r>
  <r>
    <x v="0"/>
    <x v="6"/>
    <x v="6"/>
    <x v="13"/>
    <n v="23"/>
    <n v="2.54"/>
    <n v="12"/>
    <n v="2.34"/>
    <n v="11"/>
    <n v="3.06"/>
    <x v="0"/>
  </r>
  <r>
    <x v="0"/>
    <x v="6"/>
    <x v="6"/>
    <x v="14"/>
    <n v="36"/>
    <n v="3.97"/>
    <n v="14"/>
    <n v="2.73"/>
    <n v="22"/>
    <n v="6.13"/>
    <x v="0"/>
  </r>
  <r>
    <x v="0"/>
    <x v="7"/>
    <x v="7"/>
    <x v="0"/>
    <n v="1"/>
    <n v="0.14000000000000001"/>
    <n v="0"/>
    <n v="0"/>
    <n v="1"/>
    <n v="0.37"/>
    <x v="0"/>
  </r>
  <r>
    <x v="0"/>
    <x v="7"/>
    <x v="7"/>
    <x v="1"/>
    <n v="76"/>
    <n v="10.34"/>
    <n v="36"/>
    <n v="8.26"/>
    <n v="40"/>
    <n v="14.65"/>
    <x v="0"/>
  </r>
  <r>
    <x v="0"/>
    <x v="7"/>
    <x v="7"/>
    <x v="2"/>
    <n v="50"/>
    <n v="6.8"/>
    <n v="21"/>
    <n v="4.82"/>
    <n v="28"/>
    <n v="10.26"/>
    <x v="2"/>
  </r>
  <r>
    <x v="0"/>
    <x v="7"/>
    <x v="7"/>
    <x v="3"/>
    <n v="3"/>
    <n v="0.41"/>
    <n v="1"/>
    <n v="0.23"/>
    <n v="2"/>
    <n v="0.73"/>
    <x v="0"/>
  </r>
  <r>
    <x v="0"/>
    <x v="7"/>
    <x v="7"/>
    <x v="4"/>
    <n v="4"/>
    <n v="0.54"/>
    <n v="1"/>
    <n v="0.23"/>
    <n v="3"/>
    <n v="1.1000000000000001"/>
    <x v="0"/>
  </r>
  <r>
    <x v="0"/>
    <x v="7"/>
    <x v="7"/>
    <x v="5"/>
    <n v="10"/>
    <n v="1.36"/>
    <n v="1"/>
    <n v="0.23"/>
    <n v="8"/>
    <n v="2.93"/>
    <x v="2"/>
  </r>
  <r>
    <x v="0"/>
    <x v="7"/>
    <x v="7"/>
    <x v="6"/>
    <n v="200"/>
    <n v="27.21"/>
    <n v="107"/>
    <n v="24.54"/>
    <n v="92"/>
    <n v="33.700000000000003"/>
    <x v="2"/>
  </r>
  <r>
    <x v="0"/>
    <x v="7"/>
    <x v="7"/>
    <x v="7"/>
    <n v="3"/>
    <n v="0.41"/>
    <n v="0"/>
    <n v="0"/>
    <n v="3"/>
    <n v="1.1000000000000001"/>
    <x v="0"/>
  </r>
  <r>
    <x v="0"/>
    <x v="7"/>
    <x v="7"/>
    <x v="8"/>
    <n v="58"/>
    <n v="7.89"/>
    <n v="42"/>
    <n v="9.6300000000000008"/>
    <n v="16"/>
    <n v="5.86"/>
    <x v="0"/>
  </r>
  <r>
    <x v="0"/>
    <x v="7"/>
    <x v="7"/>
    <x v="9"/>
    <n v="47"/>
    <n v="6.39"/>
    <n v="22"/>
    <n v="5.05"/>
    <n v="24"/>
    <n v="8.7899999999999991"/>
    <x v="0"/>
  </r>
  <r>
    <x v="0"/>
    <x v="7"/>
    <x v="7"/>
    <x v="10"/>
    <n v="91"/>
    <n v="12.38"/>
    <n v="70"/>
    <n v="16.059999999999999"/>
    <n v="21"/>
    <n v="7.69"/>
    <x v="0"/>
  </r>
  <r>
    <x v="0"/>
    <x v="7"/>
    <x v="7"/>
    <x v="11"/>
    <n v="96"/>
    <n v="13.06"/>
    <n v="87"/>
    <n v="19.95"/>
    <n v="9"/>
    <n v="3.3"/>
    <x v="0"/>
  </r>
  <r>
    <x v="0"/>
    <x v="7"/>
    <x v="7"/>
    <x v="12"/>
    <n v="21"/>
    <n v="2.86"/>
    <n v="20"/>
    <n v="4.59"/>
    <n v="1"/>
    <n v="0.37"/>
    <x v="0"/>
  </r>
  <r>
    <x v="0"/>
    <x v="7"/>
    <x v="7"/>
    <x v="13"/>
    <n v="33"/>
    <n v="4.49"/>
    <n v="20"/>
    <n v="4.59"/>
    <n v="12"/>
    <n v="4.4000000000000004"/>
    <x v="2"/>
  </r>
  <r>
    <x v="0"/>
    <x v="7"/>
    <x v="7"/>
    <x v="14"/>
    <n v="42"/>
    <n v="5.71"/>
    <n v="8"/>
    <n v="1.83"/>
    <n v="13"/>
    <n v="4.76"/>
    <x v="0"/>
  </r>
  <r>
    <x v="0"/>
    <x v="8"/>
    <x v="8"/>
    <x v="0"/>
    <n v="0"/>
    <n v="0"/>
    <n v="0"/>
    <n v="0"/>
    <n v="0"/>
    <n v="0"/>
    <x v="0"/>
  </r>
  <r>
    <x v="0"/>
    <x v="8"/>
    <x v="8"/>
    <x v="1"/>
    <n v="231"/>
    <n v="23.19"/>
    <n v="142"/>
    <n v="24.65"/>
    <n v="89"/>
    <n v="21.92"/>
    <x v="0"/>
  </r>
  <r>
    <x v="0"/>
    <x v="8"/>
    <x v="8"/>
    <x v="2"/>
    <n v="98"/>
    <n v="9.84"/>
    <n v="36"/>
    <n v="6.25"/>
    <n v="62"/>
    <n v="15.27"/>
    <x v="0"/>
  </r>
  <r>
    <x v="0"/>
    <x v="8"/>
    <x v="8"/>
    <x v="3"/>
    <n v="3"/>
    <n v="0.3"/>
    <n v="0"/>
    <n v="0"/>
    <n v="3"/>
    <n v="0.74"/>
    <x v="0"/>
  </r>
  <r>
    <x v="0"/>
    <x v="8"/>
    <x v="8"/>
    <x v="4"/>
    <n v="6"/>
    <n v="0.6"/>
    <n v="0"/>
    <n v="0"/>
    <n v="5"/>
    <n v="1.23"/>
    <x v="2"/>
  </r>
  <r>
    <x v="0"/>
    <x v="8"/>
    <x v="8"/>
    <x v="5"/>
    <n v="7"/>
    <n v="0.7"/>
    <n v="0"/>
    <n v="0"/>
    <n v="6"/>
    <n v="1.48"/>
    <x v="2"/>
  </r>
  <r>
    <x v="0"/>
    <x v="8"/>
    <x v="8"/>
    <x v="6"/>
    <n v="264"/>
    <n v="26.51"/>
    <n v="160"/>
    <n v="27.78"/>
    <n v="104"/>
    <n v="25.62"/>
    <x v="0"/>
  </r>
  <r>
    <x v="0"/>
    <x v="8"/>
    <x v="8"/>
    <x v="7"/>
    <n v="7"/>
    <n v="0.7"/>
    <n v="2"/>
    <n v="0.35"/>
    <n v="5"/>
    <n v="1.23"/>
    <x v="0"/>
  </r>
  <r>
    <x v="0"/>
    <x v="8"/>
    <x v="8"/>
    <x v="8"/>
    <n v="37"/>
    <n v="3.71"/>
    <n v="12"/>
    <n v="2.08"/>
    <n v="25"/>
    <n v="6.16"/>
    <x v="0"/>
  </r>
  <r>
    <x v="0"/>
    <x v="8"/>
    <x v="8"/>
    <x v="9"/>
    <n v="54"/>
    <n v="5.42"/>
    <n v="19"/>
    <n v="3.3"/>
    <n v="33"/>
    <n v="8.1300000000000008"/>
    <x v="0"/>
  </r>
  <r>
    <x v="0"/>
    <x v="8"/>
    <x v="8"/>
    <x v="10"/>
    <n v="71"/>
    <n v="7.13"/>
    <n v="53"/>
    <n v="9.1999999999999993"/>
    <n v="14"/>
    <n v="3.45"/>
    <x v="2"/>
  </r>
  <r>
    <x v="0"/>
    <x v="8"/>
    <x v="8"/>
    <x v="11"/>
    <n v="137"/>
    <n v="13.76"/>
    <n v="120"/>
    <n v="20.83"/>
    <n v="17"/>
    <n v="4.1900000000000004"/>
    <x v="0"/>
  </r>
  <r>
    <x v="0"/>
    <x v="8"/>
    <x v="8"/>
    <x v="12"/>
    <n v="17"/>
    <n v="1.71"/>
    <n v="11"/>
    <n v="1.91"/>
    <n v="4"/>
    <n v="0.99"/>
    <x v="14"/>
  </r>
  <r>
    <x v="0"/>
    <x v="8"/>
    <x v="8"/>
    <x v="13"/>
    <n v="31"/>
    <n v="3.11"/>
    <n v="15"/>
    <n v="2.6"/>
    <n v="15"/>
    <n v="3.69"/>
    <x v="0"/>
  </r>
  <r>
    <x v="0"/>
    <x v="8"/>
    <x v="8"/>
    <x v="14"/>
    <n v="33"/>
    <n v="3.31"/>
    <n v="6"/>
    <n v="1.04"/>
    <n v="24"/>
    <n v="5.91"/>
    <x v="2"/>
  </r>
  <r>
    <x v="0"/>
    <x v="9"/>
    <x v="9"/>
    <x v="0"/>
    <n v="0"/>
    <n v="0"/>
    <n v="0"/>
    <n v="0"/>
    <n v="0"/>
    <n v="0"/>
    <x v="0"/>
  </r>
  <r>
    <x v="0"/>
    <x v="9"/>
    <x v="9"/>
    <x v="1"/>
    <n v="53"/>
    <n v="14.29"/>
    <n v="33"/>
    <n v="15.21"/>
    <n v="20"/>
    <n v="14.71"/>
    <x v="0"/>
  </r>
  <r>
    <x v="0"/>
    <x v="9"/>
    <x v="9"/>
    <x v="2"/>
    <n v="49"/>
    <n v="13.21"/>
    <n v="22"/>
    <n v="10.14"/>
    <n v="27"/>
    <n v="19.850000000000001"/>
    <x v="0"/>
  </r>
  <r>
    <x v="0"/>
    <x v="9"/>
    <x v="9"/>
    <x v="3"/>
    <n v="4"/>
    <n v="1.08"/>
    <n v="0"/>
    <n v="0"/>
    <n v="0"/>
    <n v="0"/>
    <x v="0"/>
  </r>
  <r>
    <x v="0"/>
    <x v="9"/>
    <x v="9"/>
    <x v="4"/>
    <n v="7"/>
    <n v="1.89"/>
    <n v="0"/>
    <n v="0"/>
    <n v="7"/>
    <n v="5.15"/>
    <x v="0"/>
  </r>
  <r>
    <x v="0"/>
    <x v="9"/>
    <x v="9"/>
    <x v="5"/>
    <n v="4"/>
    <n v="1.08"/>
    <n v="0"/>
    <n v="0"/>
    <n v="4"/>
    <n v="2.94"/>
    <x v="0"/>
  </r>
  <r>
    <x v="0"/>
    <x v="9"/>
    <x v="9"/>
    <x v="6"/>
    <n v="119"/>
    <n v="32.08"/>
    <n v="72"/>
    <n v="33.18"/>
    <n v="46"/>
    <n v="33.82"/>
    <x v="2"/>
  </r>
  <r>
    <x v="0"/>
    <x v="9"/>
    <x v="9"/>
    <x v="7"/>
    <n v="3"/>
    <n v="0.81"/>
    <n v="0"/>
    <n v="0"/>
    <n v="3"/>
    <n v="2.21"/>
    <x v="0"/>
  </r>
  <r>
    <x v="0"/>
    <x v="9"/>
    <x v="9"/>
    <x v="8"/>
    <n v="8"/>
    <n v="2.16"/>
    <n v="3"/>
    <n v="1.38"/>
    <n v="5"/>
    <n v="3.68"/>
    <x v="0"/>
  </r>
  <r>
    <x v="0"/>
    <x v="9"/>
    <x v="9"/>
    <x v="9"/>
    <n v="9"/>
    <n v="2.4300000000000002"/>
    <n v="5"/>
    <n v="2.2999999999999998"/>
    <n v="4"/>
    <n v="2.94"/>
    <x v="0"/>
  </r>
  <r>
    <x v="0"/>
    <x v="9"/>
    <x v="9"/>
    <x v="10"/>
    <n v="42"/>
    <n v="11.32"/>
    <n v="33"/>
    <n v="15.21"/>
    <n v="8"/>
    <n v="5.88"/>
    <x v="2"/>
  </r>
  <r>
    <x v="0"/>
    <x v="9"/>
    <x v="9"/>
    <x v="11"/>
    <n v="36"/>
    <n v="9.6999999999999993"/>
    <n v="33"/>
    <n v="15.21"/>
    <n v="3"/>
    <n v="2.21"/>
    <x v="0"/>
  </r>
  <r>
    <x v="0"/>
    <x v="9"/>
    <x v="9"/>
    <x v="12"/>
    <n v="19"/>
    <n v="5.12"/>
    <n v="7"/>
    <n v="3.23"/>
    <n v="2"/>
    <n v="1.47"/>
    <x v="0"/>
  </r>
  <r>
    <x v="0"/>
    <x v="9"/>
    <x v="9"/>
    <x v="13"/>
    <n v="10"/>
    <n v="2.7"/>
    <n v="5"/>
    <n v="2.2999999999999998"/>
    <n v="4"/>
    <n v="2.94"/>
    <x v="0"/>
  </r>
  <r>
    <x v="0"/>
    <x v="9"/>
    <x v="9"/>
    <x v="14"/>
    <n v="8"/>
    <n v="2.16"/>
    <n v="4"/>
    <n v="1.84"/>
    <n v="3"/>
    <n v="2.21"/>
    <x v="0"/>
  </r>
  <r>
    <x v="0"/>
    <x v="10"/>
    <x v="10"/>
    <x v="0"/>
    <n v="0"/>
    <n v="0"/>
    <n v="0"/>
    <n v="0"/>
    <n v="0"/>
    <n v="0"/>
    <x v="0"/>
  </r>
  <r>
    <x v="0"/>
    <x v="10"/>
    <x v="10"/>
    <x v="1"/>
    <n v="20"/>
    <n v="13.33"/>
    <n v="14"/>
    <n v="16.47"/>
    <n v="6"/>
    <n v="11.11"/>
    <x v="0"/>
  </r>
  <r>
    <x v="0"/>
    <x v="10"/>
    <x v="10"/>
    <x v="2"/>
    <n v="20"/>
    <n v="13.33"/>
    <n v="7"/>
    <n v="8.24"/>
    <n v="13"/>
    <n v="24.07"/>
    <x v="0"/>
  </r>
  <r>
    <x v="0"/>
    <x v="10"/>
    <x v="10"/>
    <x v="3"/>
    <n v="0"/>
    <n v="0"/>
    <n v="0"/>
    <n v="0"/>
    <n v="0"/>
    <n v="0"/>
    <x v="0"/>
  </r>
  <r>
    <x v="0"/>
    <x v="10"/>
    <x v="10"/>
    <x v="4"/>
    <n v="2"/>
    <n v="1.33"/>
    <n v="1"/>
    <n v="1.18"/>
    <n v="0"/>
    <n v="0"/>
    <x v="0"/>
  </r>
  <r>
    <x v="0"/>
    <x v="10"/>
    <x v="10"/>
    <x v="5"/>
    <n v="5"/>
    <n v="3.33"/>
    <n v="5"/>
    <n v="5.88"/>
    <n v="0"/>
    <n v="0"/>
    <x v="0"/>
  </r>
  <r>
    <x v="0"/>
    <x v="10"/>
    <x v="10"/>
    <x v="6"/>
    <n v="47"/>
    <n v="31.33"/>
    <n v="27"/>
    <n v="31.76"/>
    <n v="19"/>
    <n v="35.19"/>
    <x v="2"/>
  </r>
  <r>
    <x v="0"/>
    <x v="10"/>
    <x v="10"/>
    <x v="7"/>
    <n v="0"/>
    <n v="0"/>
    <n v="0"/>
    <n v="0"/>
    <n v="0"/>
    <n v="0"/>
    <x v="0"/>
  </r>
  <r>
    <x v="0"/>
    <x v="10"/>
    <x v="10"/>
    <x v="8"/>
    <n v="2"/>
    <n v="1.33"/>
    <n v="1"/>
    <n v="1.18"/>
    <n v="1"/>
    <n v="1.85"/>
    <x v="0"/>
  </r>
  <r>
    <x v="0"/>
    <x v="10"/>
    <x v="10"/>
    <x v="9"/>
    <n v="10"/>
    <n v="6.67"/>
    <n v="3"/>
    <n v="3.53"/>
    <n v="5"/>
    <n v="9.26"/>
    <x v="0"/>
  </r>
  <r>
    <x v="0"/>
    <x v="10"/>
    <x v="10"/>
    <x v="10"/>
    <n v="12"/>
    <n v="8"/>
    <n v="7"/>
    <n v="8.24"/>
    <n v="5"/>
    <n v="9.26"/>
    <x v="0"/>
  </r>
  <r>
    <x v="0"/>
    <x v="10"/>
    <x v="10"/>
    <x v="11"/>
    <n v="15"/>
    <n v="10"/>
    <n v="14"/>
    <n v="16.47"/>
    <n v="1"/>
    <n v="1.85"/>
    <x v="0"/>
  </r>
  <r>
    <x v="0"/>
    <x v="10"/>
    <x v="10"/>
    <x v="12"/>
    <n v="8"/>
    <n v="5.33"/>
    <n v="1"/>
    <n v="1.18"/>
    <n v="0"/>
    <n v="0"/>
    <x v="0"/>
  </r>
  <r>
    <x v="0"/>
    <x v="10"/>
    <x v="10"/>
    <x v="13"/>
    <n v="5"/>
    <n v="3.33"/>
    <n v="3"/>
    <n v="3.53"/>
    <n v="2"/>
    <n v="3.7"/>
    <x v="0"/>
  </r>
  <r>
    <x v="0"/>
    <x v="10"/>
    <x v="10"/>
    <x v="14"/>
    <n v="4"/>
    <n v="2.67"/>
    <n v="2"/>
    <n v="2.35"/>
    <n v="2"/>
    <n v="3.7"/>
    <x v="0"/>
  </r>
  <r>
    <x v="0"/>
    <x v="11"/>
    <x v="11"/>
    <x v="0"/>
    <n v="0"/>
    <n v="0"/>
    <n v="0"/>
    <n v="0"/>
    <n v="0"/>
    <n v="0"/>
    <x v="0"/>
  </r>
  <r>
    <x v="0"/>
    <x v="11"/>
    <x v="11"/>
    <x v="1"/>
    <n v="20"/>
    <n v="13.07"/>
    <n v="9"/>
    <n v="10.59"/>
    <n v="11"/>
    <n v="17.190000000000001"/>
    <x v="0"/>
  </r>
  <r>
    <x v="0"/>
    <x v="11"/>
    <x v="11"/>
    <x v="2"/>
    <n v="10"/>
    <n v="6.54"/>
    <n v="2"/>
    <n v="2.35"/>
    <n v="8"/>
    <n v="12.5"/>
    <x v="0"/>
  </r>
  <r>
    <x v="0"/>
    <x v="11"/>
    <x v="11"/>
    <x v="3"/>
    <n v="1"/>
    <n v="0.65"/>
    <n v="0"/>
    <n v="0"/>
    <n v="0"/>
    <n v="0"/>
    <x v="0"/>
  </r>
  <r>
    <x v="0"/>
    <x v="11"/>
    <x v="11"/>
    <x v="4"/>
    <n v="2"/>
    <n v="1.31"/>
    <n v="0"/>
    <n v="0"/>
    <n v="2"/>
    <n v="3.13"/>
    <x v="0"/>
  </r>
  <r>
    <x v="0"/>
    <x v="11"/>
    <x v="11"/>
    <x v="5"/>
    <n v="2"/>
    <n v="1.31"/>
    <n v="0"/>
    <n v="0"/>
    <n v="2"/>
    <n v="3.13"/>
    <x v="0"/>
  </r>
  <r>
    <x v="0"/>
    <x v="11"/>
    <x v="11"/>
    <x v="6"/>
    <n v="44"/>
    <n v="28.76"/>
    <n v="27"/>
    <n v="31.76"/>
    <n v="16"/>
    <n v="25"/>
    <x v="2"/>
  </r>
  <r>
    <x v="0"/>
    <x v="11"/>
    <x v="11"/>
    <x v="7"/>
    <n v="1"/>
    <n v="0.65"/>
    <n v="1"/>
    <n v="1.18"/>
    <n v="0"/>
    <n v="0"/>
    <x v="0"/>
  </r>
  <r>
    <x v="0"/>
    <x v="11"/>
    <x v="11"/>
    <x v="8"/>
    <n v="7"/>
    <n v="4.58"/>
    <n v="4"/>
    <n v="4.71"/>
    <n v="3"/>
    <n v="4.6900000000000004"/>
    <x v="0"/>
  </r>
  <r>
    <x v="0"/>
    <x v="11"/>
    <x v="11"/>
    <x v="9"/>
    <n v="15"/>
    <n v="9.8000000000000007"/>
    <n v="4"/>
    <n v="4.71"/>
    <n v="10"/>
    <n v="15.63"/>
    <x v="0"/>
  </r>
  <r>
    <x v="0"/>
    <x v="11"/>
    <x v="11"/>
    <x v="10"/>
    <n v="19"/>
    <n v="12.42"/>
    <n v="16"/>
    <n v="18.82"/>
    <n v="3"/>
    <n v="4.6900000000000004"/>
    <x v="0"/>
  </r>
  <r>
    <x v="0"/>
    <x v="11"/>
    <x v="11"/>
    <x v="11"/>
    <n v="19"/>
    <n v="12.42"/>
    <n v="18"/>
    <n v="21.18"/>
    <n v="1"/>
    <n v="1.56"/>
    <x v="0"/>
  </r>
  <r>
    <x v="0"/>
    <x v="11"/>
    <x v="11"/>
    <x v="12"/>
    <n v="1"/>
    <n v="0.65"/>
    <n v="0"/>
    <n v="0"/>
    <n v="0"/>
    <n v="0"/>
    <x v="0"/>
  </r>
  <r>
    <x v="0"/>
    <x v="11"/>
    <x v="11"/>
    <x v="13"/>
    <n v="7"/>
    <n v="4.58"/>
    <n v="3"/>
    <n v="3.53"/>
    <n v="4"/>
    <n v="6.25"/>
    <x v="0"/>
  </r>
  <r>
    <x v="0"/>
    <x v="11"/>
    <x v="11"/>
    <x v="14"/>
    <n v="5"/>
    <n v="3.27"/>
    <n v="1"/>
    <n v="1.18"/>
    <n v="4"/>
    <n v="6.25"/>
    <x v="0"/>
  </r>
  <r>
    <x v="0"/>
    <x v="12"/>
    <x v="12"/>
    <x v="0"/>
    <n v="0"/>
    <n v="0"/>
    <n v="0"/>
    <n v="0"/>
    <n v="0"/>
    <n v="0"/>
    <x v="0"/>
  </r>
  <r>
    <x v="0"/>
    <x v="12"/>
    <x v="12"/>
    <x v="1"/>
    <n v="24"/>
    <n v="15.89"/>
    <n v="12"/>
    <n v="14.12"/>
    <n v="12"/>
    <n v="21.82"/>
    <x v="0"/>
  </r>
  <r>
    <x v="0"/>
    <x v="12"/>
    <x v="12"/>
    <x v="2"/>
    <n v="14"/>
    <n v="9.27"/>
    <n v="8"/>
    <n v="9.41"/>
    <n v="5"/>
    <n v="9.09"/>
    <x v="2"/>
  </r>
  <r>
    <x v="0"/>
    <x v="12"/>
    <x v="12"/>
    <x v="3"/>
    <n v="4"/>
    <n v="2.65"/>
    <n v="0"/>
    <n v="0"/>
    <n v="2"/>
    <n v="3.64"/>
    <x v="0"/>
  </r>
  <r>
    <x v="0"/>
    <x v="12"/>
    <x v="12"/>
    <x v="4"/>
    <n v="0"/>
    <n v="0"/>
    <n v="0"/>
    <n v="0"/>
    <n v="0"/>
    <n v="0"/>
    <x v="0"/>
  </r>
  <r>
    <x v="0"/>
    <x v="12"/>
    <x v="12"/>
    <x v="5"/>
    <n v="5"/>
    <n v="3.31"/>
    <n v="1"/>
    <n v="1.18"/>
    <n v="4"/>
    <n v="7.27"/>
    <x v="0"/>
  </r>
  <r>
    <x v="0"/>
    <x v="12"/>
    <x v="12"/>
    <x v="6"/>
    <n v="41"/>
    <n v="27.15"/>
    <n v="26"/>
    <n v="30.59"/>
    <n v="14"/>
    <n v="25.45"/>
    <x v="2"/>
  </r>
  <r>
    <x v="0"/>
    <x v="12"/>
    <x v="12"/>
    <x v="7"/>
    <n v="0"/>
    <n v="0"/>
    <n v="0"/>
    <n v="0"/>
    <n v="0"/>
    <n v="0"/>
    <x v="0"/>
  </r>
  <r>
    <x v="0"/>
    <x v="12"/>
    <x v="12"/>
    <x v="8"/>
    <n v="4"/>
    <n v="2.65"/>
    <n v="1"/>
    <n v="1.18"/>
    <n v="3"/>
    <n v="5.45"/>
    <x v="0"/>
  </r>
  <r>
    <x v="0"/>
    <x v="12"/>
    <x v="12"/>
    <x v="9"/>
    <n v="5"/>
    <n v="3.31"/>
    <n v="2"/>
    <n v="2.35"/>
    <n v="3"/>
    <n v="5.45"/>
    <x v="0"/>
  </r>
  <r>
    <x v="0"/>
    <x v="12"/>
    <x v="12"/>
    <x v="10"/>
    <n v="9"/>
    <n v="5.96"/>
    <n v="8"/>
    <n v="9.41"/>
    <n v="1"/>
    <n v="1.82"/>
    <x v="0"/>
  </r>
  <r>
    <x v="0"/>
    <x v="12"/>
    <x v="12"/>
    <x v="11"/>
    <n v="22"/>
    <n v="14.57"/>
    <n v="21"/>
    <n v="24.71"/>
    <n v="1"/>
    <n v="1.82"/>
    <x v="0"/>
  </r>
  <r>
    <x v="0"/>
    <x v="12"/>
    <x v="12"/>
    <x v="12"/>
    <n v="6"/>
    <n v="3.97"/>
    <n v="2"/>
    <n v="2.35"/>
    <n v="0"/>
    <n v="0"/>
    <x v="0"/>
  </r>
  <r>
    <x v="0"/>
    <x v="12"/>
    <x v="12"/>
    <x v="13"/>
    <n v="13"/>
    <n v="8.61"/>
    <n v="2"/>
    <n v="2.35"/>
    <n v="8"/>
    <n v="14.55"/>
    <x v="0"/>
  </r>
  <r>
    <x v="0"/>
    <x v="12"/>
    <x v="12"/>
    <x v="14"/>
    <n v="4"/>
    <n v="2.65"/>
    <n v="2"/>
    <n v="2.35"/>
    <n v="2"/>
    <n v="3.64"/>
    <x v="0"/>
  </r>
  <r>
    <x v="0"/>
    <x v="13"/>
    <x v="13"/>
    <x v="0"/>
    <n v="1"/>
    <n v="0.27"/>
    <n v="0"/>
    <n v="0"/>
    <n v="1"/>
    <n v="0.75"/>
    <x v="0"/>
  </r>
  <r>
    <x v="0"/>
    <x v="13"/>
    <x v="13"/>
    <x v="1"/>
    <n v="57"/>
    <n v="15.2"/>
    <n v="35"/>
    <n v="15.28"/>
    <n v="22"/>
    <n v="16.54"/>
    <x v="0"/>
  </r>
  <r>
    <x v="0"/>
    <x v="13"/>
    <x v="13"/>
    <x v="2"/>
    <n v="31"/>
    <n v="8.27"/>
    <n v="8"/>
    <n v="3.49"/>
    <n v="23"/>
    <n v="17.29"/>
    <x v="0"/>
  </r>
  <r>
    <x v="0"/>
    <x v="13"/>
    <x v="13"/>
    <x v="3"/>
    <n v="1"/>
    <n v="0.27"/>
    <n v="0"/>
    <n v="0"/>
    <n v="1"/>
    <n v="0.75"/>
    <x v="0"/>
  </r>
  <r>
    <x v="0"/>
    <x v="13"/>
    <x v="13"/>
    <x v="4"/>
    <n v="2"/>
    <n v="0.53"/>
    <n v="0"/>
    <n v="0"/>
    <n v="2"/>
    <n v="1.5"/>
    <x v="0"/>
  </r>
  <r>
    <x v="0"/>
    <x v="13"/>
    <x v="13"/>
    <x v="5"/>
    <n v="10"/>
    <n v="2.67"/>
    <n v="3"/>
    <n v="1.31"/>
    <n v="7"/>
    <n v="5.26"/>
    <x v="0"/>
  </r>
  <r>
    <x v="0"/>
    <x v="13"/>
    <x v="13"/>
    <x v="6"/>
    <n v="111"/>
    <n v="29.6"/>
    <n v="69"/>
    <n v="30.13"/>
    <n v="42"/>
    <n v="31.58"/>
    <x v="0"/>
  </r>
  <r>
    <x v="0"/>
    <x v="13"/>
    <x v="13"/>
    <x v="7"/>
    <n v="0"/>
    <n v="0"/>
    <n v="0"/>
    <n v="0"/>
    <n v="0"/>
    <n v="0"/>
    <x v="0"/>
  </r>
  <r>
    <x v="0"/>
    <x v="13"/>
    <x v="13"/>
    <x v="8"/>
    <n v="6"/>
    <n v="1.6"/>
    <n v="5"/>
    <n v="2.1800000000000002"/>
    <n v="1"/>
    <n v="0.75"/>
    <x v="0"/>
  </r>
  <r>
    <x v="0"/>
    <x v="13"/>
    <x v="13"/>
    <x v="9"/>
    <n v="22"/>
    <n v="5.87"/>
    <n v="11"/>
    <n v="4.8"/>
    <n v="11"/>
    <n v="8.27"/>
    <x v="0"/>
  </r>
  <r>
    <x v="0"/>
    <x v="13"/>
    <x v="13"/>
    <x v="10"/>
    <n v="43"/>
    <n v="11.47"/>
    <n v="36"/>
    <n v="15.72"/>
    <n v="7"/>
    <n v="5.26"/>
    <x v="0"/>
  </r>
  <r>
    <x v="0"/>
    <x v="13"/>
    <x v="13"/>
    <x v="11"/>
    <n v="40"/>
    <n v="10.67"/>
    <n v="38"/>
    <n v="16.59"/>
    <n v="2"/>
    <n v="1.5"/>
    <x v="0"/>
  </r>
  <r>
    <x v="0"/>
    <x v="13"/>
    <x v="13"/>
    <x v="12"/>
    <n v="18"/>
    <n v="4.8"/>
    <n v="5"/>
    <n v="2.1800000000000002"/>
    <n v="0"/>
    <n v="0"/>
    <x v="0"/>
  </r>
  <r>
    <x v="0"/>
    <x v="13"/>
    <x v="13"/>
    <x v="13"/>
    <n v="18"/>
    <n v="4.8"/>
    <n v="8"/>
    <n v="3.49"/>
    <n v="10"/>
    <n v="7.52"/>
    <x v="0"/>
  </r>
  <r>
    <x v="0"/>
    <x v="13"/>
    <x v="13"/>
    <x v="14"/>
    <n v="15"/>
    <n v="4"/>
    <n v="11"/>
    <n v="4.8"/>
    <n v="4"/>
    <n v="3.01"/>
    <x v="0"/>
  </r>
  <r>
    <x v="0"/>
    <x v="14"/>
    <x v="14"/>
    <x v="0"/>
    <n v="1"/>
    <n v="0.37"/>
    <n v="1"/>
    <n v="0.66"/>
    <n v="0"/>
    <n v="0"/>
    <x v="0"/>
  </r>
  <r>
    <x v="0"/>
    <x v="14"/>
    <x v="14"/>
    <x v="1"/>
    <n v="34"/>
    <n v="12.45"/>
    <n v="15"/>
    <n v="9.93"/>
    <n v="19"/>
    <n v="19.59"/>
    <x v="0"/>
  </r>
  <r>
    <x v="0"/>
    <x v="14"/>
    <x v="14"/>
    <x v="2"/>
    <n v="19"/>
    <n v="6.96"/>
    <n v="6"/>
    <n v="3.97"/>
    <n v="13"/>
    <n v="13.4"/>
    <x v="0"/>
  </r>
  <r>
    <x v="0"/>
    <x v="14"/>
    <x v="14"/>
    <x v="3"/>
    <n v="0"/>
    <n v="0"/>
    <n v="0"/>
    <n v="0"/>
    <n v="0"/>
    <n v="0"/>
    <x v="0"/>
  </r>
  <r>
    <x v="0"/>
    <x v="14"/>
    <x v="14"/>
    <x v="4"/>
    <n v="1"/>
    <n v="0.37"/>
    <n v="0"/>
    <n v="0"/>
    <n v="1"/>
    <n v="1.03"/>
    <x v="0"/>
  </r>
  <r>
    <x v="0"/>
    <x v="14"/>
    <x v="14"/>
    <x v="5"/>
    <n v="7"/>
    <n v="2.56"/>
    <n v="0"/>
    <n v="0"/>
    <n v="6"/>
    <n v="6.19"/>
    <x v="0"/>
  </r>
  <r>
    <x v="0"/>
    <x v="14"/>
    <x v="14"/>
    <x v="6"/>
    <n v="81"/>
    <n v="29.67"/>
    <n v="49"/>
    <n v="32.450000000000003"/>
    <n v="32"/>
    <n v="32.99"/>
    <x v="0"/>
  </r>
  <r>
    <x v="0"/>
    <x v="14"/>
    <x v="14"/>
    <x v="7"/>
    <n v="3"/>
    <n v="1.1000000000000001"/>
    <n v="0"/>
    <n v="0"/>
    <n v="3"/>
    <n v="3.09"/>
    <x v="0"/>
  </r>
  <r>
    <x v="0"/>
    <x v="14"/>
    <x v="14"/>
    <x v="8"/>
    <n v="10"/>
    <n v="3.66"/>
    <n v="4"/>
    <n v="2.65"/>
    <n v="5"/>
    <n v="5.15"/>
    <x v="2"/>
  </r>
  <r>
    <x v="0"/>
    <x v="14"/>
    <x v="14"/>
    <x v="9"/>
    <n v="8"/>
    <n v="2.93"/>
    <n v="3"/>
    <n v="1.99"/>
    <n v="4"/>
    <n v="4.12"/>
    <x v="0"/>
  </r>
  <r>
    <x v="0"/>
    <x v="14"/>
    <x v="14"/>
    <x v="10"/>
    <n v="40"/>
    <n v="14.65"/>
    <n v="37"/>
    <n v="24.5"/>
    <n v="3"/>
    <n v="3.09"/>
    <x v="0"/>
  </r>
  <r>
    <x v="0"/>
    <x v="14"/>
    <x v="14"/>
    <x v="11"/>
    <n v="33"/>
    <n v="12.09"/>
    <n v="30"/>
    <n v="19.87"/>
    <n v="1"/>
    <n v="1.03"/>
    <x v="0"/>
  </r>
  <r>
    <x v="0"/>
    <x v="14"/>
    <x v="14"/>
    <x v="12"/>
    <n v="23"/>
    <n v="8.42"/>
    <n v="4"/>
    <n v="2.65"/>
    <n v="3"/>
    <n v="3.09"/>
    <x v="0"/>
  </r>
  <r>
    <x v="0"/>
    <x v="14"/>
    <x v="14"/>
    <x v="13"/>
    <n v="4"/>
    <n v="1.47"/>
    <n v="2"/>
    <n v="1.32"/>
    <n v="1"/>
    <n v="1.03"/>
    <x v="0"/>
  </r>
  <r>
    <x v="0"/>
    <x v="14"/>
    <x v="14"/>
    <x v="14"/>
    <n v="9"/>
    <n v="3.3"/>
    <n v="0"/>
    <n v="0"/>
    <n v="6"/>
    <n v="6.19"/>
    <x v="0"/>
  </r>
  <r>
    <x v="0"/>
    <x v="15"/>
    <x v="15"/>
    <x v="0"/>
    <n v="0"/>
    <n v="0"/>
    <n v="0"/>
    <n v="0"/>
    <n v="0"/>
    <n v="0"/>
    <x v="0"/>
  </r>
  <r>
    <x v="0"/>
    <x v="15"/>
    <x v="15"/>
    <x v="1"/>
    <n v="33"/>
    <n v="16.18"/>
    <n v="19"/>
    <n v="15.83"/>
    <n v="14"/>
    <n v="19.18"/>
    <x v="0"/>
  </r>
  <r>
    <x v="0"/>
    <x v="15"/>
    <x v="15"/>
    <x v="2"/>
    <n v="18"/>
    <n v="8.82"/>
    <n v="15"/>
    <n v="12.5"/>
    <n v="1"/>
    <n v="1.37"/>
    <x v="14"/>
  </r>
  <r>
    <x v="0"/>
    <x v="15"/>
    <x v="15"/>
    <x v="3"/>
    <n v="1"/>
    <n v="0.49"/>
    <n v="0"/>
    <n v="0"/>
    <n v="0"/>
    <n v="0"/>
    <x v="0"/>
  </r>
  <r>
    <x v="0"/>
    <x v="15"/>
    <x v="15"/>
    <x v="4"/>
    <n v="0"/>
    <n v="0"/>
    <n v="0"/>
    <n v="0"/>
    <n v="0"/>
    <n v="0"/>
    <x v="0"/>
  </r>
  <r>
    <x v="0"/>
    <x v="15"/>
    <x v="15"/>
    <x v="5"/>
    <n v="5"/>
    <n v="2.4500000000000002"/>
    <n v="0"/>
    <n v="0"/>
    <n v="4"/>
    <n v="5.48"/>
    <x v="2"/>
  </r>
  <r>
    <x v="0"/>
    <x v="15"/>
    <x v="15"/>
    <x v="6"/>
    <n v="68"/>
    <n v="33.33"/>
    <n v="32"/>
    <n v="26.67"/>
    <n v="36"/>
    <n v="49.32"/>
    <x v="0"/>
  </r>
  <r>
    <x v="0"/>
    <x v="15"/>
    <x v="15"/>
    <x v="7"/>
    <n v="1"/>
    <n v="0.49"/>
    <n v="0"/>
    <n v="0"/>
    <n v="1"/>
    <n v="1.37"/>
    <x v="0"/>
  </r>
  <r>
    <x v="0"/>
    <x v="15"/>
    <x v="15"/>
    <x v="8"/>
    <n v="7"/>
    <n v="3.43"/>
    <n v="3"/>
    <n v="2.5"/>
    <n v="4"/>
    <n v="5.48"/>
    <x v="0"/>
  </r>
  <r>
    <x v="0"/>
    <x v="15"/>
    <x v="15"/>
    <x v="9"/>
    <n v="8"/>
    <n v="3.92"/>
    <n v="5"/>
    <n v="4.17"/>
    <n v="3"/>
    <n v="4.1100000000000003"/>
    <x v="0"/>
  </r>
  <r>
    <x v="0"/>
    <x v="15"/>
    <x v="15"/>
    <x v="10"/>
    <n v="22"/>
    <n v="10.78"/>
    <n v="16"/>
    <n v="13.33"/>
    <n v="6"/>
    <n v="8.2200000000000006"/>
    <x v="0"/>
  </r>
  <r>
    <x v="0"/>
    <x v="15"/>
    <x v="15"/>
    <x v="11"/>
    <n v="25"/>
    <n v="12.25"/>
    <n v="22"/>
    <n v="18.329999999999998"/>
    <n v="2"/>
    <n v="2.74"/>
    <x v="0"/>
  </r>
  <r>
    <x v="0"/>
    <x v="15"/>
    <x v="15"/>
    <x v="12"/>
    <n v="10"/>
    <n v="4.9000000000000004"/>
    <n v="3"/>
    <n v="2.5"/>
    <n v="1"/>
    <n v="1.37"/>
    <x v="0"/>
  </r>
  <r>
    <x v="0"/>
    <x v="15"/>
    <x v="15"/>
    <x v="13"/>
    <n v="3"/>
    <n v="1.47"/>
    <n v="3"/>
    <n v="2.5"/>
    <n v="0"/>
    <n v="0"/>
    <x v="0"/>
  </r>
  <r>
    <x v="0"/>
    <x v="15"/>
    <x v="15"/>
    <x v="14"/>
    <n v="3"/>
    <n v="1.47"/>
    <n v="2"/>
    <n v="1.67"/>
    <n v="1"/>
    <n v="1.37"/>
    <x v="0"/>
  </r>
  <r>
    <x v="0"/>
    <x v="16"/>
    <x v="16"/>
    <x v="0"/>
    <n v="0"/>
    <n v="0"/>
    <n v="0"/>
    <n v="0"/>
    <n v="0"/>
    <n v="0"/>
    <x v="0"/>
  </r>
  <r>
    <x v="0"/>
    <x v="16"/>
    <x v="16"/>
    <x v="1"/>
    <n v="15"/>
    <n v="15.63"/>
    <n v="10"/>
    <n v="14.71"/>
    <n v="5"/>
    <n v="22.73"/>
    <x v="0"/>
  </r>
  <r>
    <x v="0"/>
    <x v="16"/>
    <x v="16"/>
    <x v="2"/>
    <n v="11"/>
    <n v="11.46"/>
    <n v="5"/>
    <n v="7.35"/>
    <n v="6"/>
    <n v="27.27"/>
    <x v="0"/>
  </r>
  <r>
    <x v="0"/>
    <x v="16"/>
    <x v="16"/>
    <x v="3"/>
    <n v="1"/>
    <n v="1.04"/>
    <n v="0"/>
    <n v="0"/>
    <n v="0"/>
    <n v="0"/>
    <x v="0"/>
  </r>
  <r>
    <x v="0"/>
    <x v="16"/>
    <x v="16"/>
    <x v="4"/>
    <n v="2"/>
    <n v="2.08"/>
    <n v="1"/>
    <n v="1.47"/>
    <n v="1"/>
    <n v="4.55"/>
    <x v="0"/>
  </r>
  <r>
    <x v="0"/>
    <x v="16"/>
    <x v="16"/>
    <x v="5"/>
    <n v="5"/>
    <n v="5.21"/>
    <n v="5"/>
    <n v="7.35"/>
    <n v="0"/>
    <n v="0"/>
    <x v="0"/>
  </r>
  <r>
    <x v="0"/>
    <x v="16"/>
    <x v="16"/>
    <x v="6"/>
    <n v="20"/>
    <n v="20.83"/>
    <n v="15"/>
    <n v="22.06"/>
    <n v="5"/>
    <n v="22.73"/>
    <x v="0"/>
  </r>
  <r>
    <x v="0"/>
    <x v="16"/>
    <x v="16"/>
    <x v="7"/>
    <n v="0"/>
    <n v="0"/>
    <n v="0"/>
    <n v="0"/>
    <n v="0"/>
    <n v="0"/>
    <x v="0"/>
  </r>
  <r>
    <x v="0"/>
    <x v="16"/>
    <x v="16"/>
    <x v="8"/>
    <n v="0"/>
    <n v="0"/>
    <n v="0"/>
    <n v="0"/>
    <n v="0"/>
    <n v="0"/>
    <x v="0"/>
  </r>
  <r>
    <x v="0"/>
    <x v="16"/>
    <x v="16"/>
    <x v="9"/>
    <n v="2"/>
    <n v="2.08"/>
    <n v="0"/>
    <n v="0"/>
    <n v="2"/>
    <n v="9.09"/>
    <x v="0"/>
  </r>
  <r>
    <x v="0"/>
    <x v="16"/>
    <x v="16"/>
    <x v="10"/>
    <n v="18"/>
    <n v="18.75"/>
    <n v="17"/>
    <n v="25"/>
    <n v="1"/>
    <n v="4.55"/>
    <x v="0"/>
  </r>
  <r>
    <x v="0"/>
    <x v="16"/>
    <x v="16"/>
    <x v="11"/>
    <n v="11"/>
    <n v="11.46"/>
    <n v="11"/>
    <n v="16.18"/>
    <n v="0"/>
    <n v="0"/>
    <x v="0"/>
  </r>
  <r>
    <x v="0"/>
    <x v="16"/>
    <x v="16"/>
    <x v="12"/>
    <n v="0"/>
    <n v="0"/>
    <n v="0"/>
    <n v="0"/>
    <n v="0"/>
    <n v="0"/>
    <x v="0"/>
  </r>
  <r>
    <x v="0"/>
    <x v="16"/>
    <x v="16"/>
    <x v="13"/>
    <n v="2"/>
    <n v="2.08"/>
    <n v="1"/>
    <n v="1.47"/>
    <n v="0"/>
    <n v="0"/>
    <x v="0"/>
  </r>
  <r>
    <x v="0"/>
    <x v="16"/>
    <x v="16"/>
    <x v="14"/>
    <n v="9"/>
    <n v="9.3800000000000008"/>
    <n v="3"/>
    <n v="4.41"/>
    <n v="2"/>
    <n v="9.09"/>
    <x v="3"/>
  </r>
  <r>
    <x v="0"/>
    <x v="17"/>
    <x v="17"/>
    <x v="0"/>
    <n v="0"/>
    <n v="0"/>
    <n v="0"/>
    <n v="0"/>
    <n v="0"/>
    <n v="0"/>
    <x v="0"/>
  </r>
  <r>
    <x v="0"/>
    <x v="17"/>
    <x v="17"/>
    <x v="1"/>
    <n v="21"/>
    <n v="14.58"/>
    <n v="15"/>
    <n v="15.79"/>
    <n v="6"/>
    <n v="13.64"/>
    <x v="0"/>
  </r>
  <r>
    <x v="0"/>
    <x v="17"/>
    <x v="17"/>
    <x v="2"/>
    <n v="14"/>
    <n v="9.7200000000000006"/>
    <n v="7"/>
    <n v="7.37"/>
    <n v="7"/>
    <n v="15.91"/>
    <x v="0"/>
  </r>
  <r>
    <x v="0"/>
    <x v="17"/>
    <x v="17"/>
    <x v="3"/>
    <n v="0"/>
    <n v="0"/>
    <n v="0"/>
    <n v="0"/>
    <n v="0"/>
    <n v="0"/>
    <x v="0"/>
  </r>
  <r>
    <x v="0"/>
    <x v="17"/>
    <x v="17"/>
    <x v="4"/>
    <n v="0"/>
    <n v="0"/>
    <n v="0"/>
    <n v="0"/>
    <n v="0"/>
    <n v="0"/>
    <x v="0"/>
  </r>
  <r>
    <x v="0"/>
    <x v="17"/>
    <x v="17"/>
    <x v="5"/>
    <n v="2"/>
    <n v="1.39"/>
    <n v="0"/>
    <n v="0"/>
    <n v="1"/>
    <n v="2.27"/>
    <x v="0"/>
  </r>
  <r>
    <x v="0"/>
    <x v="17"/>
    <x v="17"/>
    <x v="6"/>
    <n v="44"/>
    <n v="30.56"/>
    <n v="26"/>
    <n v="27.37"/>
    <n v="18"/>
    <n v="40.909999999999997"/>
    <x v="0"/>
  </r>
  <r>
    <x v="0"/>
    <x v="17"/>
    <x v="17"/>
    <x v="7"/>
    <n v="0"/>
    <n v="0"/>
    <n v="0"/>
    <n v="0"/>
    <n v="0"/>
    <n v="0"/>
    <x v="0"/>
  </r>
  <r>
    <x v="0"/>
    <x v="17"/>
    <x v="17"/>
    <x v="8"/>
    <n v="3"/>
    <n v="2.08"/>
    <n v="2"/>
    <n v="2.11"/>
    <n v="1"/>
    <n v="2.27"/>
    <x v="0"/>
  </r>
  <r>
    <x v="0"/>
    <x v="17"/>
    <x v="17"/>
    <x v="9"/>
    <n v="4"/>
    <n v="2.78"/>
    <n v="0"/>
    <n v="0"/>
    <n v="3"/>
    <n v="6.82"/>
    <x v="0"/>
  </r>
  <r>
    <x v="0"/>
    <x v="17"/>
    <x v="17"/>
    <x v="10"/>
    <n v="25"/>
    <n v="17.36"/>
    <n v="23"/>
    <n v="24.21"/>
    <n v="2"/>
    <n v="4.55"/>
    <x v="0"/>
  </r>
  <r>
    <x v="0"/>
    <x v="17"/>
    <x v="17"/>
    <x v="11"/>
    <n v="20"/>
    <n v="13.89"/>
    <n v="19"/>
    <n v="20"/>
    <n v="1"/>
    <n v="2.27"/>
    <x v="0"/>
  </r>
  <r>
    <x v="0"/>
    <x v="17"/>
    <x v="17"/>
    <x v="12"/>
    <n v="5"/>
    <n v="3.47"/>
    <n v="2"/>
    <n v="2.11"/>
    <n v="2"/>
    <n v="4.55"/>
    <x v="0"/>
  </r>
  <r>
    <x v="0"/>
    <x v="17"/>
    <x v="17"/>
    <x v="13"/>
    <n v="1"/>
    <n v="0.69"/>
    <n v="1"/>
    <n v="1.05"/>
    <n v="0"/>
    <n v="0"/>
    <x v="0"/>
  </r>
  <r>
    <x v="0"/>
    <x v="17"/>
    <x v="17"/>
    <x v="14"/>
    <n v="5"/>
    <n v="3.47"/>
    <n v="0"/>
    <n v="0"/>
    <n v="3"/>
    <n v="6.82"/>
    <x v="14"/>
  </r>
  <r>
    <x v="0"/>
    <x v="18"/>
    <x v="18"/>
    <x v="0"/>
    <n v="0"/>
    <n v="0"/>
    <n v="0"/>
    <n v="0"/>
    <n v="0"/>
    <n v="0"/>
    <x v="0"/>
  </r>
  <r>
    <x v="0"/>
    <x v="18"/>
    <x v="18"/>
    <x v="1"/>
    <n v="8"/>
    <n v="25.81"/>
    <n v="4"/>
    <n v="18.18"/>
    <n v="4"/>
    <n v="66.67"/>
    <x v="0"/>
  </r>
  <r>
    <x v="0"/>
    <x v="18"/>
    <x v="18"/>
    <x v="2"/>
    <n v="1"/>
    <n v="3.23"/>
    <n v="1"/>
    <n v="4.55"/>
    <n v="0"/>
    <n v="0"/>
    <x v="0"/>
  </r>
  <r>
    <x v="0"/>
    <x v="18"/>
    <x v="18"/>
    <x v="3"/>
    <n v="0"/>
    <n v="0"/>
    <n v="0"/>
    <n v="0"/>
    <n v="0"/>
    <n v="0"/>
    <x v="0"/>
  </r>
  <r>
    <x v="0"/>
    <x v="18"/>
    <x v="18"/>
    <x v="4"/>
    <n v="0"/>
    <n v="0"/>
    <n v="0"/>
    <n v="0"/>
    <n v="0"/>
    <n v="0"/>
    <x v="0"/>
  </r>
  <r>
    <x v="0"/>
    <x v="18"/>
    <x v="18"/>
    <x v="5"/>
    <n v="2"/>
    <n v="6.45"/>
    <n v="0"/>
    <n v="0"/>
    <n v="1"/>
    <n v="16.670000000000002"/>
    <x v="2"/>
  </r>
  <r>
    <x v="0"/>
    <x v="18"/>
    <x v="18"/>
    <x v="6"/>
    <n v="14"/>
    <n v="45.16"/>
    <n v="13"/>
    <n v="59.09"/>
    <n v="1"/>
    <n v="16.670000000000002"/>
    <x v="0"/>
  </r>
  <r>
    <x v="0"/>
    <x v="18"/>
    <x v="18"/>
    <x v="7"/>
    <n v="0"/>
    <n v="0"/>
    <n v="0"/>
    <n v="0"/>
    <n v="0"/>
    <n v="0"/>
    <x v="0"/>
  </r>
  <r>
    <x v="0"/>
    <x v="18"/>
    <x v="18"/>
    <x v="8"/>
    <n v="0"/>
    <n v="0"/>
    <n v="0"/>
    <n v="0"/>
    <n v="0"/>
    <n v="0"/>
    <x v="0"/>
  </r>
  <r>
    <x v="0"/>
    <x v="18"/>
    <x v="18"/>
    <x v="9"/>
    <n v="0"/>
    <n v="0"/>
    <n v="0"/>
    <n v="0"/>
    <n v="0"/>
    <n v="0"/>
    <x v="0"/>
  </r>
  <r>
    <x v="0"/>
    <x v="18"/>
    <x v="18"/>
    <x v="10"/>
    <n v="3"/>
    <n v="9.68"/>
    <n v="2"/>
    <n v="9.09"/>
    <n v="0"/>
    <n v="0"/>
    <x v="0"/>
  </r>
  <r>
    <x v="0"/>
    <x v="18"/>
    <x v="18"/>
    <x v="11"/>
    <n v="2"/>
    <n v="6.45"/>
    <n v="2"/>
    <n v="9.09"/>
    <n v="0"/>
    <n v="0"/>
    <x v="0"/>
  </r>
  <r>
    <x v="0"/>
    <x v="18"/>
    <x v="18"/>
    <x v="12"/>
    <n v="0"/>
    <n v="0"/>
    <n v="0"/>
    <n v="0"/>
    <n v="0"/>
    <n v="0"/>
    <x v="0"/>
  </r>
  <r>
    <x v="0"/>
    <x v="18"/>
    <x v="18"/>
    <x v="13"/>
    <n v="1"/>
    <n v="3.23"/>
    <n v="0"/>
    <n v="0"/>
    <n v="0"/>
    <n v="0"/>
    <x v="2"/>
  </r>
  <r>
    <x v="0"/>
    <x v="18"/>
    <x v="18"/>
    <x v="14"/>
    <n v="0"/>
    <n v="0"/>
    <n v="0"/>
    <n v="0"/>
    <n v="0"/>
    <n v="0"/>
    <x v="0"/>
  </r>
  <r>
    <x v="0"/>
    <x v="19"/>
    <x v="19"/>
    <x v="0"/>
    <n v="0"/>
    <n v="0"/>
    <n v="0"/>
    <n v="0"/>
    <n v="0"/>
    <n v="0"/>
    <x v="0"/>
  </r>
  <r>
    <x v="0"/>
    <x v="19"/>
    <x v="19"/>
    <x v="1"/>
    <n v="101"/>
    <n v="16.13"/>
    <n v="65"/>
    <n v="15.7"/>
    <n v="36"/>
    <n v="18.649999999999999"/>
    <x v="0"/>
  </r>
  <r>
    <x v="0"/>
    <x v="19"/>
    <x v="19"/>
    <x v="2"/>
    <n v="40"/>
    <n v="6.39"/>
    <n v="26"/>
    <n v="6.28"/>
    <n v="14"/>
    <n v="7.25"/>
    <x v="0"/>
  </r>
  <r>
    <x v="0"/>
    <x v="19"/>
    <x v="19"/>
    <x v="3"/>
    <n v="0"/>
    <n v="0"/>
    <n v="0"/>
    <n v="0"/>
    <n v="0"/>
    <n v="0"/>
    <x v="0"/>
  </r>
  <r>
    <x v="0"/>
    <x v="19"/>
    <x v="19"/>
    <x v="4"/>
    <n v="5"/>
    <n v="0.8"/>
    <n v="2"/>
    <n v="0.48"/>
    <n v="3"/>
    <n v="1.55"/>
    <x v="0"/>
  </r>
  <r>
    <x v="0"/>
    <x v="19"/>
    <x v="19"/>
    <x v="5"/>
    <n v="19"/>
    <n v="3.04"/>
    <n v="7"/>
    <n v="1.69"/>
    <n v="11"/>
    <n v="5.7"/>
    <x v="0"/>
  </r>
  <r>
    <x v="0"/>
    <x v="19"/>
    <x v="19"/>
    <x v="6"/>
    <n v="175"/>
    <n v="27.96"/>
    <n v="97"/>
    <n v="23.43"/>
    <n v="75"/>
    <n v="38.86"/>
    <x v="5"/>
  </r>
  <r>
    <x v="0"/>
    <x v="19"/>
    <x v="19"/>
    <x v="7"/>
    <n v="1"/>
    <n v="0.16"/>
    <n v="0"/>
    <n v="0"/>
    <n v="1"/>
    <n v="0.52"/>
    <x v="0"/>
  </r>
  <r>
    <x v="0"/>
    <x v="19"/>
    <x v="19"/>
    <x v="8"/>
    <n v="52"/>
    <n v="8.31"/>
    <n v="39"/>
    <n v="9.42"/>
    <n v="11"/>
    <n v="5.7"/>
    <x v="2"/>
  </r>
  <r>
    <x v="0"/>
    <x v="19"/>
    <x v="19"/>
    <x v="9"/>
    <n v="18"/>
    <n v="2.88"/>
    <n v="10"/>
    <n v="2.42"/>
    <n v="8"/>
    <n v="4.1500000000000004"/>
    <x v="0"/>
  </r>
  <r>
    <x v="0"/>
    <x v="19"/>
    <x v="19"/>
    <x v="10"/>
    <n v="90"/>
    <n v="14.38"/>
    <n v="77"/>
    <n v="18.600000000000001"/>
    <n v="11"/>
    <n v="5.7"/>
    <x v="2"/>
  </r>
  <r>
    <x v="0"/>
    <x v="19"/>
    <x v="19"/>
    <x v="11"/>
    <n v="80"/>
    <n v="12.78"/>
    <n v="70"/>
    <n v="16.91"/>
    <n v="9"/>
    <n v="4.66"/>
    <x v="0"/>
  </r>
  <r>
    <x v="0"/>
    <x v="19"/>
    <x v="19"/>
    <x v="12"/>
    <n v="11"/>
    <n v="1.76"/>
    <n v="5"/>
    <n v="1.21"/>
    <n v="0"/>
    <n v="0"/>
    <x v="2"/>
  </r>
  <r>
    <x v="0"/>
    <x v="19"/>
    <x v="19"/>
    <x v="13"/>
    <n v="23"/>
    <n v="3.67"/>
    <n v="11"/>
    <n v="2.66"/>
    <n v="9"/>
    <n v="4.66"/>
    <x v="0"/>
  </r>
  <r>
    <x v="0"/>
    <x v="19"/>
    <x v="19"/>
    <x v="14"/>
    <n v="11"/>
    <n v="1.76"/>
    <n v="5"/>
    <n v="1.21"/>
    <n v="5"/>
    <n v="2.59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6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0"/>
  </r>
  <r>
    <x v="0"/>
    <x v="0"/>
    <x v="0"/>
    <x v="2"/>
    <x v="2"/>
    <x v="2"/>
    <x v="2"/>
    <x v="2"/>
    <x v="2"/>
    <x v="2"/>
    <x v="2"/>
    <x v="2"/>
    <x v="2"/>
    <x v="1"/>
  </r>
  <r>
    <x v="0"/>
    <x v="0"/>
    <x v="0"/>
    <x v="3"/>
    <x v="3"/>
    <x v="3"/>
    <x v="3"/>
    <x v="3"/>
    <x v="3"/>
    <x v="3"/>
    <x v="3"/>
    <x v="3"/>
    <x v="3"/>
    <x v="2"/>
  </r>
  <r>
    <x v="0"/>
    <x v="0"/>
    <x v="0"/>
    <x v="4"/>
    <x v="4"/>
    <x v="4"/>
    <x v="4"/>
    <x v="4"/>
    <x v="3"/>
    <x v="4"/>
    <x v="4"/>
    <x v="4"/>
    <x v="4"/>
    <x v="3"/>
  </r>
  <r>
    <x v="0"/>
    <x v="0"/>
    <x v="0"/>
    <x v="5"/>
    <x v="5"/>
    <x v="5"/>
    <x v="5"/>
    <x v="5"/>
    <x v="4"/>
    <x v="5"/>
    <x v="5"/>
    <x v="5"/>
    <x v="5"/>
    <x v="0"/>
  </r>
  <r>
    <x v="0"/>
    <x v="0"/>
    <x v="0"/>
    <x v="6"/>
    <x v="6"/>
    <x v="6"/>
    <x v="6"/>
    <x v="6"/>
    <x v="5"/>
    <x v="6"/>
    <x v="6"/>
    <x v="6"/>
    <x v="6"/>
    <x v="3"/>
  </r>
  <r>
    <x v="0"/>
    <x v="0"/>
    <x v="0"/>
    <x v="7"/>
    <x v="7"/>
    <x v="7"/>
    <x v="7"/>
    <x v="7"/>
    <x v="6"/>
    <x v="7"/>
    <x v="7"/>
    <x v="7"/>
    <x v="7"/>
    <x v="4"/>
  </r>
  <r>
    <x v="0"/>
    <x v="0"/>
    <x v="0"/>
    <x v="8"/>
    <x v="8"/>
    <x v="8"/>
    <x v="8"/>
    <x v="8"/>
    <x v="7"/>
    <x v="8"/>
    <x v="8"/>
    <x v="8"/>
    <x v="8"/>
    <x v="3"/>
  </r>
  <r>
    <x v="0"/>
    <x v="0"/>
    <x v="0"/>
    <x v="9"/>
    <x v="9"/>
    <x v="9"/>
    <x v="9"/>
    <x v="9"/>
    <x v="8"/>
    <x v="9"/>
    <x v="9"/>
    <x v="9"/>
    <x v="9"/>
    <x v="3"/>
  </r>
  <r>
    <x v="0"/>
    <x v="0"/>
    <x v="0"/>
    <x v="10"/>
    <x v="10"/>
    <x v="10"/>
    <x v="10"/>
    <x v="10"/>
    <x v="9"/>
    <x v="10"/>
    <x v="10"/>
    <x v="10"/>
    <x v="10"/>
    <x v="3"/>
  </r>
  <r>
    <x v="0"/>
    <x v="0"/>
    <x v="0"/>
    <x v="11"/>
    <x v="11"/>
    <x v="11"/>
    <x v="11"/>
    <x v="11"/>
    <x v="10"/>
    <x v="11"/>
    <x v="11"/>
    <x v="11"/>
    <x v="11"/>
    <x v="3"/>
  </r>
  <r>
    <x v="0"/>
    <x v="0"/>
    <x v="0"/>
    <x v="12"/>
    <x v="12"/>
    <x v="12"/>
    <x v="12"/>
    <x v="12"/>
    <x v="11"/>
    <x v="12"/>
    <x v="12"/>
    <x v="12"/>
    <x v="12"/>
    <x v="5"/>
  </r>
  <r>
    <x v="0"/>
    <x v="0"/>
    <x v="0"/>
    <x v="13"/>
    <x v="13"/>
    <x v="13"/>
    <x v="13"/>
    <x v="13"/>
    <x v="12"/>
    <x v="13"/>
    <x v="13"/>
    <x v="13"/>
    <x v="13"/>
    <x v="5"/>
  </r>
  <r>
    <x v="0"/>
    <x v="0"/>
    <x v="0"/>
    <x v="14"/>
    <x v="14"/>
    <x v="14"/>
    <x v="14"/>
    <x v="14"/>
    <x v="13"/>
    <x v="14"/>
    <x v="14"/>
    <x v="14"/>
    <x v="14"/>
    <x v="2"/>
  </r>
  <r>
    <x v="0"/>
    <x v="0"/>
    <x v="0"/>
    <x v="15"/>
    <x v="15"/>
    <x v="15"/>
    <x v="15"/>
    <x v="15"/>
    <x v="14"/>
    <x v="15"/>
    <x v="15"/>
    <x v="15"/>
    <x v="15"/>
    <x v="6"/>
  </r>
  <r>
    <x v="0"/>
    <x v="0"/>
    <x v="0"/>
    <x v="16"/>
    <x v="16"/>
    <x v="16"/>
    <x v="16"/>
    <x v="16"/>
    <x v="15"/>
    <x v="16"/>
    <x v="16"/>
    <x v="16"/>
    <x v="16"/>
    <x v="3"/>
  </r>
  <r>
    <x v="0"/>
    <x v="0"/>
    <x v="0"/>
    <x v="17"/>
    <x v="17"/>
    <x v="17"/>
    <x v="17"/>
    <x v="17"/>
    <x v="16"/>
    <x v="17"/>
    <x v="17"/>
    <x v="17"/>
    <x v="17"/>
    <x v="3"/>
  </r>
  <r>
    <x v="0"/>
    <x v="0"/>
    <x v="0"/>
    <x v="18"/>
    <x v="18"/>
    <x v="18"/>
    <x v="18"/>
    <x v="18"/>
    <x v="17"/>
    <x v="18"/>
    <x v="18"/>
    <x v="18"/>
    <x v="18"/>
    <x v="3"/>
  </r>
  <r>
    <x v="0"/>
    <x v="0"/>
    <x v="0"/>
    <x v="19"/>
    <x v="19"/>
    <x v="19"/>
    <x v="19"/>
    <x v="19"/>
    <x v="18"/>
    <x v="19"/>
    <x v="19"/>
    <x v="19"/>
    <x v="19"/>
    <x v="3"/>
  </r>
  <r>
    <x v="0"/>
    <x v="1"/>
    <x v="1"/>
    <x v="0"/>
    <x v="0"/>
    <x v="0"/>
    <x v="0"/>
    <x v="20"/>
    <x v="19"/>
    <x v="20"/>
    <x v="20"/>
    <x v="20"/>
    <x v="20"/>
    <x v="3"/>
  </r>
  <r>
    <x v="0"/>
    <x v="1"/>
    <x v="1"/>
    <x v="1"/>
    <x v="1"/>
    <x v="1"/>
    <x v="1"/>
    <x v="21"/>
    <x v="20"/>
    <x v="21"/>
    <x v="21"/>
    <x v="21"/>
    <x v="21"/>
    <x v="3"/>
  </r>
  <r>
    <x v="0"/>
    <x v="1"/>
    <x v="1"/>
    <x v="5"/>
    <x v="5"/>
    <x v="5"/>
    <x v="2"/>
    <x v="22"/>
    <x v="21"/>
    <x v="22"/>
    <x v="22"/>
    <x v="22"/>
    <x v="22"/>
    <x v="3"/>
  </r>
  <r>
    <x v="0"/>
    <x v="1"/>
    <x v="1"/>
    <x v="2"/>
    <x v="2"/>
    <x v="2"/>
    <x v="3"/>
    <x v="23"/>
    <x v="22"/>
    <x v="23"/>
    <x v="23"/>
    <x v="23"/>
    <x v="23"/>
    <x v="7"/>
  </r>
  <r>
    <x v="0"/>
    <x v="1"/>
    <x v="1"/>
    <x v="4"/>
    <x v="4"/>
    <x v="4"/>
    <x v="4"/>
    <x v="24"/>
    <x v="23"/>
    <x v="18"/>
    <x v="24"/>
    <x v="24"/>
    <x v="24"/>
    <x v="3"/>
  </r>
  <r>
    <x v="0"/>
    <x v="1"/>
    <x v="1"/>
    <x v="3"/>
    <x v="3"/>
    <x v="3"/>
    <x v="5"/>
    <x v="25"/>
    <x v="24"/>
    <x v="24"/>
    <x v="25"/>
    <x v="25"/>
    <x v="25"/>
    <x v="5"/>
  </r>
  <r>
    <x v="0"/>
    <x v="1"/>
    <x v="1"/>
    <x v="6"/>
    <x v="6"/>
    <x v="6"/>
    <x v="6"/>
    <x v="26"/>
    <x v="25"/>
    <x v="25"/>
    <x v="26"/>
    <x v="26"/>
    <x v="26"/>
    <x v="3"/>
  </r>
  <r>
    <x v="0"/>
    <x v="1"/>
    <x v="1"/>
    <x v="7"/>
    <x v="7"/>
    <x v="7"/>
    <x v="7"/>
    <x v="27"/>
    <x v="26"/>
    <x v="26"/>
    <x v="27"/>
    <x v="27"/>
    <x v="27"/>
    <x v="8"/>
  </r>
  <r>
    <x v="0"/>
    <x v="1"/>
    <x v="1"/>
    <x v="12"/>
    <x v="12"/>
    <x v="12"/>
    <x v="8"/>
    <x v="28"/>
    <x v="27"/>
    <x v="27"/>
    <x v="28"/>
    <x v="28"/>
    <x v="28"/>
    <x v="3"/>
  </r>
  <r>
    <x v="0"/>
    <x v="1"/>
    <x v="1"/>
    <x v="10"/>
    <x v="10"/>
    <x v="10"/>
    <x v="9"/>
    <x v="29"/>
    <x v="28"/>
    <x v="28"/>
    <x v="29"/>
    <x v="29"/>
    <x v="29"/>
    <x v="3"/>
  </r>
  <r>
    <x v="0"/>
    <x v="1"/>
    <x v="1"/>
    <x v="8"/>
    <x v="8"/>
    <x v="8"/>
    <x v="10"/>
    <x v="30"/>
    <x v="29"/>
    <x v="29"/>
    <x v="30"/>
    <x v="30"/>
    <x v="30"/>
    <x v="3"/>
  </r>
  <r>
    <x v="0"/>
    <x v="1"/>
    <x v="1"/>
    <x v="11"/>
    <x v="11"/>
    <x v="11"/>
    <x v="11"/>
    <x v="31"/>
    <x v="30"/>
    <x v="30"/>
    <x v="31"/>
    <x v="31"/>
    <x v="31"/>
    <x v="3"/>
  </r>
  <r>
    <x v="0"/>
    <x v="1"/>
    <x v="1"/>
    <x v="9"/>
    <x v="9"/>
    <x v="9"/>
    <x v="12"/>
    <x v="32"/>
    <x v="31"/>
    <x v="31"/>
    <x v="32"/>
    <x v="32"/>
    <x v="14"/>
    <x v="3"/>
  </r>
  <r>
    <x v="0"/>
    <x v="1"/>
    <x v="1"/>
    <x v="13"/>
    <x v="13"/>
    <x v="13"/>
    <x v="13"/>
    <x v="33"/>
    <x v="32"/>
    <x v="32"/>
    <x v="33"/>
    <x v="33"/>
    <x v="32"/>
    <x v="3"/>
  </r>
  <r>
    <x v="0"/>
    <x v="1"/>
    <x v="1"/>
    <x v="17"/>
    <x v="17"/>
    <x v="17"/>
    <x v="14"/>
    <x v="34"/>
    <x v="33"/>
    <x v="33"/>
    <x v="34"/>
    <x v="34"/>
    <x v="33"/>
    <x v="3"/>
  </r>
  <r>
    <x v="0"/>
    <x v="1"/>
    <x v="1"/>
    <x v="14"/>
    <x v="14"/>
    <x v="14"/>
    <x v="15"/>
    <x v="35"/>
    <x v="34"/>
    <x v="34"/>
    <x v="35"/>
    <x v="35"/>
    <x v="34"/>
    <x v="9"/>
  </r>
  <r>
    <x v="0"/>
    <x v="1"/>
    <x v="1"/>
    <x v="18"/>
    <x v="18"/>
    <x v="18"/>
    <x v="16"/>
    <x v="36"/>
    <x v="35"/>
    <x v="35"/>
    <x v="18"/>
    <x v="36"/>
    <x v="35"/>
    <x v="3"/>
  </r>
  <r>
    <x v="0"/>
    <x v="1"/>
    <x v="1"/>
    <x v="16"/>
    <x v="16"/>
    <x v="16"/>
    <x v="17"/>
    <x v="37"/>
    <x v="36"/>
    <x v="36"/>
    <x v="36"/>
    <x v="37"/>
    <x v="36"/>
    <x v="3"/>
  </r>
  <r>
    <x v="0"/>
    <x v="1"/>
    <x v="1"/>
    <x v="20"/>
    <x v="20"/>
    <x v="20"/>
    <x v="18"/>
    <x v="38"/>
    <x v="37"/>
    <x v="37"/>
    <x v="37"/>
    <x v="38"/>
    <x v="37"/>
    <x v="3"/>
  </r>
  <r>
    <x v="0"/>
    <x v="1"/>
    <x v="1"/>
    <x v="21"/>
    <x v="21"/>
    <x v="21"/>
    <x v="19"/>
    <x v="39"/>
    <x v="38"/>
    <x v="33"/>
    <x v="34"/>
    <x v="39"/>
    <x v="38"/>
    <x v="1"/>
  </r>
  <r>
    <x v="0"/>
    <x v="2"/>
    <x v="2"/>
    <x v="0"/>
    <x v="0"/>
    <x v="0"/>
    <x v="0"/>
    <x v="40"/>
    <x v="39"/>
    <x v="38"/>
    <x v="38"/>
    <x v="40"/>
    <x v="39"/>
    <x v="3"/>
  </r>
  <r>
    <x v="0"/>
    <x v="2"/>
    <x v="2"/>
    <x v="1"/>
    <x v="1"/>
    <x v="1"/>
    <x v="1"/>
    <x v="29"/>
    <x v="40"/>
    <x v="39"/>
    <x v="39"/>
    <x v="41"/>
    <x v="40"/>
    <x v="3"/>
  </r>
  <r>
    <x v="0"/>
    <x v="2"/>
    <x v="2"/>
    <x v="2"/>
    <x v="2"/>
    <x v="2"/>
    <x v="2"/>
    <x v="41"/>
    <x v="41"/>
    <x v="40"/>
    <x v="40"/>
    <x v="42"/>
    <x v="41"/>
    <x v="5"/>
  </r>
  <r>
    <x v="0"/>
    <x v="2"/>
    <x v="2"/>
    <x v="4"/>
    <x v="4"/>
    <x v="4"/>
    <x v="3"/>
    <x v="42"/>
    <x v="42"/>
    <x v="41"/>
    <x v="41"/>
    <x v="43"/>
    <x v="42"/>
    <x v="3"/>
  </r>
  <r>
    <x v="0"/>
    <x v="2"/>
    <x v="2"/>
    <x v="5"/>
    <x v="5"/>
    <x v="5"/>
    <x v="4"/>
    <x v="34"/>
    <x v="43"/>
    <x v="42"/>
    <x v="42"/>
    <x v="44"/>
    <x v="43"/>
    <x v="5"/>
  </r>
  <r>
    <x v="0"/>
    <x v="2"/>
    <x v="2"/>
    <x v="3"/>
    <x v="3"/>
    <x v="3"/>
    <x v="5"/>
    <x v="43"/>
    <x v="44"/>
    <x v="43"/>
    <x v="43"/>
    <x v="45"/>
    <x v="44"/>
    <x v="3"/>
  </r>
  <r>
    <x v="0"/>
    <x v="2"/>
    <x v="2"/>
    <x v="7"/>
    <x v="7"/>
    <x v="7"/>
    <x v="6"/>
    <x v="44"/>
    <x v="45"/>
    <x v="44"/>
    <x v="44"/>
    <x v="46"/>
    <x v="45"/>
    <x v="7"/>
  </r>
  <r>
    <x v="0"/>
    <x v="2"/>
    <x v="2"/>
    <x v="8"/>
    <x v="8"/>
    <x v="8"/>
    <x v="7"/>
    <x v="45"/>
    <x v="46"/>
    <x v="45"/>
    <x v="45"/>
    <x v="47"/>
    <x v="46"/>
    <x v="3"/>
  </r>
  <r>
    <x v="0"/>
    <x v="2"/>
    <x v="2"/>
    <x v="6"/>
    <x v="6"/>
    <x v="6"/>
    <x v="8"/>
    <x v="46"/>
    <x v="47"/>
    <x v="44"/>
    <x v="44"/>
    <x v="48"/>
    <x v="47"/>
    <x v="3"/>
  </r>
  <r>
    <x v="0"/>
    <x v="2"/>
    <x v="2"/>
    <x v="10"/>
    <x v="10"/>
    <x v="10"/>
    <x v="9"/>
    <x v="47"/>
    <x v="10"/>
    <x v="46"/>
    <x v="46"/>
    <x v="49"/>
    <x v="48"/>
    <x v="3"/>
  </r>
  <r>
    <x v="0"/>
    <x v="2"/>
    <x v="2"/>
    <x v="13"/>
    <x v="13"/>
    <x v="13"/>
    <x v="9"/>
    <x v="47"/>
    <x v="10"/>
    <x v="47"/>
    <x v="47"/>
    <x v="50"/>
    <x v="49"/>
    <x v="3"/>
  </r>
  <r>
    <x v="0"/>
    <x v="2"/>
    <x v="2"/>
    <x v="9"/>
    <x v="9"/>
    <x v="9"/>
    <x v="11"/>
    <x v="48"/>
    <x v="48"/>
    <x v="48"/>
    <x v="48"/>
    <x v="51"/>
    <x v="50"/>
    <x v="3"/>
  </r>
  <r>
    <x v="0"/>
    <x v="2"/>
    <x v="2"/>
    <x v="11"/>
    <x v="11"/>
    <x v="11"/>
    <x v="12"/>
    <x v="49"/>
    <x v="49"/>
    <x v="49"/>
    <x v="49"/>
    <x v="52"/>
    <x v="51"/>
    <x v="3"/>
  </r>
  <r>
    <x v="0"/>
    <x v="2"/>
    <x v="2"/>
    <x v="14"/>
    <x v="14"/>
    <x v="14"/>
    <x v="13"/>
    <x v="50"/>
    <x v="50"/>
    <x v="34"/>
    <x v="35"/>
    <x v="53"/>
    <x v="52"/>
    <x v="3"/>
  </r>
  <r>
    <x v="0"/>
    <x v="2"/>
    <x v="2"/>
    <x v="15"/>
    <x v="15"/>
    <x v="15"/>
    <x v="14"/>
    <x v="51"/>
    <x v="51"/>
    <x v="50"/>
    <x v="50"/>
    <x v="54"/>
    <x v="53"/>
    <x v="5"/>
  </r>
  <r>
    <x v="0"/>
    <x v="2"/>
    <x v="2"/>
    <x v="16"/>
    <x v="16"/>
    <x v="16"/>
    <x v="14"/>
    <x v="51"/>
    <x v="51"/>
    <x v="51"/>
    <x v="51"/>
    <x v="53"/>
    <x v="52"/>
    <x v="3"/>
  </r>
  <r>
    <x v="0"/>
    <x v="2"/>
    <x v="2"/>
    <x v="12"/>
    <x v="12"/>
    <x v="12"/>
    <x v="16"/>
    <x v="52"/>
    <x v="52"/>
    <x v="17"/>
    <x v="52"/>
    <x v="55"/>
    <x v="54"/>
    <x v="3"/>
  </r>
  <r>
    <x v="0"/>
    <x v="2"/>
    <x v="2"/>
    <x v="17"/>
    <x v="17"/>
    <x v="17"/>
    <x v="17"/>
    <x v="53"/>
    <x v="53"/>
    <x v="52"/>
    <x v="34"/>
    <x v="45"/>
    <x v="44"/>
    <x v="3"/>
  </r>
  <r>
    <x v="0"/>
    <x v="2"/>
    <x v="2"/>
    <x v="19"/>
    <x v="19"/>
    <x v="19"/>
    <x v="18"/>
    <x v="54"/>
    <x v="54"/>
    <x v="53"/>
    <x v="53"/>
    <x v="56"/>
    <x v="55"/>
    <x v="3"/>
  </r>
  <r>
    <x v="0"/>
    <x v="2"/>
    <x v="2"/>
    <x v="18"/>
    <x v="18"/>
    <x v="18"/>
    <x v="19"/>
    <x v="55"/>
    <x v="55"/>
    <x v="52"/>
    <x v="34"/>
    <x v="54"/>
    <x v="53"/>
    <x v="3"/>
  </r>
  <r>
    <x v="0"/>
    <x v="3"/>
    <x v="3"/>
    <x v="0"/>
    <x v="0"/>
    <x v="0"/>
    <x v="0"/>
    <x v="56"/>
    <x v="56"/>
    <x v="54"/>
    <x v="54"/>
    <x v="57"/>
    <x v="56"/>
    <x v="3"/>
  </r>
  <r>
    <x v="0"/>
    <x v="3"/>
    <x v="3"/>
    <x v="1"/>
    <x v="1"/>
    <x v="1"/>
    <x v="1"/>
    <x v="57"/>
    <x v="57"/>
    <x v="55"/>
    <x v="55"/>
    <x v="30"/>
    <x v="57"/>
    <x v="3"/>
  </r>
  <r>
    <x v="0"/>
    <x v="3"/>
    <x v="3"/>
    <x v="2"/>
    <x v="2"/>
    <x v="2"/>
    <x v="2"/>
    <x v="58"/>
    <x v="58"/>
    <x v="56"/>
    <x v="56"/>
    <x v="58"/>
    <x v="58"/>
    <x v="3"/>
  </r>
  <r>
    <x v="0"/>
    <x v="3"/>
    <x v="3"/>
    <x v="6"/>
    <x v="6"/>
    <x v="6"/>
    <x v="3"/>
    <x v="59"/>
    <x v="59"/>
    <x v="57"/>
    <x v="57"/>
    <x v="59"/>
    <x v="59"/>
    <x v="3"/>
  </r>
  <r>
    <x v="0"/>
    <x v="3"/>
    <x v="3"/>
    <x v="4"/>
    <x v="4"/>
    <x v="4"/>
    <x v="4"/>
    <x v="60"/>
    <x v="60"/>
    <x v="58"/>
    <x v="58"/>
    <x v="60"/>
    <x v="60"/>
    <x v="3"/>
  </r>
  <r>
    <x v="0"/>
    <x v="3"/>
    <x v="3"/>
    <x v="3"/>
    <x v="3"/>
    <x v="3"/>
    <x v="5"/>
    <x v="61"/>
    <x v="61"/>
    <x v="59"/>
    <x v="59"/>
    <x v="29"/>
    <x v="3"/>
    <x v="5"/>
  </r>
  <r>
    <x v="0"/>
    <x v="3"/>
    <x v="3"/>
    <x v="5"/>
    <x v="5"/>
    <x v="5"/>
    <x v="6"/>
    <x v="62"/>
    <x v="62"/>
    <x v="60"/>
    <x v="60"/>
    <x v="61"/>
    <x v="61"/>
    <x v="3"/>
  </r>
  <r>
    <x v="0"/>
    <x v="3"/>
    <x v="3"/>
    <x v="8"/>
    <x v="8"/>
    <x v="8"/>
    <x v="7"/>
    <x v="63"/>
    <x v="63"/>
    <x v="61"/>
    <x v="61"/>
    <x v="62"/>
    <x v="8"/>
    <x v="3"/>
  </r>
  <r>
    <x v="0"/>
    <x v="3"/>
    <x v="3"/>
    <x v="7"/>
    <x v="7"/>
    <x v="7"/>
    <x v="8"/>
    <x v="64"/>
    <x v="64"/>
    <x v="62"/>
    <x v="62"/>
    <x v="40"/>
    <x v="62"/>
    <x v="10"/>
  </r>
  <r>
    <x v="0"/>
    <x v="3"/>
    <x v="3"/>
    <x v="10"/>
    <x v="10"/>
    <x v="10"/>
    <x v="9"/>
    <x v="65"/>
    <x v="65"/>
    <x v="63"/>
    <x v="63"/>
    <x v="63"/>
    <x v="63"/>
    <x v="3"/>
  </r>
  <r>
    <x v="0"/>
    <x v="3"/>
    <x v="3"/>
    <x v="9"/>
    <x v="9"/>
    <x v="9"/>
    <x v="10"/>
    <x v="66"/>
    <x v="66"/>
    <x v="18"/>
    <x v="64"/>
    <x v="27"/>
    <x v="64"/>
    <x v="3"/>
  </r>
  <r>
    <x v="0"/>
    <x v="3"/>
    <x v="3"/>
    <x v="12"/>
    <x v="12"/>
    <x v="12"/>
    <x v="11"/>
    <x v="34"/>
    <x v="67"/>
    <x v="64"/>
    <x v="65"/>
    <x v="64"/>
    <x v="65"/>
    <x v="3"/>
  </r>
  <r>
    <x v="0"/>
    <x v="3"/>
    <x v="3"/>
    <x v="11"/>
    <x v="11"/>
    <x v="11"/>
    <x v="12"/>
    <x v="67"/>
    <x v="68"/>
    <x v="65"/>
    <x v="66"/>
    <x v="65"/>
    <x v="66"/>
    <x v="3"/>
  </r>
  <r>
    <x v="0"/>
    <x v="3"/>
    <x v="3"/>
    <x v="13"/>
    <x v="13"/>
    <x v="13"/>
    <x v="12"/>
    <x v="67"/>
    <x v="68"/>
    <x v="66"/>
    <x v="67"/>
    <x v="66"/>
    <x v="32"/>
    <x v="3"/>
  </r>
  <r>
    <x v="0"/>
    <x v="3"/>
    <x v="3"/>
    <x v="14"/>
    <x v="14"/>
    <x v="14"/>
    <x v="14"/>
    <x v="68"/>
    <x v="69"/>
    <x v="14"/>
    <x v="68"/>
    <x v="67"/>
    <x v="67"/>
    <x v="5"/>
  </r>
  <r>
    <x v="0"/>
    <x v="3"/>
    <x v="3"/>
    <x v="15"/>
    <x v="15"/>
    <x v="15"/>
    <x v="15"/>
    <x v="69"/>
    <x v="70"/>
    <x v="67"/>
    <x v="69"/>
    <x v="68"/>
    <x v="68"/>
    <x v="3"/>
  </r>
  <r>
    <x v="0"/>
    <x v="3"/>
    <x v="3"/>
    <x v="22"/>
    <x v="22"/>
    <x v="22"/>
    <x v="16"/>
    <x v="70"/>
    <x v="36"/>
    <x v="67"/>
    <x v="69"/>
    <x v="51"/>
    <x v="38"/>
    <x v="5"/>
  </r>
  <r>
    <x v="0"/>
    <x v="3"/>
    <x v="3"/>
    <x v="16"/>
    <x v="16"/>
    <x v="16"/>
    <x v="17"/>
    <x v="71"/>
    <x v="71"/>
    <x v="68"/>
    <x v="51"/>
    <x v="44"/>
    <x v="69"/>
    <x v="3"/>
  </r>
  <r>
    <x v="0"/>
    <x v="3"/>
    <x v="3"/>
    <x v="18"/>
    <x v="18"/>
    <x v="18"/>
    <x v="18"/>
    <x v="72"/>
    <x v="72"/>
    <x v="69"/>
    <x v="70"/>
    <x v="69"/>
    <x v="70"/>
    <x v="3"/>
  </r>
  <r>
    <x v="0"/>
    <x v="3"/>
    <x v="3"/>
    <x v="17"/>
    <x v="17"/>
    <x v="17"/>
    <x v="19"/>
    <x v="73"/>
    <x v="73"/>
    <x v="36"/>
    <x v="71"/>
    <x v="70"/>
    <x v="71"/>
    <x v="3"/>
  </r>
  <r>
    <x v="0"/>
    <x v="3"/>
    <x v="3"/>
    <x v="20"/>
    <x v="20"/>
    <x v="20"/>
    <x v="19"/>
    <x v="73"/>
    <x v="73"/>
    <x v="68"/>
    <x v="51"/>
    <x v="71"/>
    <x v="72"/>
    <x v="3"/>
  </r>
  <r>
    <x v="0"/>
    <x v="3"/>
    <x v="3"/>
    <x v="23"/>
    <x v="23"/>
    <x v="23"/>
    <x v="19"/>
    <x v="73"/>
    <x v="73"/>
    <x v="65"/>
    <x v="66"/>
    <x v="72"/>
    <x v="73"/>
    <x v="3"/>
  </r>
  <r>
    <x v="0"/>
    <x v="4"/>
    <x v="4"/>
    <x v="0"/>
    <x v="0"/>
    <x v="0"/>
    <x v="0"/>
    <x v="74"/>
    <x v="74"/>
    <x v="70"/>
    <x v="72"/>
    <x v="52"/>
    <x v="74"/>
    <x v="3"/>
  </r>
  <r>
    <x v="0"/>
    <x v="4"/>
    <x v="4"/>
    <x v="1"/>
    <x v="1"/>
    <x v="1"/>
    <x v="1"/>
    <x v="75"/>
    <x v="75"/>
    <x v="27"/>
    <x v="73"/>
    <x v="47"/>
    <x v="33"/>
    <x v="3"/>
  </r>
  <r>
    <x v="0"/>
    <x v="4"/>
    <x v="4"/>
    <x v="2"/>
    <x v="2"/>
    <x v="2"/>
    <x v="2"/>
    <x v="76"/>
    <x v="76"/>
    <x v="71"/>
    <x v="74"/>
    <x v="73"/>
    <x v="75"/>
    <x v="5"/>
  </r>
  <r>
    <x v="0"/>
    <x v="4"/>
    <x v="4"/>
    <x v="4"/>
    <x v="4"/>
    <x v="4"/>
    <x v="3"/>
    <x v="77"/>
    <x v="77"/>
    <x v="17"/>
    <x v="75"/>
    <x v="13"/>
    <x v="76"/>
    <x v="3"/>
  </r>
  <r>
    <x v="0"/>
    <x v="4"/>
    <x v="4"/>
    <x v="3"/>
    <x v="3"/>
    <x v="3"/>
    <x v="4"/>
    <x v="78"/>
    <x v="78"/>
    <x v="72"/>
    <x v="76"/>
    <x v="74"/>
    <x v="77"/>
    <x v="1"/>
  </r>
  <r>
    <x v="0"/>
    <x v="4"/>
    <x v="4"/>
    <x v="6"/>
    <x v="6"/>
    <x v="6"/>
    <x v="5"/>
    <x v="79"/>
    <x v="79"/>
    <x v="73"/>
    <x v="26"/>
    <x v="75"/>
    <x v="78"/>
    <x v="3"/>
  </r>
  <r>
    <x v="0"/>
    <x v="4"/>
    <x v="4"/>
    <x v="5"/>
    <x v="5"/>
    <x v="5"/>
    <x v="6"/>
    <x v="80"/>
    <x v="80"/>
    <x v="44"/>
    <x v="77"/>
    <x v="71"/>
    <x v="79"/>
    <x v="3"/>
  </r>
  <r>
    <x v="0"/>
    <x v="4"/>
    <x v="4"/>
    <x v="7"/>
    <x v="7"/>
    <x v="7"/>
    <x v="7"/>
    <x v="39"/>
    <x v="81"/>
    <x v="71"/>
    <x v="74"/>
    <x v="55"/>
    <x v="80"/>
    <x v="3"/>
  </r>
  <r>
    <x v="0"/>
    <x v="4"/>
    <x v="4"/>
    <x v="9"/>
    <x v="9"/>
    <x v="9"/>
    <x v="8"/>
    <x v="81"/>
    <x v="82"/>
    <x v="68"/>
    <x v="78"/>
    <x v="53"/>
    <x v="81"/>
    <x v="3"/>
  </r>
  <r>
    <x v="0"/>
    <x v="4"/>
    <x v="4"/>
    <x v="10"/>
    <x v="10"/>
    <x v="10"/>
    <x v="9"/>
    <x v="82"/>
    <x v="83"/>
    <x v="49"/>
    <x v="79"/>
    <x v="64"/>
    <x v="82"/>
    <x v="3"/>
  </r>
  <r>
    <x v="0"/>
    <x v="4"/>
    <x v="4"/>
    <x v="8"/>
    <x v="8"/>
    <x v="8"/>
    <x v="9"/>
    <x v="82"/>
    <x v="83"/>
    <x v="30"/>
    <x v="80"/>
    <x v="49"/>
    <x v="83"/>
    <x v="3"/>
  </r>
  <r>
    <x v="0"/>
    <x v="4"/>
    <x v="4"/>
    <x v="13"/>
    <x v="13"/>
    <x v="13"/>
    <x v="9"/>
    <x v="82"/>
    <x v="83"/>
    <x v="74"/>
    <x v="81"/>
    <x v="76"/>
    <x v="84"/>
    <x v="3"/>
  </r>
  <r>
    <x v="0"/>
    <x v="4"/>
    <x v="4"/>
    <x v="12"/>
    <x v="12"/>
    <x v="12"/>
    <x v="12"/>
    <x v="50"/>
    <x v="84"/>
    <x v="65"/>
    <x v="82"/>
    <x v="76"/>
    <x v="84"/>
    <x v="3"/>
  </r>
  <r>
    <x v="0"/>
    <x v="4"/>
    <x v="4"/>
    <x v="11"/>
    <x v="11"/>
    <x v="11"/>
    <x v="13"/>
    <x v="83"/>
    <x v="85"/>
    <x v="53"/>
    <x v="83"/>
    <x v="53"/>
    <x v="81"/>
    <x v="3"/>
  </r>
  <r>
    <x v="0"/>
    <x v="4"/>
    <x v="4"/>
    <x v="19"/>
    <x v="19"/>
    <x v="19"/>
    <x v="14"/>
    <x v="54"/>
    <x v="86"/>
    <x v="37"/>
    <x v="84"/>
    <x v="77"/>
    <x v="85"/>
    <x v="3"/>
  </r>
  <r>
    <x v="0"/>
    <x v="4"/>
    <x v="4"/>
    <x v="15"/>
    <x v="15"/>
    <x v="15"/>
    <x v="15"/>
    <x v="84"/>
    <x v="87"/>
    <x v="35"/>
    <x v="85"/>
    <x v="78"/>
    <x v="86"/>
    <x v="3"/>
  </r>
  <r>
    <x v="0"/>
    <x v="4"/>
    <x v="4"/>
    <x v="22"/>
    <x v="22"/>
    <x v="22"/>
    <x v="15"/>
    <x v="84"/>
    <x v="87"/>
    <x v="68"/>
    <x v="78"/>
    <x v="72"/>
    <x v="87"/>
    <x v="3"/>
  </r>
  <r>
    <x v="0"/>
    <x v="4"/>
    <x v="4"/>
    <x v="18"/>
    <x v="18"/>
    <x v="18"/>
    <x v="17"/>
    <x v="55"/>
    <x v="88"/>
    <x v="75"/>
    <x v="86"/>
    <x v="79"/>
    <x v="88"/>
    <x v="3"/>
  </r>
  <r>
    <x v="0"/>
    <x v="4"/>
    <x v="4"/>
    <x v="16"/>
    <x v="16"/>
    <x v="16"/>
    <x v="18"/>
    <x v="85"/>
    <x v="89"/>
    <x v="51"/>
    <x v="87"/>
    <x v="56"/>
    <x v="89"/>
    <x v="3"/>
  </r>
  <r>
    <x v="0"/>
    <x v="4"/>
    <x v="4"/>
    <x v="24"/>
    <x v="24"/>
    <x v="24"/>
    <x v="19"/>
    <x v="86"/>
    <x v="90"/>
    <x v="68"/>
    <x v="78"/>
    <x v="46"/>
    <x v="90"/>
    <x v="5"/>
  </r>
  <r>
    <x v="0"/>
    <x v="5"/>
    <x v="5"/>
    <x v="0"/>
    <x v="0"/>
    <x v="0"/>
    <x v="0"/>
    <x v="42"/>
    <x v="91"/>
    <x v="76"/>
    <x v="88"/>
    <x v="78"/>
    <x v="91"/>
    <x v="0"/>
  </r>
  <r>
    <x v="0"/>
    <x v="5"/>
    <x v="5"/>
    <x v="2"/>
    <x v="2"/>
    <x v="2"/>
    <x v="1"/>
    <x v="67"/>
    <x v="92"/>
    <x v="42"/>
    <x v="89"/>
    <x v="80"/>
    <x v="92"/>
    <x v="3"/>
  </r>
  <r>
    <x v="0"/>
    <x v="5"/>
    <x v="5"/>
    <x v="1"/>
    <x v="1"/>
    <x v="1"/>
    <x v="2"/>
    <x v="43"/>
    <x v="93"/>
    <x v="28"/>
    <x v="90"/>
    <x v="81"/>
    <x v="83"/>
    <x v="3"/>
  </r>
  <r>
    <x v="0"/>
    <x v="5"/>
    <x v="5"/>
    <x v="4"/>
    <x v="4"/>
    <x v="4"/>
    <x v="3"/>
    <x v="36"/>
    <x v="94"/>
    <x v="65"/>
    <x v="91"/>
    <x v="75"/>
    <x v="93"/>
    <x v="3"/>
  </r>
  <r>
    <x v="0"/>
    <x v="5"/>
    <x v="5"/>
    <x v="5"/>
    <x v="5"/>
    <x v="5"/>
    <x v="4"/>
    <x v="69"/>
    <x v="95"/>
    <x v="77"/>
    <x v="92"/>
    <x v="78"/>
    <x v="91"/>
    <x v="3"/>
  </r>
  <r>
    <x v="0"/>
    <x v="5"/>
    <x v="5"/>
    <x v="3"/>
    <x v="3"/>
    <x v="3"/>
    <x v="5"/>
    <x v="70"/>
    <x v="96"/>
    <x v="78"/>
    <x v="93"/>
    <x v="56"/>
    <x v="39"/>
    <x v="5"/>
  </r>
  <r>
    <x v="0"/>
    <x v="5"/>
    <x v="5"/>
    <x v="6"/>
    <x v="6"/>
    <x v="6"/>
    <x v="6"/>
    <x v="87"/>
    <x v="97"/>
    <x v="79"/>
    <x v="94"/>
    <x v="74"/>
    <x v="94"/>
    <x v="3"/>
  </r>
  <r>
    <x v="0"/>
    <x v="5"/>
    <x v="5"/>
    <x v="7"/>
    <x v="7"/>
    <x v="7"/>
    <x v="7"/>
    <x v="73"/>
    <x v="98"/>
    <x v="17"/>
    <x v="95"/>
    <x v="78"/>
    <x v="91"/>
    <x v="3"/>
  </r>
  <r>
    <x v="0"/>
    <x v="5"/>
    <x v="5"/>
    <x v="9"/>
    <x v="9"/>
    <x v="9"/>
    <x v="8"/>
    <x v="82"/>
    <x v="99"/>
    <x v="50"/>
    <x v="96"/>
    <x v="45"/>
    <x v="95"/>
    <x v="3"/>
  </r>
  <r>
    <x v="0"/>
    <x v="5"/>
    <x v="5"/>
    <x v="8"/>
    <x v="8"/>
    <x v="8"/>
    <x v="9"/>
    <x v="50"/>
    <x v="100"/>
    <x v="80"/>
    <x v="97"/>
    <x v="49"/>
    <x v="96"/>
    <x v="3"/>
  </r>
  <r>
    <x v="0"/>
    <x v="5"/>
    <x v="5"/>
    <x v="15"/>
    <x v="15"/>
    <x v="15"/>
    <x v="10"/>
    <x v="88"/>
    <x v="101"/>
    <x v="35"/>
    <x v="98"/>
    <x v="72"/>
    <x v="97"/>
    <x v="5"/>
  </r>
  <r>
    <x v="0"/>
    <x v="5"/>
    <x v="5"/>
    <x v="13"/>
    <x v="13"/>
    <x v="13"/>
    <x v="11"/>
    <x v="89"/>
    <x v="102"/>
    <x v="81"/>
    <x v="99"/>
    <x v="82"/>
    <x v="98"/>
    <x v="3"/>
  </r>
  <r>
    <x v="0"/>
    <x v="5"/>
    <x v="5"/>
    <x v="11"/>
    <x v="11"/>
    <x v="11"/>
    <x v="12"/>
    <x v="84"/>
    <x v="103"/>
    <x v="48"/>
    <x v="100"/>
    <x v="77"/>
    <x v="99"/>
    <x v="3"/>
  </r>
  <r>
    <x v="0"/>
    <x v="5"/>
    <x v="5"/>
    <x v="12"/>
    <x v="12"/>
    <x v="12"/>
    <x v="12"/>
    <x v="84"/>
    <x v="103"/>
    <x v="80"/>
    <x v="97"/>
    <x v="83"/>
    <x v="100"/>
    <x v="3"/>
  </r>
  <r>
    <x v="0"/>
    <x v="5"/>
    <x v="5"/>
    <x v="10"/>
    <x v="10"/>
    <x v="10"/>
    <x v="14"/>
    <x v="85"/>
    <x v="104"/>
    <x v="68"/>
    <x v="101"/>
    <x v="84"/>
    <x v="101"/>
    <x v="3"/>
  </r>
  <r>
    <x v="0"/>
    <x v="5"/>
    <x v="5"/>
    <x v="19"/>
    <x v="19"/>
    <x v="19"/>
    <x v="15"/>
    <x v="90"/>
    <x v="105"/>
    <x v="51"/>
    <x v="102"/>
    <x v="77"/>
    <x v="99"/>
    <x v="3"/>
  </r>
  <r>
    <x v="0"/>
    <x v="5"/>
    <x v="5"/>
    <x v="23"/>
    <x v="23"/>
    <x v="23"/>
    <x v="16"/>
    <x v="91"/>
    <x v="106"/>
    <x v="53"/>
    <x v="103"/>
    <x v="76"/>
    <x v="102"/>
    <x v="3"/>
  </r>
  <r>
    <x v="0"/>
    <x v="5"/>
    <x v="5"/>
    <x v="18"/>
    <x v="18"/>
    <x v="18"/>
    <x v="17"/>
    <x v="92"/>
    <x v="72"/>
    <x v="53"/>
    <x v="103"/>
    <x v="55"/>
    <x v="103"/>
    <x v="3"/>
  </r>
  <r>
    <x v="0"/>
    <x v="5"/>
    <x v="5"/>
    <x v="25"/>
    <x v="25"/>
    <x v="25"/>
    <x v="18"/>
    <x v="93"/>
    <x v="107"/>
    <x v="52"/>
    <x v="104"/>
    <x v="78"/>
    <x v="91"/>
    <x v="3"/>
  </r>
  <r>
    <x v="0"/>
    <x v="5"/>
    <x v="5"/>
    <x v="26"/>
    <x v="26"/>
    <x v="26"/>
    <x v="18"/>
    <x v="93"/>
    <x v="107"/>
    <x v="68"/>
    <x v="101"/>
    <x v="85"/>
    <x v="104"/>
    <x v="3"/>
  </r>
  <r>
    <x v="0"/>
    <x v="5"/>
    <x v="5"/>
    <x v="16"/>
    <x v="16"/>
    <x v="16"/>
    <x v="18"/>
    <x v="93"/>
    <x v="107"/>
    <x v="52"/>
    <x v="104"/>
    <x v="78"/>
    <x v="91"/>
    <x v="3"/>
  </r>
  <r>
    <x v="0"/>
    <x v="5"/>
    <x v="5"/>
    <x v="24"/>
    <x v="24"/>
    <x v="24"/>
    <x v="18"/>
    <x v="93"/>
    <x v="107"/>
    <x v="48"/>
    <x v="100"/>
    <x v="82"/>
    <x v="98"/>
    <x v="3"/>
  </r>
  <r>
    <x v="0"/>
    <x v="6"/>
    <x v="6"/>
    <x v="0"/>
    <x v="0"/>
    <x v="0"/>
    <x v="0"/>
    <x v="67"/>
    <x v="108"/>
    <x v="62"/>
    <x v="105"/>
    <x v="81"/>
    <x v="105"/>
    <x v="3"/>
  </r>
  <r>
    <x v="0"/>
    <x v="6"/>
    <x v="6"/>
    <x v="1"/>
    <x v="1"/>
    <x v="1"/>
    <x v="1"/>
    <x v="36"/>
    <x v="109"/>
    <x v="82"/>
    <x v="106"/>
    <x v="86"/>
    <x v="106"/>
    <x v="3"/>
  </r>
  <r>
    <x v="0"/>
    <x v="6"/>
    <x v="6"/>
    <x v="3"/>
    <x v="3"/>
    <x v="3"/>
    <x v="2"/>
    <x v="94"/>
    <x v="110"/>
    <x v="77"/>
    <x v="107"/>
    <x v="64"/>
    <x v="107"/>
    <x v="3"/>
  </r>
  <r>
    <x v="0"/>
    <x v="6"/>
    <x v="6"/>
    <x v="2"/>
    <x v="2"/>
    <x v="2"/>
    <x v="3"/>
    <x v="37"/>
    <x v="111"/>
    <x v="41"/>
    <x v="108"/>
    <x v="41"/>
    <x v="108"/>
    <x v="3"/>
  </r>
  <r>
    <x v="0"/>
    <x v="6"/>
    <x v="6"/>
    <x v="4"/>
    <x v="4"/>
    <x v="4"/>
    <x v="4"/>
    <x v="46"/>
    <x v="60"/>
    <x v="17"/>
    <x v="109"/>
    <x v="41"/>
    <x v="108"/>
    <x v="3"/>
  </r>
  <r>
    <x v="0"/>
    <x v="6"/>
    <x v="6"/>
    <x v="6"/>
    <x v="6"/>
    <x v="6"/>
    <x v="5"/>
    <x v="95"/>
    <x v="112"/>
    <x v="83"/>
    <x v="110"/>
    <x v="64"/>
    <x v="107"/>
    <x v="3"/>
  </r>
  <r>
    <x v="0"/>
    <x v="6"/>
    <x v="6"/>
    <x v="7"/>
    <x v="7"/>
    <x v="7"/>
    <x v="6"/>
    <x v="96"/>
    <x v="113"/>
    <x v="49"/>
    <x v="111"/>
    <x v="50"/>
    <x v="109"/>
    <x v="3"/>
  </r>
  <r>
    <x v="0"/>
    <x v="6"/>
    <x v="6"/>
    <x v="5"/>
    <x v="5"/>
    <x v="5"/>
    <x v="7"/>
    <x v="47"/>
    <x v="114"/>
    <x v="74"/>
    <x v="112"/>
    <x v="66"/>
    <x v="110"/>
    <x v="3"/>
  </r>
  <r>
    <x v="0"/>
    <x v="6"/>
    <x v="6"/>
    <x v="8"/>
    <x v="8"/>
    <x v="8"/>
    <x v="8"/>
    <x v="97"/>
    <x v="115"/>
    <x v="80"/>
    <x v="75"/>
    <x v="79"/>
    <x v="111"/>
    <x v="3"/>
  </r>
  <r>
    <x v="0"/>
    <x v="6"/>
    <x v="6"/>
    <x v="9"/>
    <x v="9"/>
    <x v="9"/>
    <x v="9"/>
    <x v="53"/>
    <x v="116"/>
    <x v="51"/>
    <x v="113"/>
    <x v="47"/>
    <x v="112"/>
    <x v="3"/>
  </r>
  <r>
    <x v="0"/>
    <x v="6"/>
    <x v="6"/>
    <x v="11"/>
    <x v="11"/>
    <x v="11"/>
    <x v="10"/>
    <x v="98"/>
    <x v="117"/>
    <x v="53"/>
    <x v="114"/>
    <x v="33"/>
    <x v="113"/>
    <x v="3"/>
  </r>
  <r>
    <x v="0"/>
    <x v="6"/>
    <x v="6"/>
    <x v="15"/>
    <x v="15"/>
    <x v="15"/>
    <x v="11"/>
    <x v="85"/>
    <x v="33"/>
    <x v="68"/>
    <x v="115"/>
    <x v="78"/>
    <x v="114"/>
    <x v="5"/>
  </r>
  <r>
    <x v="0"/>
    <x v="6"/>
    <x v="6"/>
    <x v="10"/>
    <x v="10"/>
    <x v="10"/>
    <x v="12"/>
    <x v="99"/>
    <x v="118"/>
    <x v="84"/>
    <x v="97"/>
    <x v="83"/>
    <x v="115"/>
    <x v="3"/>
  </r>
  <r>
    <x v="0"/>
    <x v="6"/>
    <x v="6"/>
    <x v="12"/>
    <x v="12"/>
    <x v="12"/>
    <x v="13"/>
    <x v="86"/>
    <x v="119"/>
    <x v="85"/>
    <x v="116"/>
    <x v="83"/>
    <x v="115"/>
    <x v="5"/>
  </r>
  <r>
    <x v="0"/>
    <x v="6"/>
    <x v="6"/>
    <x v="13"/>
    <x v="13"/>
    <x v="13"/>
    <x v="14"/>
    <x v="91"/>
    <x v="120"/>
    <x v="50"/>
    <x v="117"/>
    <x v="82"/>
    <x v="116"/>
    <x v="3"/>
  </r>
  <r>
    <x v="0"/>
    <x v="6"/>
    <x v="6"/>
    <x v="18"/>
    <x v="18"/>
    <x v="18"/>
    <x v="15"/>
    <x v="100"/>
    <x v="121"/>
    <x v="52"/>
    <x v="118"/>
    <x v="86"/>
    <x v="106"/>
    <x v="3"/>
  </r>
  <r>
    <x v="0"/>
    <x v="6"/>
    <x v="6"/>
    <x v="22"/>
    <x v="22"/>
    <x v="22"/>
    <x v="15"/>
    <x v="100"/>
    <x v="121"/>
    <x v="48"/>
    <x v="119"/>
    <x v="83"/>
    <x v="115"/>
    <x v="3"/>
  </r>
  <r>
    <x v="0"/>
    <x v="6"/>
    <x v="6"/>
    <x v="23"/>
    <x v="23"/>
    <x v="23"/>
    <x v="17"/>
    <x v="92"/>
    <x v="122"/>
    <x v="75"/>
    <x v="120"/>
    <x v="46"/>
    <x v="117"/>
    <x v="3"/>
  </r>
  <r>
    <x v="0"/>
    <x v="6"/>
    <x v="6"/>
    <x v="16"/>
    <x v="16"/>
    <x v="16"/>
    <x v="18"/>
    <x v="101"/>
    <x v="123"/>
    <x v="52"/>
    <x v="118"/>
    <x v="76"/>
    <x v="15"/>
    <x v="3"/>
  </r>
  <r>
    <x v="0"/>
    <x v="6"/>
    <x v="6"/>
    <x v="27"/>
    <x v="27"/>
    <x v="27"/>
    <x v="18"/>
    <x v="101"/>
    <x v="123"/>
    <x v="53"/>
    <x v="114"/>
    <x v="50"/>
    <x v="109"/>
    <x v="3"/>
  </r>
  <r>
    <x v="0"/>
    <x v="7"/>
    <x v="7"/>
    <x v="0"/>
    <x v="0"/>
    <x v="0"/>
    <x v="0"/>
    <x v="102"/>
    <x v="124"/>
    <x v="86"/>
    <x v="121"/>
    <x v="82"/>
    <x v="118"/>
    <x v="3"/>
  </r>
  <r>
    <x v="0"/>
    <x v="7"/>
    <x v="7"/>
    <x v="1"/>
    <x v="1"/>
    <x v="1"/>
    <x v="1"/>
    <x v="78"/>
    <x v="125"/>
    <x v="82"/>
    <x v="122"/>
    <x v="72"/>
    <x v="119"/>
    <x v="3"/>
  </r>
  <r>
    <x v="0"/>
    <x v="7"/>
    <x v="7"/>
    <x v="2"/>
    <x v="2"/>
    <x v="2"/>
    <x v="2"/>
    <x v="103"/>
    <x v="126"/>
    <x v="87"/>
    <x v="123"/>
    <x v="87"/>
    <x v="120"/>
    <x v="3"/>
  </r>
  <r>
    <x v="0"/>
    <x v="7"/>
    <x v="7"/>
    <x v="5"/>
    <x v="5"/>
    <x v="5"/>
    <x v="3"/>
    <x v="104"/>
    <x v="127"/>
    <x v="88"/>
    <x v="124"/>
    <x v="77"/>
    <x v="121"/>
    <x v="3"/>
  </r>
  <r>
    <x v="0"/>
    <x v="7"/>
    <x v="7"/>
    <x v="3"/>
    <x v="3"/>
    <x v="3"/>
    <x v="4"/>
    <x v="105"/>
    <x v="128"/>
    <x v="89"/>
    <x v="125"/>
    <x v="86"/>
    <x v="82"/>
    <x v="5"/>
  </r>
  <r>
    <x v="0"/>
    <x v="7"/>
    <x v="7"/>
    <x v="9"/>
    <x v="9"/>
    <x v="9"/>
    <x v="5"/>
    <x v="83"/>
    <x v="129"/>
    <x v="68"/>
    <x v="126"/>
    <x v="64"/>
    <x v="122"/>
    <x v="3"/>
  </r>
  <r>
    <x v="0"/>
    <x v="7"/>
    <x v="7"/>
    <x v="6"/>
    <x v="6"/>
    <x v="6"/>
    <x v="6"/>
    <x v="53"/>
    <x v="130"/>
    <x v="69"/>
    <x v="127"/>
    <x v="78"/>
    <x v="123"/>
    <x v="3"/>
  </r>
  <r>
    <x v="0"/>
    <x v="7"/>
    <x v="7"/>
    <x v="4"/>
    <x v="4"/>
    <x v="4"/>
    <x v="7"/>
    <x v="88"/>
    <x v="131"/>
    <x v="53"/>
    <x v="128"/>
    <x v="49"/>
    <x v="124"/>
    <x v="3"/>
  </r>
  <r>
    <x v="0"/>
    <x v="7"/>
    <x v="7"/>
    <x v="8"/>
    <x v="8"/>
    <x v="8"/>
    <x v="7"/>
    <x v="88"/>
    <x v="131"/>
    <x v="68"/>
    <x v="126"/>
    <x v="79"/>
    <x v="125"/>
    <x v="3"/>
  </r>
  <r>
    <x v="0"/>
    <x v="7"/>
    <x v="7"/>
    <x v="10"/>
    <x v="10"/>
    <x v="10"/>
    <x v="9"/>
    <x v="84"/>
    <x v="132"/>
    <x v="50"/>
    <x v="129"/>
    <x v="86"/>
    <x v="82"/>
    <x v="3"/>
  </r>
  <r>
    <x v="0"/>
    <x v="7"/>
    <x v="7"/>
    <x v="11"/>
    <x v="11"/>
    <x v="11"/>
    <x v="10"/>
    <x v="55"/>
    <x v="133"/>
    <x v="33"/>
    <x v="9"/>
    <x v="77"/>
    <x v="121"/>
    <x v="3"/>
  </r>
  <r>
    <x v="0"/>
    <x v="7"/>
    <x v="7"/>
    <x v="7"/>
    <x v="7"/>
    <x v="7"/>
    <x v="10"/>
    <x v="55"/>
    <x v="133"/>
    <x v="90"/>
    <x v="130"/>
    <x v="88"/>
    <x v="126"/>
    <x v="3"/>
  </r>
  <r>
    <x v="0"/>
    <x v="7"/>
    <x v="7"/>
    <x v="13"/>
    <x v="13"/>
    <x v="13"/>
    <x v="10"/>
    <x v="55"/>
    <x v="133"/>
    <x v="90"/>
    <x v="130"/>
    <x v="88"/>
    <x v="126"/>
    <x v="3"/>
  </r>
  <r>
    <x v="0"/>
    <x v="7"/>
    <x v="7"/>
    <x v="28"/>
    <x v="28"/>
    <x v="28"/>
    <x v="10"/>
    <x v="55"/>
    <x v="133"/>
    <x v="34"/>
    <x v="35"/>
    <x v="88"/>
    <x v="126"/>
    <x v="3"/>
  </r>
  <r>
    <x v="0"/>
    <x v="7"/>
    <x v="7"/>
    <x v="25"/>
    <x v="25"/>
    <x v="25"/>
    <x v="14"/>
    <x v="100"/>
    <x v="134"/>
    <x v="51"/>
    <x v="131"/>
    <x v="84"/>
    <x v="127"/>
    <x v="3"/>
  </r>
  <r>
    <x v="0"/>
    <x v="7"/>
    <x v="7"/>
    <x v="12"/>
    <x v="12"/>
    <x v="12"/>
    <x v="14"/>
    <x v="100"/>
    <x v="134"/>
    <x v="68"/>
    <x v="126"/>
    <x v="82"/>
    <x v="118"/>
    <x v="3"/>
  </r>
  <r>
    <x v="0"/>
    <x v="7"/>
    <x v="7"/>
    <x v="16"/>
    <x v="16"/>
    <x v="16"/>
    <x v="16"/>
    <x v="92"/>
    <x v="135"/>
    <x v="91"/>
    <x v="51"/>
    <x v="86"/>
    <x v="82"/>
    <x v="3"/>
  </r>
  <r>
    <x v="0"/>
    <x v="7"/>
    <x v="7"/>
    <x v="14"/>
    <x v="14"/>
    <x v="14"/>
    <x v="16"/>
    <x v="92"/>
    <x v="135"/>
    <x v="34"/>
    <x v="35"/>
    <x v="72"/>
    <x v="119"/>
    <x v="5"/>
  </r>
  <r>
    <x v="0"/>
    <x v="7"/>
    <x v="7"/>
    <x v="18"/>
    <x v="18"/>
    <x v="18"/>
    <x v="18"/>
    <x v="101"/>
    <x v="37"/>
    <x v="14"/>
    <x v="132"/>
    <x v="84"/>
    <x v="127"/>
    <x v="3"/>
  </r>
  <r>
    <x v="0"/>
    <x v="7"/>
    <x v="7"/>
    <x v="24"/>
    <x v="24"/>
    <x v="24"/>
    <x v="18"/>
    <x v="101"/>
    <x v="37"/>
    <x v="51"/>
    <x v="131"/>
    <x v="46"/>
    <x v="128"/>
    <x v="3"/>
  </r>
  <r>
    <x v="0"/>
    <x v="8"/>
    <x v="8"/>
    <x v="0"/>
    <x v="0"/>
    <x v="0"/>
    <x v="0"/>
    <x v="41"/>
    <x v="136"/>
    <x v="92"/>
    <x v="133"/>
    <x v="84"/>
    <x v="129"/>
    <x v="3"/>
  </r>
  <r>
    <x v="0"/>
    <x v="8"/>
    <x v="8"/>
    <x v="6"/>
    <x v="6"/>
    <x v="6"/>
    <x v="1"/>
    <x v="67"/>
    <x v="137"/>
    <x v="93"/>
    <x v="134"/>
    <x v="64"/>
    <x v="130"/>
    <x v="3"/>
  </r>
  <r>
    <x v="0"/>
    <x v="8"/>
    <x v="8"/>
    <x v="2"/>
    <x v="2"/>
    <x v="2"/>
    <x v="2"/>
    <x v="106"/>
    <x v="138"/>
    <x v="47"/>
    <x v="42"/>
    <x v="89"/>
    <x v="131"/>
    <x v="3"/>
  </r>
  <r>
    <x v="0"/>
    <x v="8"/>
    <x v="8"/>
    <x v="4"/>
    <x v="4"/>
    <x v="4"/>
    <x v="3"/>
    <x v="68"/>
    <x v="139"/>
    <x v="94"/>
    <x v="135"/>
    <x v="90"/>
    <x v="132"/>
    <x v="3"/>
  </r>
  <r>
    <x v="0"/>
    <x v="8"/>
    <x v="8"/>
    <x v="3"/>
    <x v="3"/>
    <x v="3"/>
    <x v="4"/>
    <x v="107"/>
    <x v="140"/>
    <x v="95"/>
    <x v="136"/>
    <x v="66"/>
    <x v="133"/>
    <x v="3"/>
  </r>
  <r>
    <x v="0"/>
    <x v="8"/>
    <x v="8"/>
    <x v="8"/>
    <x v="8"/>
    <x v="8"/>
    <x v="5"/>
    <x v="108"/>
    <x v="141"/>
    <x v="83"/>
    <x v="137"/>
    <x v="49"/>
    <x v="134"/>
    <x v="3"/>
  </r>
  <r>
    <x v="0"/>
    <x v="8"/>
    <x v="8"/>
    <x v="1"/>
    <x v="1"/>
    <x v="1"/>
    <x v="6"/>
    <x v="72"/>
    <x v="142"/>
    <x v="94"/>
    <x v="135"/>
    <x v="86"/>
    <x v="135"/>
    <x v="5"/>
  </r>
  <r>
    <x v="0"/>
    <x v="8"/>
    <x v="8"/>
    <x v="11"/>
    <x v="11"/>
    <x v="11"/>
    <x v="7"/>
    <x v="96"/>
    <x v="143"/>
    <x v="30"/>
    <x v="138"/>
    <x v="87"/>
    <x v="136"/>
    <x v="3"/>
  </r>
  <r>
    <x v="0"/>
    <x v="8"/>
    <x v="8"/>
    <x v="9"/>
    <x v="9"/>
    <x v="9"/>
    <x v="8"/>
    <x v="109"/>
    <x v="144"/>
    <x v="50"/>
    <x v="139"/>
    <x v="87"/>
    <x v="136"/>
    <x v="3"/>
  </r>
  <r>
    <x v="0"/>
    <x v="8"/>
    <x v="8"/>
    <x v="5"/>
    <x v="5"/>
    <x v="5"/>
    <x v="9"/>
    <x v="52"/>
    <x v="145"/>
    <x v="50"/>
    <x v="139"/>
    <x v="54"/>
    <x v="137"/>
    <x v="3"/>
  </r>
  <r>
    <x v="0"/>
    <x v="8"/>
    <x v="8"/>
    <x v="10"/>
    <x v="10"/>
    <x v="10"/>
    <x v="10"/>
    <x v="88"/>
    <x v="48"/>
    <x v="96"/>
    <x v="140"/>
    <x v="84"/>
    <x v="129"/>
    <x v="3"/>
  </r>
  <r>
    <x v="0"/>
    <x v="8"/>
    <x v="8"/>
    <x v="15"/>
    <x v="15"/>
    <x v="15"/>
    <x v="11"/>
    <x v="110"/>
    <x v="11"/>
    <x v="68"/>
    <x v="141"/>
    <x v="77"/>
    <x v="138"/>
    <x v="3"/>
  </r>
  <r>
    <x v="0"/>
    <x v="8"/>
    <x v="8"/>
    <x v="13"/>
    <x v="13"/>
    <x v="13"/>
    <x v="12"/>
    <x v="86"/>
    <x v="146"/>
    <x v="84"/>
    <x v="142"/>
    <x v="50"/>
    <x v="139"/>
    <x v="3"/>
  </r>
  <r>
    <x v="0"/>
    <x v="8"/>
    <x v="8"/>
    <x v="7"/>
    <x v="7"/>
    <x v="7"/>
    <x v="13"/>
    <x v="90"/>
    <x v="86"/>
    <x v="68"/>
    <x v="141"/>
    <x v="83"/>
    <x v="140"/>
    <x v="7"/>
  </r>
  <r>
    <x v="0"/>
    <x v="8"/>
    <x v="8"/>
    <x v="29"/>
    <x v="29"/>
    <x v="29"/>
    <x v="14"/>
    <x v="111"/>
    <x v="147"/>
    <x v="37"/>
    <x v="143"/>
    <x v="82"/>
    <x v="141"/>
    <x v="3"/>
  </r>
  <r>
    <x v="0"/>
    <x v="8"/>
    <x v="8"/>
    <x v="30"/>
    <x v="30"/>
    <x v="30"/>
    <x v="15"/>
    <x v="100"/>
    <x v="71"/>
    <x v="53"/>
    <x v="144"/>
    <x v="46"/>
    <x v="142"/>
    <x v="3"/>
  </r>
  <r>
    <x v="0"/>
    <x v="8"/>
    <x v="8"/>
    <x v="14"/>
    <x v="14"/>
    <x v="14"/>
    <x v="15"/>
    <x v="100"/>
    <x v="71"/>
    <x v="34"/>
    <x v="35"/>
    <x v="81"/>
    <x v="143"/>
    <x v="3"/>
  </r>
  <r>
    <x v="0"/>
    <x v="8"/>
    <x v="8"/>
    <x v="12"/>
    <x v="12"/>
    <x v="12"/>
    <x v="17"/>
    <x v="92"/>
    <x v="38"/>
    <x v="53"/>
    <x v="144"/>
    <x v="55"/>
    <x v="144"/>
    <x v="3"/>
  </r>
  <r>
    <x v="0"/>
    <x v="8"/>
    <x v="8"/>
    <x v="21"/>
    <x v="21"/>
    <x v="21"/>
    <x v="17"/>
    <x v="92"/>
    <x v="38"/>
    <x v="34"/>
    <x v="35"/>
    <x v="72"/>
    <x v="145"/>
    <x v="5"/>
  </r>
  <r>
    <x v="0"/>
    <x v="8"/>
    <x v="8"/>
    <x v="31"/>
    <x v="31"/>
    <x v="31"/>
    <x v="19"/>
    <x v="101"/>
    <x v="148"/>
    <x v="51"/>
    <x v="145"/>
    <x v="46"/>
    <x v="142"/>
    <x v="3"/>
  </r>
  <r>
    <x v="0"/>
    <x v="8"/>
    <x v="8"/>
    <x v="25"/>
    <x v="25"/>
    <x v="25"/>
    <x v="19"/>
    <x v="101"/>
    <x v="148"/>
    <x v="53"/>
    <x v="144"/>
    <x v="50"/>
    <x v="139"/>
    <x v="3"/>
  </r>
  <r>
    <x v="0"/>
    <x v="8"/>
    <x v="8"/>
    <x v="16"/>
    <x v="16"/>
    <x v="16"/>
    <x v="19"/>
    <x v="101"/>
    <x v="148"/>
    <x v="52"/>
    <x v="146"/>
    <x v="76"/>
    <x v="146"/>
    <x v="3"/>
  </r>
  <r>
    <x v="0"/>
    <x v="9"/>
    <x v="9"/>
    <x v="2"/>
    <x v="2"/>
    <x v="2"/>
    <x v="0"/>
    <x v="72"/>
    <x v="149"/>
    <x v="45"/>
    <x v="147"/>
    <x v="56"/>
    <x v="147"/>
    <x v="3"/>
  </r>
  <r>
    <x v="0"/>
    <x v="9"/>
    <x v="9"/>
    <x v="3"/>
    <x v="3"/>
    <x v="3"/>
    <x v="1"/>
    <x v="83"/>
    <x v="150"/>
    <x v="67"/>
    <x v="148"/>
    <x v="84"/>
    <x v="148"/>
    <x v="5"/>
  </r>
  <r>
    <x v="0"/>
    <x v="9"/>
    <x v="9"/>
    <x v="0"/>
    <x v="0"/>
    <x v="0"/>
    <x v="2"/>
    <x v="97"/>
    <x v="151"/>
    <x v="74"/>
    <x v="149"/>
    <x v="82"/>
    <x v="7"/>
    <x v="3"/>
  </r>
  <r>
    <x v="0"/>
    <x v="9"/>
    <x v="9"/>
    <x v="1"/>
    <x v="1"/>
    <x v="1"/>
    <x v="3"/>
    <x v="53"/>
    <x v="152"/>
    <x v="81"/>
    <x v="150"/>
    <x v="55"/>
    <x v="149"/>
    <x v="5"/>
  </r>
  <r>
    <x v="0"/>
    <x v="9"/>
    <x v="9"/>
    <x v="6"/>
    <x v="6"/>
    <x v="6"/>
    <x v="4"/>
    <x v="84"/>
    <x v="96"/>
    <x v="96"/>
    <x v="2"/>
    <x v="55"/>
    <x v="149"/>
    <x v="3"/>
  </r>
  <r>
    <x v="0"/>
    <x v="9"/>
    <x v="9"/>
    <x v="4"/>
    <x v="4"/>
    <x v="4"/>
    <x v="5"/>
    <x v="85"/>
    <x v="153"/>
    <x v="50"/>
    <x v="151"/>
    <x v="78"/>
    <x v="150"/>
    <x v="3"/>
  </r>
  <r>
    <x v="0"/>
    <x v="9"/>
    <x v="9"/>
    <x v="7"/>
    <x v="7"/>
    <x v="7"/>
    <x v="6"/>
    <x v="99"/>
    <x v="141"/>
    <x v="53"/>
    <x v="152"/>
    <x v="82"/>
    <x v="7"/>
    <x v="3"/>
  </r>
  <r>
    <x v="0"/>
    <x v="9"/>
    <x v="9"/>
    <x v="10"/>
    <x v="10"/>
    <x v="10"/>
    <x v="7"/>
    <x v="100"/>
    <x v="154"/>
    <x v="48"/>
    <x v="153"/>
    <x v="83"/>
    <x v="151"/>
    <x v="3"/>
  </r>
  <r>
    <x v="0"/>
    <x v="9"/>
    <x v="9"/>
    <x v="11"/>
    <x v="11"/>
    <x v="11"/>
    <x v="8"/>
    <x v="93"/>
    <x v="155"/>
    <x v="51"/>
    <x v="154"/>
    <x v="76"/>
    <x v="152"/>
    <x v="3"/>
  </r>
  <r>
    <x v="0"/>
    <x v="9"/>
    <x v="9"/>
    <x v="8"/>
    <x v="8"/>
    <x v="8"/>
    <x v="9"/>
    <x v="112"/>
    <x v="156"/>
    <x v="91"/>
    <x v="131"/>
    <x v="76"/>
    <x v="152"/>
    <x v="3"/>
  </r>
  <r>
    <x v="0"/>
    <x v="9"/>
    <x v="9"/>
    <x v="15"/>
    <x v="15"/>
    <x v="15"/>
    <x v="10"/>
    <x v="113"/>
    <x v="157"/>
    <x v="51"/>
    <x v="154"/>
    <x v="83"/>
    <x v="151"/>
    <x v="3"/>
  </r>
  <r>
    <x v="0"/>
    <x v="9"/>
    <x v="9"/>
    <x v="29"/>
    <x v="29"/>
    <x v="29"/>
    <x v="10"/>
    <x v="113"/>
    <x v="157"/>
    <x v="75"/>
    <x v="155"/>
    <x v="82"/>
    <x v="7"/>
    <x v="3"/>
  </r>
  <r>
    <x v="0"/>
    <x v="9"/>
    <x v="9"/>
    <x v="31"/>
    <x v="31"/>
    <x v="31"/>
    <x v="12"/>
    <x v="114"/>
    <x v="158"/>
    <x v="52"/>
    <x v="156"/>
    <x v="83"/>
    <x v="151"/>
    <x v="3"/>
  </r>
  <r>
    <x v="0"/>
    <x v="9"/>
    <x v="9"/>
    <x v="30"/>
    <x v="30"/>
    <x v="30"/>
    <x v="12"/>
    <x v="114"/>
    <x v="158"/>
    <x v="36"/>
    <x v="157"/>
    <x v="82"/>
    <x v="7"/>
    <x v="3"/>
  </r>
  <r>
    <x v="0"/>
    <x v="9"/>
    <x v="9"/>
    <x v="32"/>
    <x v="32"/>
    <x v="32"/>
    <x v="12"/>
    <x v="114"/>
    <x v="158"/>
    <x v="36"/>
    <x v="157"/>
    <x v="82"/>
    <x v="7"/>
    <x v="3"/>
  </r>
  <r>
    <x v="0"/>
    <x v="9"/>
    <x v="9"/>
    <x v="5"/>
    <x v="5"/>
    <x v="5"/>
    <x v="15"/>
    <x v="115"/>
    <x v="14"/>
    <x v="52"/>
    <x v="156"/>
    <x v="50"/>
    <x v="153"/>
    <x v="3"/>
  </r>
  <r>
    <x v="0"/>
    <x v="9"/>
    <x v="9"/>
    <x v="13"/>
    <x v="13"/>
    <x v="13"/>
    <x v="15"/>
    <x v="115"/>
    <x v="14"/>
    <x v="36"/>
    <x v="157"/>
    <x v="85"/>
    <x v="104"/>
    <x v="3"/>
  </r>
  <r>
    <x v="0"/>
    <x v="9"/>
    <x v="9"/>
    <x v="33"/>
    <x v="33"/>
    <x v="33"/>
    <x v="17"/>
    <x v="116"/>
    <x v="159"/>
    <x v="14"/>
    <x v="51"/>
    <x v="83"/>
    <x v="151"/>
    <x v="3"/>
  </r>
  <r>
    <x v="0"/>
    <x v="9"/>
    <x v="9"/>
    <x v="16"/>
    <x v="16"/>
    <x v="16"/>
    <x v="17"/>
    <x v="116"/>
    <x v="159"/>
    <x v="34"/>
    <x v="35"/>
    <x v="55"/>
    <x v="149"/>
    <x v="3"/>
  </r>
  <r>
    <x v="0"/>
    <x v="9"/>
    <x v="9"/>
    <x v="9"/>
    <x v="9"/>
    <x v="9"/>
    <x v="17"/>
    <x v="116"/>
    <x v="159"/>
    <x v="91"/>
    <x v="131"/>
    <x v="50"/>
    <x v="153"/>
    <x v="3"/>
  </r>
  <r>
    <x v="0"/>
    <x v="9"/>
    <x v="9"/>
    <x v="24"/>
    <x v="24"/>
    <x v="24"/>
    <x v="17"/>
    <x v="116"/>
    <x v="159"/>
    <x v="51"/>
    <x v="154"/>
    <x v="88"/>
    <x v="139"/>
    <x v="3"/>
  </r>
  <r>
    <x v="0"/>
    <x v="9"/>
    <x v="9"/>
    <x v="21"/>
    <x v="21"/>
    <x v="21"/>
    <x v="17"/>
    <x v="116"/>
    <x v="159"/>
    <x v="91"/>
    <x v="131"/>
    <x v="50"/>
    <x v="153"/>
    <x v="3"/>
  </r>
  <r>
    <x v="0"/>
    <x v="10"/>
    <x v="10"/>
    <x v="2"/>
    <x v="2"/>
    <x v="2"/>
    <x v="0"/>
    <x v="111"/>
    <x v="20"/>
    <x v="50"/>
    <x v="158"/>
    <x v="50"/>
    <x v="154"/>
    <x v="3"/>
  </r>
  <r>
    <x v="0"/>
    <x v="10"/>
    <x v="10"/>
    <x v="0"/>
    <x v="0"/>
    <x v="0"/>
    <x v="1"/>
    <x v="91"/>
    <x v="160"/>
    <x v="85"/>
    <x v="159"/>
    <x v="88"/>
    <x v="155"/>
    <x v="3"/>
  </r>
  <r>
    <x v="0"/>
    <x v="10"/>
    <x v="10"/>
    <x v="3"/>
    <x v="3"/>
    <x v="3"/>
    <x v="2"/>
    <x v="92"/>
    <x v="161"/>
    <x v="33"/>
    <x v="160"/>
    <x v="50"/>
    <x v="154"/>
    <x v="5"/>
  </r>
  <r>
    <x v="0"/>
    <x v="10"/>
    <x v="10"/>
    <x v="4"/>
    <x v="4"/>
    <x v="4"/>
    <x v="3"/>
    <x v="93"/>
    <x v="140"/>
    <x v="33"/>
    <x v="160"/>
    <x v="50"/>
    <x v="154"/>
    <x v="3"/>
  </r>
  <r>
    <x v="0"/>
    <x v="10"/>
    <x v="10"/>
    <x v="1"/>
    <x v="1"/>
    <x v="1"/>
    <x v="4"/>
    <x v="113"/>
    <x v="162"/>
    <x v="75"/>
    <x v="40"/>
    <x v="82"/>
    <x v="156"/>
    <x v="3"/>
  </r>
  <r>
    <x v="0"/>
    <x v="10"/>
    <x v="10"/>
    <x v="7"/>
    <x v="7"/>
    <x v="7"/>
    <x v="4"/>
    <x v="113"/>
    <x v="162"/>
    <x v="14"/>
    <x v="161"/>
    <x v="85"/>
    <x v="104"/>
    <x v="3"/>
  </r>
  <r>
    <x v="0"/>
    <x v="10"/>
    <x v="10"/>
    <x v="9"/>
    <x v="9"/>
    <x v="9"/>
    <x v="6"/>
    <x v="114"/>
    <x v="163"/>
    <x v="91"/>
    <x v="162"/>
    <x v="50"/>
    <x v="154"/>
    <x v="3"/>
  </r>
  <r>
    <x v="0"/>
    <x v="10"/>
    <x v="10"/>
    <x v="6"/>
    <x v="6"/>
    <x v="6"/>
    <x v="7"/>
    <x v="116"/>
    <x v="164"/>
    <x v="51"/>
    <x v="163"/>
    <x v="88"/>
    <x v="155"/>
    <x v="3"/>
  </r>
  <r>
    <x v="0"/>
    <x v="10"/>
    <x v="10"/>
    <x v="15"/>
    <x v="15"/>
    <x v="15"/>
    <x v="7"/>
    <x v="116"/>
    <x v="164"/>
    <x v="14"/>
    <x v="161"/>
    <x v="83"/>
    <x v="157"/>
    <x v="3"/>
  </r>
  <r>
    <x v="0"/>
    <x v="10"/>
    <x v="10"/>
    <x v="8"/>
    <x v="8"/>
    <x v="8"/>
    <x v="7"/>
    <x v="116"/>
    <x v="164"/>
    <x v="91"/>
    <x v="162"/>
    <x v="50"/>
    <x v="154"/>
    <x v="3"/>
  </r>
  <r>
    <x v="0"/>
    <x v="10"/>
    <x v="10"/>
    <x v="11"/>
    <x v="11"/>
    <x v="11"/>
    <x v="10"/>
    <x v="117"/>
    <x v="165"/>
    <x v="91"/>
    <x v="162"/>
    <x v="82"/>
    <x v="156"/>
    <x v="3"/>
  </r>
  <r>
    <x v="0"/>
    <x v="10"/>
    <x v="10"/>
    <x v="30"/>
    <x v="30"/>
    <x v="30"/>
    <x v="10"/>
    <x v="117"/>
    <x v="165"/>
    <x v="52"/>
    <x v="164"/>
    <x v="88"/>
    <x v="155"/>
    <x v="3"/>
  </r>
  <r>
    <x v="0"/>
    <x v="10"/>
    <x v="10"/>
    <x v="34"/>
    <x v="34"/>
    <x v="34"/>
    <x v="10"/>
    <x v="117"/>
    <x v="165"/>
    <x v="51"/>
    <x v="163"/>
    <x v="85"/>
    <x v="104"/>
    <x v="3"/>
  </r>
  <r>
    <x v="0"/>
    <x v="10"/>
    <x v="10"/>
    <x v="10"/>
    <x v="10"/>
    <x v="10"/>
    <x v="10"/>
    <x v="117"/>
    <x v="165"/>
    <x v="14"/>
    <x v="161"/>
    <x v="50"/>
    <x v="154"/>
    <x v="3"/>
  </r>
  <r>
    <x v="0"/>
    <x v="10"/>
    <x v="10"/>
    <x v="35"/>
    <x v="35"/>
    <x v="35"/>
    <x v="10"/>
    <x v="117"/>
    <x v="165"/>
    <x v="52"/>
    <x v="164"/>
    <x v="88"/>
    <x v="155"/>
    <x v="3"/>
  </r>
  <r>
    <x v="0"/>
    <x v="10"/>
    <x v="10"/>
    <x v="12"/>
    <x v="12"/>
    <x v="12"/>
    <x v="15"/>
    <x v="118"/>
    <x v="166"/>
    <x v="14"/>
    <x v="161"/>
    <x v="82"/>
    <x v="156"/>
    <x v="3"/>
  </r>
  <r>
    <x v="0"/>
    <x v="10"/>
    <x v="10"/>
    <x v="24"/>
    <x v="24"/>
    <x v="24"/>
    <x v="15"/>
    <x v="118"/>
    <x v="166"/>
    <x v="14"/>
    <x v="161"/>
    <x v="82"/>
    <x v="156"/>
    <x v="3"/>
  </r>
  <r>
    <x v="0"/>
    <x v="10"/>
    <x v="10"/>
    <x v="13"/>
    <x v="13"/>
    <x v="13"/>
    <x v="15"/>
    <x v="118"/>
    <x v="166"/>
    <x v="52"/>
    <x v="164"/>
    <x v="85"/>
    <x v="104"/>
    <x v="3"/>
  </r>
  <r>
    <x v="0"/>
    <x v="10"/>
    <x v="10"/>
    <x v="23"/>
    <x v="23"/>
    <x v="23"/>
    <x v="15"/>
    <x v="118"/>
    <x v="166"/>
    <x v="91"/>
    <x v="162"/>
    <x v="88"/>
    <x v="155"/>
    <x v="3"/>
  </r>
  <r>
    <x v="0"/>
    <x v="10"/>
    <x v="10"/>
    <x v="36"/>
    <x v="36"/>
    <x v="36"/>
    <x v="19"/>
    <x v="119"/>
    <x v="167"/>
    <x v="14"/>
    <x v="161"/>
    <x v="88"/>
    <x v="155"/>
    <x v="3"/>
  </r>
  <r>
    <x v="0"/>
    <x v="10"/>
    <x v="10"/>
    <x v="31"/>
    <x v="31"/>
    <x v="31"/>
    <x v="19"/>
    <x v="119"/>
    <x v="167"/>
    <x v="34"/>
    <x v="35"/>
    <x v="82"/>
    <x v="156"/>
    <x v="3"/>
  </r>
  <r>
    <x v="0"/>
    <x v="10"/>
    <x v="10"/>
    <x v="25"/>
    <x v="25"/>
    <x v="25"/>
    <x v="19"/>
    <x v="119"/>
    <x v="167"/>
    <x v="34"/>
    <x v="35"/>
    <x v="82"/>
    <x v="156"/>
    <x v="3"/>
  </r>
  <r>
    <x v="0"/>
    <x v="10"/>
    <x v="10"/>
    <x v="19"/>
    <x v="19"/>
    <x v="19"/>
    <x v="19"/>
    <x v="119"/>
    <x v="167"/>
    <x v="14"/>
    <x v="161"/>
    <x v="88"/>
    <x v="155"/>
    <x v="3"/>
  </r>
  <r>
    <x v="0"/>
    <x v="10"/>
    <x v="10"/>
    <x v="16"/>
    <x v="16"/>
    <x v="16"/>
    <x v="19"/>
    <x v="119"/>
    <x v="167"/>
    <x v="34"/>
    <x v="35"/>
    <x v="82"/>
    <x v="156"/>
    <x v="3"/>
  </r>
  <r>
    <x v="0"/>
    <x v="10"/>
    <x v="10"/>
    <x v="17"/>
    <x v="17"/>
    <x v="17"/>
    <x v="19"/>
    <x v="119"/>
    <x v="167"/>
    <x v="34"/>
    <x v="35"/>
    <x v="82"/>
    <x v="156"/>
    <x v="3"/>
  </r>
  <r>
    <x v="0"/>
    <x v="10"/>
    <x v="10"/>
    <x v="14"/>
    <x v="14"/>
    <x v="14"/>
    <x v="19"/>
    <x v="119"/>
    <x v="167"/>
    <x v="34"/>
    <x v="35"/>
    <x v="82"/>
    <x v="156"/>
    <x v="3"/>
  </r>
  <r>
    <x v="0"/>
    <x v="11"/>
    <x v="11"/>
    <x v="0"/>
    <x v="0"/>
    <x v="0"/>
    <x v="0"/>
    <x v="99"/>
    <x v="168"/>
    <x v="80"/>
    <x v="165"/>
    <x v="88"/>
    <x v="158"/>
    <x v="3"/>
  </r>
  <r>
    <x v="0"/>
    <x v="11"/>
    <x v="11"/>
    <x v="1"/>
    <x v="1"/>
    <x v="1"/>
    <x v="1"/>
    <x v="90"/>
    <x v="169"/>
    <x v="49"/>
    <x v="166"/>
    <x v="88"/>
    <x v="158"/>
    <x v="3"/>
  </r>
  <r>
    <x v="0"/>
    <x v="11"/>
    <x v="11"/>
    <x v="3"/>
    <x v="3"/>
    <x v="3"/>
    <x v="2"/>
    <x v="120"/>
    <x v="170"/>
    <x v="37"/>
    <x v="167"/>
    <x v="55"/>
    <x v="159"/>
    <x v="5"/>
  </r>
  <r>
    <x v="0"/>
    <x v="11"/>
    <x v="11"/>
    <x v="2"/>
    <x v="2"/>
    <x v="2"/>
    <x v="3"/>
    <x v="91"/>
    <x v="171"/>
    <x v="37"/>
    <x v="167"/>
    <x v="83"/>
    <x v="160"/>
    <x v="3"/>
  </r>
  <r>
    <x v="0"/>
    <x v="11"/>
    <x v="11"/>
    <x v="9"/>
    <x v="9"/>
    <x v="9"/>
    <x v="4"/>
    <x v="100"/>
    <x v="172"/>
    <x v="91"/>
    <x v="162"/>
    <x v="86"/>
    <x v="161"/>
    <x v="3"/>
  </r>
  <r>
    <x v="0"/>
    <x v="11"/>
    <x v="11"/>
    <x v="4"/>
    <x v="4"/>
    <x v="4"/>
    <x v="5"/>
    <x v="112"/>
    <x v="173"/>
    <x v="91"/>
    <x v="162"/>
    <x v="76"/>
    <x v="162"/>
    <x v="3"/>
  </r>
  <r>
    <x v="0"/>
    <x v="11"/>
    <x v="11"/>
    <x v="11"/>
    <x v="11"/>
    <x v="11"/>
    <x v="6"/>
    <x v="114"/>
    <x v="174"/>
    <x v="51"/>
    <x v="163"/>
    <x v="50"/>
    <x v="163"/>
    <x v="3"/>
  </r>
  <r>
    <x v="0"/>
    <x v="11"/>
    <x v="11"/>
    <x v="6"/>
    <x v="6"/>
    <x v="6"/>
    <x v="7"/>
    <x v="117"/>
    <x v="48"/>
    <x v="52"/>
    <x v="164"/>
    <x v="88"/>
    <x v="158"/>
    <x v="3"/>
  </r>
  <r>
    <x v="0"/>
    <x v="11"/>
    <x v="11"/>
    <x v="10"/>
    <x v="10"/>
    <x v="10"/>
    <x v="7"/>
    <x v="117"/>
    <x v="48"/>
    <x v="52"/>
    <x v="164"/>
    <x v="88"/>
    <x v="158"/>
    <x v="3"/>
  </r>
  <r>
    <x v="0"/>
    <x v="11"/>
    <x v="11"/>
    <x v="5"/>
    <x v="5"/>
    <x v="5"/>
    <x v="7"/>
    <x v="117"/>
    <x v="48"/>
    <x v="52"/>
    <x v="164"/>
    <x v="88"/>
    <x v="158"/>
    <x v="3"/>
  </r>
  <r>
    <x v="0"/>
    <x v="11"/>
    <x v="11"/>
    <x v="14"/>
    <x v="14"/>
    <x v="14"/>
    <x v="7"/>
    <x v="117"/>
    <x v="48"/>
    <x v="34"/>
    <x v="35"/>
    <x v="83"/>
    <x v="160"/>
    <x v="3"/>
  </r>
  <r>
    <x v="0"/>
    <x v="11"/>
    <x v="11"/>
    <x v="21"/>
    <x v="21"/>
    <x v="21"/>
    <x v="7"/>
    <x v="117"/>
    <x v="48"/>
    <x v="34"/>
    <x v="35"/>
    <x v="83"/>
    <x v="160"/>
    <x v="3"/>
  </r>
  <r>
    <x v="0"/>
    <x v="11"/>
    <x v="11"/>
    <x v="19"/>
    <x v="19"/>
    <x v="19"/>
    <x v="12"/>
    <x v="118"/>
    <x v="175"/>
    <x v="14"/>
    <x v="161"/>
    <x v="82"/>
    <x v="51"/>
    <x v="3"/>
  </r>
  <r>
    <x v="0"/>
    <x v="11"/>
    <x v="11"/>
    <x v="16"/>
    <x v="16"/>
    <x v="16"/>
    <x v="12"/>
    <x v="118"/>
    <x v="175"/>
    <x v="14"/>
    <x v="161"/>
    <x v="82"/>
    <x v="51"/>
    <x v="3"/>
  </r>
  <r>
    <x v="0"/>
    <x v="11"/>
    <x v="11"/>
    <x v="13"/>
    <x v="13"/>
    <x v="13"/>
    <x v="12"/>
    <x v="118"/>
    <x v="175"/>
    <x v="52"/>
    <x v="164"/>
    <x v="85"/>
    <x v="104"/>
    <x v="3"/>
  </r>
  <r>
    <x v="0"/>
    <x v="11"/>
    <x v="11"/>
    <x v="30"/>
    <x v="30"/>
    <x v="30"/>
    <x v="15"/>
    <x v="119"/>
    <x v="71"/>
    <x v="34"/>
    <x v="35"/>
    <x v="82"/>
    <x v="51"/>
    <x v="3"/>
  </r>
  <r>
    <x v="0"/>
    <x v="11"/>
    <x v="11"/>
    <x v="37"/>
    <x v="37"/>
    <x v="37"/>
    <x v="15"/>
    <x v="119"/>
    <x v="71"/>
    <x v="34"/>
    <x v="35"/>
    <x v="82"/>
    <x v="51"/>
    <x v="3"/>
  </r>
  <r>
    <x v="0"/>
    <x v="11"/>
    <x v="11"/>
    <x v="18"/>
    <x v="18"/>
    <x v="18"/>
    <x v="15"/>
    <x v="119"/>
    <x v="71"/>
    <x v="14"/>
    <x v="161"/>
    <x v="88"/>
    <x v="158"/>
    <x v="3"/>
  </r>
  <r>
    <x v="0"/>
    <x v="11"/>
    <x v="11"/>
    <x v="8"/>
    <x v="8"/>
    <x v="8"/>
    <x v="15"/>
    <x v="119"/>
    <x v="71"/>
    <x v="14"/>
    <x v="161"/>
    <x v="88"/>
    <x v="158"/>
    <x v="3"/>
  </r>
  <r>
    <x v="0"/>
    <x v="11"/>
    <x v="11"/>
    <x v="38"/>
    <x v="38"/>
    <x v="38"/>
    <x v="15"/>
    <x v="119"/>
    <x v="71"/>
    <x v="14"/>
    <x v="161"/>
    <x v="88"/>
    <x v="158"/>
    <x v="3"/>
  </r>
  <r>
    <x v="0"/>
    <x v="11"/>
    <x v="11"/>
    <x v="12"/>
    <x v="12"/>
    <x v="12"/>
    <x v="15"/>
    <x v="119"/>
    <x v="71"/>
    <x v="91"/>
    <x v="162"/>
    <x v="85"/>
    <x v="104"/>
    <x v="3"/>
  </r>
  <r>
    <x v="0"/>
    <x v="11"/>
    <x v="11"/>
    <x v="24"/>
    <x v="24"/>
    <x v="24"/>
    <x v="15"/>
    <x v="119"/>
    <x v="71"/>
    <x v="34"/>
    <x v="35"/>
    <x v="82"/>
    <x v="51"/>
    <x v="3"/>
  </r>
  <r>
    <x v="0"/>
    <x v="12"/>
    <x v="12"/>
    <x v="0"/>
    <x v="0"/>
    <x v="0"/>
    <x v="0"/>
    <x v="55"/>
    <x v="176"/>
    <x v="69"/>
    <x v="168"/>
    <x v="85"/>
    <x v="104"/>
    <x v="3"/>
  </r>
  <r>
    <x v="0"/>
    <x v="12"/>
    <x v="12"/>
    <x v="4"/>
    <x v="4"/>
    <x v="4"/>
    <x v="1"/>
    <x v="120"/>
    <x v="177"/>
    <x v="75"/>
    <x v="40"/>
    <x v="86"/>
    <x v="164"/>
    <x v="3"/>
  </r>
  <r>
    <x v="0"/>
    <x v="12"/>
    <x v="12"/>
    <x v="3"/>
    <x v="3"/>
    <x v="3"/>
    <x v="2"/>
    <x v="100"/>
    <x v="178"/>
    <x v="37"/>
    <x v="167"/>
    <x v="82"/>
    <x v="165"/>
    <x v="5"/>
  </r>
  <r>
    <x v="0"/>
    <x v="12"/>
    <x v="12"/>
    <x v="2"/>
    <x v="2"/>
    <x v="2"/>
    <x v="2"/>
    <x v="100"/>
    <x v="178"/>
    <x v="53"/>
    <x v="169"/>
    <x v="46"/>
    <x v="166"/>
    <x v="3"/>
  </r>
  <r>
    <x v="0"/>
    <x v="12"/>
    <x v="12"/>
    <x v="14"/>
    <x v="14"/>
    <x v="14"/>
    <x v="4"/>
    <x v="101"/>
    <x v="179"/>
    <x v="34"/>
    <x v="35"/>
    <x v="76"/>
    <x v="167"/>
    <x v="3"/>
  </r>
  <r>
    <x v="0"/>
    <x v="12"/>
    <x v="12"/>
    <x v="8"/>
    <x v="8"/>
    <x v="8"/>
    <x v="5"/>
    <x v="113"/>
    <x v="180"/>
    <x v="75"/>
    <x v="40"/>
    <x v="82"/>
    <x v="165"/>
    <x v="3"/>
  </r>
  <r>
    <x v="0"/>
    <x v="12"/>
    <x v="12"/>
    <x v="7"/>
    <x v="7"/>
    <x v="7"/>
    <x v="6"/>
    <x v="115"/>
    <x v="181"/>
    <x v="91"/>
    <x v="162"/>
    <x v="85"/>
    <x v="104"/>
    <x v="3"/>
  </r>
  <r>
    <x v="0"/>
    <x v="12"/>
    <x v="12"/>
    <x v="15"/>
    <x v="15"/>
    <x v="15"/>
    <x v="7"/>
    <x v="116"/>
    <x v="182"/>
    <x v="52"/>
    <x v="164"/>
    <x v="88"/>
    <x v="168"/>
    <x v="5"/>
  </r>
  <r>
    <x v="0"/>
    <x v="12"/>
    <x v="12"/>
    <x v="1"/>
    <x v="1"/>
    <x v="1"/>
    <x v="7"/>
    <x v="116"/>
    <x v="182"/>
    <x v="36"/>
    <x v="6"/>
    <x v="85"/>
    <x v="104"/>
    <x v="3"/>
  </r>
  <r>
    <x v="0"/>
    <x v="12"/>
    <x v="12"/>
    <x v="6"/>
    <x v="6"/>
    <x v="6"/>
    <x v="9"/>
    <x v="117"/>
    <x v="183"/>
    <x v="52"/>
    <x v="164"/>
    <x v="88"/>
    <x v="168"/>
    <x v="3"/>
  </r>
  <r>
    <x v="0"/>
    <x v="12"/>
    <x v="12"/>
    <x v="11"/>
    <x v="11"/>
    <x v="11"/>
    <x v="9"/>
    <x v="117"/>
    <x v="183"/>
    <x v="52"/>
    <x v="164"/>
    <x v="88"/>
    <x v="168"/>
    <x v="3"/>
  </r>
  <r>
    <x v="0"/>
    <x v="12"/>
    <x v="12"/>
    <x v="9"/>
    <x v="9"/>
    <x v="9"/>
    <x v="9"/>
    <x v="117"/>
    <x v="183"/>
    <x v="91"/>
    <x v="162"/>
    <x v="82"/>
    <x v="165"/>
    <x v="3"/>
  </r>
  <r>
    <x v="0"/>
    <x v="12"/>
    <x v="12"/>
    <x v="33"/>
    <x v="33"/>
    <x v="33"/>
    <x v="12"/>
    <x v="118"/>
    <x v="119"/>
    <x v="91"/>
    <x v="162"/>
    <x v="88"/>
    <x v="168"/>
    <x v="3"/>
  </r>
  <r>
    <x v="0"/>
    <x v="12"/>
    <x v="12"/>
    <x v="5"/>
    <x v="5"/>
    <x v="5"/>
    <x v="12"/>
    <x v="118"/>
    <x v="119"/>
    <x v="14"/>
    <x v="161"/>
    <x v="82"/>
    <x v="165"/>
    <x v="3"/>
  </r>
  <r>
    <x v="0"/>
    <x v="12"/>
    <x v="12"/>
    <x v="24"/>
    <x v="24"/>
    <x v="24"/>
    <x v="12"/>
    <x v="118"/>
    <x v="119"/>
    <x v="52"/>
    <x v="164"/>
    <x v="85"/>
    <x v="104"/>
    <x v="3"/>
  </r>
  <r>
    <x v="0"/>
    <x v="12"/>
    <x v="12"/>
    <x v="13"/>
    <x v="13"/>
    <x v="13"/>
    <x v="12"/>
    <x v="118"/>
    <x v="119"/>
    <x v="91"/>
    <x v="162"/>
    <x v="88"/>
    <x v="168"/>
    <x v="3"/>
  </r>
  <r>
    <x v="0"/>
    <x v="12"/>
    <x v="12"/>
    <x v="25"/>
    <x v="25"/>
    <x v="25"/>
    <x v="16"/>
    <x v="119"/>
    <x v="122"/>
    <x v="14"/>
    <x v="161"/>
    <x v="88"/>
    <x v="168"/>
    <x v="3"/>
  </r>
  <r>
    <x v="0"/>
    <x v="12"/>
    <x v="12"/>
    <x v="39"/>
    <x v="39"/>
    <x v="39"/>
    <x v="16"/>
    <x v="119"/>
    <x v="122"/>
    <x v="34"/>
    <x v="35"/>
    <x v="82"/>
    <x v="165"/>
    <x v="3"/>
  </r>
  <r>
    <x v="0"/>
    <x v="12"/>
    <x v="12"/>
    <x v="40"/>
    <x v="40"/>
    <x v="40"/>
    <x v="16"/>
    <x v="119"/>
    <x v="122"/>
    <x v="34"/>
    <x v="35"/>
    <x v="85"/>
    <x v="104"/>
    <x v="3"/>
  </r>
  <r>
    <x v="0"/>
    <x v="12"/>
    <x v="12"/>
    <x v="34"/>
    <x v="34"/>
    <x v="34"/>
    <x v="16"/>
    <x v="119"/>
    <x v="122"/>
    <x v="34"/>
    <x v="35"/>
    <x v="82"/>
    <x v="165"/>
    <x v="3"/>
  </r>
  <r>
    <x v="0"/>
    <x v="12"/>
    <x v="12"/>
    <x v="41"/>
    <x v="41"/>
    <x v="41"/>
    <x v="16"/>
    <x v="119"/>
    <x v="122"/>
    <x v="34"/>
    <x v="35"/>
    <x v="82"/>
    <x v="165"/>
    <x v="3"/>
  </r>
  <r>
    <x v="0"/>
    <x v="12"/>
    <x v="12"/>
    <x v="17"/>
    <x v="17"/>
    <x v="17"/>
    <x v="16"/>
    <x v="119"/>
    <x v="122"/>
    <x v="34"/>
    <x v="35"/>
    <x v="82"/>
    <x v="165"/>
    <x v="3"/>
  </r>
  <r>
    <x v="0"/>
    <x v="12"/>
    <x v="12"/>
    <x v="10"/>
    <x v="10"/>
    <x v="10"/>
    <x v="16"/>
    <x v="119"/>
    <x v="122"/>
    <x v="91"/>
    <x v="162"/>
    <x v="85"/>
    <x v="104"/>
    <x v="3"/>
  </r>
  <r>
    <x v="0"/>
    <x v="13"/>
    <x v="13"/>
    <x v="2"/>
    <x v="2"/>
    <x v="2"/>
    <x v="0"/>
    <x v="47"/>
    <x v="184"/>
    <x v="46"/>
    <x v="170"/>
    <x v="49"/>
    <x v="169"/>
    <x v="3"/>
  </r>
  <r>
    <x v="0"/>
    <x v="13"/>
    <x v="13"/>
    <x v="0"/>
    <x v="0"/>
    <x v="0"/>
    <x v="1"/>
    <x v="121"/>
    <x v="160"/>
    <x v="87"/>
    <x v="171"/>
    <x v="85"/>
    <x v="104"/>
    <x v="3"/>
  </r>
  <r>
    <x v="0"/>
    <x v="13"/>
    <x v="13"/>
    <x v="4"/>
    <x v="4"/>
    <x v="4"/>
    <x v="2"/>
    <x v="83"/>
    <x v="185"/>
    <x v="80"/>
    <x v="172"/>
    <x v="56"/>
    <x v="170"/>
    <x v="3"/>
  </r>
  <r>
    <x v="0"/>
    <x v="13"/>
    <x v="13"/>
    <x v="3"/>
    <x v="3"/>
    <x v="3"/>
    <x v="3"/>
    <x v="122"/>
    <x v="186"/>
    <x v="97"/>
    <x v="173"/>
    <x v="86"/>
    <x v="171"/>
    <x v="3"/>
  </r>
  <r>
    <x v="0"/>
    <x v="13"/>
    <x v="13"/>
    <x v="1"/>
    <x v="1"/>
    <x v="1"/>
    <x v="4"/>
    <x v="52"/>
    <x v="161"/>
    <x v="67"/>
    <x v="174"/>
    <x v="46"/>
    <x v="172"/>
    <x v="3"/>
  </r>
  <r>
    <x v="0"/>
    <x v="13"/>
    <x v="13"/>
    <x v="7"/>
    <x v="7"/>
    <x v="7"/>
    <x v="5"/>
    <x v="86"/>
    <x v="187"/>
    <x v="36"/>
    <x v="175"/>
    <x v="85"/>
    <x v="104"/>
    <x v="3"/>
  </r>
  <r>
    <x v="0"/>
    <x v="13"/>
    <x v="13"/>
    <x v="6"/>
    <x v="6"/>
    <x v="6"/>
    <x v="6"/>
    <x v="120"/>
    <x v="188"/>
    <x v="50"/>
    <x v="176"/>
    <x v="83"/>
    <x v="173"/>
    <x v="3"/>
  </r>
  <r>
    <x v="0"/>
    <x v="13"/>
    <x v="13"/>
    <x v="8"/>
    <x v="8"/>
    <x v="8"/>
    <x v="6"/>
    <x v="120"/>
    <x v="188"/>
    <x v="35"/>
    <x v="177"/>
    <x v="82"/>
    <x v="28"/>
    <x v="3"/>
  </r>
  <r>
    <x v="0"/>
    <x v="13"/>
    <x v="13"/>
    <x v="9"/>
    <x v="9"/>
    <x v="9"/>
    <x v="8"/>
    <x v="92"/>
    <x v="116"/>
    <x v="91"/>
    <x v="178"/>
    <x v="86"/>
    <x v="171"/>
    <x v="3"/>
  </r>
  <r>
    <x v="0"/>
    <x v="13"/>
    <x v="13"/>
    <x v="24"/>
    <x v="24"/>
    <x v="24"/>
    <x v="9"/>
    <x v="93"/>
    <x v="189"/>
    <x v="68"/>
    <x v="179"/>
    <x v="85"/>
    <x v="104"/>
    <x v="3"/>
  </r>
  <r>
    <x v="0"/>
    <x v="13"/>
    <x v="13"/>
    <x v="12"/>
    <x v="12"/>
    <x v="12"/>
    <x v="10"/>
    <x v="101"/>
    <x v="165"/>
    <x v="48"/>
    <x v="180"/>
    <x v="88"/>
    <x v="174"/>
    <x v="3"/>
  </r>
  <r>
    <x v="0"/>
    <x v="13"/>
    <x v="13"/>
    <x v="13"/>
    <x v="13"/>
    <x v="13"/>
    <x v="11"/>
    <x v="112"/>
    <x v="190"/>
    <x v="33"/>
    <x v="181"/>
    <x v="88"/>
    <x v="174"/>
    <x v="3"/>
  </r>
  <r>
    <x v="0"/>
    <x v="13"/>
    <x v="13"/>
    <x v="14"/>
    <x v="14"/>
    <x v="14"/>
    <x v="11"/>
    <x v="112"/>
    <x v="190"/>
    <x v="34"/>
    <x v="35"/>
    <x v="84"/>
    <x v="175"/>
    <x v="3"/>
  </r>
  <r>
    <x v="0"/>
    <x v="13"/>
    <x v="13"/>
    <x v="11"/>
    <x v="11"/>
    <x v="11"/>
    <x v="13"/>
    <x v="114"/>
    <x v="191"/>
    <x v="36"/>
    <x v="175"/>
    <x v="82"/>
    <x v="28"/>
    <x v="3"/>
  </r>
  <r>
    <x v="0"/>
    <x v="13"/>
    <x v="13"/>
    <x v="15"/>
    <x v="15"/>
    <x v="15"/>
    <x v="13"/>
    <x v="114"/>
    <x v="191"/>
    <x v="14"/>
    <x v="16"/>
    <x v="46"/>
    <x v="172"/>
    <x v="3"/>
  </r>
  <r>
    <x v="0"/>
    <x v="13"/>
    <x v="13"/>
    <x v="23"/>
    <x v="23"/>
    <x v="23"/>
    <x v="13"/>
    <x v="114"/>
    <x v="191"/>
    <x v="75"/>
    <x v="182"/>
    <x v="88"/>
    <x v="174"/>
    <x v="3"/>
  </r>
  <r>
    <x v="0"/>
    <x v="13"/>
    <x v="13"/>
    <x v="5"/>
    <x v="5"/>
    <x v="5"/>
    <x v="16"/>
    <x v="115"/>
    <x v="192"/>
    <x v="36"/>
    <x v="175"/>
    <x v="88"/>
    <x v="174"/>
    <x v="3"/>
  </r>
  <r>
    <x v="0"/>
    <x v="13"/>
    <x v="13"/>
    <x v="21"/>
    <x v="21"/>
    <x v="21"/>
    <x v="17"/>
    <x v="116"/>
    <x v="167"/>
    <x v="91"/>
    <x v="178"/>
    <x v="50"/>
    <x v="176"/>
    <x v="3"/>
  </r>
  <r>
    <x v="0"/>
    <x v="13"/>
    <x v="13"/>
    <x v="36"/>
    <x v="36"/>
    <x v="36"/>
    <x v="18"/>
    <x v="117"/>
    <x v="193"/>
    <x v="34"/>
    <x v="35"/>
    <x v="83"/>
    <x v="173"/>
    <x v="3"/>
  </r>
  <r>
    <x v="0"/>
    <x v="13"/>
    <x v="13"/>
    <x v="31"/>
    <x v="31"/>
    <x v="31"/>
    <x v="18"/>
    <x v="117"/>
    <x v="193"/>
    <x v="91"/>
    <x v="178"/>
    <x v="82"/>
    <x v="28"/>
    <x v="3"/>
  </r>
  <r>
    <x v="0"/>
    <x v="13"/>
    <x v="13"/>
    <x v="25"/>
    <x v="25"/>
    <x v="25"/>
    <x v="18"/>
    <x v="117"/>
    <x v="193"/>
    <x v="34"/>
    <x v="35"/>
    <x v="83"/>
    <x v="173"/>
    <x v="3"/>
  </r>
  <r>
    <x v="0"/>
    <x v="13"/>
    <x v="13"/>
    <x v="41"/>
    <x v="41"/>
    <x v="41"/>
    <x v="18"/>
    <x v="117"/>
    <x v="193"/>
    <x v="34"/>
    <x v="35"/>
    <x v="83"/>
    <x v="173"/>
    <x v="3"/>
  </r>
  <r>
    <x v="0"/>
    <x v="13"/>
    <x v="13"/>
    <x v="10"/>
    <x v="10"/>
    <x v="10"/>
    <x v="18"/>
    <x v="117"/>
    <x v="193"/>
    <x v="52"/>
    <x v="183"/>
    <x v="88"/>
    <x v="174"/>
    <x v="3"/>
  </r>
  <r>
    <x v="0"/>
    <x v="13"/>
    <x v="13"/>
    <x v="35"/>
    <x v="35"/>
    <x v="35"/>
    <x v="18"/>
    <x v="117"/>
    <x v="193"/>
    <x v="91"/>
    <x v="178"/>
    <x v="82"/>
    <x v="28"/>
    <x v="3"/>
  </r>
  <r>
    <x v="0"/>
    <x v="13"/>
    <x v="13"/>
    <x v="22"/>
    <x v="22"/>
    <x v="22"/>
    <x v="18"/>
    <x v="117"/>
    <x v="193"/>
    <x v="52"/>
    <x v="183"/>
    <x v="88"/>
    <x v="174"/>
    <x v="3"/>
  </r>
  <r>
    <x v="0"/>
    <x v="14"/>
    <x v="14"/>
    <x v="2"/>
    <x v="2"/>
    <x v="2"/>
    <x v="0"/>
    <x v="122"/>
    <x v="194"/>
    <x v="97"/>
    <x v="184"/>
    <x v="86"/>
    <x v="177"/>
    <x v="3"/>
  </r>
  <r>
    <x v="0"/>
    <x v="14"/>
    <x v="14"/>
    <x v="1"/>
    <x v="1"/>
    <x v="1"/>
    <x v="0"/>
    <x v="122"/>
    <x v="194"/>
    <x v="74"/>
    <x v="185"/>
    <x v="88"/>
    <x v="178"/>
    <x v="3"/>
  </r>
  <r>
    <x v="0"/>
    <x v="14"/>
    <x v="14"/>
    <x v="0"/>
    <x v="0"/>
    <x v="0"/>
    <x v="2"/>
    <x v="53"/>
    <x v="195"/>
    <x v="79"/>
    <x v="186"/>
    <x v="85"/>
    <x v="104"/>
    <x v="3"/>
  </r>
  <r>
    <x v="0"/>
    <x v="14"/>
    <x v="14"/>
    <x v="7"/>
    <x v="7"/>
    <x v="7"/>
    <x v="3"/>
    <x v="54"/>
    <x v="196"/>
    <x v="51"/>
    <x v="187"/>
    <x v="50"/>
    <x v="179"/>
    <x v="3"/>
  </r>
  <r>
    <x v="0"/>
    <x v="14"/>
    <x v="14"/>
    <x v="3"/>
    <x v="3"/>
    <x v="3"/>
    <x v="4"/>
    <x v="84"/>
    <x v="197"/>
    <x v="68"/>
    <x v="188"/>
    <x v="72"/>
    <x v="180"/>
    <x v="3"/>
  </r>
  <r>
    <x v="0"/>
    <x v="14"/>
    <x v="14"/>
    <x v="4"/>
    <x v="4"/>
    <x v="4"/>
    <x v="5"/>
    <x v="111"/>
    <x v="198"/>
    <x v="51"/>
    <x v="187"/>
    <x v="72"/>
    <x v="180"/>
    <x v="3"/>
  </r>
  <r>
    <x v="0"/>
    <x v="14"/>
    <x v="14"/>
    <x v="6"/>
    <x v="6"/>
    <x v="6"/>
    <x v="6"/>
    <x v="91"/>
    <x v="199"/>
    <x v="48"/>
    <x v="189"/>
    <x v="55"/>
    <x v="152"/>
    <x v="3"/>
  </r>
  <r>
    <x v="0"/>
    <x v="14"/>
    <x v="14"/>
    <x v="5"/>
    <x v="5"/>
    <x v="5"/>
    <x v="7"/>
    <x v="112"/>
    <x v="200"/>
    <x v="51"/>
    <x v="187"/>
    <x v="83"/>
    <x v="181"/>
    <x v="5"/>
  </r>
  <r>
    <x v="0"/>
    <x v="14"/>
    <x v="14"/>
    <x v="8"/>
    <x v="8"/>
    <x v="8"/>
    <x v="8"/>
    <x v="113"/>
    <x v="189"/>
    <x v="36"/>
    <x v="190"/>
    <x v="50"/>
    <x v="179"/>
    <x v="3"/>
  </r>
  <r>
    <x v="0"/>
    <x v="14"/>
    <x v="14"/>
    <x v="24"/>
    <x v="24"/>
    <x v="24"/>
    <x v="8"/>
    <x v="113"/>
    <x v="189"/>
    <x v="75"/>
    <x v="62"/>
    <x v="82"/>
    <x v="182"/>
    <x v="3"/>
  </r>
  <r>
    <x v="0"/>
    <x v="14"/>
    <x v="14"/>
    <x v="10"/>
    <x v="10"/>
    <x v="10"/>
    <x v="10"/>
    <x v="114"/>
    <x v="201"/>
    <x v="75"/>
    <x v="62"/>
    <x v="88"/>
    <x v="178"/>
    <x v="3"/>
  </r>
  <r>
    <x v="0"/>
    <x v="14"/>
    <x v="14"/>
    <x v="9"/>
    <x v="9"/>
    <x v="9"/>
    <x v="10"/>
    <x v="114"/>
    <x v="201"/>
    <x v="91"/>
    <x v="191"/>
    <x v="83"/>
    <x v="181"/>
    <x v="3"/>
  </r>
  <r>
    <x v="0"/>
    <x v="14"/>
    <x v="14"/>
    <x v="15"/>
    <x v="15"/>
    <x v="15"/>
    <x v="12"/>
    <x v="115"/>
    <x v="202"/>
    <x v="14"/>
    <x v="192"/>
    <x v="55"/>
    <x v="152"/>
    <x v="3"/>
  </r>
  <r>
    <x v="0"/>
    <x v="14"/>
    <x v="14"/>
    <x v="11"/>
    <x v="11"/>
    <x v="11"/>
    <x v="13"/>
    <x v="116"/>
    <x v="203"/>
    <x v="91"/>
    <x v="191"/>
    <x v="50"/>
    <x v="179"/>
    <x v="3"/>
  </r>
  <r>
    <x v="0"/>
    <x v="14"/>
    <x v="14"/>
    <x v="36"/>
    <x v="36"/>
    <x v="36"/>
    <x v="13"/>
    <x v="116"/>
    <x v="203"/>
    <x v="91"/>
    <x v="191"/>
    <x v="50"/>
    <x v="179"/>
    <x v="3"/>
  </r>
  <r>
    <x v="0"/>
    <x v="14"/>
    <x v="14"/>
    <x v="19"/>
    <x v="19"/>
    <x v="19"/>
    <x v="13"/>
    <x v="116"/>
    <x v="203"/>
    <x v="91"/>
    <x v="191"/>
    <x v="50"/>
    <x v="179"/>
    <x v="3"/>
  </r>
  <r>
    <x v="0"/>
    <x v="14"/>
    <x v="14"/>
    <x v="16"/>
    <x v="16"/>
    <x v="16"/>
    <x v="16"/>
    <x v="117"/>
    <x v="204"/>
    <x v="91"/>
    <x v="191"/>
    <x v="82"/>
    <x v="182"/>
    <x v="3"/>
  </r>
  <r>
    <x v="0"/>
    <x v="14"/>
    <x v="14"/>
    <x v="30"/>
    <x v="30"/>
    <x v="30"/>
    <x v="17"/>
    <x v="118"/>
    <x v="123"/>
    <x v="91"/>
    <x v="191"/>
    <x v="88"/>
    <x v="178"/>
    <x v="3"/>
  </r>
  <r>
    <x v="0"/>
    <x v="14"/>
    <x v="14"/>
    <x v="41"/>
    <x v="41"/>
    <x v="41"/>
    <x v="17"/>
    <x v="118"/>
    <x v="123"/>
    <x v="34"/>
    <x v="35"/>
    <x v="50"/>
    <x v="179"/>
    <x v="3"/>
  </r>
  <r>
    <x v="0"/>
    <x v="14"/>
    <x v="14"/>
    <x v="42"/>
    <x v="42"/>
    <x v="42"/>
    <x v="17"/>
    <x v="118"/>
    <x v="123"/>
    <x v="34"/>
    <x v="35"/>
    <x v="50"/>
    <x v="179"/>
    <x v="3"/>
  </r>
  <r>
    <x v="0"/>
    <x v="14"/>
    <x v="14"/>
    <x v="22"/>
    <x v="22"/>
    <x v="22"/>
    <x v="17"/>
    <x v="118"/>
    <x v="123"/>
    <x v="14"/>
    <x v="192"/>
    <x v="88"/>
    <x v="178"/>
    <x v="3"/>
  </r>
  <r>
    <x v="0"/>
    <x v="14"/>
    <x v="14"/>
    <x v="13"/>
    <x v="13"/>
    <x v="13"/>
    <x v="17"/>
    <x v="118"/>
    <x v="123"/>
    <x v="91"/>
    <x v="191"/>
    <x v="88"/>
    <x v="178"/>
    <x v="3"/>
  </r>
  <r>
    <x v="0"/>
    <x v="14"/>
    <x v="14"/>
    <x v="43"/>
    <x v="43"/>
    <x v="43"/>
    <x v="17"/>
    <x v="118"/>
    <x v="123"/>
    <x v="34"/>
    <x v="35"/>
    <x v="50"/>
    <x v="179"/>
    <x v="3"/>
  </r>
  <r>
    <x v="0"/>
    <x v="14"/>
    <x v="14"/>
    <x v="28"/>
    <x v="28"/>
    <x v="28"/>
    <x v="17"/>
    <x v="118"/>
    <x v="123"/>
    <x v="34"/>
    <x v="35"/>
    <x v="85"/>
    <x v="104"/>
    <x v="3"/>
  </r>
  <r>
    <x v="0"/>
    <x v="15"/>
    <x v="15"/>
    <x v="0"/>
    <x v="0"/>
    <x v="0"/>
    <x v="0"/>
    <x v="55"/>
    <x v="205"/>
    <x v="69"/>
    <x v="193"/>
    <x v="85"/>
    <x v="104"/>
    <x v="3"/>
  </r>
  <r>
    <x v="0"/>
    <x v="15"/>
    <x v="15"/>
    <x v="3"/>
    <x v="3"/>
    <x v="3"/>
    <x v="1"/>
    <x v="86"/>
    <x v="206"/>
    <x v="85"/>
    <x v="194"/>
    <x v="55"/>
    <x v="183"/>
    <x v="3"/>
  </r>
  <r>
    <x v="0"/>
    <x v="15"/>
    <x v="15"/>
    <x v="2"/>
    <x v="2"/>
    <x v="2"/>
    <x v="1"/>
    <x v="86"/>
    <x v="206"/>
    <x v="53"/>
    <x v="195"/>
    <x v="72"/>
    <x v="184"/>
    <x v="3"/>
  </r>
  <r>
    <x v="0"/>
    <x v="15"/>
    <x v="15"/>
    <x v="4"/>
    <x v="4"/>
    <x v="4"/>
    <x v="3"/>
    <x v="111"/>
    <x v="207"/>
    <x v="33"/>
    <x v="196"/>
    <x v="76"/>
    <x v="185"/>
    <x v="3"/>
  </r>
  <r>
    <x v="0"/>
    <x v="15"/>
    <x v="15"/>
    <x v="6"/>
    <x v="6"/>
    <x v="6"/>
    <x v="4"/>
    <x v="91"/>
    <x v="208"/>
    <x v="33"/>
    <x v="196"/>
    <x v="46"/>
    <x v="186"/>
    <x v="3"/>
  </r>
  <r>
    <x v="0"/>
    <x v="15"/>
    <x v="15"/>
    <x v="1"/>
    <x v="1"/>
    <x v="1"/>
    <x v="4"/>
    <x v="91"/>
    <x v="208"/>
    <x v="85"/>
    <x v="194"/>
    <x v="88"/>
    <x v="187"/>
    <x v="3"/>
  </r>
  <r>
    <x v="0"/>
    <x v="15"/>
    <x v="15"/>
    <x v="8"/>
    <x v="8"/>
    <x v="8"/>
    <x v="6"/>
    <x v="100"/>
    <x v="209"/>
    <x v="36"/>
    <x v="44"/>
    <x v="78"/>
    <x v="188"/>
    <x v="3"/>
  </r>
  <r>
    <x v="0"/>
    <x v="15"/>
    <x v="15"/>
    <x v="7"/>
    <x v="7"/>
    <x v="7"/>
    <x v="7"/>
    <x v="101"/>
    <x v="210"/>
    <x v="52"/>
    <x v="197"/>
    <x v="88"/>
    <x v="187"/>
    <x v="3"/>
  </r>
  <r>
    <x v="0"/>
    <x v="15"/>
    <x v="15"/>
    <x v="15"/>
    <x v="15"/>
    <x v="15"/>
    <x v="8"/>
    <x v="114"/>
    <x v="211"/>
    <x v="36"/>
    <x v="44"/>
    <x v="85"/>
    <x v="104"/>
    <x v="7"/>
  </r>
  <r>
    <x v="0"/>
    <x v="15"/>
    <x v="15"/>
    <x v="10"/>
    <x v="10"/>
    <x v="10"/>
    <x v="9"/>
    <x v="115"/>
    <x v="212"/>
    <x v="51"/>
    <x v="198"/>
    <x v="82"/>
    <x v="189"/>
    <x v="3"/>
  </r>
  <r>
    <x v="0"/>
    <x v="15"/>
    <x v="15"/>
    <x v="5"/>
    <x v="5"/>
    <x v="5"/>
    <x v="9"/>
    <x v="115"/>
    <x v="212"/>
    <x v="52"/>
    <x v="197"/>
    <x v="50"/>
    <x v="190"/>
    <x v="3"/>
  </r>
  <r>
    <x v="0"/>
    <x v="15"/>
    <x v="15"/>
    <x v="16"/>
    <x v="16"/>
    <x v="16"/>
    <x v="11"/>
    <x v="116"/>
    <x v="213"/>
    <x v="91"/>
    <x v="199"/>
    <x v="50"/>
    <x v="190"/>
    <x v="3"/>
  </r>
  <r>
    <x v="0"/>
    <x v="15"/>
    <x v="15"/>
    <x v="9"/>
    <x v="9"/>
    <x v="9"/>
    <x v="11"/>
    <x v="116"/>
    <x v="213"/>
    <x v="91"/>
    <x v="199"/>
    <x v="50"/>
    <x v="190"/>
    <x v="3"/>
  </r>
  <r>
    <x v="0"/>
    <x v="15"/>
    <x v="15"/>
    <x v="24"/>
    <x v="24"/>
    <x v="24"/>
    <x v="11"/>
    <x v="116"/>
    <x v="213"/>
    <x v="91"/>
    <x v="199"/>
    <x v="50"/>
    <x v="190"/>
    <x v="3"/>
  </r>
  <r>
    <x v="0"/>
    <x v="15"/>
    <x v="15"/>
    <x v="11"/>
    <x v="11"/>
    <x v="11"/>
    <x v="14"/>
    <x v="117"/>
    <x v="175"/>
    <x v="52"/>
    <x v="197"/>
    <x v="88"/>
    <x v="187"/>
    <x v="3"/>
  </r>
  <r>
    <x v="0"/>
    <x v="15"/>
    <x v="15"/>
    <x v="32"/>
    <x v="32"/>
    <x v="32"/>
    <x v="15"/>
    <x v="118"/>
    <x v="204"/>
    <x v="52"/>
    <x v="197"/>
    <x v="85"/>
    <x v="104"/>
    <x v="3"/>
  </r>
  <r>
    <x v="0"/>
    <x v="15"/>
    <x v="15"/>
    <x v="19"/>
    <x v="19"/>
    <x v="19"/>
    <x v="15"/>
    <x v="118"/>
    <x v="204"/>
    <x v="34"/>
    <x v="35"/>
    <x v="50"/>
    <x v="190"/>
    <x v="3"/>
  </r>
  <r>
    <x v="0"/>
    <x v="15"/>
    <x v="15"/>
    <x v="12"/>
    <x v="12"/>
    <x v="12"/>
    <x v="15"/>
    <x v="118"/>
    <x v="204"/>
    <x v="52"/>
    <x v="197"/>
    <x v="85"/>
    <x v="104"/>
    <x v="3"/>
  </r>
  <r>
    <x v="0"/>
    <x v="15"/>
    <x v="15"/>
    <x v="29"/>
    <x v="29"/>
    <x v="29"/>
    <x v="15"/>
    <x v="118"/>
    <x v="204"/>
    <x v="14"/>
    <x v="200"/>
    <x v="82"/>
    <x v="189"/>
    <x v="3"/>
  </r>
  <r>
    <x v="0"/>
    <x v="15"/>
    <x v="15"/>
    <x v="13"/>
    <x v="13"/>
    <x v="13"/>
    <x v="15"/>
    <x v="118"/>
    <x v="204"/>
    <x v="52"/>
    <x v="197"/>
    <x v="85"/>
    <x v="104"/>
    <x v="3"/>
  </r>
  <r>
    <x v="0"/>
    <x v="16"/>
    <x v="16"/>
    <x v="1"/>
    <x v="1"/>
    <x v="1"/>
    <x v="0"/>
    <x v="92"/>
    <x v="214"/>
    <x v="50"/>
    <x v="201"/>
    <x v="85"/>
    <x v="104"/>
    <x v="3"/>
  </r>
  <r>
    <x v="0"/>
    <x v="16"/>
    <x v="16"/>
    <x v="3"/>
    <x v="3"/>
    <x v="3"/>
    <x v="1"/>
    <x v="101"/>
    <x v="215"/>
    <x v="48"/>
    <x v="202"/>
    <x v="88"/>
    <x v="191"/>
    <x v="3"/>
  </r>
  <r>
    <x v="0"/>
    <x v="16"/>
    <x v="16"/>
    <x v="0"/>
    <x v="0"/>
    <x v="0"/>
    <x v="2"/>
    <x v="112"/>
    <x v="216"/>
    <x v="48"/>
    <x v="202"/>
    <x v="85"/>
    <x v="104"/>
    <x v="3"/>
  </r>
  <r>
    <x v="0"/>
    <x v="16"/>
    <x v="16"/>
    <x v="4"/>
    <x v="4"/>
    <x v="4"/>
    <x v="3"/>
    <x v="113"/>
    <x v="217"/>
    <x v="75"/>
    <x v="203"/>
    <x v="82"/>
    <x v="192"/>
    <x v="3"/>
  </r>
  <r>
    <x v="0"/>
    <x v="16"/>
    <x v="16"/>
    <x v="2"/>
    <x v="2"/>
    <x v="2"/>
    <x v="4"/>
    <x v="115"/>
    <x v="3"/>
    <x v="36"/>
    <x v="204"/>
    <x v="88"/>
    <x v="191"/>
    <x v="3"/>
  </r>
  <r>
    <x v="0"/>
    <x v="16"/>
    <x v="16"/>
    <x v="24"/>
    <x v="24"/>
    <x v="24"/>
    <x v="4"/>
    <x v="115"/>
    <x v="3"/>
    <x v="36"/>
    <x v="204"/>
    <x v="88"/>
    <x v="191"/>
    <x v="3"/>
  </r>
  <r>
    <x v="0"/>
    <x v="16"/>
    <x v="16"/>
    <x v="6"/>
    <x v="6"/>
    <x v="6"/>
    <x v="6"/>
    <x v="116"/>
    <x v="218"/>
    <x v="51"/>
    <x v="6"/>
    <x v="88"/>
    <x v="191"/>
    <x v="3"/>
  </r>
  <r>
    <x v="0"/>
    <x v="16"/>
    <x v="16"/>
    <x v="15"/>
    <x v="15"/>
    <x v="15"/>
    <x v="6"/>
    <x v="116"/>
    <x v="218"/>
    <x v="14"/>
    <x v="100"/>
    <x v="83"/>
    <x v="164"/>
    <x v="3"/>
  </r>
  <r>
    <x v="0"/>
    <x v="16"/>
    <x v="16"/>
    <x v="34"/>
    <x v="34"/>
    <x v="34"/>
    <x v="8"/>
    <x v="117"/>
    <x v="219"/>
    <x v="51"/>
    <x v="6"/>
    <x v="85"/>
    <x v="104"/>
    <x v="3"/>
  </r>
  <r>
    <x v="0"/>
    <x v="16"/>
    <x v="16"/>
    <x v="28"/>
    <x v="28"/>
    <x v="28"/>
    <x v="8"/>
    <x v="117"/>
    <x v="219"/>
    <x v="34"/>
    <x v="35"/>
    <x v="85"/>
    <x v="104"/>
    <x v="1"/>
  </r>
  <r>
    <x v="0"/>
    <x v="16"/>
    <x v="16"/>
    <x v="11"/>
    <x v="11"/>
    <x v="11"/>
    <x v="10"/>
    <x v="119"/>
    <x v="220"/>
    <x v="34"/>
    <x v="35"/>
    <x v="82"/>
    <x v="192"/>
    <x v="3"/>
  </r>
  <r>
    <x v="0"/>
    <x v="16"/>
    <x v="16"/>
    <x v="25"/>
    <x v="25"/>
    <x v="25"/>
    <x v="10"/>
    <x v="119"/>
    <x v="220"/>
    <x v="14"/>
    <x v="100"/>
    <x v="88"/>
    <x v="191"/>
    <x v="3"/>
  </r>
  <r>
    <x v="0"/>
    <x v="16"/>
    <x v="16"/>
    <x v="44"/>
    <x v="44"/>
    <x v="44"/>
    <x v="10"/>
    <x v="119"/>
    <x v="220"/>
    <x v="14"/>
    <x v="100"/>
    <x v="88"/>
    <x v="191"/>
    <x v="3"/>
  </r>
  <r>
    <x v="0"/>
    <x v="16"/>
    <x v="16"/>
    <x v="8"/>
    <x v="8"/>
    <x v="8"/>
    <x v="10"/>
    <x v="119"/>
    <x v="220"/>
    <x v="34"/>
    <x v="35"/>
    <x v="82"/>
    <x v="192"/>
    <x v="3"/>
  </r>
  <r>
    <x v="0"/>
    <x v="16"/>
    <x v="16"/>
    <x v="9"/>
    <x v="9"/>
    <x v="9"/>
    <x v="10"/>
    <x v="119"/>
    <x v="220"/>
    <x v="34"/>
    <x v="35"/>
    <x v="82"/>
    <x v="192"/>
    <x v="3"/>
  </r>
  <r>
    <x v="0"/>
    <x v="16"/>
    <x v="16"/>
    <x v="45"/>
    <x v="45"/>
    <x v="45"/>
    <x v="10"/>
    <x v="119"/>
    <x v="220"/>
    <x v="91"/>
    <x v="205"/>
    <x v="85"/>
    <x v="104"/>
    <x v="3"/>
  </r>
  <r>
    <x v="0"/>
    <x v="16"/>
    <x v="16"/>
    <x v="13"/>
    <x v="13"/>
    <x v="13"/>
    <x v="10"/>
    <x v="119"/>
    <x v="220"/>
    <x v="14"/>
    <x v="100"/>
    <x v="85"/>
    <x v="104"/>
    <x v="3"/>
  </r>
  <r>
    <x v="0"/>
    <x v="16"/>
    <x v="16"/>
    <x v="46"/>
    <x v="46"/>
    <x v="46"/>
    <x v="10"/>
    <x v="119"/>
    <x v="220"/>
    <x v="14"/>
    <x v="100"/>
    <x v="88"/>
    <x v="191"/>
    <x v="3"/>
  </r>
  <r>
    <x v="0"/>
    <x v="16"/>
    <x v="16"/>
    <x v="37"/>
    <x v="37"/>
    <x v="37"/>
    <x v="18"/>
    <x v="123"/>
    <x v="221"/>
    <x v="14"/>
    <x v="100"/>
    <x v="85"/>
    <x v="104"/>
    <x v="3"/>
  </r>
  <r>
    <x v="0"/>
    <x v="16"/>
    <x v="16"/>
    <x v="47"/>
    <x v="47"/>
    <x v="47"/>
    <x v="18"/>
    <x v="123"/>
    <x v="221"/>
    <x v="34"/>
    <x v="35"/>
    <x v="88"/>
    <x v="191"/>
    <x v="3"/>
  </r>
  <r>
    <x v="0"/>
    <x v="16"/>
    <x v="16"/>
    <x v="48"/>
    <x v="48"/>
    <x v="48"/>
    <x v="18"/>
    <x v="123"/>
    <x v="221"/>
    <x v="14"/>
    <x v="100"/>
    <x v="85"/>
    <x v="104"/>
    <x v="3"/>
  </r>
  <r>
    <x v="0"/>
    <x v="16"/>
    <x v="16"/>
    <x v="26"/>
    <x v="26"/>
    <x v="26"/>
    <x v="18"/>
    <x v="123"/>
    <x v="221"/>
    <x v="14"/>
    <x v="100"/>
    <x v="85"/>
    <x v="104"/>
    <x v="3"/>
  </r>
  <r>
    <x v="0"/>
    <x v="16"/>
    <x v="16"/>
    <x v="40"/>
    <x v="40"/>
    <x v="40"/>
    <x v="18"/>
    <x v="123"/>
    <x v="221"/>
    <x v="34"/>
    <x v="35"/>
    <x v="85"/>
    <x v="104"/>
    <x v="3"/>
  </r>
  <r>
    <x v="0"/>
    <x v="16"/>
    <x v="16"/>
    <x v="49"/>
    <x v="49"/>
    <x v="49"/>
    <x v="18"/>
    <x v="123"/>
    <x v="221"/>
    <x v="14"/>
    <x v="100"/>
    <x v="85"/>
    <x v="104"/>
    <x v="3"/>
  </r>
  <r>
    <x v="0"/>
    <x v="16"/>
    <x v="16"/>
    <x v="19"/>
    <x v="19"/>
    <x v="19"/>
    <x v="18"/>
    <x v="123"/>
    <x v="221"/>
    <x v="34"/>
    <x v="35"/>
    <x v="88"/>
    <x v="191"/>
    <x v="3"/>
  </r>
  <r>
    <x v="0"/>
    <x v="16"/>
    <x v="16"/>
    <x v="10"/>
    <x v="10"/>
    <x v="10"/>
    <x v="18"/>
    <x v="123"/>
    <x v="221"/>
    <x v="14"/>
    <x v="100"/>
    <x v="85"/>
    <x v="104"/>
    <x v="3"/>
  </r>
  <r>
    <x v="0"/>
    <x v="16"/>
    <x v="16"/>
    <x v="23"/>
    <x v="23"/>
    <x v="23"/>
    <x v="18"/>
    <x v="123"/>
    <x v="221"/>
    <x v="14"/>
    <x v="100"/>
    <x v="85"/>
    <x v="104"/>
    <x v="3"/>
  </r>
  <r>
    <x v="0"/>
    <x v="16"/>
    <x v="16"/>
    <x v="27"/>
    <x v="27"/>
    <x v="27"/>
    <x v="18"/>
    <x v="123"/>
    <x v="221"/>
    <x v="14"/>
    <x v="100"/>
    <x v="85"/>
    <x v="104"/>
    <x v="3"/>
  </r>
  <r>
    <x v="0"/>
    <x v="16"/>
    <x v="16"/>
    <x v="21"/>
    <x v="21"/>
    <x v="21"/>
    <x v="18"/>
    <x v="123"/>
    <x v="221"/>
    <x v="34"/>
    <x v="35"/>
    <x v="88"/>
    <x v="191"/>
    <x v="3"/>
  </r>
  <r>
    <x v="0"/>
    <x v="17"/>
    <x v="17"/>
    <x v="3"/>
    <x v="3"/>
    <x v="3"/>
    <x v="0"/>
    <x v="99"/>
    <x v="222"/>
    <x v="85"/>
    <x v="206"/>
    <x v="46"/>
    <x v="193"/>
    <x v="3"/>
  </r>
  <r>
    <x v="0"/>
    <x v="17"/>
    <x v="17"/>
    <x v="0"/>
    <x v="0"/>
    <x v="0"/>
    <x v="1"/>
    <x v="111"/>
    <x v="215"/>
    <x v="84"/>
    <x v="207"/>
    <x v="85"/>
    <x v="104"/>
    <x v="3"/>
  </r>
  <r>
    <x v="0"/>
    <x v="17"/>
    <x v="17"/>
    <x v="1"/>
    <x v="1"/>
    <x v="1"/>
    <x v="2"/>
    <x v="91"/>
    <x v="223"/>
    <x v="85"/>
    <x v="206"/>
    <x v="88"/>
    <x v="194"/>
    <x v="3"/>
  </r>
  <r>
    <x v="0"/>
    <x v="17"/>
    <x v="17"/>
    <x v="2"/>
    <x v="2"/>
    <x v="2"/>
    <x v="3"/>
    <x v="92"/>
    <x v="217"/>
    <x v="33"/>
    <x v="208"/>
    <x v="83"/>
    <x v="192"/>
    <x v="3"/>
  </r>
  <r>
    <x v="0"/>
    <x v="17"/>
    <x v="17"/>
    <x v="4"/>
    <x v="4"/>
    <x v="4"/>
    <x v="4"/>
    <x v="101"/>
    <x v="224"/>
    <x v="33"/>
    <x v="208"/>
    <x v="82"/>
    <x v="191"/>
    <x v="3"/>
  </r>
  <r>
    <x v="0"/>
    <x v="17"/>
    <x v="17"/>
    <x v="24"/>
    <x v="24"/>
    <x v="24"/>
    <x v="5"/>
    <x v="112"/>
    <x v="3"/>
    <x v="48"/>
    <x v="209"/>
    <x v="85"/>
    <x v="104"/>
    <x v="3"/>
  </r>
  <r>
    <x v="0"/>
    <x v="17"/>
    <x v="17"/>
    <x v="11"/>
    <x v="11"/>
    <x v="11"/>
    <x v="6"/>
    <x v="115"/>
    <x v="219"/>
    <x v="91"/>
    <x v="210"/>
    <x v="83"/>
    <x v="192"/>
    <x v="3"/>
  </r>
  <r>
    <x v="0"/>
    <x v="17"/>
    <x v="17"/>
    <x v="6"/>
    <x v="6"/>
    <x v="6"/>
    <x v="7"/>
    <x v="116"/>
    <x v="27"/>
    <x v="36"/>
    <x v="211"/>
    <x v="85"/>
    <x v="104"/>
    <x v="3"/>
  </r>
  <r>
    <x v="0"/>
    <x v="17"/>
    <x v="17"/>
    <x v="8"/>
    <x v="8"/>
    <x v="8"/>
    <x v="7"/>
    <x v="116"/>
    <x v="27"/>
    <x v="52"/>
    <x v="212"/>
    <x v="82"/>
    <x v="191"/>
    <x v="3"/>
  </r>
  <r>
    <x v="0"/>
    <x v="17"/>
    <x v="17"/>
    <x v="7"/>
    <x v="7"/>
    <x v="7"/>
    <x v="7"/>
    <x v="116"/>
    <x v="27"/>
    <x v="91"/>
    <x v="210"/>
    <x v="82"/>
    <x v="191"/>
    <x v="3"/>
  </r>
  <r>
    <x v="0"/>
    <x v="17"/>
    <x v="17"/>
    <x v="15"/>
    <x v="15"/>
    <x v="15"/>
    <x v="10"/>
    <x v="117"/>
    <x v="225"/>
    <x v="14"/>
    <x v="213"/>
    <x v="50"/>
    <x v="195"/>
    <x v="3"/>
  </r>
  <r>
    <x v="0"/>
    <x v="17"/>
    <x v="17"/>
    <x v="48"/>
    <x v="48"/>
    <x v="48"/>
    <x v="10"/>
    <x v="117"/>
    <x v="225"/>
    <x v="52"/>
    <x v="212"/>
    <x v="88"/>
    <x v="194"/>
    <x v="3"/>
  </r>
  <r>
    <x v="0"/>
    <x v="17"/>
    <x v="17"/>
    <x v="16"/>
    <x v="16"/>
    <x v="16"/>
    <x v="12"/>
    <x v="118"/>
    <x v="220"/>
    <x v="34"/>
    <x v="35"/>
    <x v="50"/>
    <x v="195"/>
    <x v="3"/>
  </r>
  <r>
    <x v="0"/>
    <x v="17"/>
    <x v="17"/>
    <x v="9"/>
    <x v="9"/>
    <x v="9"/>
    <x v="12"/>
    <x v="118"/>
    <x v="220"/>
    <x v="34"/>
    <x v="35"/>
    <x v="82"/>
    <x v="191"/>
    <x v="3"/>
  </r>
  <r>
    <x v="0"/>
    <x v="17"/>
    <x v="17"/>
    <x v="45"/>
    <x v="45"/>
    <x v="45"/>
    <x v="12"/>
    <x v="118"/>
    <x v="220"/>
    <x v="91"/>
    <x v="210"/>
    <x v="88"/>
    <x v="194"/>
    <x v="3"/>
  </r>
  <r>
    <x v="0"/>
    <x v="17"/>
    <x v="17"/>
    <x v="25"/>
    <x v="25"/>
    <x v="25"/>
    <x v="15"/>
    <x v="119"/>
    <x v="15"/>
    <x v="14"/>
    <x v="213"/>
    <x v="88"/>
    <x v="194"/>
    <x v="3"/>
  </r>
  <r>
    <x v="0"/>
    <x v="17"/>
    <x v="17"/>
    <x v="19"/>
    <x v="19"/>
    <x v="19"/>
    <x v="15"/>
    <x v="119"/>
    <x v="15"/>
    <x v="34"/>
    <x v="35"/>
    <x v="82"/>
    <x v="191"/>
    <x v="3"/>
  </r>
  <r>
    <x v="0"/>
    <x v="17"/>
    <x v="17"/>
    <x v="10"/>
    <x v="10"/>
    <x v="10"/>
    <x v="15"/>
    <x v="119"/>
    <x v="15"/>
    <x v="91"/>
    <x v="210"/>
    <x v="85"/>
    <x v="104"/>
    <x v="3"/>
  </r>
  <r>
    <x v="0"/>
    <x v="17"/>
    <x v="17"/>
    <x v="5"/>
    <x v="5"/>
    <x v="5"/>
    <x v="15"/>
    <x v="119"/>
    <x v="15"/>
    <x v="91"/>
    <x v="210"/>
    <x v="85"/>
    <x v="104"/>
    <x v="3"/>
  </r>
  <r>
    <x v="0"/>
    <x v="17"/>
    <x v="17"/>
    <x v="29"/>
    <x v="29"/>
    <x v="29"/>
    <x v="15"/>
    <x v="119"/>
    <x v="15"/>
    <x v="14"/>
    <x v="213"/>
    <x v="88"/>
    <x v="194"/>
    <x v="3"/>
  </r>
  <r>
    <x v="0"/>
    <x v="17"/>
    <x v="17"/>
    <x v="22"/>
    <x v="22"/>
    <x v="22"/>
    <x v="15"/>
    <x v="119"/>
    <x v="15"/>
    <x v="91"/>
    <x v="210"/>
    <x v="85"/>
    <x v="104"/>
    <x v="3"/>
  </r>
  <r>
    <x v="0"/>
    <x v="17"/>
    <x v="17"/>
    <x v="21"/>
    <x v="21"/>
    <x v="21"/>
    <x v="15"/>
    <x v="119"/>
    <x v="15"/>
    <x v="34"/>
    <x v="35"/>
    <x v="88"/>
    <x v="194"/>
    <x v="5"/>
  </r>
  <r>
    <x v="0"/>
    <x v="18"/>
    <x v="18"/>
    <x v="3"/>
    <x v="3"/>
    <x v="3"/>
    <x v="0"/>
    <x v="113"/>
    <x v="226"/>
    <x v="33"/>
    <x v="214"/>
    <x v="85"/>
    <x v="104"/>
    <x v="3"/>
  </r>
  <r>
    <x v="0"/>
    <x v="18"/>
    <x v="18"/>
    <x v="4"/>
    <x v="4"/>
    <x v="4"/>
    <x v="1"/>
    <x v="116"/>
    <x v="227"/>
    <x v="91"/>
    <x v="215"/>
    <x v="50"/>
    <x v="196"/>
    <x v="3"/>
  </r>
  <r>
    <x v="0"/>
    <x v="18"/>
    <x v="18"/>
    <x v="8"/>
    <x v="8"/>
    <x v="8"/>
    <x v="2"/>
    <x v="118"/>
    <x v="228"/>
    <x v="52"/>
    <x v="216"/>
    <x v="85"/>
    <x v="104"/>
    <x v="3"/>
  </r>
  <r>
    <x v="0"/>
    <x v="18"/>
    <x v="18"/>
    <x v="11"/>
    <x v="11"/>
    <x v="11"/>
    <x v="3"/>
    <x v="119"/>
    <x v="229"/>
    <x v="14"/>
    <x v="217"/>
    <x v="88"/>
    <x v="197"/>
    <x v="3"/>
  </r>
  <r>
    <x v="0"/>
    <x v="18"/>
    <x v="18"/>
    <x v="0"/>
    <x v="0"/>
    <x v="0"/>
    <x v="3"/>
    <x v="119"/>
    <x v="229"/>
    <x v="91"/>
    <x v="215"/>
    <x v="85"/>
    <x v="104"/>
    <x v="3"/>
  </r>
  <r>
    <x v="0"/>
    <x v="18"/>
    <x v="18"/>
    <x v="6"/>
    <x v="6"/>
    <x v="6"/>
    <x v="5"/>
    <x v="123"/>
    <x v="230"/>
    <x v="14"/>
    <x v="217"/>
    <x v="85"/>
    <x v="104"/>
    <x v="3"/>
  </r>
  <r>
    <x v="0"/>
    <x v="18"/>
    <x v="18"/>
    <x v="15"/>
    <x v="15"/>
    <x v="15"/>
    <x v="5"/>
    <x v="123"/>
    <x v="230"/>
    <x v="14"/>
    <x v="217"/>
    <x v="85"/>
    <x v="104"/>
    <x v="3"/>
  </r>
  <r>
    <x v="0"/>
    <x v="18"/>
    <x v="18"/>
    <x v="49"/>
    <x v="49"/>
    <x v="49"/>
    <x v="5"/>
    <x v="123"/>
    <x v="230"/>
    <x v="34"/>
    <x v="35"/>
    <x v="88"/>
    <x v="197"/>
    <x v="3"/>
  </r>
  <r>
    <x v="0"/>
    <x v="18"/>
    <x v="18"/>
    <x v="50"/>
    <x v="50"/>
    <x v="50"/>
    <x v="5"/>
    <x v="123"/>
    <x v="230"/>
    <x v="34"/>
    <x v="35"/>
    <x v="85"/>
    <x v="104"/>
    <x v="5"/>
  </r>
  <r>
    <x v="0"/>
    <x v="18"/>
    <x v="18"/>
    <x v="19"/>
    <x v="19"/>
    <x v="19"/>
    <x v="5"/>
    <x v="123"/>
    <x v="230"/>
    <x v="34"/>
    <x v="35"/>
    <x v="88"/>
    <x v="197"/>
    <x v="3"/>
  </r>
  <r>
    <x v="0"/>
    <x v="18"/>
    <x v="18"/>
    <x v="10"/>
    <x v="10"/>
    <x v="10"/>
    <x v="5"/>
    <x v="123"/>
    <x v="230"/>
    <x v="14"/>
    <x v="217"/>
    <x v="85"/>
    <x v="104"/>
    <x v="3"/>
  </r>
  <r>
    <x v="0"/>
    <x v="18"/>
    <x v="18"/>
    <x v="2"/>
    <x v="2"/>
    <x v="2"/>
    <x v="5"/>
    <x v="123"/>
    <x v="230"/>
    <x v="14"/>
    <x v="217"/>
    <x v="85"/>
    <x v="104"/>
    <x v="3"/>
  </r>
  <r>
    <x v="0"/>
    <x v="18"/>
    <x v="18"/>
    <x v="24"/>
    <x v="24"/>
    <x v="24"/>
    <x v="5"/>
    <x v="123"/>
    <x v="230"/>
    <x v="14"/>
    <x v="217"/>
    <x v="85"/>
    <x v="104"/>
    <x v="3"/>
  </r>
  <r>
    <x v="0"/>
    <x v="18"/>
    <x v="18"/>
    <x v="1"/>
    <x v="1"/>
    <x v="1"/>
    <x v="5"/>
    <x v="123"/>
    <x v="230"/>
    <x v="14"/>
    <x v="217"/>
    <x v="85"/>
    <x v="104"/>
    <x v="3"/>
  </r>
  <r>
    <x v="0"/>
    <x v="18"/>
    <x v="18"/>
    <x v="29"/>
    <x v="29"/>
    <x v="29"/>
    <x v="5"/>
    <x v="123"/>
    <x v="230"/>
    <x v="34"/>
    <x v="35"/>
    <x v="85"/>
    <x v="104"/>
    <x v="3"/>
  </r>
  <r>
    <x v="0"/>
    <x v="18"/>
    <x v="18"/>
    <x v="13"/>
    <x v="13"/>
    <x v="13"/>
    <x v="5"/>
    <x v="123"/>
    <x v="230"/>
    <x v="34"/>
    <x v="35"/>
    <x v="85"/>
    <x v="104"/>
    <x v="5"/>
  </r>
  <r>
    <x v="0"/>
    <x v="19"/>
    <x v="19"/>
    <x v="1"/>
    <x v="1"/>
    <x v="1"/>
    <x v="0"/>
    <x v="124"/>
    <x v="231"/>
    <x v="18"/>
    <x v="218"/>
    <x v="76"/>
    <x v="198"/>
    <x v="5"/>
  </r>
  <r>
    <x v="0"/>
    <x v="19"/>
    <x v="19"/>
    <x v="0"/>
    <x v="0"/>
    <x v="0"/>
    <x v="1"/>
    <x v="125"/>
    <x v="232"/>
    <x v="40"/>
    <x v="219"/>
    <x v="50"/>
    <x v="199"/>
    <x v="3"/>
  </r>
  <r>
    <x v="0"/>
    <x v="19"/>
    <x v="19"/>
    <x v="3"/>
    <x v="3"/>
    <x v="3"/>
    <x v="2"/>
    <x v="103"/>
    <x v="233"/>
    <x v="89"/>
    <x v="220"/>
    <x v="49"/>
    <x v="200"/>
    <x v="0"/>
  </r>
  <r>
    <x v="0"/>
    <x v="19"/>
    <x v="19"/>
    <x v="4"/>
    <x v="4"/>
    <x v="4"/>
    <x v="3"/>
    <x v="126"/>
    <x v="139"/>
    <x v="17"/>
    <x v="221"/>
    <x v="47"/>
    <x v="201"/>
    <x v="3"/>
  </r>
  <r>
    <x v="0"/>
    <x v="19"/>
    <x v="19"/>
    <x v="2"/>
    <x v="2"/>
    <x v="2"/>
    <x v="4"/>
    <x v="127"/>
    <x v="234"/>
    <x v="17"/>
    <x v="221"/>
    <x v="52"/>
    <x v="202"/>
    <x v="3"/>
  </r>
  <r>
    <x v="0"/>
    <x v="19"/>
    <x v="19"/>
    <x v="5"/>
    <x v="5"/>
    <x v="5"/>
    <x v="5"/>
    <x v="47"/>
    <x v="235"/>
    <x v="98"/>
    <x v="222"/>
    <x v="55"/>
    <x v="203"/>
    <x v="5"/>
  </r>
  <r>
    <x v="0"/>
    <x v="19"/>
    <x v="19"/>
    <x v="6"/>
    <x v="6"/>
    <x v="6"/>
    <x v="6"/>
    <x v="82"/>
    <x v="236"/>
    <x v="74"/>
    <x v="223"/>
    <x v="76"/>
    <x v="198"/>
    <x v="3"/>
  </r>
  <r>
    <x v="0"/>
    <x v="19"/>
    <x v="19"/>
    <x v="15"/>
    <x v="15"/>
    <x v="15"/>
    <x v="7"/>
    <x v="55"/>
    <x v="237"/>
    <x v="35"/>
    <x v="224"/>
    <x v="76"/>
    <x v="198"/>
    <x v="3"/>
  </r>
  <r>
    <x v="0"/>
    <x v="19"/>
    <x v="19"/>
    <x v="19"/>
    <x v="19"/>
    <x v="19"/>
    <x v="8"/>
    <x v="86"/>
    <x v="29"/>
    <x v="33"/>
    <x v="225"/>
    <x v="86"/>
    <x v="204"/>
    <x v="3"/>
  </r>
  <r>
    <x v="0"/>
    <x v="19"/>
    <x v="19"/>
    <x v="24"/>
    <x v="24"/>
    <x v="24"/>
    <x v="9"/>
    <x v="90"/>
    <x v="238"/>
    <x v="84"/>
    <x v="226"/>
    <x v="82"/>
    <x v="205"/>
    <x v="3"/>
  </r>
  <r>
    <x v="0"/>
    <x v="19"/>
    <x v="19"/>
    <x v="11"/>
    <x v="11"/>
    <x v="11"/>
    <x v="10"/>
    <x v="91"/>
    <x v="239"/>
    <x v="48"/>
    <x v="227"/>
    <x v="55"/>
    <x v="203"/>
    <x v="3"/>
  </r>
  <r>
    <x v="0"/>
    <x v="19"/>
    <x v="19"/>
    <x v="13"/>
    <x v="13"/>
    <x v="13"/>
    <x v="11"/>
    <x v="100"/>
    <x v="220"/>
    <x v="68"/>
    <x v="228"/>
    <x v="85"/>
    <x v="104"/>
    <x v="3"/>
  </r>
  <r>
    <x v="0"/>
    <x v="19"/>
    <x v="19"/>
    <x v="10"/>
    <x v="10"/>
    <x v="10"/>
    <x v="12"/>
    <x v="92"/>
    <x v="240"/>
    <x v="37"/>
    <x v="229"/>
    <x v="82"/>
    <x v="205"/>
    <x v="3"/>
  </r>
  <r>
    <x v="0"/>
    <x v="19"/>
    <x v="19"/>
    <x v="34"/>
    <x v="34"/>
    <x v="34"/>
    <x v="13"/>
    <x v="93"/>
    <x v="53"/>
    <x v="75"/>
    <x v="230"/>
    <x v="55"/>
    <x v="203"/>
    <x v="3"/>
  </r>
  <r>
    <x v="0"/>
    <x v="19"/>
    <x v="19"/>
    <x v="16"/>
    <x v="16"/>
    <x v="16"/>
    <x v="13"/>
    <x v="93"/>
    <x v="53"/>
    <x v="52"/>
    <x v="231"/>
    <x v="78"/>
    <x v="206"/>
    <x v="3"/>
  </r>
  <r>
    <x v="0"/>
    <x v="19"/>
    <x v="19"/>
    <x v="9"/>
    <x v="9"/>
    <x v="9"/>
    <x v="13"/>
    <x v="93"/>
    <x v="53"/>
    <x v="51"/>
    <x v="232"/>
    <x v="76"/>
    <x v="198"/>
    <x v="3"/>
  </r>
  <r>
    <x v="0"/>
    <x v="19"/>
    <x v="19"/>
    <x v="7"/>
    <x v="7"/>
    <x v="7"/>
    <x v="13"/>
    <x v="93"/>
    <x v="53"/>
    <x v="36"/>
    <x v="233"/>
    <x v="85"/>
    <x v="104"/>
    <x v="5"/>
  </r>
  <r>
    <x v="0"/>
    <x v="19"/>
    <x v="19"/>
    <x v="14"/>
    <x v="14"/>
    <x v="14"/>
    <x v="17"/>
    <x v="101"/>
    <x v="192"/>
    <x v="34"/>
    <x v="35"/>
    <x v="84"/>
    <x v="207"/>
    <x v="3"/>
  </r>
  <r>
    <x v="0"/>
    <x v="19"/>
    <x v="19"/>
    <x v="8"/>
    <x v="8"/>
    <x v="8"/>
    <x v="18"/>
    <x v="112"/>
    <x v="241"/>
    <x v="75"/>
    <x v="230"/>
    <x v="50"/>
    <x v="199"/>
    <x v="3"/>
  </r>
  <r>
    <x v="0"/>
    <x v="19"/>
    <x v="19"/>
    <x v="22"/>
    <x v="22"/>
    <x v="22"/>
    <x v="19"/>
    <x v="113"/>
    <x v="16"/>
    <x v="36"/>
    <x v="233"/>
    <x v="50"/>
    <x v="199"/>
    <x v="3"/>
  </r>
  <r>
    <x v="0"/>
    <x v="19"/>
    <x v="19"/>
    <x v="45"/>
    <x v="45"/>
    <x v="45"/>
    <x v="19"/>
    <x v="113"/>
    <x v="16"/>
    <x v="51"/>
    <x v="232"/>
    <x v="50"/>
    <x v="199"/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1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0"/>
  </r>
  <r>
    <x v="0"/>
    <x v="0"/>
    <x v="0"/>
    <x v="2"/>
    <x v="2"/>
    <x v="2"/>
    <x v="2"/>
    <x v="2"/>
    <x v="2"/>
    <x v="2"/>
    <x v="2"/>
    <x v="2"/>
    <x v="2"/>
    <x v="0"/>
  </r>
  <r>
    <x v="0"/>
    <x v="0"/>
    <x v="0"/>
    <x v="3"/>
    <x v="3"/>
    <x v="3"/>
    <x v="3"/>
    <x v="3"/>
    <x v="3"/>
    <x v="3"/>
    <x v="3"/>
    <x v="3"/>
    <x v="3"/>
    <x v="1"/>
  </r>
  <r>
    <x v="0"/>
    <x v="0"/>
    <x v="0"/>
    <x v="4"/>
    <x v="4"/>
    <x v="4"/>
    <x v="4"/>
    <x v="4"/>
    <x v="4"/>
    <x v="4"/>
    <x v="4"/>
    <x v="4"/>
    <x v="4"/>
    <x v="0"/>
  </r>
  <r>
    <x v="0"/>
    <x v="0"/>
    <x v="0"/>
    <x v="5"/>
    <x v="5"/>
    <x v="5"/>
    <x v="5"/>
    <x v="5"/>
    <x v="5"/>
    <x v="5"/>
    <x v="5"/>
    <x v="5"/>
    <x v="5"/>
    <x v="0"/>
  </r>
  <r>
    <x v="0"/>
    <x v="0"/>
    <x v="0"/>
    <x v="6"/>
    <x v="6"/>
    <x v="6"/>
    <x v="6"/>
    <x v="6"/>
    <x v="6"/>
    <x v="6"/>
    <x v="6"/>
    <x v="6"/>
    <x v="6"/>
    <x v="2"/>
  </r>
  <r>
    <x v="0"/>
    <x v="0"/>
    <x v="0"/>
    <x v="7"/>
    <x v="7"/>
    <x v="7"/>
    <x v="7"/>
    <x v="7"/>
    <x v="7"/>
    <x v="7"/>
    <x v="7"/>
    <x v="7"/>
    <x v="7"/>
    <x v="0"/>
  </r>
  <r>
    <x v="0"/>
    <x v="0"/>
    <x v="0"/>
    <x v="8"/>
    <x v="8"/>
    <x v="8"/>
    <x v="8"/>
    <x v="8"/>
    <x v="8"/>
    <x v="8"/>
    <x v="8"/>
    <x v="8"/>
    <x v="8"/>
    <x v="3"/>
  </r>
  <r>
    <x v="0"/>
    <x v="0"/>
    <x v="0"/>
    <x v="9"/>
    <x v="9"/>
    <x v="9"/>
    <x v="9"/>
    <x v="9"/>
    <x v="9"/>
    <x v="9"/>
    <x v="9"/>
    <x v="9"/>
    <x v="9"/>
    <x v="0"/>
  </r>
  <r>
    <x v="0"/>
    <x v="0"/>
    <x v="0"/>
    <x v="10"/>
    <x v="10"/>
    <x v="10"/>
    <x v="10"/>
    <x v="10"/>
    <x v="10"/>
    <x v="10"/>
    <x v="10"/>
    <x v="10"/>
    <x v="10"/>
    <x v="0"/>
  </r>
  <r>
    <x v="0"/>
    <x v="0"/>
    <x v="0"/>
    <x v="11"/>
    <x v="11"/>
    <x v="11"/>
    <x v="11"/>
    <x v="11"/>
    <x v="11"/>
    <x v="11"/>
    <x v="11"/>
    <x v="11"/>
    <x v="11"/>
    <x v="0"/>
  </r>
  <r>
    <x v="0"/>
    <x v="0"/>
    <x v="0"/>
    <x v="12"/>
    <x v="12"/>
    <x v="12"/>
    <x v="12"/>
    <x v="12"/>
    <x v="12"/>
    <x v="12"/>
    <x v="12"/>
    <x v="12"/>
    <x v="12"/>
    <x v="0"/>
  </r>
  <r>
    <x v="0"/>
    <x v="0"/>
    <x v="0"/>
    <x v="13"/>
    <x v="13"/>
    <x v="13"/>
    <x v="13"/>
    <x v="13"/>
    <x v="13"/>
    <x v="13"/>
    <x v="13"/>
    <x v="13"/>
    <x v="13"/>
    <x v="0"/>
  </r>
  <r>
    <x v="0"/>
    <x v="0"/>
    <x v="0"/>
    <x v="14"/>
    <x v="14"/>
    <x v="14"/>
    <x v="13"/>
    <x v="13"/>
    <x v="13"/>
    <x v="14"/>
    <x v="14"/>
    <x v="14"/>
    <x v="14"/>
    <x v="0"/>
  </r>
  <r>
    <x v="0"/>
    <x v="0"/>
    <x v="0"/>
    <x v="15"/>
    <x v="15"/>
    <x v="15"/>
    <x v="13"/>
    <x v="13"/>
    <x v="13"/>
    <x v="15"/>
    <x v="15"/>
    <x v="15"/>
    <x v="15"/>
    <x v="2"/>
  </r>
  <r>
    <x v="0"/>
    <x v="0"/>
    <x v="0"/>
    <x v="16"/>
    <x v="16"/>
    <x v="16"/>
    <x v="14"/>
    <x v="14"/>
    <x v="14"/>
    <x v="16"/>
    <x v="16"/>
    <x v="16"/>
    <x v="16"/>
    <x v="0"/>
  </r>
  <r>
    <x v="0"/>
    <x v="0"/>
    <x v="0"/>
    <x v="17"/>
    <x v="17"/>
    <x v="17"/>
    <x v="15"/>
    <x v="15"/>
    <x v="15"/>
    <x v="17"/>
    <x v="17"/>
    <x v="17"/>
    <x v="17"/>
    <x v="4"/>
  </r>
  <r>
    <x v="0"/>
    <x v="0"/>
    <x v="0"/>
    <x v="18"/>
    <x v="18"/>
    <x v="18"/>
    <x v="16"/>
    <x v="16"/>
    <x v="16"/>
    <x v="5"/>
    <x v="5"/>
    <x v="18"/>
    <x v="18"/>
    <x v="0"/>
  </r>
  <r>
    <x v="0"/>
    <x v="0"/>
    <x v="0"/>
    <x v="19"/>
    <x v="19"/>
    <x v="19"/>
    <x v="17"/>
    <x v="17"/>
    <x v="17"/>
    <x v="18"/>
    <x v="18"/>
    <x v="19"/>
    <x v="19"/>
    <x v="0"/>
  </r>
  <r>
    <x v="0"/>
    <x v="1"/>
    <x v="1"/>
    <x v="0"/>
    <x v="0"/>
    <x v="0"/>
    <x v="0"/>
    <x v="18"/>
    <x v="18"/>
    <x v="19"/>
    <x v="19"/>
    <x v="20"/>
    <x v="20"/>
    <x v="0"/>
  </r>
  <r>
    <x v="0"/>
    <x v="1"/>
    <x v="1"/>
    <x v="2"/>
    <x v="2"/>
    <x v="2"/>
    <x v="1"/>
    <x v="19"/>
    <x v="19"/>
    <x v="20"/>
    <x v="20"/>
    <x v="21"/>
    <x v="21"/>
    <x v="0"/>
  </r>
  <r>
    <x v="0"/>
    <x v="1"/>
    <x v="1"/>
    <x v="1"/>
    <x v="1"/>
    <x v="1"/>
    <x v="2"/>
    <x v="20"/>
    <x v="20"/>
    <x v="21"/>
    <x v="21"/>
    <x v="22"/>
    <x v="22"/>
    <x v="0"/>
  </r>
  <r>
    <x v="0"/>
    <x v="1"/>
    <x v="1"/>
    <x v="4"/>
    <x v="4"/>
    <x v="4"/>
    <x v="3"/>
    <x v="21"/>
    <x v="21"/>
    <x v="22"/>
    <x v="22"/>
    <x v="23"/>
    <x v="23"/>
    <x v="0"/>
  </r>
  <r>
    <x v="0"/>
    <x v="1"/>
    <x v="1"/>
    <x v="6"/>
    <x v="6"/>
    <x v="6"/>
    <x v="4"/>
    <x v="22"/>
    <x v="22"/>
    <x v="23"/>
    <x v="23"/>
    <x v="12"/>
    <x v="24"/>
    <x v="0"/>
  </r>
  <r>
    <x v="0"/>
    <x v="1"/>
    <x v="1"/>
    <x v="3"/>
    <x v="3"/>
    <x v="3"/>
    <x v="5"/>
    <x v="23"/>
    <x v="5"/>
    <x v="24"/>
    <x v="24"/>
    <x v="24"/>
    <x v="25"/>
    <x v="5"/>
  </r>
  <r>
    <x v="0"/>
    <x v="1"/>
    <x v="1"/>
    <x v="5"/>
    <x v="5"/>
    <x v="5"/>
    <x v="6"/>
    <x v="24"/>
    <x v="9"/>
    <x v="25"/>
    <x v="25"/>
    <x v="25"/>
    <x v="2"/>
    <x v="0"/>
  </r>
  <r>
    <x v="0"/>
    <x v="1"/>
    <x v="1"/>
    <x v="12"/>
    <x v="12"/>
    <x v="12"/>
    <x v="7"/>
    <x v="25"/>
    <x v="23"/>
    <x v="26"/>
    <x v="26"/>
    <x v="26"/>
    <x v="26"/>
    <x v="0"/>
  </r>
  <r>
    <x v="0"/>
    <x v="1"/>
    <x v="1"/>
    <x v="7"/>
    <x v="7"/>
    <x v="7"/>
    <x v="8"/>
    <x v="26"/>
    <x v="24"/>
    <x v="27"/>
    <x v="27"/>
    <x v="27"/>
    <x v="27"/>
    <x v="0"/>
  </r>
  <r>
    <x v="0"/>
    <x v="1"/>
    <x v="1"/>
    <x v="11"/>
    <x v="11"/>
    <x v="11"/>
    <x v="9"/>
    <x v="27"/>
    <x v="25"/>
    <x v="28"/>
    <x v="28"/>
    <x v="28"/>
    <x v="28"/>
    <x v="0"/>
  </r>
  <r>
    <x v="0"/>
    <x v="1"/>
    <x v="1"/>
    <x v="15"/>
    <x v="15"/>
    <x v="15"/>
    <x v="10"/>
    <x v="28"/>
    <x v="26"/>
    <x v="29"/>
    <x v="29"/>
    <x v="26"/>
    <x v="26"/>
    <x v="0"/>
  </r>
  <r>
    <x v="0"/>
    <x v="1"/>
    <x v="1"/>
    <x v="20"/>
    <x v="20"/>
    <x v="20"/>
    <x v="11"/>
    <x v="29"/>
    <x v="27"/>
    <x v="30"/>
    <x v="30"/>
    <x v="29"/>
    <x v="29"/>
    <x v="0"/>
  </r>
  <r>
    <x v="0"/>
    <x v="1"/>
    <x v="1"/>
    <x v="8"/>
    <x v="8"/>
    <x v="8"/>
    <x v="12"/>
    <x v="30"/>
    <x v="28"/>
    <x v="31"/>
    <x v="31"/>
    <x v="30"/>
    <x v="30"/>
    <x v="2"/>
  </r>
  <r>
    <x v="0"/>
    <x v="1"/>
    <x v="1"/>
    <x v="21"/>
    <x v="21"/>
    <x v="21"/>
    <x v="12"/>
    <x v="30"/>
    <x v="28"/>
    <x v="32"/>
    <x v="32"/>
    <x v="31"/>
    <x v="31"/>
    <x v="0"/>
  </r>
  <r>
    <x v="0"/>
    <x v="1"/>
    <x v="1"/>
    <x v="13"/>
    <x v="13"/>
    <x v="13"/>
    <x v="18"/>
    <x v="31"/>
    <x v="29"/>
    <x v="33"/>
    <x v="33"/>
    <x v="32"/>
    <x v="32"/>
    <x v="0"/>
  </r>
  <r>
    <x v="0"/>
    <x v="1"/>
    <x v="1"/>
    <x v="18"/>
    <x v="18"/>
    <x v="18"/>
    <x v="18"/>
    <x v="31"/>
    <x v="29"/>
    <x v="34"/>
    <x v="34"/>
    <x v="31"/>
    <x v="31"/>
    <x v="0"/>
  </r>
  <r>
    <x v="0"/>
    <x v="1"/>
    <x v="1"/>
    <x v="22"/>
    <x v="22"/>
    <x v="22"/>
    <x v="14"/>
    <x v="32"/>
    <x v="30"/>
    <x v="35"/>
    <x v="35"/>
    <x v="33"/>
    <x v="33"/>
    <x v="0"/>
  </r>
  <r>
    <x v="0"/>
    <x v="1"/>
    <x v="1"/>
    <x v="10"/>
    <x v="10"/>
    <x v="10"/>
    <x v="14"/>
    <x v="32"/>
    <x v="30"/>
    <x v="35"/>
    <x v="35"/>
    <x v="33"/>
    <x v="33"/>
    <x v="0"/>
  </r>
  <r>
    <x v="0"/>
    <x v="1"/>
    <x v="1"/>
    <x v="23"/>
    <x v="23"/>
    <x v="23"/>
    <x v="16"/>
    <x v="33"/>
    <x v="31"/>
    <x v="36"/>
    <x v="36"/>
    <x v="34"/>
    <x v="34"/>
    <x v="0"/>
  </r>
  <r>
    <x v="0"/>
    <x v="1"/>
    <x v="1"/>
    <x v="24"/>
    <x v="24"/>
    <x v="24"/>
    <x v="17"/>
    <x v="34"/>
    <x v="32"/>
    <x v="37"/>
    <x v="37"/>
    <x v="35"/>
    <x v="35"/>
    <x v="0"/>
  </r>
  <r>
    <x v="0"/>
    <x v="2"/>
    <x v="2"/>
    <x v="0"/>
    <x v="0"/>
    <x v="0"/>
    <x v="0"/>
    <x v="35"/>
    <x v="33"/>
    <x v="38"/>
    <x v="38"/>
    <x v="36"/>
    <x v="36"/>
    <x v="0"/>
  </r>
  <r>
    <x v="0"/>
    <x v="2"/>
    <x v="2"/>
    <x v="2"/>
    <x v="2"/>
    <x v="2"/>
    <x v="1"/>
    <x v="36"/>
    <x v="34"/>
    <x v="39"/>
    <x v="39"/>
    <x v="11"/>
    <x v="37"/>
    <x v="0"/>
  </r>
  <r>
    <x v="0"/>
    <x v="2"/>
    <x v="2"/>
    <x v="1"/>
    <x v="1"/>
    <x v="1"/>
    <x v="2"/>
    <x v="37"/>
    <x v="35"/>
    <x v="24"/>
    <x v="40"/>
    <x v="37"/>
    <x v="38"/>
    <x v="0"/>
  </r>
  <r>
    <x v="0"/>
    <x v="2"/>
    <x v="2"/>
    <x v="5"/>
    <x v="5"/>
    <x v="5"/>
    <x v="3"/>
    <x v="38"/>
    <x v="36"/>
    <x v="40"/>
    <x v="34"/>
    <x v="12"/>
    <x v="39"/>
    <x v="0"/>
  </r>
  <r>
    <x v="0"/>
    <x v="2"/>
    <x v="2"/>
    <x v="4"/>
    <x v="4"/>
    <x v="4"/>
    <x v="4"/>
    <x v="39"/>
    <x v="37"/>
    <x v="33"/>
    <x v="41"/>
    <x v="38"/>
    <x v="40"/>
    <x v="0"/>
  </r>
  <r>
    <x v="0"/>
    <x v="2"/>
    <x v="2"/>
    <x v="9"/>
    <x v="9"/>
    <x v="9"/>
    <x v="5"/>
    <x v="40"/>
    <x v="38"/>
    <x v="36"/>
    <x v="42"/>
    <x v="39"/>
    <x v="41"/>
    <x v="0"/>
  </r>
  <r>
    <x v="0"/>
    <x v="2"/>
    <x v="2"/>
    <x v="16"/>
    <x v="16"/>
    <x v="16"/>
    <x v="6"/>
    <x v="41"/>
    <x v="39"/>
    <x v="41"/>
    <x v="43"/>
    <x v="22"/>
    <x v="42"/>
    <x v="0"/>
  </r>
  <r>
    <x v="0"/>
    <x v="2"/>
    <x v="2"/>
    <x v="11"/>
    <x v="11"/>
    <x v="11"/>
    <x v="7"/>
    <x v="42"/>
    <x v="40"/>
    <x v="42"/>
    <x v="44"/>
    <x v="40"/>
    <x v="43"/>
    <x v="0"/>
  </r>
  <r>
    <x v="0"/>
    <x v="2"/>
    <x v="2"/>
    <x v="6"/>
    <x v="6"/>
    <x v="6"/>
    <x v="8"/>
    <x v="43"/>
    <x v="41"/>
    <x v="43"/>
    <x v="45"/>
    <x v="22"/>
    <x v="42"/>
    <x v="0"/>
  </r>
  <r>
    <x v="0"/>
    <x v="2"/>
    <x v="2"/>
    <x v="13"/>
    <x v="13"/>
    <x v="13"/>
    <x v="9"/>
    <x v="44"/>
    <x v="24"/>
    <x v="44"/>
    <x v="46"/>
    <x v="22"/>
    <x v="42"/>
    <x v="0"/>
  </r>
  <r>
    <x v="0"/>
    <x v="2"/>
    <x v="2"/>
    <x v="12"/>
    <x v="12"/>
    <x v="12"/>
    <x v="9"/>
    <x v="44"/>
    <x v="24"/>
    <x v="45"/>
    <x v="47"/>
    <x v="38"/>
    <x v="40"/>
    <x v="0"/>
  </r>
  <r>
    <x v="0"/>
    <x v="2"/>
    <x v="2"/>
    <x v="17"/>
    <x v="17"/>
    <x v="17"/>
    <x v="9"/>
    <x v="44"/>
    <x v="24"/>
    <x v="46"/>
    <x v="48"/>
    <x v="37"/>
    <x v="38"/>
    <x v="2"/>
  </r>
  <r>
    <x v="0"/>
    <x v="2"/>
    <x v="2"/>
    <x v="14"/>
    <x v="14"/>
    <x v="14"/>
    <x v="12"/>
    <x v="45"/>
    <x v="25"/>
    <x v="47"/>
    <x v="49"/>
    <x v="41"/>
    <x v="44"/>
    <x v="0"/>
  </r>
  <r>
    <x v="0"/>
    <x v="2"/>
    <x v="2"/>
    <x v="8"/>
    <x v="8"/>
    <x v="8"/>
    <x v="12"/>
    <x v="45"/>
    <x v="25"/>
    <x v="48"/>
    <x v="50"/>
    <x v="42"/>
    <x v="45"/>
    <x v="0"/>
  </r>
  <r>
    <x v="0"/>
    <x v="2"/>
    <x v="2"/>
    <x v="7"/>
    <x v="7"/>
    <x v="7"/>
    <x v="12"/>
    <x v="45"/>
    <x v="25"/>
    <x v="49"/>
    <x v="51"/>
    <x v="43"/>
    <x v="46"/>
    <x v="0"/>
  </r>
  <r>
    <x v="0"/>
    <x v="2"/>
    <x v="2"/>
    <x v="3"/>
    <x v="3"/>
    <x v="3"/>
    <x v="19"/>
    <x v="46"/>
    <x v="27"/>
    <x v="25"/>
    <x v="52"/>
    <x v="28"/>
    <x v="47"/>
    <x v="2"/>
  </r>
  <r>
    <x v="0"/>
    <x v="2"/>
    <x v="2"/>
    <x v="18"/>
    <x v="18"/>
    <x v="18"/>
    <x v="14"/>
    <x v="47"/>
    <x v="42"/>
    <x v="50"/>
    <x v="53"/>
    <x v="44"/>
    <x v="48"/>
    <x v="0"/>
  </r>
  <r>
    <x v="0"/>
    <x v="2"/>
    <x v="2"/>
    <x v="15"/>
    <x v="15"/>
    <x v="15"/>
    <x v="14"/>
    <x v="47"/>
    <x v="42"/>
    <x v="51"/>
    <x v="54"/>
    <x v="40"/>
    <x v="43"/>
    <x v="0"/>
  </r>
  <r>
    <x v="0"/>
    <x v="2"/>
    <x v="2"/>
    <x v="10"/>
    <x v="10"/>
    <x v="10"/>
    <x v="16"/>
    <x v="48"/>
    <x v="43"/>
    <x v="52"/>
    <x v="5"/>
    <x v="36"/>
    <x v="36"/>
    <x v="0"/>
  </r>
  <r>
    <x v="0"/>
    <x v="2"/>
    <x v="2"/>
    <x v="19"/>
    <x v="19"/>
    <x v="19"/>
    <x v="17"/>
    <x v="49"/>
    <x v="44"/>
    <x v="53"/>
    <x v="55"/>
    <x v="22"/>
    <x v="42"/>
    <x v="0"/>
  </r>
  <r>
    <x v="0"/>
    <x v="2"/>
    <x v="2"/>
    <x v="25"/>
    <x v="25"/>
    <x v="25"/>
    <x v="17"/>
    <x v="49"/>
    <x v="44"/>
    <x v="49"/>
    <x v="51"/>
    <x v="35"/>
    <x v="49"/>
    <x v="0"/>
  </r>
  <r>
    <x v="0"/>
    <x v="2"/>
    <x v="2"/>
    <x v="24"/>
    <x v="24"/>
    <x v="24"/>
    <x v="17"/>
    <x v="49"/>
    <x v="44"/>
    <x v="36"/>
    <x v="42"/>
    <x v="40"/>
    <x v="43"/>
    <x v="0"/>
  </r>
  <r>
    <x v="0"/>
    <x v="2"/>
    <x v="2"/>
    <x v="23"/>
    <x v="23"/>
    <x v="23"/>
    <x v="17"/>
    <x v="49"/>
    <x v="44"/>
    <x v="54"/>
    <x v="56"/>
    <x v="28"/>
    <x v="47"/>
    <x v="0"/>
  </r>
  <r>
    <x v="0"/>
    <x v="3"/>
    <x v="3"/>
    <x v="0"/>
    <x v="0"/>
    <x v="0"/>
    <x v="0"/>
    <x v="50"/>
    <x v="45"/>
    <x v="55"/>
    <x v="57"/>
    <x v="45"/>
    <x v="9"/>
    <x v="0"/>
  </r>
  <r>
    <x v="0"/>
    <x v="3"/>
    <x v="3"/>
    <x v="1"/>
    <x v="1"/>
    <x v="1"/>
    <x v="1"/>
    <x v="51"/>
    <x v="46"/>
    <x v="56"/>
    <x v="58"/>
    <x v="46"/>
    <x v="50"/>
    <x v="0"/>
  </r>
  <r>
    <x v="0"/>
    <x v="3"/>
    <x v="3"/>
    <x v="2"/>
    <x v="2"/>
    <x v="2"/>
    <x v="2"/>
    <x v="52"/>
    <x v="47"/>
    <x v="57"/>
    <x v="4"/>
    <x v="47"/>
    <x v="51"/>
    <x v="0"/>
  </r>
  <r>
    <x v="0"/>
    <x v="3"/>
    <x v="3"/>
    <x v="3"/>
    <x v="3"/>
    <x v="3"/>
    <x v="3"/>
    <x v="53"/>
    <x v="48"/>
    <x v="58"/>
    <x v="59"/>
    <x v="12"/>
    <x v="52"/>
    <x v="0"/>
  </r>
  <r>
    <x v="0"/>
    <x v="3"/>
    <x v="3"/>
    <x v="10"/>
    <x v="10"/>
    <x v="10"/>
    <x v="4"/>
    <x v="54"/>
    <x v="49"/>
    <x v="29"/>
    <x v="60"/>
    <x v="48"/>
    <x v="53"/>
    <x v="0"/>
  </r>
  <r>
    <x v="0"/>
    <x v="3"/>
    <x v="3"/>
    <x v="5"/>
    <x v="5"/>
    <x v="5"/>
    <x v="5"/>
    <x v="55"/>
    <x v="38"/>
    <x v="43"/>
    <x v="5"/>
    <x v="49"/>
    <x v="54"/>
    <x v="0"/>
  </r>
  <r>
    <x v="0"/>
    <x v="3"/>
    <x v="3"/>
    <x v="6"/>
    <x v="6"/>
    <x v="6"/>
    <x v="6"/>
    <x v="56"/>
    <x v="50"/>
    <x v="59"/>
    <x v="12"/>
    <x v="20"/>
    <x v="55"/>
    <x v="0"/>
  </r>
  <r>
    <x v="0"/>
    <x v="3"/>
    <x v="3"/>
    <x v="7"/>
    <x v="7"/>
    <x v="7"/>
    <x v="7"/>
    <x v="26"/>
    <x v="51"/>
    <x v="60"/>
    <x v="61"/>
    <x v="50"/>
    <x v="56"/>
    <x v="0"/>
  </r>
  <r>
    <x v="0"/>
    <x v="3"/>
    <x v="3"/>
    <x v="11"/>
    <x v="11"/>
    <x v="11"/>
    <x v="8"/>
    <x v="57"/>
    <x v="52"/>
    <x v="28"/>
    <x v="62"/>
    <x v="42"/>
    <x v="17"/>
    <x v="0"/>
  </r>
  <r>
    <x v="0"/>
    <x v="3"/>
    <x v="3"/>
    <x v="9"/>
    <x v="9"/>
    <x v="9"/>
    <x v="9"/>
    <x v="28"/>
    <x v="53"/>
    <x v="61"/>
    <x v="63"/>
    <x v="51"/>
    <x v="57"/>
    <x v="0"/>
  </r>
  <r>
    <x v="0"/>
    <x v="3"/>
    <x v="3"/>
    <x v="12"/>
    <x v="12"/>
    <x v="12"/>
    <x v="9"/>
    <x v="28"/>
    <x v="53"/>
    <x v="26"/>
    <x v="64"/>
    <x v="52"/>
    <x v="58"/>
    <x v="0"/>
  </r>
  <r>
    <x v="0"/>
    <x v="3"/>
    <x v="3"/>
    <x v="8"/>
    <x v="8"/>
    <x v="8"/>
    <x v="11"/>
    <x v="58"/>
    <x v="54"/>
    <x v="62"/>
    <x v="65"/>
    <x v="45"/>
    <x v="9"/>
    <x v="0"/>
  </r>
  <r>
    <x v="0"/>
    <x v="3"/>
    <x v="3"/>
    <x v="4"/>
    <x v="4"/>
    <x v="4"/>
    <x v="12"/>
    <x v="29"/>
    <x v="55"/>
    <x v="63"/>
    <x v="66"/>
    <x v="40"/>
    <x v="59"/>
    <x v="0"/>
  </r>
  <r>
    <x v="0"/>
    <x v="3"/>
    <x v="3"/>
    <x v="13"/>
    <x v="13"/>
    <x v="13"/>
    <x v="13"/>
    <x v="32"/>
    <x v="12"/>
    <x v="35"/>
    <x v="67"/>
    <x v="33"/>
    <x v="60"/>
    <x v="0"/>
  </r>
  <r>
    <x v="0"/>
    <x v="3"/>
    <x v="3"/>
    <x v="15"/>
    <x v="15"/>
    <x v="15"/>
    <x v="13"/>
    <x v="32"/>
    <x v="12"/>
    <x v="64"/>
    <x v="68"/>
    <x v="53"/>
    <x v="61"/>
    <x v="2"/>
  </r>
  <r>
    <x v="0"/>
    <x v="3"/>
    <x v="3"/>
    <x v="26"/>
    <x v="26"/>
    <x v="26"/>
    <x v="19"/>
    <x v="59"/>
    <x v="56"/>
    <x v="65"/>
    <x v="69"/>
    <x v="46"/>
    <x v="50"/>
    <x v="0"/>
  </r>
  <r>
    <x v="0"/>
    <x v="3"/>
    <x v="3"/>
    <x v="19"/>
    <x v="19"/>
    <x v="19"/>
    <x v="14"/>
    <x v="60"/>
    <x v="57"/>
    <x v="44"/>
    <x v="70"/>
    <x v="24"/>
    <x v="62"/>
    <x v="0"/>
  </r>
  <r>
    <x v="0"/>
    <x v="3"/>
    <x v="3"/>
    <x v="18"/>
    <x v="18"/>
    <x v="18"/>
    <x v="15"/>
    <x v="34"/>
    <x v="58"/>
    <x v="35"/>
    <x v="67"/>
    <x v="54"/>
    <x v="63"/>
    <x v="0"/>
  </r>
  <r>
    <x v="0"/>
    <x v="3"/>
    <x v="3"/>
    <x v="16"/>
    <x v="16"/>
    <x v="16"/>
    <x v="16"/>
    <x v="61"/>
    <x v="14"/>
    <x v="35"/>
    <x v="67"/>
    <x v="20"/>
    <x v="55"/>
    <x v="0"/>
  </r>
  <r>
    <x v="0"/>
    <x v="3"/>
    <x v="3"/>
    <x v="14"/>
    <x v="14"/>
    <x v="14"/>
    <x v="17"/>
    <x v="62"/>
    <x v="59"/>
    <x v="37"/>
    <x v="71"/>
    <x v="46"/>
    <x v="50"/>
    <x v="0"/>
  </r>
  <r>
    <x v="0"/>
    <x v="4"/>
    <x v="4"/>
    <x v="0"/>
    <x v="0"/>
    <x v="0"/>
    <x v="0"/>
    <x v="63"/>
    <x v="60"/>
    <x v="5"/>
    <x v="72"/>
    <x v="41"/>
    <x v="29"/>
    <x v="0"/>
  </r>
  <r>
    <x v="0"/>
    <x v="4"/>
    <x v="4"/>
    <x v="2"/>
    <x v="2"/>
    <x v="2"/>
    <x v="1"/>
    <x v="64"/>
    <x v="61"/>
    <x v="42"/>
    <x v="73"/>
    <x v="23"/>
    <x v="64"/>
    <x v="0"/>
  </r>
  <r>
    <x v="0"/>
    <x v="4"/>
    <x v="4"/>
    <x v="4"/>
    <x v="4"/>
    <x v="4"/>
    <x v="2"/>
    <x v="65"/>
    <x v="62"/>
    <x v="31"/>
    <x v="74"/>
    <x v="55"/>
    <x v="65"/>
    <x v="0"/>
  </r>
  <r>
    <x v="0"/>
    <x v="4"/>
    <x v="4"/>
    <x v="1"/>
    <x v="1"/>
    <x v="1"/>
    <x v="3"/>
    <x v="66"/>
    <x v="63"/>
    <x v="66"/>
    <x v="75"/>
    <x v="37"/>
    <x v="59"/>
    <x v="0"/>
  </r>
  <r>
    <x v="0"/>
    <x v="4"/>
    <x v="4"/>
    <x v="6"/>
    <x v="6"/>
    <x v="6"/>
    <x v="4"/>
    <x v="67"/>
    <x v="64"/>
    <x v="45"/>
    <x v="76"/>
    <x v="56"/>
    <x v="66"/>
    <x v="0"/>
  </r>
  <r>
    <x v="0"/>
    <x v="4"/>
    <x v="4"/>
    <x v="8"/>
    <x v="8"/>
    <x v="8"/>
    <x v="5"/>
    <x v="44"/>
    <x v="65"/>
    <x v="44"/>
    <x v="77"/>
    <x v="52"/>
    <x v="67"/>
    <x v="5"/>
  </r>
  <r>
    <x v="0"/>
    <x v="4"/>
    <x v="4"/>
    <x v="3"/>
    <x v="3"/>
    <x v="3"/>
    <x v="6"/>
    <x v="45"/>
    <x v="66"/>
    <x v="67"/>
    <x v="42"/>
    <x v="36"/>
    <x v="68"/>
    <x v="0"/>
  </r>
  <r>
    <x v="0"/>
    <x v="4"/>
    <x v="4"/>
    <x v="7"/>
    <x v="7"/>
    <x v="7"/>
    <x v="6"/>
    <x v="45"/>
    <x v="66"/>
    <x v="50"/>
    <x v="78"/>
    <x v="39"/>
    <x v="69"/>
    <x v="0"/>
  </r>
  <r>
    <x v="0"/>
    <x v="4"/>
    <x v="4"/>
    <x v="12"/>
    <x v="12"/>
    <x v="12"/>
    <x v="8"/>
    <x v="68"/>
    <x v="67"/>
    <x v="43"/>
    <x v="79"/>
    <x v="41"/>
    <x v="29"/>
    <x v="0"/>
  </r>
  <r>
    <x v="0"/>
    <x v="4"/>
    <x v="4"/>
    <x v="24"/>
    <x v="24"/>
    <x v="24"/>
    <x v="9"/>
    <x v="69"/>
    <x v="68"/>
    <x v="43"/>
    <x v="79"/>
    <x v="56"/>
    <x v="66"/>
    <x v="0"/>
  </r>
  <r>
    <x v="0"/>
    <x v="4"/>
    <x v="4"/>
    <x v="11"/>
    <x v="11"/>
    <x v="11"/>
    <x v="9"/>
    <x v="69"/>
    <x v="68"/>
    <x v="47"/>
    <x v="80"/>
    <x v="40"/>
    <x v="70"/>
    <x v="0"/>
  </r>
  <r>
    <x v="0"/>
    <x v="4"/>
    <x v="4"/>
    <x v="19"/>
    <x v="19"/>
    <x v="19"/>
    <x v="11"/>
    <x v="46"/>
    <x v="69"/>
    <x v="17"/>
    <x v="81"/>
    <x v="20"/>
    <x v="71"/>
    <x v="0"/>
  </r>
  <r>
    <x v="0"/>
    <x v="4"/>
    <x v="4"/>
    <x v="18"/>
    <x v="18"/>
    <x v="18"/>
    <x v="11"/>
    <x v="46"/>
    <x v="69"/>
    <x v="68"/>
    <x v="82"/>
    <x v="29"/>
    <x v="72"/>
    <x v="0"/>
  </r>
  <r>
    <x v="0"/>
    <x v="4"/>
    <x v="4"/>
    <x v="15"/>
    <x v="15"/>
    <x v="15"/>
    <x v="13"/>
    <x v="70"/>
    <x v="55"/>
    <x v="44"/>
    <x v="77"/>
    <x v="41"/>
    <x v="29"/>
    <x v="0"/>
  </r>
  <r>
    <x v="0"/>
    <x v="4"/>
    <x v="4"/>
    <x v="13"/>
    <x v="13"/>
    <x v="13"/>
    <x v="18"/>
    <x v="48"/>
    <x v="70"/>
    <x v="54"/>
    <x v="33"/>
    <x v="46"/>
    <x v="73"/>
    <x v="0"/>
  </r>
  <r>
    <x v="0"/>
    <x v="4"/>
    <x v="4"/>
    <x v="5"/>
    <x v="5"/>
    <x v="5"/>
    <x v="19"/>
    <x v="71"/>
    <x v="71"/>
    <x v="17"/>
    <x v="81"/>
    <x v="39"/>
    <x v="69"/>
    <x v="0"/>
  </r>
  <r>
    <x v="0"/>
    <x v="4"/>
    <x v="4"/>
    <x v="9"/>
    <x v="9"/>
    <x v="9"/>
    <x v="19"/>
    <x v="71"/>
    <x v="71"/>
    <x v="25"/>
    <x v="83"/>
    <x v="57"/>
    <x v="0"/>
    <x v="0"/>
  </r>
  <r>
    <x v="0"/>
    <x v="4"/>
    <x v="4"/>
    <x v="17"/>
    <x v="17"/>
    <x v="17"/>
    <x v="19"/>
    <x v="71"/>
    <x v="71"/>
    <x v="69"/>
    <x v="84"/>
    <x v="55"/>
    <x v="65"/>
    <x v="0"/>
  </r>
  <r>
    <x v="0"/>
    <x v="4"/>
    <x v="4"/>
    <x v="27"/>
    <x v="27"/>
    <x v="27"/>
    <x v="16"/>
    <x v="72"/>
    <x v="15"/>
    <x v="67"/>
    <x v="42"/>
    <x v="56"/>
    <x v="66"/>
    <x v="0"/>
  </r>
  <r>
    <x v="0"/>
    <x v="4"/>
    <x v="4"/>
    <x v="28"/>
    <x v="28"/>
    <x v="28"/>
    <x v="17"/>
    <x v="73"/>
    <x v="72"/>
    <x v="40"/>
    <x v="85"/>
    <x v="46"/>
    <x v="73"/>
    <x v="0"/>
  </r>
  <r>
    <x v="0"/>
    <x v="4"/>
    <x v="4"/>
    <x v="10"/>
    <x v="10"/>
    <x v="10"/>
    <x v="17"/>
    <x v="73"/>
    <x v="72"/>
    <x v="52"/>
    <x v="86"/>
    <x v="28"/>
    <x v="24"/>
    <x v="0"/>
  </r>
  <r>
    <x v="0"/>
    <x v="4"/>
    <x v="4"/>
    <x v="16"/>
    <x v="16"/>
    <x v="16"/>
    <x v="17"/>
    <x v="73"/>
    <x v="72"/>
    <x v="52"/>
    <x v="86"/>
    <x v="28"/>
    <x v="24"/>
    <x v="0"/>
  </r>
  <r>
    <x v="0"/>
    <x v="5"/>
    <x v="5"/>
    <x v="0"/>
    <x v="0"/>
    <x v="0"/>
    <x v="0"/>
    <x v="60"/>
    <x v="73"/>
    <x v="29"/>
    <x v="87"/>
    <x v="37"/>
    <x v="74"/>
    <x v="0"/>
  </r>
  <r>
    <x v="0"/>
    <x v="5"/>
    <x v="5"/>
    <x v="2"/>
    <x v="2"/>
    <x v="2"/>
    <x v="1"/>
    <x v="74"/>
    <x v="74"/>
    <x v="31"/>
    <x v="88"/>
    <x v="40"/>
    <x v="75"/>
    <x v="0"/>
  </r>
  <r>
    <x v="0"/>
    <x v="5"/>
    <x v="5"/>
    <x v="5"/>
    <x v="5"/>
    <x v="5"/>
    <x v="2"/>
    <x v="66"/>
    <x v="75"/>
    <x v="70"/>
    <x v="89"/>
    <x v="11"/>
    <x v="76"/>
    <x v="0"/>
  </r>
  <r>
    <x v="0"/>
    <x v="5"/>
    <x v="5"/>
    <x v="1"/>
    <x v="1"/>
    <x v="1"/>
    <x v="3"/>
    <x v="75"/>
    <x v="76"/>
    <x v="33"/>
    <x v="90"/>
    <x v="37"/>
    <x v="74"/>
    <x v="0"/>
  </r>
  <r>
    <x v="0"/>
    <x v="5"/>
    <x v="5"/>
    <x v="3"/>
    <x v="3"/>
    <x v="3"/>
    <x v="4"/>
    <x v="42"/>
    <x v="77"/>
    <x v="45"/>
    <x v="91"/>
    <x v="42"/>
    <x v="77"/>
    <x v="0"/>
  </r>
  <r>
    <x v="0"/>
    <x v="5"/>
    <x v="5"/>
    <x v="7"/>
    <x v="7"/>
    <x v="7"/>
    <x v="5"/>
    <x v="68"/>
    <x v="36"/>
    <x v="52"/>
    <x v="92"/>
    <x v="39"/>
    <x v="78"/>
    <x v="0"/>
  </r>
  <r>
    <x v="0"/>
    <x v="5"/>
    <x v="5"/>
    <x v="4"/>
    <x v="4"/>
    <x v="4"/>
    <x v="6"/>
    <x v="70"/>
    <x v="78"/>
    <x v="71"/>
    <x v="93"/>
    <x v="55"/>
    <x v="65"/>
    <x v="0"/>
  </r>
  <r>
    <x v="0"/>
    <x v="5"/>
    <x v="5"/>
    <x v="11"/>
    <x v="11"/>
    <x v="11"/>
    <x v="7"/>
    <x v="71"/>
    <x v="66"/>
    <x v="51"/>
    <x v="94"/>
    <x v="37"/>
    <x v="74"/>
    <x v="0"/>
  </r>
  <r>
    <x v="0"/>
    <x v="5"/>
    <x v="5"/>
    <x v="10"/>
    <x v="10"/>
    <x v="10"/>
    <x v="8"/>
    <x v="76"/>
    <x v="53"/>
    <x v="68"/>
    <x v="25"/>
    <x v="35"/>
    <x v="54"/>
    <x v="0"/>
  </r>
  <r>
    <x v="0"/>
    <x v="5"/>
    <x v="5"/>
    <x v="29"/>
    <x v="29"/>
    <x v="29"/>
    <x v="8"/>
    <x v="76"/>
    <x v="53"/>
    <x v="54"/>
    <x v="95"/>
    <x v="52"/>
    <x v="79"/>
    <x v="0"/>
  </r>
  <r>
    <x v="0"/>
    <x v="5"/>
    <x v="5"/>
    <x v="6"/>
    <x v="6"/>
    <x v="6"/>
    <x v="10"/>
    <x v="73"/>
    <x v="79"/>
    <x v="34"/>
    <x v="96"/>
    <x v="37"/>
    <x v="74"/>
    <x v="0"/>
  </r>
  <r>
    <x v="0"/>
    <x v="5"/>
    <x v="5"/>
    <x v="15"/>
    <x v="15"/>
    <x v="15"/>
    <x v="10"/>
    <x v="73"/>
    <x v="79"/>
    <x v="25"/>
    <x v="97"/>
    <x v="38"/>
    <x v="80"/>
    <x v="0"/>
  </r>
  <r>
    <x v="0"/>
    <x v="5"/>
    <x v="5"/>
    <x v="8"/>
    <x v="8"/>
    <x v="8"/>
    <x v="12"/>
    <x v="77"/>
    <x v="13"/>
    <x v="52"/>
    <x v="92"/>
    <x v="42"/>
    <x v="77"/>
    <x v="0"/>
  </r>
  <r>
    <x v="0"/>
    <x v="5"/>
    <x v="5"/>
    <x v="16"/>
    <x v="16"/>
    <x v="16"/>
    <x v="12"/>
    <x v="77"/>
    <x v="13"/>
    <x v="72"/>
    <x v="98"/>
    <x v="40"/>
    <x v="75"/>
    <x v="0"/>
  </r>
  <r>
    <x v="0"/>
    <x v="5"/>
    <x v="5"/>
    <x v="9"/>
    <x v="9"/>
    <x v="9"/>
    <x v="18"/>
    <x v="78"/>
    <x v="80"/>
    <x v="73"/>
    <x v="99"/>
    <x v="41"/>
    <x v="81"/>
    <x v="0"/>
  </r>
  <r>
    <x v="0"/>
    <x v="5"/>
    <x v="5"/>
    <x v="12"/>
    <x v="12"/>
    <x v="12"/>
    <x v="18"/>
    <x v="78"/>
    <x v="80"/>
    <x v="72"/>
    <x v="98"/>
    <x v="38"/>
    <x v="80"/>
    <x v="0"/>
  </r>
  <r>
    <x v="0"/>
    <x v="5"/>
    <x v="5"/>
    <x v="30"/>
    <x v="30"/>
    <x v="30"/>
    <x v="18"/>
    <x v="78"/>
    <x v="80"/>
    <x v="50"/>
    <x v="100"/>
    <x v="42"/>
    <x v="77"/>
    <x v="0"/>
  </r>
  <r>
    <x v="0"/>
    <x v="5"/>
    <x v="5"/>
    <x v="19"/>
    <x v="19"/>
    <x v="19"/>
    <x v="15"/>
    <x v="79"/>
    <x v="81"/>
    <x v="68"/>
    <x v="25"/>
    <x v="28"/>
    <x v="82"/>
    <x v="0"/>
  </r>
  <r>
    <x v="0"/>
    <x v="5"/>
    <x v="5"/>
    <x v="31"/>
    <x v="31"/>
    <x v="31"/>
    <x v="15"/>
    <x v="79"/>
    <x v="81"/>
    <x v="73"/>
    <x v="99"/>
    <x v="56"/>
    <x v="83"/>
    <x v="0"/>
  </r>
  <r>
    <x v="0"/>
    <x v="5"/>
    <x v="5"/>
    <x v="32"/>
    <x v="32"/>
    <x v="32"/>
    <x v="17"/>
    <x v="80"/>
    <x v="82"/>
    <x v="49"/>
    <x v="53"/>
    <x v="42"/>
    <x v="77"/>
    <x v="0"/>
  </r>
  <r>
    <x v="0"/>
    <x v="5"/>
    <x v="5"/>
    <x v="33"/>
    <x v="33"/>
    <x v="33"/>
    <x v="17"/>
    <x v="80"/>
    <x v="82"/>
    <x v="68"/>
    <x v="25"/>
    <x v="52"/>
    <x v="79"/>
    <x v="0"/>
  </r>
  <r>
    <x v="0"/>
    <x v="5"/>
    <x v="5"/>
    <x v="25"/>
    <x v="25"/>
    <x v="25"/>
    <x v="17"/>
    <x v="80"/>
    <x v="82"/>
    <x v="46"/>
    <x v="101"/>
    <x v="46"/>
    <x v="84"/>
    <x v="0"/>
  </r>
  <r>
    <x v="0"/>
    <x v="5"/>
    <x v="5"/>
    <x v="24"/>
    <x v="24"/>
    <x v="24"/>
    <x v="17"/>
    <x v="80"/>
    <x v="82"/>
    <x v="52"/>
    <x v="92"/>
    <x v="56"/>
    <x v="83"/>
    <x v="0"/>
  </r>
  <r>
    <x v="0"/>
    <x v="5"/>
    <x v="5"/>
    <x v="34"/>
    <x v="34"/>
    <x v="34"/>
    <x v="17"/>
    <x v="80"/>
    <x v="82"/>
    <x v="53"/>
    <x v="102"/>
    <x v="38"/>
    <x v="80"/>
    <x v="0"/>
  </r>
  <r>
    <x v="0"/>
    <x v="6"/>
    <x v="6"/>
    <x v="0"/>
    <x v="0"/>
    <x v="0"/>
    <x v="0"/>
    <x v="81"/>
    <x v="83"/>
    <x v="74"/>
    <x v="103"/>
    <x v="56"/>
    <x v="85"/>
    <x v="0"/>
  </r>
  <r>
    <x v="0"/>
    <x v="6"/>
    <x v="6"/>
    <x v="1"/>
    <x v="1"/>
    <x v="1"/>
    <x v="1"/>
    <x v="40"/>
    <x v="84"/>
    <x v="75"/>
    <x v="104"/>
    <x v="37"/>
    <x v="86"/>
    <x v="0"/>
  </r>
  <r>
    <x v="0"/>
    <x v="6"/>
    <x v="6"/>
    <x v="17"/>
    <x v="17"/>
    <x v="17"/>
    <x v="2"/>
    <x v="45"/>
    <x v="85"/>
    <x v="69"/>
    <x v="84"/>
    <x v="55"/>
    <x v="65"/>
    <x v="0"/>
  </r>
  <r>
    <x v="0"/>
    <x v="6"/>
    <x v="6"/>
    <x v="2"/>
    <x v="2"/>
    <x v="2"/>
    <x v="3"/>
    <x v="69"/>
    <x v="86"/>
    <x v="44"/>
    <x v="20"/>
    <x v="42"/>
    <x v="87"/>
    <x v="0"/>
  </r>
  <r>
    <x v="0"/>
    <x v="6"/>
    <x v="6"/>
    <x v="7"/>
    <x v="7"/>
    <x v="7"/>
    <x v="4"/>
    <x v="46"/>
    <x v="87"/>
    <x v="68"/>
    <x v="32"/>
    <x v="4"/>
    <x v="88"/>
    <x v="0"/>
  </r>
  <r>
    <x v="0"/>
    <x v="6"/>
    <x v="6"/>
    <x v="9"/>
    <x v="9"/>
    <x v="9"/>
    <x v="5"/>
    <x v="48"/>
    <x v="88"/>
    <x v="36"/>
    <x v="105"/>
    <x v="41"/>
    <x v="89"/>
    <x v="0"/>
  </r>
  <r>
    <x v="0"/>
    <x v="6"/>
    <x v="6"/>
    <x v="4"/>
    <x v="4"/>
    <x v="4"/>
    <x v="6"/>
    <x v="71"/>
    <x v="89"/>
    <x v="48"/>
    <x v="106"/>
    <x v="55"/>
    <x v="65"/>
    <x v="0"/>
  </r>
  <r>
    <x v="0"/>
    <x v="6"/>
    <x v="6"/>
    <x v="22"/>
    <x v="22"/>
    <x v="22"/>
    <x v="7"/>
    <x v="49"/>
    <x v="5"/>
    <x v="25"/>
    <x v="6"/>
    <x v="41"/>
    <x v="89"/>
    <x v="0"/>
  </r>
  <r>
    <x v="0"/>
    <x v="6"/>
    <x v="6"/>
    <x v="8"/>
    <x v="8"/>
    <x v="8"/>
    <x v="7"/>
    <x v="49"/>
    <x v="5"/>
    <x v="67"/>
    <x v="3"/>
    <x v="57"/>
    <x v="90"/>
    <x v="0"/>
  </r>
  <r>
    <x v="0"/>
    <x v="6"/>
    <x v="6"/>
    <x v="3"/>
    <x v="3"/>
    <x v="3"/>
    <x v="9"/>
    <x v="76"/>
    <x v="7"/>
    <x v="34"/>
    <x v="47"/>
    <x v="38"/>
    <x v="91"/>
    <x v="0"/>
  </r>
  <r>
    <x v="0"/>
    <x v="6"/>
    <x v="6"/>
    <x v="10"/>
    <x v="10"/>
    <x v="10"/>
    <x v="10"/>
    <x v="72"/>
    <x v="90"/>
    <x v="72"/>
    <x v="107"/>
    <x v="57"/>
    <x v="90"/>
    <x v="0"/>
  </r>
  <r>
    <x v="0"/>
    <x v="6"/>
    <x v="6"/>
    <x v="6"/>
    <x v="6"/>
    <x v="6"/>
    <x v="11"/>
    <x v="73"/>
    <x v="53"/>
    <x v="72"/>
    <x v="107"/>
    <x v="41"/>
    <x v="89"/>
    <x v="0"/>
  </r>
  <r>
    <x v="0"/>
    <x v="6"/>
    <x v="6"/>
    <x v="5"/>
    <x v="5"/>
    <x v="5"/>
    <x v="12"/>
    <x v="82"/>
    <x v="91"/>
    <x v="17"/>
    <x v="108"/>
    <x v="36"/>
    <x v="92"/>
    <x v="0"/>
  </r>
  <r>
    <x v="0"/>
    <x v="6"/>
    <x v="6"/>
    <x v="32"/>
    <x v="32"/>
    <x v="32"/>
    <x v="12"/>
    <x v="82"/>
    <x v="91"/>
    <x v="49"/>
    <x v="78"/>
    <x v="46"/>
    <x v="93"/>
    <x v="0"/>
  </r>
  <r>
    <x v="0"/>
    <x v="6"/>
    <x v="6"/>
    <x v="14"/>
    <x v="14"/>
    <x v="14"/>
    <x v="12"/>
    <x v="82"/>
    <x v="91"/>
    <x v="53"/>
    <x v="98"/>
    <x v="57"/>
    <x v="90"/>
    <x v="0"/>
  </r>
  <r>
    <x v="0"/>
    <x v="6"/>
    <x v="6"/>
    <x v="15"/>
    <x v="15"/>
    <x v="15"/>
    <x v="19"/>
    <x v="77"/>
    <x v="56"/>
    <x v="70"/>
    <x v="109"/>
    <x v="38"/>
    <x v="91"/>
    <x v="0"/>
  </r>
  <r>
    <x v="0"/>
    <x v="6"/>
    <x v="6"/>
    <x v="11"/>
    <x v="11"/>
    <x v="11"/>
    <x v="14"/>
    <x v="78"/>
    <x v="92"/>
    <x v="72"/>
    <x v="107"/>
    <x v="38"/>
    <x v="91"/>
    <x v="0"/>
  </r>
  <r>
    <x v="0"/>
    <x v="6"/>
    <x v="6"/>
    <x v="16"/>
    <x v="16"/>
    <x v="16"/>
    <x v="15"/>
    <x v="79"/>
    <x v="93"/>
    <x v="68"/>
    <x v="32"/>
    <x v="28"/>
    <x v="94"/>
    <x v="0"/>
  </r>
  <r>
    <x v="0"/>
    <x v="6"/>
    <x v="6"/>
    <x v="19"/>
    <x v="19"/>
    <x v="19"/>
    <x v="16"/>
    <x v="80"/>
    <x v="16"/>
    <x v="68"/>
    <x v="32"/>
    <x v="52"/>
    <x v="95"/>
    <x v="0"/>
  </r>
  <r>
    <x v="0"/>
    <x v="6"/>
    <x v="6"/>
    <x v="30"/>
    <x v="30"/>
    <x v="30"/>
    <x v="16"/>
    <x v="80"/>
    <x v="16"/>
    <x v="40"/>
    <x v="110"/>
    <x v="57"/>
    <x v="90"/>
    <x v="0"/>
  </r>
  <r>
    <x v="0"/>
    <x v="7"/>
    <x v="7"/>
    <x v="0"/>
    <x v="0"/>
    <x v="0"/>
    <x v="0"/>
    <x v="83"/>
    <x v="94"/>
    <x v="76"/>
    <x v="111"/>
    <x v="55"/>
    <x v="65"/>
    <x v="0"/>
  </r>
  <r>
    <x v="0"/>
    <x v="7"/>
    <x v="7"/>
    <x v="2"/>
    <x v="2"/>
    <x v="2"/>
    <x v="1"/>
    <x v="68"/>
    <x v="95"/>
    <x v="48"/>
    <x v="112"/>
    <x v="57"/>
    <x v="96"/>
    <x v="0"/>
  </r>
  <r>
    <x v="0"/>
    <x v="7"/>
    <x v="7"/>
    <x v="1"/>
    <x v="1"/>
    <x v="1"/>
    <x v="2"/>
    <x v="70"/>
    <x v="96"/>
    <x v="71"/>
    <x v="113"/>
    <x v="55"/>
    <x v="65"/>
    <x v="0"/>
  </r>
  <r>
    <x v="0"/>
    <x v="7"/>
    <x v="7"/>
    <x v="8"/>
    <x v="8"/>
    <x v="8"/>
    <x v="3"/>
    <x v="71"/>
    <x v="97"/>
    <x v="25"/>
    <x v="114"/>
    <x v="41"/>
    <x v="73"/>
    <x v="2"/>
  </r>
  <r>
    <x v="0"/>
    <x v="7"/>
    <x v="7"/>
    <x v="7"/>
    <x v="7"/>
    <x v="7"/>
    <x v="3"/>
    <x v="71"/>
    <x v="97"/>
    <x v="68"/>
    <x v="115"/>
    <x v="44"/>
    <x v="97"/>
    <x v="0"/>
  </r>
  <r>
    <x v="0"/>
    <x v="7"/>
    <x v="7"/>
    <x v="35"/>
    <x v="35"/>
    <x v="35"/>
    <x v="3"/>
    <x v="71"/>
    <x v="97"/>
    <x v="69"/>
    <x v="84"/>
    <x v="37"/>
    <x v="98"/>
    <x v="0"/>
  </r>
  <r>
    <x v="0"/>
    <x v="7"/>
    <x v="7"/>
    <x v="4"/>
    <x v="4"/>
    <x v="4"/>
    <x v="6"/>
    <x v="76"/>
    <x v="98"/>
    <x v="32"/>
    <x v="116"/>
    <x v="37"/>
    <x v="98"/>
    <x v="0"/>
  </r>
  <r>
    <x v="0"/>
    <x v="7"/>
    <x v="7"/>
    <x v="3"/>
    <x v="3"/>
    <x v="3"/>
    <x v="7"/>
    <x v="73"/>
    <x v="37"/>
    <x v="70"/>
    <x v="117"/>
    <x v="56"/>
    <x v="99"/>
    <x v="0"/>
  </r>
  <r>
    <x v="0"/>
    <x v="7"/>
    <x v="7"/>
    <x v="6"/>
    <x v="6"/>
    <x v="6"/>
    <x v="7"/>
    <x v="73"/>
    <x v="37"/>
    <x v="25"/>
    <x v="114"/>
    <x v="38"/>
    <x v="61"/>
    <x v="0"/>
  </r>
  <r>
    <x v="0"/>
    <x v="7"/>
    <x v="7"/>
    <x v="10"/>
    <x v="10"/>
    <x v="10"/>
    <x v="9"/>
    <x v="78"/>
    <x v="99"/>
    <x v="77"/>
    <x v="34"/>
    <x v="46"/>
    <x v="100"/>
    <x v="0"/>
  </r>
  <r>
    <x v="0"/>
    <x v="7"/>
    <x v="7"/>
    <x v="20"/>
    <x v="20"/>
    <x v="20"/>
    <x v="9"/>
    <x v="78"/>
    <x v="99"/>
    <x v="70"/>
    <x v="117"/>
    <x v="37"/>
    <x v="98"/>
    <x v="0"/>
  </r>
  <r>
    <x v="0"/>
    <x v="7"/>
    <x v="7"/>
    <x v="14"/>
    <x v="14"/>
    <x v="14"/>
    <x v="11"/>
    <x v="79"/>
    <x v="91"/>
    <x v="54"/>
    <x v="118"/>
    <x v="38"/>
    <x v="61"/>
    <x v="0"/>
  </r>
  <r>
    <x v="0"/>
    <x v="7"/>
    <x v="7"/>
    <x v="12"/>
    <x v="12"/>
    <x v="12"/>
    <x v="11"/>
    <x v="79"/>
    <x v="91"/>
    <x v="70"/>
    <x v="117"/>
    <x v="55"/>
    <x v="65"/>
    <x v="0"/>
  </r>
  <r>
    <x v="0"/>
    <x v="7"/>
    <x v="7"/>
    <x v="11"/>
    <x v="11"/>
    <x v="11"/>
    <x v="11"/>
    <x v="79"/>
    <x v="91"/>
    <x v="72"/>
    <x v="119"/>
    <x v="37"/>
    <x v="98"/>
    <x v="0"/>
  </r>
  <r>
    <x v="0"/>
    <x v="7"/>
    <x v="7"/>
    <x v="9"/>
    <x v="9"/>
    <x v="9"/>
    <x v="18"/>
    <x v="80"/>
    <x v="100"/>
    <x v="68"/>
    <x v="115"/>
    <x v="52"/>
    <x v="101"/>
    <x v="0"/>
  </r>
  <r>
    <x v="0"/>
    <x v="7"/>
    <x v="7"/>
    <x v="13"/>
    <x v="13"/>
    <x v="13"/>
    <x v="18"/>
    <x v="80"/>
    <x v="100"/>
    <x v="50"/>
    <x v="120"/>
    <x v="41"/>
    <x v="73"/>
    <x v="0"/>
  </r>
  <r>
    <x v="0"/>
    <x v="7"/>
    <x v="7"/>
    <x v="24"/>
    <x v="24"/>
    <x v="24"/>
    <x v="18"/>
    <x v="80"/>
    <x v="100"/>
    <x v="73"/>
    <x v="121"/>
    <x v="40"/>
    <x v="102"/>
    <x v="0"/>
  </r>
  <r>
    <x v="0"/>
    <x v="7"/>
    <x v="7"/>
    <x v="32"/>
    <x v="32"/>
    <x v="32"/>
    <x v="15"/>
    <x v="84"/>
    <x v="28"/>
    <x v="49"/>
    <x v="122"/>
    <x v="57"/>
    <x v="96"/>
    <x v="0"/>
  </r>
  <r>
    <x v="0"/>
    <x v="7"/>
    <x v="7"/>
    <x v="22"/>
    <x v="22"/>
    <x v="22"/>
    <x v="15"/>
    <x v="84"/>
    <x v="28"/>
    <x v="52"/>
    <x v="123"/>
    <x v="40"/>
    <x v="102"/>
    <x v="0"/>
  </r>
  <r>
    <x v="0"/>
    <x v="7"/>
    <x v="7"/>
    <x v="21"/>
    <x v="21"/>
    <x v="21"/>
    <x v="15"/>
    <x v="84"/>
    <x v="28"/>
    <x v="49"/>
    <x v="122"/>
    <x v="57"/>
    <x v="96"/>
    <x v="0"/>
  </r>
  <r>
    <x v="0"/>
    <x v="7"/>
    <x v="7"/>
    <x v="15"/>
    <x v="15"/>
    <x v="15"/>
    <x v="15"/>
    <x v="84"/>
    <x v="28"/>
    <x v="54"/>
    <x v="118"/>
    <x v="55"/>
    <x v="65"/>
    <x v="0"/>
  </r>
  <r>
    <x v="0"/>
    <x v="8"/>
    <x v="8"/>
    <x v="1"/>
    <x v="1"/>
    <x v="1"/>
    <x v="0"/>
    <x v="85"/>
    <x v="101"/>
    <x v="74"/>
    <x v="124"/>
    <x v="55"/>
    <x v="65"/>
    <x v="0"/>
  </r>
  <r>
    <x v="0"/>
    <x v="8"/>
    <x v="8"/>
    <x v="0"/>
    <x v="0"/>
    <x v="0"/>
    <x v="1"/>
    <x v="83"/>
    <x v="102"/>
    <x v="78"/>
    <x v="125"/>
    <x v="37"/>
    <x v="4"/>
    <x v="0"/>
  </r>
  <r>
    <x v="0"/>
    <x v="8"/>
    <x v="8"/>
    <x v="7"/>
    <x v="7"/>
    <x v="7"/>
    <x v="2"/>
    <x v="42"/>
    <x v="103"/>
    <x v="52"/>
    <x v="126"/>
    <x v="1"/>
    <x v="103"/>
    <x v="0"/>
  </r>
  <r>
    <x v="0"/>
    <x v="8"/>
    <x v="8"/>
    <x v="36"/>
    <x v="36"/>
    <x v="36"/>
    <x v="3"/>
    <x v="43"/>
    <x v="104"/>
    <x v="27"/>
    <x v="127"/>
    <x v="38"/>
    <x v="104"/>
    <x v="0"/>
  </r>
  <r>
    <x v="0"/>
    <x v="8"/>
    <x v="8"/>
    <x v="26"/>
    <x v="26"/>
    <x v="26"/>
    <x v="4"/>
    <x v="86"/>
    <x v="105"/>
    <x v="79"/>
    <x v="128"/>
    <x v="38"/>
    <x v="104"/>
    <x v="0"/>
  </r>
  <r>
    <x v="0"/>
    <x v="8"/>
    <x v="8"/>
    <x v="5"/>
    <x v="5"/>
    <x v="5"/>
    <x v="5"/>
    <x v="44"/>
    <x v="106"/>
    <x v="70"/>
    <x v="129"/>
    <x v="44"/>
    <x v="105"/>
    <x v="0"/>
  </r>
  <r>
    <x v="0"/>
    <x v="8"/>
    <x v="8"/>
    <x v="10"/>
    <x v="10"/>
    <x v="10"/>
    <x v="5"/>
    <x v="44"/>
    <x v="106"/>
    <x v="36"/>
    <x v="130"/>
    <x v="23"/>
    <x v="106"/>
    <x v="0"/>
  </r>
  <r>
    <x v="0"/>
    <x v="8"/>
    <x v="8"/>
    <x v="9"/>
    <x v="9"/>
    <x v="9"/>
    <x v="7"/>
    <x v="45"/>
    <x v="107"/>
    <x v="36"/>
    <x v="130"/>
    <x v="46"/>
    <x v="107"/>
    <x v="0"/>
  </r>
  <r>
    <x v="0"/>
    <x v="8"/>
    <x v="8"/>
    <x v="32"/>
    <x v="32"/>
    <x v="32"/>
    <x v="8"/>
    <x v="69"/>
    <x v="108"/>
    <x v="73"/>
    <x v="67"/>
    <x v="58"/>
    <x v="108"/>
    <x v="0"/>
  </r>
  <r>
    <x v="0"/>
    <x v="8"/>
    <x v="8"/>
    <x v="8"/>
    <x v="8"/>
    <x v="8"/>
    <x v="9"/>
    <x v="46"/>
    <x v="109"/>
    <x v="44"/>
    <x v="131"/>
    <x v="57"/>
    <x v="109"/>
    <x v="0"/>
  </r>
  <r>
    <x v="0"/>
    <x v="8"/>
    <x v="8"/>
    <x v="2"/>
    <x v="2"/>
    <x v="2"/>
    <x v="10"/>
    <x v="47"/>
    <x v="37"/>
    <x v="53"/>
    <x v="52"/>
    <x v="53"/>
    <x v="110"/>
    <x v="0"/>
  </r>
  <r>
    <x v="0"/>
    <x v="8"/>
    <x v="8"/>
    <x v="3"/>
    <x v="3"/>
    <x v="3"/>
    <x v="11"/>
    <x v="48"/>
    <x v="5"/>
    <x v="53"/>
    <x v="52"/>
    <x v="23"/>
    <x v="106"/>
    <x v="0"/>
  </r>
  <r>
    <x v="0"/>
    <x v="8"/>
    <x v="8"/>
    <x v="16"/>
    <x v="16"/>
    <x v="16"/>
    <x v="12"/>
    <x v="76"/>
    <x v="110"/>
    <x v="72"/>
    <x v="132"/>
    <x v="42"/>
    <x v="111"/>
    <x v="0"/>
  </r>
  <r>
    <x v="0"/>
    <x v="8"/>
    <x v="8"/>
    <x v="13"/>
    <x v="13"/>
    <x v="13"/>
    <x v="13"/>
    <x v="72"/>
    <x v="111"/>
    <x v="70"/>
    <x v="129"/>
    <x v="41"/>
    <x v="112"/>
    <x v="0"/>
  </r>
  <r>
    <x v="0"/>
    <x v="8"/>
    <x v="8"/>
    <x v="14"/>
    <x v="14"/>
    <x v="14"/>
    <x v="18"/>
    <x v="82"/>
    <x v="112"/>
    <x v="70"/>
    <x v="129"/>
    <x v="40"/>
    <x v="113"/>
    <x v="0"/>
  </r>
  <r>
    <x v="0"/>
    <x v="8"/>
    <x v="8"/>
    <x v="37"/>
    <x v="37"/>
    <x v="37"/>
    <x v="19"/>
    <x v="77"/>
    <x v="113"/>
    <x v="70"/>
    <x v="129"/>
    <x v="38"/>
    <x v="104"/>
    <x v="0"/>
  </r>
  <r>
    <x v="0"/>
    <x v="8"/>
    <x v="8"/>
    <x v="38"/>
    <x v="38"/>
    <x v="38"/>
    <x v="14"/>
    <x v="78"/>
    <x v="114"/>
    <x v="73"/>
    <x v="67"/>
    <x v="41"/>
    <x v="112"/>
    <x v="0"/>
  </r>
  <r>
    <x v="0"/>
    <x v="8"/>
    <x v="8"/>
    <x v="12"/>
    <x v="12"/>
    <x v="12"/>
    <x v="14"/>
    <x v="78"/>
    <x v="114"/>
    <x v="72"/>
    <x v="132"/>
    <x v="38"/>
    <x v="104"/>
    <x v="0"/>
  </r>
  <r>
    <x v="0"/>
    <x v="8"/>
    <x v="8"/>
    <x v="19"/>
    <x v="19"/>
    <x v="19"/>
    <x v="16"/>
    <x v="79"/>
    <x v="115"/>
    <x v="49"/>
    <x v="133"/>
    <x v="52"/>
    <x v="53"/>
    <x v="0"/>
  </r>
  <r>
    <x v="0"/>
    <x v="8"/>
    <x v="8"/>
    <x v="11"/>
    <x v="11"/>
    <x v="11"/>
    <x v="16"/>
    <x v="79"/>
    <x v="115"/>
    <x v="70"/>
    <x v="129"/>
    <x v="55"/>
    <x v="65"/>
    <x v="0"/>
  </r>
  <r>
    <x v="0"/>
    <x v="9"/>
    <x v="9"/>
    <x v="0"/>
    <x v="0"/>
    <x v="0"/>
    <x v="0"/>
    <x v="73"/>
    <x v="116"/>
    <x v="34"/>
    <x v="134"/>
    <x v="37"/>
    <x v="113"/>
    <x v="0"/>
  </r>
  <r>
    <x v="0"/>
    <x v="9"/>
    <x v="9"/>
    <x v="14"/>
    <x v="14"/>
    <x v="14"/>
    <x v="1"/>
    <x v="82"/>
    <x v="117"/>
    <x v="70"/>
    <x v="135"/>
    <x v="40"/>
    <x v="31"/>
    <x v="0"/>
  </r>
  <r>
    <x v="0"/>
    <x v="9"/>
    <x v="9"/>
    <x v="3"/>
    <x v="3"/>
    <x v="3"/>
    <x v="1"/>
    <x v="82"/>
    <x v="117"/>
    <x v="72"/>
    <x v="136"/>
    <x v="56"/>
    <x v="114"/>
    <x v="0"/>
  </r>
  <r>
    <x v="0"/>
    <x v="9"/>
    <x v="9"/>
    <x v="1"/>
    <x v="1"/>
    <x v="1"/>
    <x v="3"/>
    <x v="78"/>
    <x v="118"/>
    <x v="67"/>
    <x v="137"/>
    <x v="55"/>
    <x v="65"/>
    <x v="0"/>
  </r>
  <r>
    <x v="0"/>
    <x v="9"/>
    <x v="9"/>
    <x v="17"/>
    <x v="17"/>
    <x v="17"/>
    <x v="4"/>
    <x v="80"/>
    <x v="119"/>
    <x v="69"/>
    <x v="84"/>
    <x v="38"/>
    <x v="99"/>
    <x v="0"/>
  </r>
  <r>
    <x v="0"/>
    <x v="9"/>
    <x v="9"/>
    <x v="9"/>
    <x v="9"/>
    <x v="9"/>
    <x v="5"/>
    <x v="84"/>
    <x v="120"/>
    <x v="50"/>
    <x v="80"/>
    <x v="56"/>
    <x v="114"/>
    <x v="0"/>
  </r>
  <r>
    <x v="0"/>
    <x v="9"/>
    <x v="9"/>
    <x v="26"/>
    <x v="26"/>
    <x v="26"/>
    <x v="6"/>
    <x v="87"/>
    <x v="121"/>
    <x v="53"/>
    <x v="138"/>
    <x v="55"/>
    <x v="65"/>
    <x v="0"/>
  </r>
  <r>
    <x v="0"/>
    <x v="9"/>
    <x v="9"/>
    <x v="37"/>
    <x v="37"/>
    <x v="37"/>
    <x v="6"/>
    <x v="87"/>
    <x v="121"/>
    <x v="52"/>
    <x v="139"/>
    <x v="38"/>
    <x v="99"/>
    <x v="0"/>
  </r>
  <r>
    <x v="0"/>
    <x v="9"/>
    <x v="9"/>
    <x v="8"/>
    <x v="8"/>
    <x v="8"/>
    <x v="8"/>
    <x v="88"/>
    <x v="65"/>
    <x v="49"/>
    <x v="140"/>
    <x v="40"/>
    <x v="31"/>
    <x v="0"/>
  </r>
  <r>
    <x v="0"/>
    <x v="9"/>
    <x v="9"/>
    <x v="13"/>
    <x v="13"/>
    <x v="13"/>
    <x v="9"/>
    <x v="89"/>
    <x v="122"/>
    <x v="49"/>
    <x v="140"/>
    <x v="38"/>
    <x v="99"/>
    <x v="0"/>
  </r>
  <r>
    <x v="0"/>
    <x v="9"/>
    <x v="9"/>
    <x v="18"/>
    <x v="18"/>
    <x v="18"/>
    <x v="9"/>
    <x v="89"/>
    <x v="122"/>
    <x v="77"/>
    <x v="141"/>
    <x v="56"/>
    <x v="114"/>
    <x v="0"/>
  </r>
  <r>
    <x v="0"/>
    <x v="9"/>
    <x v="9"/>
    <x v="6"/>
    <x v="6"/>
    <x v="6"/>
    <x v="9"/>
    <x v="89"/>
    <x v="122"/>
    <x v="40"/>
    <x v="24"/>
    <x v="37"/>
    <x v="113"/>
    <x v="0"/>
  </r>
  <r>
    <x v="0"/>
    <x v="9"/>
    <x v="9"/>
    <x v="39"/>
    <x v="39"/>
    <x v="39"/>
    <x v="9"/>
    <x v="89"/>
    <x v="122"/>
    <x v="49"/>
    <x v="140"/>
    <x v="38"/>
    <x v="99"/>
    <x v="0"/>
  </r>
  <r>
    <x v="0"/>
    <x v="9"/>
    <x v="9"/>
    <x v="15"/>
    <x v="15"/>
    <x v="15"/>
    <x v="9"/>
    <x v="89"/>
    <x v="122"/>
    <x v="50"/>
    <x v="80"/>
    <x v="55"/>
    <x v="65"/>
    <x v="0"/>
  </r>
  <r>
    <x v="0"/>
    <x v="9"/>
    <x v="9"/>
    <x v="28"/>
    <x v="28"/>
    <x v="28"/>
    <x v="18"/>
    <x v="90"/>
    <x v="123"/>
    <x v="77"/>
    <x v="141"/>
    <x v="40"/>
    <x v="31"/>
    <x v="0"/>
  </r>
  <r>
    <x v="0"/>
    <x v="9"/>
    <x v="9"/>
    <x v="40"/>
    <x v="40"/>
    <x v="40"/>
    <x v="18"/>
    <x v="90"/>
    <x v="123"/>
    <x v="17"/>
    <x v="115"/>
    <x v="56"/>
    <x v="114"/>
    <x v="0"/>
  </r>
  <r>
    <x v="0"/>
    <x v="9"/>
    <x v="9"/>
    <x v="16"/>
    <x v="16"/>
    <x v="16"/>
    <x v="18"/>
    <x v="90"/>
    <x v="123"/>
    <x v="46"/>
    <x v="142"/>
    <x v="41"/>
    <x v="115"/>
    <x v="0"/>
  </r>
  <r>
    <x v="0"/>
    <x v="9"/>
    <x v="9"/>
    <x v="25"/>
    <x v="25"/>
    <x v="25"/>
    <x v="18"/>
    <x v="90"/>
    <x v="123"/>
    <x v="17"/>
    <x v="115"/>
    <x v="56"/>
    <x v="114"/>
    <x v="0"/>
  </r>
  <r>
    <x v="0"/>
    <x v="9"/>
    <x v="9"/>
    <x v="41"/>
    <x v="41"/>
    <x v="41"/>
    <x v="16"/>
    <x v="91"/>
    <x v="59"/>
    <x v="68"/>
    <x v="143"/>
    <x v="37"/>
    <x v="113"/>
    <x v="0"/>
  </r>
  <r>
    <x v="0"/>
    <x v="9"/>
    <x v="9"/>
    <x v="32"/>
    <x v="32"/>
    <x v="32"/>
    <x v="16"/>
    <x v="91"/>
    <x v="59"/>
    <x v="46"/>
    <x v="142"/>
    <x v="56"/>
    <x v="114"/>
    <x v="0"/>
  </r>
  <r>
    <x v="0"/>
    <x v="9"/>
    <x v="9"/>
    <x v="42"/>
    <x v="42"/>
    <x v="42"/>
    <x v="16"/>
    <x v="91"/>
    <x v="59"/>
    <x v="49"/>
    <x v="140"/>
    <x v="55"/>
    <x v="65"/>
    <x v="0"/>
  </r>
  <r>
    <x v="0"/>
    <x v="9"/>
    <x v="9"/>
    <x v="43"/>
    <x v="43"/>
    <x v="43"/>
    <x v="16"/>
    <x v="91"/>
    <x v="59"/>
    <x v="17"/>
    <x v="115"/>
    <x v="38"/>
    <x v="99"/>
    <x v="2"/>
  </r>
  <r>
    <x v="0"/>
    <x v="9"/>
    <x v="9"/>
    <x v="4"/>
    <x v="4"/>
    <x v="4"/>
    <x v="16"/>
    <x v="91"/>
    <x v="59"/>
    <x v="49"/>
    <x v="140"/>
    <x v="55"/>
    <x v="65"/>
    <x v="0"/>
  </r>
  <r>
    <x v="0"/>
    <x v="9"/>
    <x v="9"/>
    <x v="11"/>
    <x v="11"/>
    <x v="11"/>
    <x v="16"/>
    <x v="91"/>
    <x v="59"/>
    <x v="49"/>
    <x v="140"/>
    <x v="55"/>
    <x v="65"/>
    <x v="0"/>
  </r>
  <r>
    <x v="0"/>
    <x v="10"/>
    <x v="10"/>
    <x v="14"/>
    <x v="14"/>
    <x v="14"/>
    <x v="0"/>
    <x v="88"/>
    <x v="124"/>
    <x v="40"/>
    <x v="144"/>
    <x v="38"/>
    <x v="116"/>
    <x v="0"/>
  </r>
  <r>
    <x v="0"/>
    <x v="10"/>
    <x v="10"/>
    <x v="1"/>
    <x v="1"/>
    <x v="1"/>
    <x v="1"/>
    <x v="89"/>
    <x v="125"/>
    <x v="50"/>
    <x v="145"/>
    <x v="55"/>
    <x v="65"/>
    <x v="0"/>
  </r>
  <r>
    <x v="0"/>
    <x v="10"/>
    <x v="10"/>
    <x v="17"/>
    <x v="17"/>
    <x v="17"/>
    <x v="1"/>
    <x v="89"/>
    <x v="125"/>
    <x v="69"/>
    <x v="84"/>
    <x v="55"/>
    <x v="65"/>
    <x v="0"/>
  </r>
  <r>
    <x v="0"/>
    <x v="10"/>
    <x v="10"/>
    <x v="9"/>
    <x v="9"/>
    <x v="9"/>
    <x v="3"/>
    <x v="90"/>
    <x v="126"/>
    <x v="49"/>
    <x v="146"/>
    <x v="37"/>
    <x v="117"/>
    <x v="0"/>
  </r>
  <r>
    <x v="0"/>
    <x v="10"/>
    <x v="10"/>
    <x v="0"/>
    <x v="0"/>
    <x v="0"/>
    <x v="3"/>
    <x v="90"/>
    <x v="126"/>
    <x v="40"/>
    <x v="144"/>
    <x v="55"/>
    <x v="65"/>
    <x v="0"/>
  </r>
  <r>
    <x v="0"/>
    <x v="10"/>
    <x v="10"/>
    <x v="18"/>
    <x v="18"/>
    <x v="18"/>
    <x v="5"/>
    <x v="91"/>
    <x v="127"/>
    <x v="68"/>
    <x v="147"/>
    <x v="37"/>
    <x v="117"/>
    <x v="0"/>
  </r>
  <r>
    <x v="0"/>
    <x v="10"/>
    <x v="10"/>
    <x v="37"/>
    <x v="37"/>
    <x v="37"/>
    <x v="5"/>
    <x v="91"/>
    <x v="127"/>
    <x v="49"/>
    <x v="146"/>
    <x v="55"/>
    <x v="65"/>
    <x v="0"/>
  </r>
  <r>
    <x v="0"/>
    <x v="10"/>
    <x v="10"/>
    <x v="7"/>
    <x v="7"/>
    <x v="7"/>
    <x v="5"/>
    <x v="91"/>
    <x v="127"/>
    <x v="46"/>
    <x v="148"/>
    <x v="38"/>
    <x v="116"/>
    <x v="0"/>
  </r>
  <r>
    <x v="0"/>
    <x v="10"/>
    <x v="10"/>
    <x v="25"/>
    <x v="25"/>
    <x v="25"/>
    <x v="8"/>
    <x v="92"/>
    <x v="36"/>
    <x v="17"/>
    <x v="149"/>
    <x v="38"/>
    <x v="116"/>
    <x v="0"/>
  </r>
  <r>
    <x v="0"/>
    <x v="10"/>
    <x v="10"/>
    <x v="5"/>
    <x v="5"/>
    <x v="5"/>
    <x v="9"/>
    <x v="93"/>
    <x v="128"/>
    <x v="17"/>
    <x v="149"/>
    <x v="37"/>
    <x v="117"/>
    <x v="0"/>
  </r>
  <r>
    <x v="0"/>
    <x v="10"/>
    <x v="10"/>
    <x v="26"/>
    <x v="26"/>
    <x v="26"/>
    <x v="9"/>
    <x v="93"/>
    <x v="128"/>
    <x v="77"/>
    <x v="150"/>
    <x v="55"/>
    <x v="65"/>
    <x v="0"/>
  </r>
  <r>
    <x v="0"/>
    <x v="10"/>
    <x v="10"/>
    <x v="44"/>
    <x v="44"/>
    <x v="44"/>
    <x v="9"/>
    <x v="93"/>
    <x v="128"/>
    <x v="77"/>
    <x v="150"/>
    <x v="55"/>
    <x v="65"/>
    <x v="0"/>
  </r>
  <r>
    <x v="0"/>
    <x v="10"/>
    <x v="10"/>
    <x v="16"/>
    <x v="16"/>
    <x v="16"/>
    <x v="9"/>
    <x v="93"/>
    <x v="128"/>
    <x v="17"/>
    <x v="149"/>
    <x v="37"/>
    <x v="117"/>
    <x v="0"/>
  </r>
  <r>
    <x v="0"/>
    <x v="10"/>
    <x v="10"/>
    <x v="45"/>
    <x v="45"/>
    <x v="45"/>
    <x v="9"/>
    <x v="93"/>
    <x v="128"/>
    <x v="77"/>
    <x v="150"/>
    <x v="55"/>
    <x v="65"/>
    <x v="0"/>
  </r>
  <r>
    <x v="0"/>
    <x v="10"/>
    <x v="10"/>
    <x v="11"/>
    <x v="11"/>
    <x v="11"/>
    <x v="9"/>
    <x v="93"/>
    <x v="128"/>
    <x v="77"/>
    <x v="150"/>
    <x v="55"/>
    <x v="65"/>
    <x v="0"/>
  </r>
  <r>
    <x v="0"/>
    <x v="10"/>
    <x v="10"/>
    <x v="30"/>
    <x v="30"/>
    <x v="30"/>
    <x v="9"/>
    <x v="93"/>
    <x v="128"/>
    <x v="17"/>
    <x v="149"/>
    <x v="37"/>
    <x v="117"/>
    <x v="0"/>
  </r>
  <r>
    <x v="0"/>
    <x v="10"/>
    <x v="10"/>
    <x v="19"/>
    <x v="19"/>
    <x v="19"/>
    <x v="14"/>
    <x v="94"/>
    <x v="43"/>
    <x v="46"/>
    <x v="148"/>
    <x v="37"/>
    <x v="117"/>
    <x v="0"/>
  </r>
  <r>
    <x v="0"/>
    <x v="10"/>
    <x v="10"/>
    <x v="32"/>
    <x v="32"/>
    <x v="32"/>
    <x v="14"/>
    <x v="94"/>
    <x v="43"/>
    <x v="46"/>
    <x v="148"/>
    <x v="37"/>
    <x v="117"/>
    <x v="0"/>
  </r>
  <r>
    <x v="0"/>
    <x v="10"/>
    <x v="10"/>
    <x v="38"/>
    <x v="38"/>
    <x v="38"/>
    <x v="14"/>
    <x v="94"/>
    <x v="43"/>
    <x v="46"/>
    <x v="148"/>
    <x v="37"/>
    <x v="117"/>
    <x v="0"/>
  </r>
  <r>
    <x v="0"/>
    <x v="10"/>
    <x v="10"/>
    <x v="40"/>
    <x v="40"/>
    <x v="40"/>
    <x v="14"/>
    <x v="94"/>
    <x v="43"/>
    <x v="69"/>
    <x v="84"/>
    <x v="38"/>
    <x v="116"/>
    <x v="0"/>
  </r>
  <r>
    <x v="0"/>
    <x v="10"/>
    <x v="10"/>
    <x v="46"/>
    <x v="46"/>
    <x v="46"/>
    <x v="14"/>
    <x v="94"/>
    <x v="43"/>
    <x v="46"/>
    <x v="148"/>
    <x v="37"/>
    <x v="117"/>
    <x v="0"/>
  </r>
  <r>
    <x v="0"/>
    <x v="10"/>
    <x v="10"/>
    <x v="42"/>
    <x v="42"/>
    <x v="42"/>
    <x v="14"/>
    <x v="94"/>
    <x v="43"/>
    <x v="17"/>
    <x v="149"/>
    <x v="55"/>
    <x v="65"/>
    <x v="0"/>
  </r>
  <r>
    <x v="0"/>
    <x v="10"/>
    <x v="10"/>
    <x v="47"/>
    <x v="47"/>
    <x v="47"/>
    <x v="14"/>
    <x v="94"/>
    <x v="43"/>
    <x v="69"/>
    <x v="84"/>
    <x v="38"/>
    <x v="116"/>
    <x v="0"/>
  </r>
  <r>
    <x v="0"/>
    <x v="10"/>
    <x v="10"/>
    <x v="13"/>
    <x v="13"/>
    <x v="13"/>
    <x v="14"/>
    <x v="94"/>
    <x v="43"/>
    <x v="46"/>
    <x v="148"/>
    <x v="37"/>
    <x v="117"/>
    <x v="0"/>
  </r>
  <r>
    <x v="0"/>
    <x v="10"/>
    <x v="10"/>
    <x v="48"/>
    <x v="48"/>
    <x v="48"/>
    <x v="14"/>
    <x v="94"/>
    <x v="43"/>
    <x v="69"/>
    <x v="84"/>
    <x v="38"/>
    <x v="116"/>
    <x v="0"/>
  </r>
  <r>
    <x v="0"/>
    <x v="10"/>
    <x v="10"/>
    <x v="22"/>
    <x v="22"/>
    <x v="22"/>
    <x v="14"/>
    <x v="94"/>
    <x v="43"/>
    <x v="17"/>
    <x v="149"/>
    <x v="55"/>
    <x v="65"/>
    <x v="0"/>
  </r>
  <r>
    <x v="0"/>
    <x v="10"/>
    <x v="10"/>
    <x v="10"/>
    <x v="10"/>
    <x v="10"/>
    <x v="14"/>
    <x v="94"/>
    <x v="43"/>
    <x v="69"/>
    <x v="84"/>
    <x v="38"/>
    <x v="116"/>
    <x v="0"/>
  </r>
  <r>
    <x v="0"/>
    <x v="10"/>
    <x v="10"/>
    <x v="49"/>
    <x v="49"/>
    <x v="49"/>
    <x v="14"/>
    <x v="94"/>
    <x v="43"/>
    <x v="46"/>
    <x v="148"/>
    <x v="37"/>
    <x v="117"/>
    <x v="0"/>
  </r>
  <r>
    <x v="0"/>
    <x v="10"/>
    <x v="10"/>
    <x v="27"/>
    <x v="27"/>
    <x v="27"/>
    <x v="14"/>
    <x v="94"/>
    <x v="43"/>
    <x v="46"/>
    <x v="148"/>
    <x v="37"/>
    <x v="117"/>
    <x v="0"/>
  </r>
  <r>
    <x v="0"/>
    <x v="10"/>
    <x v="10"/>
    <x v="6"/>
    <x v="6"/>
    <x v="6"/>
    <x v="14"/>
    <x v="94"/>
    <x v="43"/>
    <x v="17"/>
    <x v="149"/>
    <x v="55"/>
    <x v="65"/>
    <x v="0"/>
  </r>
  <r>
    <x v="0"/>
    <x v="10"/>
    <x v="10"/>
    <x v="12"/>
    <x v="12"/>
    <x v="12"/>
    <x v="14"/>
    <x v="94"/>
    <x v="43"/>
    <x v="17"/>
    <x v="149"/>
    <x v="55"/>
    <x v="65"/>
    <x v="0"/>
  </r>
  <r>
    <x v="0"/>
    <x v="10"/>
    <x v="10"/>
    <x v="50"/>
    <x v="50"/>
    <x v="50"/>
    <x v="14"/>
    <x v="94"/>
    <x v="43"/>
    <x v="69"/>
    <x v="84"/>
    <x v="38"/>
    <x v="116"/>
    <x v="0"/>
  </r>
  <r>
    <x v="0"/>
    <x v="11"/>
    <x v="11"/>
    <x v="7"/>
    <x v="7"/>
    <x v="7"/>
    <x v="0"/>
    <x v="87"/>
    <x v="129"/>
    <x v="46"/>
    <x v="148"/>
    <x v="52"/>
    <x v="118"/>
    <x v="0"/>
  </r>
  <r>
    <x v="0"/>
    <x v="11"/>
    <x v="11"/>
    <x v="1"/>
    <x v="1"/>
    <x v="1"/>
    <x v="1"/>
    <x v="95"/>
    <x v="130"/>
    <x v="73"/>
    <x v="151"/>
    <x v="55"/>
    <x v="65"/>
    <x v="0"/>
  </r>
  <r>
    <x v="0"/>
    <x v="11"/>
    <x v="11"/>
    <x v="0"/>
    <x v="0"/>
    <x v="0"/>
    <x v="2"/>
    <x v="88"/>
    <x v="131"/>
    <x v="52"/>
    <x v="152"/>
    <x v="55"/>
    <x v="65"/>
    <x v="0"/>
  </r>
  <r>
    <x v="0"/>
    <x v="11"/>
    <x v="11"/>
    <x v="8"/>
    <x v="8"/>
    <x v="8"/>
    <x v="3"/>
    <x v="90"/>
    <x v="132"/>
    <x v="68"/>
    <x v="147"/>
    <x v="38"/>
    <x v="7"/>
    <x v="0"/>
  </r>
  <r>
    <x v="0"/>
    <x v="11"/>
    <x v="11"/>
    <x v="5"/>
    <x v="5"/>
    <x v="5"/>
    <x v="4"/>
    <x v="92"/>
    <x v="108"/>
    <x v="69"/>
    <x v="84"/>
    <x v="56"/>
    <x v="119"/>
    <x v="0"/>
  </r>
  <r>
    <x v="0"/>
    <x v="11"/>
    <x v="11"/>
    <x v="32"/>
    <x v="32"/>
    <x v="32"/>
    <x v="4"/>
    <x v="92"/>
    <x v="108"/>
    <x v="17"/>
    <x v="149"/>
    <x v="38"/>
    <x v="7"/>
    <x v="0"/>
  </r>
  <r>
    <x v="0"/>
    <x v="11"/>
    <x v="11"/>
    <x v="2"/>
    <x v="2"/>
    <x v="2"/>
    <x v="4"/>
    <x v="92"/>
    <x v="108"/>
    <x v="77"/>
    <x v="150"/>
    <x v="37"/>
    <x v="120"/>
    <x v="0"/>
  </r>
  <r>
    <x v="0"/>
    <x v="11"/>
    <x v="11"/>
    <x v="27"/>
    <x v="27"/>
    <x v="27"/>
    <x v="4"/>
    <x v="92"/>
    <x v="108"/>
    <x v="68"/>
    <x v="147"/>
    <x v="55"/>
    <x v="65"/>
    <x v="0"/>
  </r>
  <r>
    <x v="0"/>
    <x v="11"/>
    <x v="11"/>
    <x v="24"/>
    <x v="24"/>
    <x v="24"/>
    <x v="4"/>
    <x v="92"/>
    <x v="108"/>
    <x v="77"/>
    <x v="150"/>
    <x v="37"/>
    <x v="120"/>
    <x v="0"/>
  </r>
  <r>
    <x v="0"/>
    <x v="11"/>
    <x v="11"/>
    <x v="51"/>
    <x v="51"/>
    <x v="51"/>
    <x v="9"/>
    <x v="93"/>
    <x v="133"/>
    <x v="17"/>
    <x v="149"/>
    <x v="37"/>
    <x v="120"/>
    <x v="0"/>
  </r>
  <r>
    <x v="0"/>
    <x v="11"/>
    <x v="11"/>
    <x v="22"/>
    <x v="22"/>
    <x v="22"/>
    <x v="9"/>
    <x v="93"/>
    <x v="133"/>
    <x v="17"/>
    <x v="149"/>
    <x v="37"/>
    <x v="120"/>
    <x v="0"/>
  </r>
  <r>
    <x v="0"/>
    <x v="11"/>
    <x v="11"/>
    <x v="29"/>
    <x v="29"/>
    <x v="29"/>
    <x v="9"/>
    <x v="93"/>
    <x v="133"/>
    <x v="77"/>
    <x v="150"/>
    <x v="55"/>
    <x v="65"/>
    <x v="0"/>
  </r>
  <r>
    <x v="0"/>
    <x v="11"/>
    <x v="11"/>
    <x v="3"/>
    <x v="3"/>
    <x v="3"/>
    <x v="9"/>
    <x v="93"/>
    <x v="133"/>
    <x v="17"/>
    <x v="149"/>
    <x v="37"/>
    <x v="120"/>
    <x v="0"/>
  </r>
  <r>
    <x v="0"/>
    <x v="11"/>
    <x v="11"/>
    <x v="12"/>
    <x v="12"/>
    <x v="12"/>
    <x v="9"/>
    <x v="93"/>
    <x v="133"/>
    <x v="77"/>
    <x v="150"/>
    <x v="55"/>
    <x v="65"/>
    <x v="0"/>
  </r>
  <r>
    <x v="0"/>
    <x v="11"/>
    <x v="11"/>
    <x v="11"/>
    <x v="11"/>
    <x v="11"/>
    <x v="9"/>
    <x v="93"/>
    <x v="133"/>
    <x v="77"/>
    <x v="150"/>
    <x v="55"/>
    <x v="65"/>
    <x v="0"/>
  </r>
  <r>
    <x v="0"/>
    <x v="11"/>
    <x v="11"/>
    <x v="19"/>
    <x v="19"/>
    <x v="19"/>
    <x v="19"/>
    <x v="94"/>
    <x v="115"/>
    <x v="69"/>
    <x v="84"/>
    <x v="38"/>
    <x v="7"/>
    <x v="0"/>
  </r>
  <r>
    <x v="0"/>
    <x v="11"/>
    <x v="11"/>
    <x v="28"/>
    <x v="28"/>
    <x v="28"/>
    <x v="19"/>
    <x v="94"/>
    <x v="115"/>
    <x v="17"/>
    <x v="149"/>
    <x v="55"/>
    <x v="65"/>
    <x v="0"/>
  </r>
  <r>
    <x v="0"/>
    <x v="11"/>
    <x v="11"/>
    <x v="46"/>
    <x v="46"/>
    <x v="46"/>
    <x v="19"/>
    <x v="94"/>
    <x v="115"/>
    <x v="69"/>
    <x v="84"/>
    <x v="38"/>
    <x v="7"/>
    <x v="0"/>
  </r>
  <r>
    <x v="0"/>
    <x v="11"/>
    <x v="11"/>
    <x v="52"/>
    <x v="52"/>
    <x v="52"/>
    <x v="19"/>
    <x v="94"/>
    <x v="115"/>
    <x v="69"/>
    <x v="84"/>
    <x v="38"/>
    <x v="7"/>
    <x v="0"/>
  </r>
  <r>
    <x v="0"/>
    <x v="11"/>
    <x v="11"/>
    <x v="53"/>
    <x v="53"/>
    <x v="53"/>
    <x v="19"/>
    <x v="94"/>
    <x v="115"/>
    <x v="46"/>
    <x v="148"/>
    <x v="37"/>
    <x v="120"/>
    <x v="0"/>
  </r>
  <r>
    <x v="0"/>
    <x v="11"/>
    <x v="11"/>
    <x v="54"/>
    <x v="54"/>
    <x v="54"/>
    <x v="19"/>
    <x v="94"/>
    <x v="115"/>
    <x v="69"/>
    <x v="84"/>
    <x v="38"/>
    <x v="7"/>
    <x v="0"/>
  </r>
  <r>
    <x v="0"/>
    <x v="11"/>
    <x v="11"/>
    <x v="55"/>
    <x v="55"/>
    <x v="55"/>
    <x v="19"/>
    <x v="94"/>
    <x v="115"/>
    <x v="46"/>
    <x v="148"/>
    <x v="37"/>
    <x v="120"/>
    <x v="0"/>
  </r>
  <r>
    <x v="0"/>
    <x v="11"/>
    <x v="11"/>
    <x v="48"/>
    <x v="48"/>
    <x v="48"/>
    <x v="19"/>
    <x v="94"/>
    <x v="115"/>
    <x v="46"/>
    <x v="148"/>
    <x v="37"/>
    <x v="120"/>
    <x v="0"/>
  </r>
  <r>
    <x v="0"/>
    <x v="11"/>
    <x v="11"/>
    <x v="56"/>
    <x v="56"/>
    <x v="56"/>
    <x v="19"/>
    <x v="94"/>
    <x v="115"/>
    <x v="46"/>
    <x v="148"/>
    <x v="55"/>
    <x v="65"/>
    <x v="2"/>
  </r>
  <r>
    <x v="0"/>
    <x v="11"/>
    <x v="11"/>
    <x v="14"/>
    <x v="14"/>
    <x v="14"/>
    <x v="19"/>
    <x v="94"/>
    <x v="115"/>
    <x v="46"/>
    <x v="148"/>
    <x v="37"/>
    <x v="120"/>
    <x v="0"/>
  </r>
  <r>
    <x v="0"/>
    <x v="11"/>
    <x v="11"/>
    <x v="25"/>
    <x v="25"/>
    <x v="25"/>
    <x v="19"/>
    <x v="94"/>
    <x v="115"/>
    <x v="46"/>
    <x v="148"/>
    <x v="37"/>
    <x v="120"/>
    <x v="0"/>
  </r>
  <r>
    <x v="0"/>
    <x v="11"/>
    <x v="11"/>
    <x v="57"/>
    <x v="57"/>
    <x v="57"/>
    <x v="19"/>
    <x v="94"/>
    <x v="115"/>
    <x v="46"/>
    <x v="148"/>
    <x v="37"/>
    <x v="120"/>
    <x v="0"/>
  </r>
  <r>
    <x v="0"/>
    <x v="11"/>
    <x v="11"/>
    <x v="58"/>
    <x v="58"/>
    <x v="58"/>
    <x v="19"/>
    <x v="94"/>
    <x v="115"/>
    <x v="69"/>
    <x v="84"/>
    <x v="38"/>
    <x v="7"/>
    <x v="0"/>
  </r>
  <r>
    <x v="0"/>
    <x v="11"/>
    <x v="11"/>
    <x v="59"/>
    <x v="59"/>
    <x v="59"/>
    <x v="19"/>
    <x v="94"/>
    <x v="115"/>
    <x v="17"/>
    <x v="149"/>
    <x v="55"/>
    <x v="65"/>
    <x v="0"/>
  </r>
  <r>
    <x v="0"/>
    <x v="11"/>
    <x v="11"/>
    <x v="4"/>
    <x v="4"/>
    <x v="4"/>
    <x v="19"/>
    <x v="94"/>
    <x v="115"/>
    <x v="17"/>
    <x v="149"/>
    <x v="55"/>
    <x v="65"/>
    <x v="0"/>
  </r>
  <r>
    <x v="0"/>
    <x v="11"/>
    <x v="11"/>
    <x v="50"/>
    <x v="50"/>
    <x v="50"/>
    <x v="19"/>
    <x v="94"/>
    <x v="115"/>
    <x v="69"/>
    <x v="84"/>
    <x v="38"/>
    <x v="7"/>
    <x v="0"/>
  </r>
  <r>
    <x v="0"/>
    <x v="11"/>
    <x v="11"/>
    <x v="60"/>
    <x v="60"/>
    <x v="60"/>
    <x v="19"/>
    <x v="94"/>
    <x v="115"/>
    <x v="69"/>
    <x v="84"/>
    <x v="38"/>
    <x v="7"/>
    <x v="0"/>
  </r>
  <r>
    <x v="0"/>
    <x v="11"/>
    <x v="11"/>
    <x v="61"/>
    <x v="61"/>
    <x v="61"/>
    <x v="19"/>
    <x v="94"/>
    <x v="115"/>
    <x v="69"/>
    <x v="84"/>
    <x v="38"/>
    <x v="7"/>
    <x v="0"/>
  </r>
  <r>
    <x v="0"/>
    <x v="12"/>
    <x v="12"/>
    <x v="0"/>
    <x v="0"/>
    <x v="0"/>
    <x v="0"/>
    <x v="84"/>
    <x v="134"/>
    <x v="54"/>
    <x v="153"/>
    <x v="55"/>
    <x v="65"/>
    <x v="0"/>
  </r>
  <r>
    <x v="0"/>
    <x v="12"/>
    <x v="12"/>
    <x v="5"/>
    <x v="5"/>
    <x v="5"/>
    <x v="1"/>
    <x v="95"/>
    <x v="135"/>
    <x v="17"/>
    <x v="149"/>
    <x v="42"/>
    <x v="121"/>
    <x v="0"/>
  </r>
  <r>
    <x v="0"/>
    <x v="12"/>
    <x v="12"/>
    <x v="1"/>
    <x v="1"/>
    <x v="1"/>
    <x v="2"/>
    <x v="89"/>
    <x v="136"/>
    <x v="50"/>
    <x v="145"/>
    <x v="55"/>
    <x v="65"/>
    <x v="0"/>
  </r>
  <r>
    <x v="0"/>
    <x v="12"/>
    <x v="12"/>
    <x v="37"/>
    <x v="37"/>
    <x v="37"/>
    <x v="3"/>
    <x v="90"/>
    <x v="84"/>
    <x v="68"/>
    <x v="147"/>
    <x v="38"/>
    <x v="122"/>
    <x v="0"/>
  </r>
  <r>
    <x v="0"/>
    <x v="12"/>
    <x v="12"/>
    <x v="19"/>
    <x v="19"/>
    <x v="19"/>
    <x v="4"/>
    <x v="92"/>
    <x v="137"/>
    <x v="17"/>
    <x v="149"/>
    <x v="38"/>
    <x v="122"/>
    <x v="0"/>
  </r>
  <r>
    <x v="0"/>
    <x v="12"/>
    <x v="12"/>
    <x v="10"/>
    <x v="10"/>
    <x v="10"/>
    <x v="4"/>
    <x v="92"/>
    <x v="137"/>
    <x v="77"/>
    <x v="150"/>
    <x v="37"/>
    <x v="123"/>
    <x v="0"/>
  </r>
  <r>
    <x v="0"/>
    <x v="12"/>
    <x v="12"/>
    <x v="16"/>
    <x v="16"/>
    <x v="16"/>
    <x v="4"/>
    <x v="92"/>
    <x v="137"/>
    <x v="77"/>
    <x v="150"/>
    <x v="37"/>
    <x v="123"/>
    <x v="0"/>
  </r>
  <r>
    <x v="0"/>
    <x v="12"/>
    <x v="12"/>
    <x v="25"/>
    <x v="25"/>
    <x v="25"/>
    <x v="4"/>
    <x v="92"/>
    <x v="137"/>
    <x v="46"/>
    <x v="148"/>
    <x v="40"/>
    <x v="124"/>
    <x v="0"/>
  </r>
  <r>
    <x v="0"/>
    <x v="12"/>
    <x v="12"/>
    <x v="17"/>
    <x v="17"/>
    <x v="17"/>
    <x v="4"/>
    <x v="92"/>
    <x v="137"/>
    <x v="69"/>
    <x v="84"/>
    <x v="55"/>
    <x v="65"/>
    <x v="0"/>
  </r>
  <r>
    <x v="0"/>
    <x v="12"/>
    <x v="12"/>
    <x v="32"/>
    <x v="32"/>
    <x v="32"/>
    <x v="9"/>
    <x v="93"/>
    <x v="90"/>
    <x v="17"/>
    <x v="149"/>
    <x v="37"/>
    <x v="123"/>
    <x v="0"/>
  </r>
  <r>
    <x v="0"/>
    <x v="12"/>
    <x v="12"/>
    <x v="62"/>
    <x v="62"/>
    <x v="62"/>
    <x v="9"/>
    <x v="93"/>
    <x v="90"/>
    <x v="77"/>
    <x v="150"/>
    <x v="55"/>
    <x v="65"/>
    <x v="0"/>
  </r>
  <r>
    <x v="0"/>
    <x v="12"/>
    <x v="12"/>
    <x v="63"/>
    <x v="63"/>
    <x v="63"/>
    <x v="9"/>
    <x v="93"/>
    <x v="90"/>
    <x v="17"/>
    <x v="149"/>
    <x v="37"/>
    <x v="123"/>
    <x v="0"/>
  </r>
  <r>
    <x v="0"/>
    <x v="12"/>
    <x v="12"/>
    <x v="31"/>
    <x v="31"/>
    <x v="31"/>
    <x v="9"/>
    <x v="93"/>
    <x v="90"/>
    <x v="77"/>
    <x v="150"/>
    <x v="55"/>
    <x v="65"/>
    <x v="0"/>
  </r>
  <r>
    <x v="0"/>
    <x v="12"/>
    <x v="12"/>
    <x v="14"/>
    <x v="14"/>
    <x v="14"/>
    <x v="9"/>
    <x v="93"/>
    <x v="90"/>
    <x v="77"/>
    <x v="150"/>
    <x v="55"/>
    <x v="65"/>
    <x v="0"/>
  </r>
  <r>
    <x v="0"/>
    <x v="12"/>
    <x v="12"/>
    <x v="8"/>
    <x v="8"/>
    <x v="8"/>
    <x v="9"/>
    <x v="93"/>
    <x v="90"/>
    <x v="46"/>
    <x v="148"/>
    <x v="37"/>
    <x v="123"/>
    <x v="2"/>
  </r>
  <r>
    <x v="0"/>
    <x v="12"/>
    <x v="12"/>
    <x v="7"/>
    <x v="7"/>
    <x v="7"/>
    <x v="9"/>
    <x v="93"/>
    <x v="90"/>
    <x v="17"/>
    <x v="149"/>
    <x v="37"/>
    <x v="123"/>
    <x v="0"/>
  </r>
  <r>
    <x v="0"/>
    <x v="12"/>
    <x v="12"/>
    <x v="50"/>
    <x v="50"/>
    <x v="50"/>
    <x v="9"/>
    <x v="93"/>
    <x v="90"/>
    <x v="69"/>
    <x v="84"/>
    <x v="40"/>
    <x v="124"/>
    <x v="0"/>
  </r>
  <r>
    <x v="0"/>
    <x v="12"/>
    <x v="12"/>
    <x v="64"/>
    <x v="64"/>
    <x v="64"/>
    <x v="9"/>
    <x v="93"/>
    <x v="90"/>
    <x v="69"/>
    <x v="84"/>
    <x v="40"/>
    <x v="124"/>
    <x v="0"/>
  </r>
  <r>
    <x v="0"/>
    <x v="12"/>
    <x v="12"/>
    <x v="9"/>
    <x v="9"/>
    <x v="9"/>
    <x v="16"/>
    <x v="94"/>
    <x v="16"/>
    <x v="46"/>
    <x v="148"/>
    <x v="37"/>
    <x v="123"/>
    <x v="0"/>
  </r>
  <r>
    <x v="0"/>
    <x v="12"/>
    <x v="12"/>
    <x v="65"/>
    <x v="65"/>
    <x v="65"/>
    <x v="16"/>
    <x v="94"/>
    <x v="16"/>
    <x v="69"/>
    <x v="84"/>
    <x v="38"/>
    <x v="122"/>
    <x v="0"/>
  </r>
  <r>
    <x v="0"/>
    <x v="12"/>
    <x v="12"/>
    <x v="66"/>
    <x v="66"/>
    <x v="66"/>
    <x v="16"/>
    <x v="94"/>
    <x v="16"/>
    <x v="69"/>
    <x v="84"/>
    <x v="55"/>
    <x v="65"/>
    <x v="0"/>
  </r>
  <r>
    <x v="0"/>
    <x v="12"/>
    <x v="12"/>
    <x v="44"/>
    <x v="44"/>
    <x v="44"/>
    <x v="16"/>
    <x v="94"/>
    <x v="16"/>
    <x v="69"/>
    <x v="84"/>
    <x v="38"/>
    <x v="122"/>
    <x v="0"/>
  </r>
  <r>
    <x v="0"/>
    <x v="12"/>
    <x v="12"/>
    <x v="67"/>
    <x v="67"/>
    <x v="67"/>
    <x v="16"/>
    <x v="94"/>
    <x v="16"/>
    <x v="69"/>
    <x v="84"/>
    <x v="38"/>
    <x v="122"/>
    <x v="0"/>
  </r>
  <r>
    <x v="0"/>
    <x v="12"/>
    <x v="12"/>
    <x v="22"/>
    <x v="22"/>
    <x v="22"/>
    <x v="16"/>
    <x v="94"/>
    <x v="16"/>
    <x v="17"/>
    <x v="149"/>
    <x v="55"/>
    <x v="65"/>
    <x v="0"/>
  </r>
  <r>
    <x v="0"/>
    <x v="12"/>
    <x v="12"/>
    <x v="2"/>
    <x v="2"/>
    <x v="2"/>
    <x v="16"/>
    <x v="94"/>
    <x v="16"/>
    <x v="69"/>
    <x v="84"/>
    <x v="38"/>
    <x v="122"/>
    <x v="0"/>
  </r>
  <r>
    <x v="0"/>
    <x v="12"/>
    <x v="12"/>
    <x v="68"/>
    <x v="68"/>
    <x v="68"/>
    <x v="16"/>
    <x v="94"/>
    <x v="16"/>
    <x v="17"/>
    <x v="149"/>
    <x v="55"/>
    <x v="65"/>
    <x v="0"/>
  </r>
  <r>
    <x v="0"/>
    <x v="12"/>
    <x v="12"/>
    <x v="12"/>
    <x v="12"/>
    <x v="12"/>
    <x v="16"/>
    <x v="94"/>
    <x v="16"/>
    <x v="17"/>
    <x v="149"/>
    <x v="55"/>
    <x v="65"/>
    <x v="0"/>
  </r>
  <r>
    <x v="0"/>
    <x v="12"/>
    <x v="12"/>
    <x v="4"/>
    <x v="4"/>
    <x v="4"/>
    <x v="16"/>
    <x v="94"/>
    <x v="16"/>
    <x v="17"/>
    <x v="149"/>
    <x v="55"/>
    <x v="65"/>
    <x v="0"/>
  </r>
  <r>
    <x v="0"/>
    <x v="12"/>
    <x v="12"/>
    <x v="69"/>
    <x v="69"/>
    <x v="69"/>
    <x v="16"/>
    <x v="94"/>
    <x v="16"/>
    <x v="17"/>
    <x v="149"/>
    <x v="55"/>
    <x v="65"/>
    <x v="0"/>
  </r>
  <r>
    <x v="0"/>
    <x v="12"/>
    <x v="12"/>
    <x v="70"/>
    <x v="70"/>
    <x v="70"/>
    <x v="16"/>
    <x v="94"/>
    <x v="16"/>
    <x v="69"/>
    <x v="84"/>
    <x v="55"/>
    <x v="65"/>
    <x v="0"/>
  </r>
  <r>
    <x v="0"/>
    <x v="13"/>
    <x v="13"/>
    <x v="0"/>
    <x v="0"/>
    <x v="0"/>
    <x v="0"/>
    <x v="76"/>
    <x v="138"/>
    <x v="44"/>
    <x v="154"/>
    <x v="55"/>
    <x v="65"/>
    <x v="0"/>
  </r>
  <r>
    <x v="0"/>
    <x v="13"/>
    <x v="13"/>
    <x v="25"/>
    <x v="25"/>
    <x v="25"/>
    <x v="1"/>
    <x v="78"/>
    <x v="139"/>
    <x v="68"/>
    <x v="155"/>
    <x v="22"/>
    <x v="125"/>
    <x v="0"/>
  </r>
  <r>
    <x v="0"/>
    <x v="13"/>
    <x v="13"/>
    <x v="9"/>
    <x v="9"/>
    <x v="9"/>
    <x v="2"/>
    <x v="79"/>
    <x v="140"/>
    <x v="54"/>
    <x v="156"/>
    <x v="38"/>
    <x v="24"/>
    <x v="0"/>
  </r>
  <r>
    <x v="0"/>
    <x v="13"/>
    <x v="13"/>
    <x v="1"/>
    <x v="1"/>
    <x v="1"/>
    <x v="2"/>
    <x v="79"/>
    <x v="140"/>
    <x v="70"/>
    <x v="157"/>
    <x v="55"/>
    <x v="65"/>
    <x v="0"/>
  </r>
  <r>
    <x v="0"/>
    <x v="13"/>
    <x v="13"/>
    <x v="17"/>
    <x v="17"/>
    <x v="17"/>
    <x v="2"/>
    <x v="79"/>
    <x v="140"/>
    <x v="69"/>
    <x v="84"/>
    <x v="55"/>
    <x v="65"/>
    <x v="0"/>
  </r>
  <r>
    <x v="0"/>
    <x v="13"/>
    <x v="13"/>
    <x v="31"/>
    <x v="31"/>
    <x v="31"/>
    <x v="5"/>
    <x v="80"/>
    <x v="61"/>
    <x v="73"/>
    <x v="158"/>
    <x v="40"/>
    <x v="56"/>
    <x v="0"/>
  </r>
  <r>
    <x v="0"/>
    <x v="13"/>
    <x v="13"/>
    <x v="6"/>
    <x v="6"/>
    <x v="6"/>
    <x v="6"/>
    <x v="87"/>
    <x v="36"/>
    <x v="40"/>
    <x v="159"/>
    <x v="56"/>
    <x v="126"/>
    <x v="0"/>
  </r>
  <r>
    <x v="0"/>
    <x v="13"/>
    <x v="13"/>
    <x v="5"/>
    <x v="5"/>
    <x v="5"/>
    <x v="7"/>
    <x v="95"/>
    <x v="141"/>
    <x v="49"/>
    <x v="160"/>
    <x v="56"/>
    <x v="126"/>
    <x v="0"/>
  </r>
  <r>
    <x v="0"/>
    <x v="13"/>
    <x v="13"/>
    <x v="8"/>
    <x v="8"/>
    <x v="8"/>
    <x v="7"/>
    <x v="95"/>
    <x v="141"/>
    <x v="49"/>
    <x v="160"/>
    <x v="56"/>
    <x v="126"/>
    <x v="0"/>
  </r>
  <r>
    <x v="0"/>
    <x v="13"/>
    <x v="13"/>
    <x v="10"/>
    <x v="10"/>
    <x v="10"/>
    <x v="7"/>
    <x v="95"/>
    <x v="141"/>
    <x v="52"/>
    <x v="161"/>
    <x v="37"/>
    <x v="127"/>
    <x v="0"/>
  </r>
  <r>
    <x v="0"/>
    <x v="13"/>
    <x v="13"/>
    <x v="3"/>
    <x v="3"/>
    <x v="3"/>
    <x v="10"/>
    <x v="88"/>
    <x v="142"/>
    <x v="49"/>
    <x v="160"/>
    <x v="40"/>
    <x v="56"/>
    <x v="0"/>
  </r>
  <r>
    <x v="0"/>
    <x v="13"/>
    <x v="13"/>
    <x v="7"/>
    <x v="7"/>
    <x v="7"/>
    <x v="10"/>
    <x v="88"/>
    <x v="142"/>
    <x v="46"/>
    <x v="162"/>
    <x v="42"/>
    <x v="128"/>
    <x v="0"/>
  </r>
  <r>
    <x v="0"/>
    <x v="13"/>
    <x v="13"/>
    <x v="49"/>
    <x v="49"/>
    <x v="49"/>
    <x v="10"/>
    <x v="88"/>
    <x v="142"/>
    <x v="52"/>
    <x v="161"/>
    <x v="55"/>
    <x v="65"/>
    <x v="0"/>
  </r>
  <r>
    <x v="0"/>
    <x v="13"/>
    <x v="13"/>
    <x v="11"/>
    <x v="11"/>
    <x v="11"/>
    <x v="10"/>
    <x v="88"/>
    <x v="142"/>
    <x v="52"/>
    <x v="161"/>
    <x v="55"/>
    <x v="65"/>
    <x v="0"/>
  </r>
  <r>
    <x v="0"/>
    <x v="13"/>
    <x v="13"/>
    <x v="71"/>
    <x v="71"/>
    <x v="71"/>
    <x v="18"/>
    <x v="89"/>
    <x v="8"/>
    <x v="50"/>
    <x v="26"/>
    <x v="55"/>
    <x v="65"/>
    <x v="0"/>
  </r>
  <r>
    <x v="0"/>
    <x v="13"/>
    <x v="13"/>
    <x v="30"/>
    <x v="30"/>
    <x v="30"/>
    <x v="18"/>
    <x v="89"/>
    <x v="8"/>
    <x v="40"/>
    <x v="159"/>
    <x v="37"/>
    <x v="127"/>
    <x v="0"/>
  </r>
  <r>
    <x v="0"/>
    <x v="13"/>
    <x v="13"/>
    <x v="16"/>
    <x v="16"/>
    <x v="16"/>
    <x v="14"/>
    <x v="90"/>
    <x v="26"/>
    <x v="49"/>
    <x v="160"/>
    <x v="37"/>
    <x v="127"/>
    <x v="0"/>
  </r>
  <r>
    <x v="0"/>
    <x v="13"/>
    <x v="13"/>
    <x v="29"/>
    <x v="29"/>
    <x v="29"/>
    <x v="14"/>
    <x v="90"/>
    <x v="26"/>
    <x v="40"/>
    <x v="159"/>
    <x v="55"/>
    <x v="65"/>
    <x v="0"/>
  </r>
  <r>
    <x v="0"/>
    <x v="13"/>
    <x v="13"/>
    <x v="22"/>
    <x v="22"/>
    <x v="22"/>
    <x v="16"/>
    <x v="91"/>
    <x v="43"/>
    <x v="68"/>
    <x v="155"/>
    <x v="37"/>
    <x v="127"/>
    <x v="0"/>
  </r>
  <r>
    <x v="0"/>
    <x v="13"/>
    <x v="13"/>
    <x v="2"/>
    <x v="2"/>
    <x v="2"/>
    <x v="16"/>
    <x v="91"/>
    <x v="43"/>
    <x v="49"/>
    <x v="160"/>
    <x v="55"/>
    <x v="65"/>
    <x v="0"/>
  </r>
  <r>
    <x v="0"/>
    <x v="13"/>
    <x v="13"/>
    <x v="12"/>
    <x v="12"/>
    <x v="12"/>
    <x v="16"/>
    <x v="91"/>
    <x v="43"/>
    <x v="49"/>
    <x v="160"/>
    <x v="55"/>
    <x v="65"/>
    <x v="0"/>
  </r>
  <r>
    <x v="0"/>
    <x v="13"/>
    <x v="13"/>
    <x v="50"/>
    <x v="50"/>
    <x v="50"/>
    <x v="16"/>
    <x v="91"/>
    <x v="43"/>
    <x v="69"/>
    <x v="84"/>
    <x v="41"/>
    <x v="129"/>
    <x v="0"/>
  </r>
  <r>
    <x v="0"/>
    <x v="14"/>
    <x v="14"/>
    <x v="17"/>
    <x v="17"/>
    <x v="17"/>
    <x v="0"/>
    <x v="72"/>
    <x v="143"/>
    <x v="69"/>
    <x v="84"/>
    <x v="38"/>
    <x v="130"/>
    <x v="0"/>
  </r>
  <r>
    <x v="0"/>
    <x v="14"/>
    <x v="14"/>
    <x v="0"/>
    <x v="0"/>
    <x v="0"/>
    <x v="1"/>
    <x v="73"/>
    <x v="18"/>
    <x v="36"/>
    <x v="163"/>
    <x v="55"/>
    <x v="65"/>
    <x v="0"/>
  </r>
  <r>
    <x v="0"/>
    <x v="14"/>
    <x v="14"/>
    <x v="3"/>
    <x v="3"/>
    <x v="3"/>
    <x v="2"/>
    <x v="87"/>
    <x v="76"/>
    <x v="73"/>
    <x v="164"/>
    <x v="37"/>
    <x v="131"/>
    <x v="0"/>
  </r>
  <r>
    <x v="0"/>
    <x v="14"/>
    <x v="14"/>
    <x v="6"/>
    <x v="6"/>
    <x v="6"/>
    <x v="2"/>
    <x v="87"/>
    <x v="76"/>
    <x v="73"/>
    <x v="164"/>
    <x v="37"/>
    <x v="131"/>
    <x v="0"/>
  </r>
  <r>
    <x v="0"/>
    <x v="14"/>
    <x v="14"/>
    <x v="1"/>
    <x v="1"/>
    <x v="1"/>
    <x v="4"/>
    <x v="95"/>
    <x v="144"/>
    <x v="73"/>
    <x v="164"/>
    <x v="55"/>
    <x v="65"/>
    <x v="0"/>
  </r>
  <r>
    <x v="0"/>
    <x v="14"/>
    <x v="14"/>
    <x v="22"/>
    <x v="22"/>
    <x v="22"/>
    <x v="5"/>
    <x v="88"/>
    <x v="145"/>
    <x v="77"/>
    <x v="165"/>
    <x v="41"/>
    <x v="132"/>
    <x v="0"/>
  </r>
  <r>
    <x v="0"/>
    <x v="14"/>
    <x v="14"/>
    <x v="49"/>
    <x v="49"/>
    <x v="49"/>
    <x v="5"/>
    <x v="88"/>
    <x v="145"/>
    <x v="40"/>
    <x v="166"/>
    <x v="38"/>
    <x v="130"/>
    <x v="0"/>
  </r>
  <r>
    <x v="0"/>
    <x v="14"/>
    <x v="14"/>
    <x v="5"/>
    <x v="5"/>
    <x v="5"/>
    <x v="7"/>
    <x v="90"/>
    <x v="146"/>
    <x v="46"/>
    <x v="18"/>
    <x v="41"/>
    <x v="132"/>
    <x v="0"/>
  </r>
  <r>
    <x v="0"/>
    <x v="14"/>
    <x v="14"/>
    <x v="10"/>
    <x v="10"/>
    <x v="10"/>
    <x v="7"/>
    <x v="90"/>
    <x v="146"/>
    <x v="68"/>
    <x v="167"/>
    <x v="38"/>
    <x v="130"/>
    <x v="0"/>
  </r>
  <r>
    <x v="0"/>
    <x v="14"/>
    <x v="14"/>
    <x v="72"/>
    <x v="72"/>
    <x v="72"/>
    <x v="7"/>
    <x v="90"/>
    <x v="146"/>
    <x v="49"/>
    <x v="168"/>
    <x v="37"/>
    <x v="131"/>
    <x v="0"/>
  </r>
  <r>
    <x v="0"/>
    <x v="14"/>
    <x v="14"/>
    <x v="7"/>
    <x v="7"/>
    <x v="7"/>
    <x v="7"/>
    <x v="90"/>
    <x v="146"/>
    <x v="17"/>
    <x v="169"/>
    <x v="40"/>
    <x v="133"/>
    <x v="0"/>
  </r>
  <r>
    <x v="0"/>
    <x v="14"/>
    <x v="14"/>
    <x v="12"/>
    <x v="12"/>
    <x v="12"/>
    <x v="7"/>
    <x v="90"/>
    <x v="146"/>
    <x v="40"/>
    <x v="166"/>
    <x v="55"/>
    <x v="65"/>
    <x v="0"/>
  </r>
  <r>
    <x v="0"/>
    <x v="14"/>
    <x v="14"/>
    <x v="14"/>
    <x v="14"/>
    <x v="14"/>
    <x v="12"/>
    <x v="91"/>
    <x v="54"/>
    <x v="77"/>
    <x v="165"/>
    <x v="38"/>
    <x v="130"/>
    <x v="0"/>
  </r>
  <r>
    <x v="0"/>
    <x v="14"/>
    <x v="14"/>
    <x v="27"/>
    <x v="27"/>
    <x v="27"/>
    <x v="12"/>
    <x v="91"/>
    <x v="54"/>
    <x v="49"/>
    <x v="168"/>
    <x v="55"/>
    <x v="65"/>
    <x v="0"/>
  </r>
  <r>
    <x v="0"/>
    <x v="14"/>
    <x v="14"/>
    <x v="26"/>
    <x v="26"/>
    <x v="26"/>
    <x v="18"/>
    <x v="92"/>
    <x v="57"/>
    <x v="68"/>
    <x v="167"/>
    <x v="55"/>
    <x v="65"/>
    <x v="0"/>
  </r>
  <r>
    <x v="0"/>
    <x v="14"/>
    <x v="14"/>
    <x v="32"/>
    <x v="32"/>
    <x v="32"/>
    <x v="18"/>
    <x v="92"/>
    <x v="57"/>
    <x v="46"/>
    <x v="18"/>
    <x v="40"/>
    <x v="133"/>
    <x v="0"/>
  </r>
  <r>
    <x v="0"/>
    <x v="14"/>
    <x v="14"/>
    <x v="13"/>
    <x v="13"/>
    <x v="13"/>
    <x v="18"/>
    <x v="92"/>
    <x v="57"/>
    <x v="68"/>
    <x v="167"/>
    <x v="55"/>
    <x v="65"/>
    <x v="0"/>
  </r>
  <r>
    <x v="0"/>
    <x v="14"/>
    <x v="14"/>
    <x v="8"/>
    <x v="8"/>
    <x v="8"/>
    <x v="18"/>
    <x v="92"/>
    <x v="57"/>
    <x v="17"/>
    <x v="169"/>
    <x v="38"/>
    <x v="130"/>
    <x v="0"/>
  </r>
  <r>
    <x v="0"/>
    <x v="14"/>
    <x v="14"/>
    <x v="18"/>
    <x v="18"/>
    <x v="18"/>
    <x v="18"/>
    <x v="92"/>
    <x v="57"/>
    <x v="46"/>
    <x v="18"/>
    <x v="40"/>
    <x v="133"/>
    <x v="0"/>
  </r>
  <r>
    <x v="0"/>
    <x v="14"/>
    <x v="14"/>
    <x v="20"/>
    <x v="20"/>
    <x v="20"/>
    <x v="18"/>
    <x v="92"/>
    <x v="57"/>
    <x v="77"/>
    <x v="165"/>
    <x v="55"/>
    <x v="65"/>
    <x v="2"/>
  </r>
  <r>
    <x v="0"/>
    <x v="14"/>
    <x v="14"/>
    <x v="4"/>
    <x v="4"/>
    <x v="4"/>
    <x v="18"/>
    <x v="92"/>
    <x v="57"/>
    <x v="68"/>
    <x v="167"/>
    <x v="55"/>
    <x v="65"/>
    <x v="0"/>
  </r>
  <r>
    <x v="0"/>
    <x v="14"/>
    <x v="14"/>
    <x v="15"/>
    <x v="15"/>
    <x v="15"/>
    <x v="18"/>
    <x v="92"/>
    <x v="57"/>
    <x v="68"/>
    <x v="167"/>
    <x v="55"/>
    <x v="65"/>
    <x v="0"/>
  </r>
  <r>
    <x v="0"/>
    <x v="15"/>
    <x v="15"/>
    <x v="0"/>
    <x v="0"/>
    <x v="0"/>
    <x v="0"/>
    <x v="87"/>
    <x v="147"/>
    <x v="53"/>
    <x v="170"/>
    <x v="55"/>
    <x v="65"/>
    <x v="0"/>
  </r>
  <r>
    <x v="0"/>
    <x v="15"/>
    <x v="15"/>
    <x v="1"/>
    <x v="1"/>
    <x v="1"/>
    <x v="1"/>
    <x v="88"/>
    <x v="132"/>
    <x v="52"/>
    <x v="171"/>
    <x v="55"/>
    <x v="65"/>
    <x v="0"/>
  </r>
  <r>
    <x v="0"/>
    <x v="15"/>
    <x v="15"/>
    <x v="8"/>
    <x v="8"/>
    <x v="8"/>
    <x v="2"/>
    <x v="89"/>
    <x v="148"/>
    <x v="49"/>
    <x v="41"/>
    <x v="38"/>
    <x v="134"/>
    <x v="0"/>
  </r>
  <r>
    <x v="0"/>
    <x v="15"/>
    <x v="15"/>
    <x v="10"/>
    <x v="10"/>
    <x v="10"/>
    <x v="2"/>
    <x v="89"/>
    <x v="148"/>
    <x v="68"/>
    <x v="172"/>
    <x v="40"/>
    <x v="135"/>
    <x v="0"/>
  </r>
  <r>
    <x v="0"/>
    <x v="15"/>
    <x v="15"/>
    <x v="17"/>
    <x v="17"/>
    <x v="17"/>
    <x v="2"/>
    <x v="89"/>
    <x v="148"/>
    <x v="69"/>
    <x v="84"/>
    <x v="37"/>
    <x v="16"/>
    <x v="0"/>
  </r>
  <r>
    <x v="0"/>
    <x v="15"/>
    <x v="15"/>
    <x v="5"/>
    <x v="5"/>
    <x v="5"/>
    <x v="5"/>
    <x v="90"/>
    <x v="149"/>
    <x v="17"/>
    <x v="173"/>
    <x v="56"/>
    <x v="136"/>
    <x v="0"/>
  </r>
  <r>
    <x v="0"/>
    <x v="15"/>
    <x v="15"/>
    <x v="9"/>
    <x v="9"/>
    <x v="9"/>
    <x v="5"/>
    <x v="90"/>
    <x v="149"/>
    <x v="68"/>
    <x v="172"/>
    <x v="38"/>
    <x v="134"/>
    <x v="0"/>
  </r>
  <r>
    <x v="0"/>
    <x v="15"/>
    <x v="15"/>
    <x v="38"/>
    <x v="38"/>
    <x v="38"/>
    <x v="5"/>
    <x v="90"/>
    <x v="149"/>
    <x v="68"/>
    <x v="172"/>
    <x v="55"/>
    <x v="65"/>
    <x v="5"/>
  </r>
  <r>
    <x v="0"/>
    <x v="15"/>
    <x v="15"/>
    <x v="18"/>
    <x v="18"/>
    <x v="18"/>
    <x v="5"/>
    <x v="90"/>
    <x v="149"/>
    <x v="68"/>
    <x v="172"/>
    <x v="38"/>
    <x v="134"/>
    <x v="0"/>
  </r>
  <r>
    <x v="0"/>
    <x v="15"/>
    <x v="15"/>
    <x v="36"/>
    <x v="36"/>
    <x v="36"/>
    <x v="9"/>
    <x v="91"/>
    <x v="150"/>
    <x v="77"/>
    <x v="174"/>
    <x v="38"/>
    <x v="134"/>
    <x v="0"/>
  </r>
  <r>
    <x v="0"/>
    <x v="15"/>
    <x v="15"/>
    <x v="13"/>
    <x v="13"/>
    <x v="13"/>
    <x v="9"/>
    <x v="91"/>
    <x v="150"/>
    <x v="77"/>
    <x v="174"/>
    <x v="38"/>
    <x v="134"/>
    <x v="0"/>
  </r>
  <r>
    <x v="0"/>
    <x v="15"/>
    <x v="15"/>
    <x v="16"/>
    <x v="16"/>
    <x v="16"/>
    <x v="9"/>
    <x v="91"/>
    <x v="150"/>
    <x v="69"/>
    <x v="84"/>
    <x v="41"/>
    <x v="137"/>
    <x v="0"/>
  </r>
  <r>
    <x v="0"/>
    <x v="15"/>
    <x v="15"/>
    <x v="25"/>
    <x v="25"/>
    <x v="25"/>
    <x v="9"/>
    <x v="91"/>
    <x v="150"/>
    <x v="69"/>
    <x v="84"/>
    <x v="41"/>
    <x v="137"/>
    <x v="0"/>
  </r>
  <r>
    <x v="0"/>
    <x v="15"/>
    <x v="15"/>
    <x v="27"/>
    <x v="27"/>
    <x v="27"/>
    <x v="9"/>
    <x v="91"/>
    <x v="150"/>
    <x v="68"/>
    <x v="172"/>
    <x v="37"/>
    <x v="16"/>
    <x v="0"/>
  </r>
  <r>
    <x v="0"/>
    <x v="15"/>
    <x v="15"/>
    <x v="26"/>
    <x v="26"/>
    <x v="26"/>
    <x v="18"/>
    <x v="92"/>
    <x v="133"/>
    <x v="68"/>
    <x v="172"/>
    <x v="55"/>
    <x v="65"/>
    <x v="0"/>
  </r>
  <r>
    <x v="0"/>
    <x v="15"/>
    <x v="15"/>
    <x v="14"/>
    <x v="14"/>
    <x v="14"/>
    <x v="18"/>
    <x v="92"/>
    <x v="133"/>
    <x v="77"/>
    <x v="174"/>
    <x v="37"/>
    <x v="16"/>
    <x v="0"/>
  </r>
  <r>
    <x v="0"/>
    <x v="15"/>
    <x v="15"/>
    <x v="2"/>
    <x v="2"/>
    <x v="2"/>
    <x v="18"/>
    <x v="92"/>
    <x v="133"/>
    <x v="46"/>
    <x v="175"/>
    <x v="40"/>
    <x v="135"/>
    <x v="0"/>
  </r>
  <r>
    <x v="0"/>
    <x v="15"/>
    <x v="15"/>
    <x v="33"/>
    <x v="33"/>
    <x v="33"/>
    <x v="15"/>
    <x v="93"/>
    <x v="57"/>
    <x v="69"/>
    <x v="84"/>
    <x v="40"/>
    <x v="135"/>
    <x v="0"/>
  </r>
  <r>
    <x v="0"/>
    <x v="15"/>
    <x v="15"/>
    <x v="54"/>
    <x v="54"/>
    <x v="54"/>
    <x v="15"/>
    <x v="93"/>
    <x v="57"/>
    <x v="46"/>
    <x v="175"/>
    <x v="38"/>
    <x v="134"/>
    <x v="0"/>
  </r>
  <r>
    <x v="0"/>
    <x v="15"/>
    <x v="15"/>
    <x v="31"/>
    <x v="31"/>
    <x v="31"/>
    <x v="15"/>
    <x v="93"/>
    <x v="57"/>
    <x v="77"/>
    <x v="174"/>
    <x v="55"/>
    <x v="65"/>
    <x v="0"/>
  </r>
  <r>
    <x v="0"/>
    <x v="15"/>
    <x v="15"/>
    <x v="7"/>
    <x v="7"/>
    <x v="7"/>
    <x v="15"/>
    <x v="93"/>
    <x v="57"/>
    <x v="46"/>
    <x v="175"/>
    <x v="38"/>
    <x v="134"/>
    <x v="0"/>
  </r>
  <r>
    <x v="0"/>
    <x v="15"/>
    <x v="15"/>
    <x v="68"/>
    <x v="68"/>
    <x v="68"/>
    <x v="15"/>
    <x v="93"/>
    <x v="57"/>
    <x v="69"/>
    <x v="84"/>
    <x v="40"/>
    <x v="135"/>
    <x v="0"/>
  </r>
  <r>
    <x v="0"/>
    <x v="15"/>
    <x v="15"/>
    <x v="6"/>
    <x v="6"/>
    <x v="6"/>
    <x v="15"/>
    <x v="93"/>
    <x v="57"/>
    <x v="77"/>
    <x v="174"/>
    <x v="55"/>
    <x v="65"/>
    <x v="0"/>
  </r>
  <r>
    <x v="0"/>
    <x v="15"/>
    <x v="15"/>
    <x v="15"/>
    <x v="15"/>
    <x v="15"/>
    <x v="15"/>
    <x v="93"/>
    <x v="57"/>
    <x v="77"/>
    <x v="174"/>
    <x v="55"/>
    <x v="65"/>
    <x v="0"/>
  </r>
  <r>
    <x v="0"/>
    <x v="16"/>
    <x v="16"/>
    <x v="49"/>
    <x v="49"/>
    <x v="49"/>
    <x v="0"/>
    <x v="90"/>
    <x v="0"/>
    <x v="49"/>
    <x v="176"/>
    <x v="37"/>
    <x v="138"/>
    <x v="0"/>
  </r>
  <r>
    <x v="0"/>
    <x v="16"/>
    <x v="16"/>
    <x v="31"/>
    <x v="31"/>
    <x v="31"/>
    <x v="1"/>
    <x v="91"/>
    <x v="151"/>
    <x v="49"/>
    <x v="176"/>
    <x v="55"/>
    <x v="65"/>
    <x v="0"/>
  </r>
  <r>
    <x v="0"/>
    <x v="16"/>
    <x v="16"/>
    <x v="73"/>
    <x v="73"/>
    <x v="73"/>
    <x v="2"/>
    <x v="92"/>
    <x v="152"/>
    <x v="46"/>
    <x v="99"/>
    <x v="40"/>
    <x v="139"/>
    <x v="0"/>
  </r>
  <r>
    <x v="0"/>
    <x v="16"/>
    <x v="16"/>
    <x v="44"/>
    <x v="44"/>
    <x v="44"/>
    <x v="2"/>
    <x v="92"/>
    <x v="152"/>
    <x v="68"/>
    <x v="146"/>
    <x v="55"/>
    <x v="65"/>
    <x v="0"/>
  </r>
  <r>
    <x v="0"/>
    <x v="16"/>
    <x v="16"/>
    <x v="4"/>
    <x v="4"/>
    <x v="4"/>
    <x v="2"/>
    <x v="92"/>
    <x v="152"/>
    <x v="68"/>
    <x v="146"/>
    <x v="55"/>
    <x v="65"/>
    <x v="0"/>
  </r>
  <r>
    <x v="0"/>
    <x v="16"/>
    <x v="16"/>
    <x v="0"/>
    <x v="0"/>
    <x v="0"/>
    <x v="2"/>
    <x v="92"/>
    <x v="152"/>
    <x v="68"/>
    <x v="146"/>
    <x v="55"/>
    <x v="65"/>
    <x v="0"/>
  </r>
  <r>
    <x v="0"/>
    <x v="16"/>
    <x v="16"/>
    <x v="35"/>
    <x v="35"/>
    <x v="35"/>
    <x v="2"/>
    <x v="92"/>
    <x v="152"/>
    <x v="69"/>
    <x v="84"/>
    <x v="55"/>
    <x v="65"/>
    <x v="6"/>
  </r>
  <r>
    <x v="0"/>
    <x v="16"/>
    <x v="16"/>
    <x v="9"/>
    <x v="9"/>
    <x v="9"/>
    <x v="7"/>
    <x v="93"/>
    <x v="153"/>
    <x v="77"/>
    <x v="177"/>
    <x v="55"/>
    <x v="65"/>
    <x v="0"/>
  </r>
  <r>
    <x v="0"/>
    <x v="16"/>
    <x v="16"/>
    <x v="25"/>
    <x v="25"/>
    <x v="25"/>
    <x v="7"/>
    <x v="93"/>
    <x v="153"/>
    <x v="17"/>
    <x v="178"/>
    <x v="37"/>
    <x v="138"/>
    <x v="0"/>
  </r>
  <r>
    <x v="0"/>
    <x v="16"/>
    <x v="16"/>
    <x v="27"/>
    <x v="27"/>
    <x v="27"/>
    <x v="7"/>
    <x v="93"/>
    <x v="153"/>
    <x v="77"/>
    <x v="177"/>
    <x v="55"/>
    <x v="65"/>
    <x v="0"/>
  </r>
  <r>
    <x v="0"/>
    <x v="16"/>
    <x v="16"/>
    <x v="1"/>
    <x v="1"/>
    <x v="1"/>
    <x v="7"/>
    <x v="93"/>
    <x v="153"/>
    <x v="77"/>
    <x v="177"/>
    <x v="55"/>
    <x v="65"/>
    <x v="0"/>
  </r>
  <r>
    <x v="0"/>
    <x v="16"/>
    <x v="16"/>
    <x v="5"/>
    <x v="5"/>
    <x v="5"/>
    <x v="11"/>
    <x v="94"/>
    <x v="66"/>
    <x v="46"/>
    <x v="99"/>
    <x v="37"/>
    <x v="138"/>
    <x v="0"/>
  </r>
  <r>
    <x v="0"/>
    <x v="16"/>
    <x v="16"/>
    <x v="74"/>
    <x v="74"/>
    <x v="74"/>
    <x v="11"/>
    <x v="94"/>
    <x v="66"/>
    <x v="17"/>
    <x v="178"/>
    <x v="55"/>
    <x v="65"/>
    <x v="0"/>
  </r>
  <r>
    <x v="0"/>
    <x v="16"/>
    <x v="16"/>
    <x v="36"/>
    <x v="36"/>
    <x v="36"/>
    <x v="11"/>
    <x v="94"/>
    <x v="66"/>
    <x v="17"/>
    <x v="178"/>
    <x v="55"/>
    <x v="65"/>
    <x v="0"/>
  </r>
  <r>
    <x v="0"/>
    <x v="16"/>
    <x v="16"/>
    <x v="75"/>
    <x v="75"/>
    <x v="75"/>
    <x v="11"/>
    <x v="94"/>
    <x v="66"/>
    <x v="46"/>
    <x v="99"/>
    <x v="37"/>
    <x v="138"/>
    <x v="0"/>
  </r>
  <r>
    <x v="0"/>
    <x v="16"/>
    <x v="16"/>
    <x v="14"/>
    <x v="14"/>
    <x v="14"/>
    <x v="11"/>
    <x v="94"/>
    <x v="66"/>
    <x v="17"/>
    <x v="178"/>
    <x v="55"/>
    <x v="65"/>
    <x v="0"/>
  </r>
  <r>
    <x v="0"/>
    <x v="16"/>
    <x v="16"/>
    <x v="16"/>
    <x v="16"/>
    <x v="16"/>
    <x v="11"/>
    <x v="94"/>
    <x v="66"/>
    <x v="69"/>
    <x v="84"/>
    <x v="38"/>
    <x v="140"/>
    <x v="0"/>
  </r>
  <r>
    <x v="0"/>
    <x v="16"/>
    <x v="16"/>
    <x v="7"/>
    <x v="7"/>
    <x v="7"/>
    <x v="11"/>
    <x v="94"/>
    <x v="66"/>
    <x v="69"/>
    <x v="84"/>
    <x v="38"/>
    <x v="140"/>
    <x v="0"/>
  </r>
  <r>
    <x v="0"/>
    <x v="16"/>
    <x v="16"/>
    <x v="24"/>
    <x v="24"/>
    <x v="24"/>
    <x v="11"/>
    <x v="94"/>
    <x v="66"/>
    <x v="17"/>
    <x v="178"/>
    <x v="55"/>
    <x v="65"/>
    <x v="0"/>
  </r>
  <r>
    <x v="0"/>
    <x v="16"/>
    <x v="16"/>
    <x v="76"/>
    <x v="76"/>
    <x v="76"/>
    <x v="11"/>
    <x v="94"/>
    <x v="66"/>
    <x v="17"/>
    <x v="178"/>
    <x v="55"/>
    <x v="65"/>
    <x v="0"/>
  </r>
  <r>
    <x v="0"/>
    <x v="16"/>
    <x v="16"/>
    <x v="77"/>
    <x v="77"/>
    <x v="77"/>
    <x v="11"/>
    <x v="94"/>
    <x v="66"/>
    <x v="46"/>
    <x v="99"/>
    <x v="55"/>
    <x v="65"/>
    <x v="0"/>
  </r>
  <r>
    <x v="0"/>
    <x v="16"/>
    <x v="16"/>
    <x v="78"/>
    <x v="78"/>
    <x v="78"/>
    <x v="11"/>
    <x v="94"/>
    <x v="66"/>
    <x v="46"/>
    <x v="99"/>
    <x v="37"/>
    <x v="138"/>
    <x v="0"/>
  </r>
  <r>
    <x v="0"/>
    <x v="17"/>
    <x v="17"/>
    <x v="49"/>
    <x v="49"/>
    <x v="49"/>
    <x v="0"/>
    <x v="88"/>
    <x v="154"/>
    <x v="52"/>
    <x v="179"/>
    <x v="55"/>
    <x v="65"/>
    <x v="0"/>
  </r>
  <r>
    <x v="0"/>
    <x v="17"/>
    <x v="17"/>
    <x v="9"/>
    <x v="9"/>
    <x v="9"/>
    <x v="1"/>
    <x v="89"/>
    <x v="155"/>
    <x v="40"/>
    <x v="180"/>
    <x v="37"/>
    <x v="141"/>
    <x v="0"/>
  </r>
  <r>
    <x v="0"/>
    <x v="17"/>
    <x v="17"/>
    <x v="1"/>
    <x v="1"/>
    <x v="1"/>
    <x v="1"/>
    <x v="89"/>
    <x v="155"/>
    <x v="50"/>
    <x v="134"/>
    <x v="55"/>
    <x v="65"/>
    <x v="0"/>
  </r>
  <r>
    <x v="0"/>
    <x v="17"/>
    <x v="17"/>
    <x v="0"/>
    <x v="0"/>
    <x v="0"/>
    <x v="1"/>
    <x v="89"/>
    <x v="155"/>
    <x v="50"/>
    <x v="134"/>
    <x v="55"/>
    <x v="65"/>
    <x v="0"/>
  </r>
  <r>
    <x v="0"/>
    <x v="17"/>
    <x v="17"/>
    <x v="8"/>
    <x v="8"/>
    <x v="8"/>
    <x v="4"/>
    <x v="90"/>
    <x v="152"/>
    <x v="77"/>
    <x v="181"/>
    <x v="40"/>
    <x v="142"/>
    <x v="0"/>
  </r>
  <r>
    <x v="0"/>
    <x v="17"/>
    <x v="17"/>
    <x v="28"/>
    <x v="28"/>
    <x v="28"/>
    <x v="5"/>
    <x v="92"/>
    <x v="156"/>
    <x v="17"/>
    <x v="83"/>
    <x v="38"/>
    <x v="138"/>
    <x v="0"/>
  </r>
  <r>
    <x v="0"/>
    <x v="17"/>
    <x v="17"/>
    <x v="79"/>
    <x v="79"/>
    <x v="79"/>
    <x v="5"/>
    <x v="92"/>
    <x v="156"/>
    <x v="77"/>
    <x v="181"/>
    <x v="37"/>
    <x v="141"/>
    <x v="0"/>
  </r>
  <r>
    <x v="0"/>
    <x v="17"/>
    <x v="17"/>
    <x v="31"/>
    <x v="31"/>
    <x v="31"/>
    <x v="5"/>
    <x v="92"/>
    <x v="156"/>
    <x v="77"/>
    <x v="181"/>
    <x v="37"/>
    <x v="141"/>
    <x v="0"/>
  </r>
  <r>
    <x v="0"/>
    <x v="17"/>
    <x v="17"/>
    <x v="51"/>
    <x v="51"/>
    <x v="51"/>
    <x v="5"/>
    <x v="92"/>
    <x v="156"/>
    <x v="77"/>
    <x v="181"/>
    <x v="37"/>
    <x v="141"/>
    <x v="0"/>
  </r>
  <r>
    <x v="0"/>
    <x v="17"/>
    <x v="17"/>
    <x v="16"/>
    <x v="16"/>
    <x v="16"/>
    <x v="5"/>
    <x v="92"/>
    <x v="156"/>
    <x v="77"/>
    <x v="181"/>
    <x v="37"/>
    <x v="141"/>
    <x v="0"/>
  </r>
  <r>
    <x v="0"/>
    <x v="17"/>
    <x v="17"/>
    <x v="37"/>
    <x v="37"/>
    <x v="37"/>
    <x v="5"/>
    <x v="92"/>
    <x v="156"/>
    <x v="68"/>
    <x v="182"/>
    <x v="55"/>
    <x v="65"/>
    <x v="0"/>
  </r>
  <r>
    <x v="0"/>
    <x v="17"/>
    <x v="17"/>
    <x v="4"/>
    <x v="4"/>
    <x v="4"/>
    <x v="5"/>
    <x v="92"/>
    <x v="156"/>
    <x v="68"/>
    <x v="182"/>
    <x v="55"/>
    <x v="65"/>
    <x v="0"/>
  </r>
  <r>
    <x v="0"/>
    <x v="17"/>
    <x v="17"/>
    <x v="24"/>
    <x v="24"/>
    <x v="24"/>
    <x v="5"/>
    <x v="92"/>
    <x v="156"/>
    <x v="68"/>
    <x v="182"/>
    <x v="55"/>
    <x v="65"/>
    <x v="0"/>
  </r>
  <r>
    <x v="0"/>
    <x v="17"/>
    <x v="17"/>
    <x v="73"/>
    <x v="73"/>
    <x v="73"/>
    <x v="13"/>
    <x v="93"/>
    <x v="66"/>
    <x v="69"/>
    <x v="84"/>
    <x v="40"/>
    <x v="142"/>
    <x v="0"/>
  </r>
  <r>
    <x v="0"/>
    <x v="17"/>
    <x v="17"/>
    <x v="3"/>
    <x v="3"/>
    <x v="3"/>
    <x v="13"/>
    <x v="93"/>
    <x v="66"/>
    <x v="17"/>
    <x v="83"/>
    <x v="37"/>
    <x v="141"/>
    <x v="0"/>
  </r>
  <r>
    <x v="0"/>
    <x v="17"/>
    <x v="17"/>
    <x v="76"/>
    <x v="76"/>
    <x v="76"/>
    <x v="13"/>
    <x v="93"/>
    <x v="66"/>
    <x v="17"/>
    <x v="83"/>
    <x v="37"/>
    <x v="141"/>
    <x v="0"/>
  </r>
  <r>
    <x v="0"/>
    <x v="17"/>
    <x v="17"/>
    <x v="17"/>
    <x v="17"/>
    <x v="17"/>
    <x v="13"/>
    <x v="93"/>
    <x v="66"/>
    <x v="69"/>
    <x v="84"/>
    <x v="38"/>
    <x v="138"/>
    <x v="0"/>
  </r>
  <r>
    <x v="0"/>
    <x v="17"/>
    <x v="17"/>
    <x v="5"/>
    <x v="5"/>
    <x v="5"/>
    <x v="15"/>
    <x v="94"/>
    <x v="157"/>
    <x v="46"/>
    <x v="183"/>
    <x v="37"/>
    <x v="141"/>
    <x v="0"/>
  </r>
  <r>
    <x v="0"/>
    <x v="17"/>
    <x v="17"/>
    <x v="75"/>
    <x v="75"/>
    <x v="75"/>
    <x v="15"/>
    <x v="94"/>
    <x v="157"/>
    <x v="17"/>
    <x v="83"/>
    <x v="55"/>
    <x v="65"/>
    <x v="0"/>
  </r>
  <r>
    <x v="0"/>
    <x v="17"/>
    <x v="17"/>
    <x v="32"/>
    <x v="32"/>
    <x v="32"/>
    <x v="15"/>
    <x v="94"/>
    <x v="157"/>
    <x v="69"/>
    <x v="84"/>
    <x v="38"/>
    <x v="138"/>
    <x v="0"/>
  </r>
  <r>
    <x v="0"/>
    <x v="17"/>
    <x v="17"/>
    <x v="22"/>
    <x v="22"/>
    <x v="22"/>
    <x v="15"/>
    <x v="94"/>
    <x v="157"/>
    <x v="46"/>
    <x v="183"/>
    <x v="37"/>
    <x v="141"/>
    <x v="0"/>
  </r>
  <r>
    <x v="0"/>
    <x v="17"/>
    <x v="17"/>
    <x v="72"/>
    <x v="72"/>
    <x v="72"/>
    <x v="15"/>
    <x v="94"/>
    <x v="157"/>
    <x v="46"/>
    <x v="183"/>
    <x v="37"/>
    <x v="141"/>
    <x v="0"/>
  </r>
  <r>
    <x v="0"/>
    <x v="17"/>
    <x v="17"/>
    <x v="25"/>
    <x v="25"/>
    <x v="25"/>
    <x v="15"/>
    <x v="94"/>
    <x v="157"/>
    <x v="69"/>
    <x v="84"/>
    <x v="38"/>
    <x v="138"/>
    <x v="0"/>
  </r>
  <r>
    <x v="0"/>
    <x v="17"/>
    <x v="17"/>
    <x v="21"/>
    <x v="21"/>
    <x v="21"/>
    <x v="15"/>
    <x v="94"/>
    <x v="157"/>
    <x v="17"/>
    <x v="83"/>
    <x v="55"/>
    <x v="65"/>
    <x v="0"/>
  </r>
  <r>
    <x v="0"/>
    <x v="17"/>
    <x v="17"/>
    <x v="27"/>
    <x v="27"/>
    <x v="27"/>
    <x v="15"/>
    <x v="94"/>
    <x v="157"/>
    <x v="46"/>
    <x v="183"/>
    <x v="37"/>
    <x v="141"/>
    <x v="0"/>
  </r>
  <r>
    <x v="0"/>
    <x v="17"/>
    <x v="17"/>
    <x v="6"/>
    <x v="6"/>
    <x v="6"/>
    <x v="15"/>
    <x v="94"/>
    <x v="157"/>
    <x v="17"/>
    <x v="83"/>
    <x v="55"/>
    <x v="65"/>
    <x v="0"/>
  </r>
  <r>
    <x v="0"/>
    <x v="17"/>
    <x v="17"/>
    <x v="59"/>
    <x v="59"/>
    <x v="59"/>
    <x v="15"/>
    <x v="94"/>
    <x v="157"/>
    <x v="17"/>
    <x v="83"/>
    <x v="55"/>
    <x v="65"/>
    <x v="0"/>
  </r>
  <r>
    <x v="0"/>
    <x v="17"/>
    <x v="17"/>
    <x v="80"/>
    <x v="80"/>
    <x v="80"/>
    <x v="15"/>
    <x v="94"/>
    <x v="157"/>
    <x v="46"/>
    <x v="183"/>
    <x v="37"/>
    <x v="141"/>
    <x v="0"/>
  </r>
  <r>
    <x v="0"/>
    <x v="17"/>
    <x v="17"/>
    <x v="15"/>
    <x v="15"/>
    <x v="15"/>
    <x v="15"/>
    <x v="94"/>
    <x v="157"/>
    <x v="17"/>
    <x v="83"/>
    <x v="55"/>
    <x v="65"/>
    <x v="0"/>
  </r>
  <r>
    <x v="0"/>
    <x v="18"/>
    <x v="18"/>
    <x v="31"/>
    <x v="31"/>
    <x v="31"/>
    <x v="0"/>
    <x v="92"/>
    <x v="158"/>
    <x v="68"/>
    <x v="184"/>
    <x v="55"/>
    <x v="65"/>
    <x v="0"/>
  </r>
  <r>
    <x v="0"/>
    <x v="18"/>
    <x v="18"/>
    <x v="5"/>
    <x v="5"/>
    <x v="5"/>
    <x v="1"/>
    <x v="93"/>
    <x v="159"/>
    <x v="69"/>
    <x v="84"/>
    <x v="40"/>
    <x v="143"/>
    <x v="0"/>
  </r>
  <r>
    <x v="0"/>
    <x v="18"/>
    <x v="18"/>
    <x v="14"/>
    <x v="14"/>
    <x v="14"/>
    <x v="1"/>
    <x v="93"/>
    <x v="159"/>
    <x v="77"/>
    <x v="185"/>
    <x v="55"/>
    <x v="65"/>
    <x v="0"/>
  </r>
  <r>
    <x v="0"/>
    <x v="18"/>
    <x v="18"/>
    <x v="16"/>
    <x v="16"/>
    <x v="16"/>
    <x v="1"/>
    <x v="93"/>
    <x v="159"/>
    <x v="77"/>
    <x v="185"/>
    <x v="55"/>
    <x v="65"/>
    <x v="0"/>
  </r>
  <r>
    <x v="0"/>
    <x v="18"/>
    <x v="18"/>
    <x v="28"/>
    <x v="28"/>
    <x v="28"/>
    <x v="4"/>
    <x v="94"/>
    <x v="160"/>
    <x v="46"/>
    <x v="186"/>
    <x v="37"/>
    <x v="144"/>
    <x v="0"/>
  </r>
  <r>
    <x v="0"/>
    <x v="18"/>
    <x v="18"/>
    <x v="9"/>
    <x v="9"/>
    <x v="9"/>
    <x v="5"/>
    <x v="96"/>
    <x v="119"/>
    <x v="46"/>
    <x v="186"/>
    <x v="55"/>
    <x v="65"/>
    <x v="0"/>
  </r>
  <r>
    <x v="0"/>
    <x v="18"/>
    <x v="18"/>
    <x v="74"/>
    <x v="74"/>
    <x v="74"/>
    <x v="5"/>
    <x v="96"/>
    <x v="119"/>
    <x v="46"/>
    <x v="186"/>
    <x v="55"/>
    <x v="65"/>
    <x v="0"/>
  </r>
  <r>
    <x v="0"/>
    <x v="18"/>
    <x v="18"/>
    <x v="81"/>
    <x v="81"/>
    <x v="81"/>
    <x v="5"/>
    <x v="96"/>
    <x v="119"/>
    <x v="46"/>
    <x v="186"/>
    <x v="55"/>
    <x v="65"/>
    <x v="0"/>
  </r>
  <r>
    <x v="0"/>
    <x v="18"/>
    <x v="18"/>
    <x v="38"/>
    <x v="38"/>
    <x v="38"/>
    <x v="5"/>
    <x v="96"/>
    <x v="119"/>
    <x v="46"/>
    <x v="186"/>
    <x v="55"/>
    <x v="65"/>
    <x v="0"/>
  </r>
  <r>
    <x v="0"/>
    <x v="18"/>
    <x v="18"/>
    <x v="82"/>
    <x v="82"/>
    <x v="82"/>
    <x v="5"/>
    <x v="96"/>
    <x v="119"/>
    <x v="69"/>
    <x v="84"/>
    <x v="37"/>
    <x v="144"/>
    <x v="0"/>
  </r>
  <r>
    <x v="0"/>
    <x v="18"/>
    <x v="18"/>
    <x v="83"/>
    <x v="83"/>
    <x v="83"/>
    <x v="5"/>
    <x v="96"/>
    <x v="119"/>
    <x v="69"/>
    <x v="84"/>
    <x v="55"/>
    <x v="65"/>
    <x v="2"/>
  </r>
  <r>
    <x v="0"/>
    <x v="18"/>
    <x v="18"/>
    <x v="33"/>
    <x v="33"/>
    <x v="33"/>
    <x v="5"/>
    <x v="96"/>
    <x v="119"/>
    <x v="69"/>
    <x v="84"/>
    <x v="37"/>
    <x v="144"/>
    <x v="0"/>
  </r>
  <r>
    <x v="0"/>
    <x v="18"/>
    <x v="18"/>
    <x v="48"/>
    <x v="48"/>
    <x v="48"/>
    <x v="5"/>
    <x v="96"/>
    <x v="119"/>
    <x v="46"/>
    <x v="186"/>
    <x v="55"/>
    <x v="65"/>
    <x v="0"/>
  </r>
  <r>
    <x v="0"/>
    <x v="18"/>
    <x v="18"/>
    <x v="84"/>
    <x v="84"/>
    <x v="84"/>
    <x v="5"/>
    <x v="96"/>
    <x v="119"/>
    <x v="46"/>
    <x v="186"/>
    <x v="55"/>
    <x v="65"/>
    <x v="0"/>
  </r>
  <r>
    <x v="0"/>
    <x v="18"/>
    <x v="18"/>
    <x v="3"/>
    <x v="3"/>
    <x v="3"/>
    <x v="5"/>
    <x v="96"/>
    <x v="119"/>
    <x v="46"/>
    <x v="186"/>
    <x v="55"/>
    <x v="65"/>
    <x v="0"/>
  </r>
  <r>
    <x v="0"/>
    <x v="18"/>
    <x v="18"/>
    <x v="49"/>
    <x v="49"/>
    <x v="49"/>
    <x v="5"/>
    <x v="96"/>
    <x v="119"/>
    <x v="46"/>
    <x v="186"/>
    <x v="55"/>
    <x v="65"/>
    <x v="0"/>
  </r>
  <r>
    <x v="0"/>
    <x v="18"/>
    <x v="18"/>
    <x v="6"/>
    <x v="6"/>
    <x v="6"/>
    <x v="5"/>
    <x v="96"/>
    <x v="119"/>
    <x v="46"/>
    <x v="186"/>
    <x v="55"/>
    <x v="65"/>
    <x v="0"/>
  </r>
  <r>
    <x v="0"/>
    <x v="18"/>
    <x v="18"/>
    <x v="39"/>
    <x v="39"/>
    <x v="39"/>
    <x v="5"/>
    <x v="96"/>
    <x v="119"/>
    <x v="69"/>
    <x v="84"/>
    <x v="55"/>
    <x v="65"/>
    <x v="0"/>
  </r>
  <r>
    <x v="0"/>
    <x v="18"/>
    <x v="18"/>
    <x v="1"/>
    <x v="1"/>
    <x v="1"/>
    <x v="5"/>
    <x v="96"/>
    <x v="119"/>
    <x v="46"/>
    <x v="186"/>
    <x v="55"/>
    <x v="65"/>
    <x v="0"/>
  </r>
  <r>
    <x v="0"/>
    <x v="18"/>
    <x v="18"/>
    <x v="0"/>
    <x v="0"/>
    <x v="0"/>
    <x v="5"/>
    <x v="96"/>
    <x v="119"/>
    <x v="46"/>
    <x v="186"/>
    <x v="55"/>
    <x v="65"/>
    <x v="0"/>
  </r>
  <r>
    <x v="0"/>
    <x v="18"/>
    <x v="18"/>
    <x v="77"/>
    <x v="77"/>
    <x v="77"/>
    <x v="5"/>
    <x v="96"/>
    <x v="119"/>
    <x v="69"/>
    <x v="84"/>
    <x v="55"/>
    <x v="65"/>
    <x v="2"/>
  </r>
  <r>
    <x v="0"/>
    <x v="19"/>
    <x v="19"/>
    <x v="0"/>
    <x v="0"/>
    <x v="0"/>
    <x v="0"/>
    <x v="75"/>
    <x v="161"/>
    <x v="33"/>
    <x v="187"/>
    <x v="37"/>
    <x v="145"/>
    <x v="0"/>
  </r>
  <r>
    <x v="0"/>
    <x v="19"/>
    <x v="19"/>
    <x v="2"/>
    <x v="2"/>
    <x v="2"/>
    <x v="1"/>
    <x v="70"/>
    <x v="162"/>
    <x v="43"/>
    <x v="188"/>
    <x v="37"/>
    <x v="145"/>
    <x v="0"/>
  </r>
  <r>
    <x v="0"/>
    <x v="19"/>
    <x v="19"/>
    <x v="14"/>
    <x v="14"/>
    <x v="14"/>
    <x v="2"/>
    <x v="47"/>
    <x v="95"/>
    <x v="25"/>
    <x v="189"/>
    <x v="52"/>
    <x v="146"/>
    <x v="0"/>
  </r>
  <r>
    <x v="0"/>
    <x v="19"/>
    <x v="19"/>
    <x v="1"/>
    <x v="1"/>
    <x v="1"/>
    <x v="3"/>
    <x v="76"/>
    <x v="163"/>
    <x v="44"/>
    <x v="190"/>
    <x v="55"/>
    <x v="65"/>
    <x v="0"/>
  </r>
  <r>
    <x v="0"/>
    <x v="19"/>
    <x v="19"/>
    <x v="5"/>
    <x v="5"/>
    <x v="5"/>
    <x v="4"/>
    <x v="72"/>
    <x v="21"/>
    <x v="17"/>
    <x v="191"/>
    <x v="44"/>
    <x v="147"/>
    <x v="0"/>
  </r>
  <r>
    <x v="0"/>
    <x v="19"/>
    <x v="19"/>
    <x v="9"/>
    <x v="9"/>
    <x v="9"/>
    <x v="4"/>
    <x v="72"/>
    <x v="21"/>
    <x v="25"/>
    <x v="189"/>
    <x v="40"/>
    <x v="148"/>
    <x v="0"/>
  </r>
  <r>
    <x v="0"/>
    <x v="19"/>
    <x v="19"/>
    <x v="6"/>
    <x v="6"/>
    <x v="6"/>
    <x v="4"/>
    <x v="72"/>
    <x v="21"/>
    <x v="34"/>
    <x v="192"/>
    <x v="38"/>
    <x v="149"/>
    <x v="0"/>
  </r>
  <r>
    <x v="0"/>
    <x v="19"/>
    <x v="19"/>
    <x v="3"/>
    <x v="3"/>
    <x v="3"/>
    <x v="7"/>
    <x v="73"/>
    <x v="164"/>
    <x v="70"/>
    <x v="193"/>
    <x v="56"/>
    <x v="150"/>
    <x v="0"/>
  </r>
  <r>
    <x v="0"/>
    <x v="19"/>
    <x v="19"/>
    <x v="20"/>
    <x v="20"/>
    <x v="20"/>
    <x v="7"/>
    <x v="73"/>
    <x v="164"/>
    <x v="67"/>
    <x v="194"/>
    <x v="38"/>
    <x v="149"/>
    <x v="2"/>
  </r>
  <r>
    <x v="0"/>
    <x v="19"/>
    <x v="19"/>
    <x v="36"/>
    <x v="36"/>
    <x v="36"/>
    <x v="9"/>
    <x v="78"/>
    <x v="165"/>
    <x v="72"/>
    <x v="11"/>
    <x v="38"/>
    <x v="149"/>
    <x v="0"/>
  </r>
  <r>
    <x v="0"/>
    <x v="19"/>
    <x v="19"/>
    <x v="49"/>
    <x v="49"/>
    <x v="49"/>
    <x v="9"/>
    <x v="78"/>
    <x v="165"/>
    <x v="70"/>
    <x v="193"/>
    <x v="37"/>
    <x v="145"/>
    <x v="0"/>
  </r>
  <r>
    <x v="0"/>
    <x v="19"/>
    <x v="19"/>
    <x v="31"/>
    <x v="31"/>
    <x v="31"/>
    <x v="11"/>
    <x v="79"/>
    <x v="66"/>
    <x v="53"/>
    <x v="195"/>
    <x v="40"/>
    <x v="148"/>
    <x v="0"/>
  </r>
  <r>
    <x v="0"/>
    <x v="19"/>
    <x v="19"/>
    <x v="12"/>
    <x v="12"/>
    <x v="12"/>
    <x v="11"/>
    <x v="79"/>
    <x v="66"/>
    <x v="70"/>
    <x v="193"/>
    <x v="55"/>
    <x v="65"/>
    <x v="0"/>
  </r>
  <r>
    <x v="0"/>
    <x v="19"/>
    <x v="19"/>
    <x v="4"/>
    <x v="4"/>
    <x v="4"/>
    <x v="11"/>
    <x v="79"/>
    <x v="66"/>
    <x v="72"/>
    <x v="11"/>
    <x v="37"/>
    <x v="145"/>
    <x v="0"/>
  </r>
  <r>
    <x v="0"/>
    <x v="19"/>
    <x v="19"/>
    <x v="26"/>
    <x v="26"/>
    <x v="26"/>
    <x v="18"/>
    <x v="80"/>
    <x v="166"/>
    <x v="72"/>
    <x v="11"/>
    <x v="55"/>
    <x v="65"/>
    <x v="0"/>
  </r>
  <r>
    <x v="0"/>
    <x v="19"/>
    <x v="19"/>
    <x v="27"/>
    <x v="27"/>
    <x v="27"/>
    <x v="19"/>
    <x v="84"/>
    <x v="24"/>
    <x v="73"/>
    <x v="196"/>
    <x v="37"/>
    <x v="145"/>
    <x v="2"/>
  </r>
  <r>
    <x v="0"/>
    <x v="19"/>
    <x v="19"/>
    <x v="33"/>
    <x v="33"/>
    <x v="33"/>
    <x v="14"/>
    <x v="87"/>
    <x v="26"/>
    <x v="17"/>
    <x v="191"/>
    <x v="52"/>
    <x v="146"/>
    <x v="0"/>
  </r>
  <r>
    <x v="0"/>
    <x v="19"/>
    <x v="19"/>
    <x v="8"/>
    <x v="8"/>
    <x v="8"/>
    <x v="14"/>
    <x v="87"/>
    <x v="26"/>
    <x v="77"/>
    <x v="197"/>
    <x v="56"/>
    <x v="150"/>
    <x v="1"/>
  </r>
  <r>
    <x v="0"/>
    <x v="19"/>
    <x v="19"/>
    <x v="25"/>
    <x v="25"/>
    <x v="25"/>
    <x v="14"/>
    <x v="87"/>
    <x v="26"/>
    <x v="46"/>
    <x v="198"/>
    <x v="28"/>
    <x v="151"/>
    <x v="0"/>
  </r>
  <r>
    <x v="0"/>
    <x v="19"/>
    <x v="19"/>
    <x v="19"/>
    <x v="19"/>
    <x v="19"/>
    <x v="17"/>
    <x v="95"/>
    <x v="30"/>
    <x v="49"/>
    <x v="199"/>
    <x v="56"/>
    <x v="150"/>
    <x v="0"/>
  </r>
  <r>
    <x v="0"/>
    <x v="19"/>
    <x v="19"/>
    <x v="44"/>
    <x v="44"/>
    <x v="44"/>
    <x v="17"/>
    <x v="95"/>
    <x v="30"/>
    <x v="68"/>
    <x v="200"/>
    <x v="41"/>
    <x v="152"/>
    <x v="0"/>
  </r>
  <r>
    <x v="0"/>
    <x v="19"/>
    <x v="19"/>
    <x v="24"/>
    <x v="24"/>
    <x v="24"/>
    <x v="17"/>
    <x v="95"/>
    <x v="30"/>
    <x v="40"/>
    <x v="201"/>
    <x v="40"/>
    <x v="148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AE3248-4A97-4495-AB98-107C3C76B269}" name="pvt_L" cacheId="2221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321" firstHeaderRow="0" firstDataRow="1" firstDataCol="1"/>
  <pivotFields count="11">
    <pivotField showAll="0"/>
    <pivotField showAll="0"/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32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329">
      <pivotArea field="2" type="button" dataOnly="0" labelOnly="1" outline="0" axis="axisRow" fieldPosition="0"/>
    </format>
    <format dxfId="328">
      <pivotArea outline="0" fieldPosition="0">
        <references count="1">
          <reference field="4294967294" count="1">
            <x v="0"/>
          </reference>
        </references>
      </pivotArea>
    </format>
    <format dxfId="327">
      <pivotArea outline="0" fieldPosition="0">
        <references count="1">
          <reference field="4294967294" count="1">
            <x v="1"/>
          </reference>
        </references>
      </pivotArea>
    </format>
    <format dxfId="326">
      <pivotArea outline="0" fieldPosition="0">
        <references count="1">
          <reference field="4294967294" count="1">
            <x v="2"/>
          </reference>
        </references>
      </pivotArea>
    </format>
    <format dxfId="325">
      <pivotArea outline="0" fieldPosition="0">
        <references count="1">
          <reference field="4294967294" count="1">
            <x v="3"/>
          </reference>
        </references>
      </pivotArea>
    </format>
    <format dxfId="324">
      <pivotArea outline="0" fieldPosition="0">
        <references count="1">
          <reference field="4294967294" count="1">
            <x v="4"/>
          </reference>
        </references>
      </pivotArea>
    </format>
    <format dxfId="323">
      <pivotArea outline="0" fieldPosition="0">
        <references count="1">
          <reference field="4294967294" count="1">
            <x v="5"/>
          </reference>
        </references>
      </pivotArea>
    </format>
    <format dxfId="322">
      <pivotArea outline="0" fieldPosition="0">
        <references count="1">
          <reference field="4294967294" count="1">
            <x v="6"/>
          </reference>
        </references>
      </pivotArea>
    </format>
    <format dxfId="321">
      <pivotArea field="2" type="button" dataOnly="0" labelOnly="1" outline="0" axis="axisRow" fieldPosition="0"/>
    </format>
    <format dxfId="32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9">
      <pivotArea field="2" type="button" dataOnly="0" labelOnly="1" outline="0" axis="axisRow" fieldPosition="0"/>
    </format>
    <format dxfId="31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7">
      <pivotArea field="2" type="button" dataOnly="0" labelOnly="1" outline="0" axis="axisRow" fieldPosition="0"/>
    </format>
    <format dxfId="31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AA504CD-2871-447D-A208-7CC8594825C0}" name="pvt_M" cacheId="2222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477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20">
        <item x="6"/>
        <item x="19"/>
        <item x="16"/>
        <item x="17"/>
        <item x="18"/>
        <item x="8"/>
        <item x="4"/>
        <item x="7"/>
        <item x="15"/>
        <item x="14"/>
        <item x="3"/>
        <item x="1"/>
        <item x="9"/>
        <item x="5"/>
        <item x="0"/>
        <item x="10"/>
        <item x="2"/>
        <item x="11"/>
        <item x="12"/>
        <item x="13"/>
      </items>
    </pivotField>
    <pivotField axis="axisRow" showAll="0" insertBlankRow="1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showAll="0" defaultSubtotal="0">
      <items count="51">
        <item x="4"/>
        <item x="6"/>
        <item x="11"/>
        <item x="15"/>
        <item x="36"/>
        <item x="33"/>
        <item x="31"/>
        <item x="30"/>
        <item x="37"/>
        <item x="47"/>
        <item x="25"/>
        <item x="32"/>
        <item x="48"/>
        <item x="26"/>
        <item x="39"/>
        <item x="40"/>
        <item x="44"/>
        <item x="49"/>
        <item x="34"/>
        <item x="41"/>
        <item x="50"/>
        <item x="19"/>
        <item x="16"/>
        <item x="17"/>
        <item x="18"/>
        <item x="10"/>
        <item x="3"/>
        <item x="8"/>
        <item x="2"/>
        <item x="35"/>
        <item x="42"/>
        <item x="20"/>
        <item x="5"/>
        <item x="38"/>
        <item x="12"/>
        <item x="9"/>
        <item x="24"/>
        <item x="1"/>
        <item x="29"/>
        <item x="0"/>
        <item x="22"/>
        <item x="45"/>
        <item x="7"/>
        <item x="13"/>
        <item x="14"/>
        <item x="46"/>
        <item x="23"/>
        <item x="27"/>
        <item x="43"/>
        <item x="21"/>
        <item x="28"/>
      </items>
    </pivotField>
    <pivotField showAll="0" defaultSubtotal="0">
      <items count="51">
        <item x="28"/>
        <item x="18"/>
        <item x="7"/>
        <item x="21"/>
        <item x="2"/>
        <item x="22"/>
        <item x="26"/>
        <item x="13"/>
        <item x="37"/>
        <item x="1"/>
        <item x="19"/>
        <item x="3"/>
        <item x="36"/>
        <item x="50"/>
        <item x="44"/>
        <item x="47"/>
        <item x="30"/>
        <item x="17"/>
        <item x="8"/>
        <item x="27"/>
        <item x="9"/>
        <item x="32"/>
        <item x="16"/>
        <item x="45"/>
        <item x="29"/>
        <item x="23"/>
        <item x="14"/>
        <item x="24"/>
        <item x="10"/>
        <item x="43"/>
        <item x="6"/>
        <item x="15"/>
        <item x="40"/>
        <item x="11"/>
        <item x="12"/>
        <item x="0"/>
        <item x="33"/>
        <item x="41"/>
        <item x="4"/>
        <item x="39"/>
        <item x="34"/>
        <item x="49"/>
        <item x="46"/>
        <item x="20"/>
        <item x="5"/>
        <item x="38"/>
        <item x="42"/>
        <item x="35"/>
        <item x="31"/>
        <item x="48"/>
        <item x="25"/>
      </items>
    </pivotField>
    <pivotField axis="axisRow" showAll="0" defaultSubtotal="0">
      <items count="51">
        <item x="4"/>
        <item x="6"/>
        <item x="11"/>
        <item x="15"/>
        <item x="36"/>
        <item x="33"/>
        <item x="31"/>
        <item x="30"/>
        <item x="37"/>
        <item x="47"/>
        <item x="25"/>
        <item x="32"/>
        <item x="48"/>
        <item x="26"/>
        <item x="39"/>
        <item x="40"/>
        <item x="44"/>
        <item x="49"/>
        <item x="34"/>
        <item x="41"/>
        <item x="50"/>
        <item x="19"/>
        <item x="16"/>
        <item x="17"/>
        <item x="18"/>
        <item x="10"/>
        <item x="3"/>
        <item x="8"/>
        <item x="2"/>
        <item x="35"/>
        <item x="42"/>
        <item x="20"/>
        <item x="5"/>
        <item x="38"/>
        <item x="12"/>
        <item x="9"/>
        <item x="24"/>
        <item x="1"/>
        <item x="29"/>
        <item x="0"/>
        <item x="22"/>
        <item x="45"/>
        <item x="7"/>
        <item x="13"/>
        <item x="14"/>
        <item x="46"/>
        <item x="23"/>
        <item x="27"/>
        <item x="43"/>
        <item x="21"/>
        <item x="28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28">
        <item x="123"/>
        <item x="119"/>
        <item x="118"/>
        <item x="117"/>
        <item x="116"/>
        <item x="115"/>
        <item x="114"/>
        <item x="113"/>
        <item x="112"/>
        <item x="101"/>
        <item x="93"/>
        <item x="92"/>
        <item x="100"/>
        <item x="91"/>
        <item x="111"/>
        <item x="120"/>
        <item x="90"/>
        <item x="86"/>
        <item x="99"/>
        <item x="85"/>
        <item x="55"/>
        <item x="84"/>
        <item x="54"/>
        <item x="110"/>
        <item x="89"/>
        <item x="88"/>
        <item x="98"/>
        <item x="53"/>
        <item x="52"/>
        <item x="51"/>
        <item x="122"/>
        <item x="97"/>
        <item x="83"/>
        <item x="121"/>
        <item x="50"/>
        <item x="82"/>
        <item x="49"/>
        <item x="81"/>
        <item x="73"/>
        <item x="109"/>
        <item x="48"/>
        <item x="47"/>
        <item x="87"/>
        <item x="96"/>
        <item x="127"/>
        <item x="126"/>
        <item x="72"/>
        <item x="108"/>
        <item x="105"/>
        <item x="104"/>
        <item x="95"/>
        <item x="71"/>
        <item x="46"/>
        <item x="45"/>
        <item x="39"/>
        <item x="70"/>
        <item x="69"/>
        <item x="103"/>
        <item x="125"/>
        <item x="80"/>
        <item x="38"/>
        <item x="124"/>
        <item x="37"/>
        <item x="44"/>
        <item x="79"/>
        <item x="107"/>
        <item x="94"/>
        <item x="36"/>
        <item x="78"/>
        <item x="68"/>
        <item x="77"/>
        <item x="106"/>
        <item x="102"/>
        <item x="43"/>
        <item x="35"/>
        <item x="76"/>
        <item x="67"/>
        <item x="34"/>
        <item x="66"/>
        <item x="42"/>
        <item x="33"/>
        <item x="41"/>
        <item x="32"/>
        <item x="31"/>
        <item x="30"/>
        <item x="65"/>
        <item x="29"/>
        <item x="75"/>
        <item x="64"/>
        <item x="74"/>
        <item x="28"/>
        <item x="63"/>
        <item x="27"/>
        <item x="40"/>
        <item x="62"/>
        <item x="26"/>
        <item x="19"/>
        <item x="18"/>
        <item x="25"/>
        <item x="17"/>
        <item x="61"/>
        <item x="16"/>
        <item x="24"/>
        <item x="60"/>
        <item x="59"/>
        <item x="15"/>
        <item x="14"/>
        <item x="58"/>
        <item x="23"/>
        <item x="57"/>
        <item x="22"/>
        <item x="13"/>
        <item x="12"/>
        <item x="21"/>
        <item x="11"/>
        <item x="10"/>
        <item x="9"/>
        <item x="56"/>
        <item x="20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242">
        <item x="73"/>
        <item x="148"/>
        <item x="221"/>
        <item x="193"/>
        <item x="107"/>
        <item x="123"/>
        <item x="18"/>
        <item x="72"/>
        <item x="38"/>
        <item x="17"/>
        <item x="55"/>
        <item x="16"/>
        <item x="71"/>
        <item x="122"/>
        <item x="167"/>
        <item x="90"/>
        <item x="159"/>
        <item x="37"/>
        <item x="106"/>
        <item x="15"/>
        <item x="54"/>
        <item x="36"/>
        <item x="121"/>
        <item x="241"/>
        <item x="70"/>
        <item x="204"/>
        <item x="89"/>
        <item x="147"/>
        <item x="35"/>
        <item x="120"/>
        <item x="88"/>
        <item x="192"/>
        <item x="14"/>
        <item x="135"/>
        <item x="87"/>
        <item x="105"/>
        <item x="86"/>
        <item x="13"/>
        <item x="53"/>
        <item x="134"/>
        <item x="146"/>
        <item x="52"/>
        <item x="203"/>
        <item x="69"/>
        <item x="191"/>
        <item x="51"/>
        <item x="158"/>
        <item x="240"/>
        <item x="175"/>
        <item x="104"/>
        <item x="119"/>
        <item x="166"/>
        <item x="34"/>
        <item x="220"/>
        <item x="118"/>
        <item x="157"/>
        <item x="103"/>
        <item x="202"/>
        <item x="33"/>
        <item x="239"/>
        <item x="50"/>
        <item x="32"/>
        <item x="12"/>
        <item x="49"/>
        <item x="190"/>
        <item x="11"/>
        <item x="156"/>
        <item x="213"/>
        <item x="102"/>
        <item x="68"/>
        <item x="85"/>
        <item x="201"/>
        <item x="101"/>
        <item x="67"/>
        <item x="48"/>
        <item x="183"/>
        <item x="165"/>
        <item x="66"/>
        <item x="31"/>
        <item x="238"/>
        <item x="10"/>
        <item x="84"/>
        <item x="225"/>
        <item x="83"/>
        <item x="30"/>
        <item x="133"/>
        <item x="9"/>
        <item x="29"/>
        <item x="189"/>
        <item x="212"/>
        <item x="8"/>
        <item x="155"/>
        <item x="82"/>
        <item x="117"/>
        <item x="132"/>
        <item x="145"/>
        <item x="28"/>
        <item x="116"/>
        <item x="230"/>
        <item x="200"/>
        <item x="182"/>
        <item x="164"/>
        <item x="237"/>
        <item x="211"/>
        <item x="65"/>
        <item x="47"/>
        <item x="27"/>
        <item x="154"/>
        <item x="7"/>
        <item x="46"/>
        <item x="131"/>
        <item x="115"/>
        <item x="26"/>
        <item x="100"/>
        <item x="99"/>
        <item x="6"/>
        <item x="64"/>
        <item x="130"/>
        <item x="181"/>
        <item x="98"/>
        <item x="219"/>
        <item x="144"/>
        <item x="63"/>
        <item x="188"/>
        <item x="25"/>
        <item x="45"/>
        <item x="81"/>
        <item x="97"/>
        <item x="174"/>
        <item x="129"/>
        <item x="163"/>
        <item x="24"/>
        <item x="143"/>
        <item x="187"/>
        <item x="210"/>
        <item x="80"/>
        <item x="114"/>
        <item x="62"/>
        <item x="142"/>
        <item x="141"/>
        <item x="199"/>
        <item x="113"/>
        <item x="218"/>
        <item x="23"/>
        <item x="5"/>
        <item x="180"/>
        <item x="162"/>
        <item x="44"/>
        <item x="79"/>
        <item x="153"/>
        <item x="198"/>
        <item x="78"/>
        <item x="4"/>
        <item x="61"/>
        <item x="173"/>
        <item x="96"/>
        <item x="77"/>
        <item x="112"/>
        <item x="95"/>
        <item x="236"/>
        <item x="3"/>
        <item x="60"/>
        <item x="59"/>
        <item x="209"/>
        <item x="229"/>
        <item x="43"/>
        <item x="179"/>
        <item x="208"/>
        <item x="42"/>
        <item x="224"/>
        <item x="128"/>
        <item x="235"/>
        <item x="127"/>
        <item x="140"/>
        <item x="22"/>
        <item x="207"/>
        <item x="94"/>
        <item x="41"/>
        <item x="76"/>
        <item x="234"/>
        <item x="111"/>
        <item x="21"/>
        <item x="152"/>
        <item x="139"/>
        <item x="161"/>
        <item x="197"/>
        <item x="58"/>
        <item x="110"/>
        <item x="2"/>
        <item x="138"/>
        <item x="109"/>
        <item x="217"/>
        <item x="196"/>
        <item x="172"/>
        <item x="186"/>
        <item x="126"/>
        <item x="178"/>
        <item x="57"/>
        <item x="93"/>
        <item x="206"/>
        <item x="151"/>
        <item x="185"/>
        <item x="171"/>
        <item x="150"/>
        <item x="1"/>
        <item x="160"/>
        <item x="216"/>
        <item x="40"/>
        <item x="228"/>
        <item x="223"/>
        <item x="20"/>
        <item x="233"/>
        <item x="232"/>
        <item x="205"/>
        <item x="125"/>
        <item x="215"/>
        <item x="170"/>
        <item x="92"/>
        <item x="177"/>
        <item x="195"/>
        <item x="137"/>
        <item x="231"/>
        <item x="169"/>
        <item x="91"/>
        <item x="124"/>
        <item x="75"/>
        <item x="108"/>
        <item x="194"/>
        <item x="0"/>
        <item x="19"/>
        <item x="184"/>
        <item x="74"/>
        <item x="168"/>
        <item x="39"/>
        <item x="136"/>
        <item x="214"/>
        <item x="56"/>
        <item x="222"/>
        <item x="149"/>
        <item x="176"/>
        <item x="227"/>
        <item x="226"/>
      </items>
    </pivotField>
    <pivotField dataField="1" showAll="0" defaultSubtotal="0">
      <items count="99">
        <item x="34"/>
        <item x="14"/>
        <item x="91"/>
        <item x="52"/>
        <item x="51"/>
        <item x="36"/>
        <item x="75"/>
        <item x="53"/>
        <item x="33"/>
        <item x="48"/>
        <item x="37"/>
        <item x="68"/>
        <item x="50"/>
        <item x="85"/>
        <item x="35"/>
        <item x="84"/>
        <item x="49"/>
        <item x="96"/>
        <item x="80"/>
        <item x="30"/>
        <item x="90"/>
        <item x="69"/>
        <item x="97"/>
        <item x="81"/>
        <item x="67"/>
        <item x="17"/>
        <item x="46"/>
        <item x="73"/>
        <item x="79"/>
        <item x="65"/>
        <item x="74"/>
        <item x="83"/>
        <item x="71"/>
        <item x="45"/>
        <item x="87"/>
        <item x="44"/>
        <item x="41"/>
        <item x="98"/>
        <item x="94"/>
        <item x="88"/>
        <item x="89"/>
        <item x="47"/>
        <item x="78"/>
        <item x="16"/>
        <item x="31"/>
        <item x="77"/>
        <item x="72"/>
        <item x="95"/>
        <item x="18"/>
        <item x="40"/>
        <item x="43"/>
        <item x="42"/>
        <item x="19"/>
        <item x="82"/>
        <item x="63"/>
        <item x="28"/>
        <item x="29"/>
        <item x="86"/>
        <item x="93"/>
        <item x="64"/>
        <item x="25"/>
        <item x="66"/>
        <item x="62"/>
        <item x="32"/>
        <item x="58"/>
        <item x="60"/>
        <item x="26"/>
        <item x="76"/>
        <item x="92"/>
        <item x="61"/>
        <item x="39"/>
        <item x="24"/>
        <item x="27"/>
        <item x="15"/>
        <item x="70"/>
        <item x="11"/>
        <item x="22"/>
        <item x="23"/>
        <item x="59"/>
        <item x="57"/>
        <item x="38"/>
        <item x="9"/>
        <item x="56"/>
        <item x="10"/>
        <item x="55"/>
        <item x="12"/>
        <item x="7"/>
        <item x="13"/>
        <item x="8"/>
        <item x="21"/>
        <item x="4"/>
        <item x="54"/>
        <item x="20"/>
        <item x="5"/>
        <item x="6"/>
        <item x="3"/>
        <item x="2"/>
        <item x="1"/>
        <item x="0"/>
      </items>
    </pivotField>
    <pivotField dataField="1" showAll="0" defaultSubtotal="0">
      <items count="234">
        <item x="35"/>
        <item x="14"/>
        <item x="68"/>
        <item x="71"/>
        <item x="36"/>
        <item x="132"/>
        <item x="17"/>
        <item x="34"/>
        <item x="37"/>
        <item x="16"/>
        <item x="51"/>
        <item x="104"/>
        <item x="146"/>
        <item x="87"/>
        <item x="118"/>
        <item x="18"/>
        <item x="19"/>
        <item x="102"/>
        <item x="192"/>
        <item x="145"/>
        <item x="231"/>
        <item x="113"/>
        <item x="53"/>
        <item x="31"/>
        <item x="200"/>
        <item x="86"/>
        <item x="178"/>
        <item x="70"/>
        <item x="131"/>
        <item x="232"/>
        <item x="83"/>
        <item x="69"/>
        <item x="48"/>
        <item x="213"/>
        <item x="103"/>
        <item x="120"/>
        <item x="161"/>
        <item x="233"/>
        <item x="144"/>
        <item x="66"/>
        <item x="183"/>
        <item x="191"/>
        <item x="15"/>
        <item x="114"/>
        <item x="156"/>
        <item x="50"/>
        <item x="84"/>
        <item x="230"/>
        <item x="100"/>
        <item x="11"/>
        <item x="78"/>
        <item x="128"/>
        <item x="199"/>
        <item x="143"/>
        <item x="119"/>
        <item x="101"/>
        <item x="9"/>
        <item x="154"/>
        <item x="49"/>
        <item x="141"/>
        <item x="225"/>
        <item x="32"/>
        <item x="96"/>
        <item x="85"/>
        <item x="139"/>
        <item x="210"/>
        <item x="115"/>
        <item x="227"/>
        <item x="175"/>
        <item x="79"/>
        <item x="98"/>
        <item x="157"/>
        <item x="117"/>
        <item x="162"/>
        <item x="229"/>
        <item x="197"/>
        <item x="126"/>
        <item x="64"/>
        <item x="116"/>
        <item x="24"/>
        <item x="142"/>
        <item x="182"/>
        <item x="187"/>
        <item x="228"/>
        <item x="80"/>
        <item x="129"/>
        <item x="155"/>
        <item x="52"/>
        <item x="10"/>
        <item x="97"/>
        <item x="205"/>
        <item x="140"/>
        <item x="46"/>
        <item x="63"/>
        <item x="111"/>
        <item x="212"/>
        <item x="152"/>
        <item x="29"/>
        <item x="138"/>
        <item x="190"/>
        <item x="198"/>
        <item x="30"/>
        <item x="224"/>
        <item x="181"/>
        <item x="12"/>
        <item x="75"/>
        <item x="164"/>
        <item x="226"/>
        <item x="7"/>
        <item x="65"/>
        <item x="13"/>
        <item x="99"/>
        <item x="8"/>
        <item x="26"/>
        <item x="67"/>
        <item x="180"/>
        <item x="45"/>
        <item x="62"/>
        <item x="58"/>
        <item x="95"/>
        <item x="33"/>
        <item x="153"/>
        <item x="44"/>
        <item x="60"/>
        <item x="4"/>
        <item x="82"/>
        <item x="41"/>
        <item x="27"/>
        <item x="81"/>
        <item x="217"/>
        <item x="130"/>
        <item x="74"/>
        <item x="163"/>
        <item x="94"/>
        <item x="179"/>
        <item x="127"/>
        <item x="47"/>
        <item x="109"/>
        <item x="91"/>
        <item x="61"/>
        <item x="77"/>
        <item x="176"/>
        <item x="211"/>
        <item x="151"/>
        <item x="5"/>
        <item x="137"/>
        <item x="25"/>
        <item x="28"/>
        <item x="195"/>
        <item x="6"/>
        <item x="189"/>
        <item x="221"/>
        <item x="112"/>
        <item x="177"/>
        <item x="110"/>
        <item x="196"/>
        <item x="135"/>
        <item x="22"/>
        <item x="23"/>
        <item x="93"/>
        <item x="59"/>
        <item x="40"/>
        <item x="43"/>
        <item x="108"/>
        <item x="57"/>
        <item x="188"/>
        <item x="42"/>
        <item x="204"/>
        <item x="223"/>
        <item x="76"/>
        <item x="3"/>
        <item x="2"/>
        <item x="172"/>
        <item x="123"/>
        <item x="56"/>
        <item x="169"/>
        <item x="208"/>
        <item x="92"/>
        <item x="203"/>
        <item x="215"/>
        <item x="124"/>
        <item x="222"/>
        <item x="125"/>
        <item x="160"/>
        <item x="209"/>
        <item x="173"/>
        <item x="220"/>
        <item x="107"/>
        <item x="136"/>
        <item x="89"/>
        <item x="174"/>
        <item x="150"/>
        <item x="194"/>
        <item x="148"/>
        <item x="170"/>
        <item x="167"/>
        <item x="90"/>
        <item x="106"/>
        <item x="55"/>
        <item x="202"/>
        <item x="216"/>
        <item x="206"/>
        <item x="1"/>
        <item x="158"/>
        <item x="39"/>
        <item x="149"/>
        <item x="218"/>
        <item x="184"/>
        <item x="134"/>
        <item x="219"/>
        <item x="122"/>
        <item x="171"/>
        <item x="159"/>
        <item x="147"/>
        <item x="207"/>
        <item x="21"/>
        <item x="88"/>
        <item x="193"/>
        <item x="201"/>
        <item x="105"/>
        <item x="73"/>
        <item x="166"/>
        <item x="121"/>
        <item x="54"/>
        <item x="0"/>
        <item x="186"/>
        <item x="72"/>
        <item x="133"/>
        <item x="38"/>
        <item x="185"/>
        <item x="165"/>
        <item x="20"/>
        <item x="168"/>
        <item x="214"/>
      </items>
    </pivotField>
    <pivotField dataField="1" showAll="0" defaultSubtotal="0">
      <items count="91">
        <item x="85"/>
        <item x="88"/>
        <item x="82"/>
        <item x="50"/>
        <item x="83"/>
        <item x="55"/>
        <item x="46"/>
        <item x="76"/>
        <item x="78"/>
        <item x="84"/>
        <item x="86"/>
        <item x="72"/>
        <item x="81"/>
        <item x="77"/>
        <item x="66"/>
        <item x="79"/>
        <item x="56"/>
        <item x="74"/>
        <item x="54"/>
        <item x="49"/>
        <item x="33"/>
        <item x="48"/>
        <item x="64"/>
        <item x="52"/>
        <item x="47"/>
        <item x="45"/>
        <item x="53"/>
        <item x="87"/>
        <item x="69"/>
        <item x="71"/>
        <item x="40"/>
        <item x="41"/>
        <item x="51"/>
        <item x="70"/>
        <item x="68"/>
        <item x="28"/>
        <item x="90"/>
        <item x="89"/>
        <item x="80"/>
        <item x="44"/>
        <item x="75"/>
        <item x="39"/>
        <item x="27"/>
        <item x="13"/>
        <item x="38"/>
        <item x="62"/>
        <item x="36"/>
        <item x="42"/>
        <item x="30"/>
        <item x="37"/>
        <item x="67"/>
        <item x="73"/>
        <item x="63"/>
        <item x="65"/>
        <item x="43"/>
        <item x="29"/>
        <item x="35"/>
        <item x="32"/>
        <item x="57"/>
        <item x="12"/>
        <item x="20"/>
        <item x="59"/>
        <item x="25"/>
        <item x="34"/>
        <item x="21"/>
        <item x="61"/>
        <item x="7"/>
        <item x="31"/>
        <item x="26"/>
        <item x="58"/>
        <item x="19"/>
        <item x="15"/>
        <item x="18"/>
        <item x="60"/>
        <item x="23"/>
        <item x="24"/>
        <item x="17"/>
        <item x="16"/>
        <item x="22"/>
        <item x="10"/>
        <item x="14"/>
        <item x="8"/>
        <item x="0"/>
        <item x="1"/>
        <item x="9"/>
        <item x="11"/>
        <item x="3"/>
        <item x="6"/>
        <item x="5"/>
        <item x="2"/>
        <item x="4"/>
      </items>
    </pivotField>
    <pivotField dataField="1" showAll="0" defaultSubtotal="0">
      <items count="208">
        <item x="104"/>
        <item x="126"/>
        <item x="49"/>
        <item x="141"/>
        <item x="98"/>
        <item x="116"/>
        <item x="73"/>
        <item x="54"/>
        <item x="13"/>
        <item x="118"/>
        <item x="139"/>
        <item x="174"/>
        <item x="32"/>
        <item x="45"/>
        <item x="80"/>
        <item x="109"/>
        <item x="140"/>
        <item x="90"/>
        <item x="178"/>
        <item x="205"/>
        <item x="100"/>
        <item x="115"/>
        <item x="84"/>
        <item x="12"/>
        <item x="144"/>
        <item x="65"/>
        <item x="103"/>
        <item x="86"/>
        <item x="187"/>
        <item x="7"/>
        <item x="142"/>
        <item x="28"/>
        <item x="199"/>
        <item x="158"/>
        <item x="70"/>
        <item x="117"/>
        <item x="72"/>
        <item x="146"/>
        <item x="62"/>
        <item x="168"/>
        <item x="87"/>
        <item x="102"/>
        <item x="155"/>
        <item x="38"/>
        <item x="19"/>
        <item x="15"/>
        <item x="27"/>
        <item x="71"/>
        <item x="18"/>
        <item x="182"/>
        <item x="68"/>
        <item x="91"/>
        <item x="85"/>
        <item x="55"/>
        <item x="128"/>
        <item x="153"/>
        <item x="129"/>
        <item x="114"/>
        <item x="37"/>
        <item x="176"/>
        <item x="194"/>
        <item x="101"/>
        <item x="35"/>
        <item x="53"/>
        <item x="135"/>
        <item x="69"/>
        <item x="88"/>
        <item x="30"/>
        <item x="36"/>
        <item x="48"/>
        <item x="203"/>
        <item x="17"/>
        <item x="89"/>
        <item x="16"/>
        <item x="145"/>
        <item x="189"/>
        <item x="106"/>
        <item x="77"/>
        <item x="47"/>
        <item x="64"/>
        <item x="97"/>
        <item x="123"/>
        <item x="151"/>
        <item x="143"/>
        <item x="10"/>
        <item x="173"/>
        <item x="179"/>
        <item x="29"/>
        <item x="51"/>
        <item x="83"/>
        <item x="138"/>
        <item x="46"/>
        <item x="127"/>
        <item x="34"/>
        <item x="105"/>
        <item x="14"/>
        <item x="8"/>
        <item x="99"/>
        <item x="133"/>
        <item x="0"/>
        <item x="44"/>
        <item x="57"/>
        <item x="198"/>
        <item x="165"/>
        <item x="82"/>
        <item x="52"/>
        <item x="149"/>
        <item x="1"/>
        <item x="156"/>
        <item x="20"/>
        <item x="67"/>
        <item x="74"/>
        <item x="110"/>
        <item x="25"/>
        <item x="33"/>
        <item x="63"/>
        <item x="119"/>
        <item x="190"/>
        <item x="181"/>
        <item x="206"/>
        <item x="111"/>
        <item x="21"/>
        <item x="39"/>
        <item x="66"/>
        <item x="9"/>
        <item x="40"/>
        <item x="137"/>
        <item x="11"/>
        <item x="3"/>
        <item x="94"/>
        <item x="50"/>
        <item x="81"/>
        <item x="172"/>
        <item x="191"/>
        <item x="207"/>
        <item x="134"/>
        <item x="163"/>
        <item x="121"/>
        <item x="31"/>
        <item x="6"/>
        <item x="26"/>
        <item x="79"/>
        <item x="96"/>
        <item x="152"/>
        <item x="204"/>
        <item x="56"/>
        <item x="59"/>
        <item x="130"/>
        <item x="125"/>
        <item x="154"/>
        <item x="113"/>
        <item x="150"/>
        <item x="43"/>
        <item x="5"/>
        <item x="107"/>
        <item x="160"/>
        <item x="61"/>
        <item x="148"/>
        <item x="112"/>
        <item x="175"/>
        <item x="195"/>
        <item x="95"/>
        <item x="183"/>
        <item x="136"/>
        <item x="124"/>
        <item x="157"/>
        <item x="78"/>
        <item x="171"/>
        <item x="159"/>
        <item x="23"/>
        <item x="24"/>
        <item x="122"/>
        <item x="186"/>
        <item x="58"/>
        <item x="41"/>
        <item x="22"/>
        <item x="108"/>
        <item x="2"/>
        <item x="192"/>
        <item x="76"/>
        <item x="4"/>
        <item x="60"/>
        <item x="185"/>
        <item x="132"/>
        <item x="200"/>
        <item x="131"/>
        <item x="120"/>
        <item x="177"/>
        <item x="42"/>
        <item x="166"/>
        <item x="162"/>
        <item x="188"/>
        <item x="75"/>
        <item x="92"/>
        <item x="180"/>
        <item x="147"/>
        <item x="93"/>
        <item x="202"/>
        <item x="170"/>
        <item x="201"/>
        <item x="167"/>
        <item x="193"/>
        <item x="169"/>
        <item x="184"/>
        <item x="161"/>
        <item x="197"/>
        <item x="164"/>
        <item x="196"/>
      </items>
    </pivotField>
    <pivotField dataField="1" showAll="0" defaultSubtotal="0">
      <items count="11">
        <item x="3"/>
        <item x="5"/>
        <item x="7"/>
        <item x="0"/>
        <item x="1"/>
        <item x="6"/>
        <item x="9"/>
        <item x="10"/>
        <item x="2"/>
        <item x="8"/>
        <item x="4"/>
      </items>
    </pivotField>
  </pivotFields>
  <rowFields count="3">
    <field x="2"/>
    <field x="6"/>
    <field x="5"/>
  </rowFields>
  <rowItems count="476">
    <i>
      <x/>
    </i>
    <i r="1">
      <x/>
      <x v="39"/>
    </i>
    <i r="1">
      <x v="1"/>
      <x v="37"/>
    </i>
    <i r="1">
      <x v="2"/>
      <x v="28"/>
    </i>
    <i r="1">
      <x v="3"/>
      <x v="26"/>
    </i>
    <i r="1">
      <x v="4"/>
      <x/>
    </i>
    <i r="1">
      <x v="5"/>
      <x v="32"/>
    </i>
    <i r="1">
      <x v="6"/>
      <x v="1"/>
    </i>
    <i r="1">
      <x v="7"/>
      <x v="42"/>
    </i>
    <i r="1">
      <x v="8"/>
      <x v="27"/>
    </i>
    <i r="1">
      <x v="9"/>
      <x v="35"/>
    </i>
    <i r="1">
      <x v="10"/>
      <x v="25"/>
    </i>
    <i r="1">
      <x v="11"/>
      <x v="2"/>
    </i>
    <i r="1">
      <x v="12"/>
      <x v="34"/>
    </i>
    <i r="1">
      <x v="13"/>
      <x v="43"/>
    </i>
    <i r="1">
      <x v="14"/>
      <x v="44"/>
    </i>
    <i r="1">
      <x v="15"/>
      <x v="3"/>
    </i>
    <i r="1">
      <x v="16"/>
      <x v="22"/>
    </i>
    <i r="1">
      <x v="17"/>
      <x v="23"/>
    </i>
    <i r="1">
      <x v="18"/>
      <x v="24"/>
    </i>
    <i r="1">
      <x v="19"/>
      <x v="21"/>
    </i>
    <i t="blank">
      <x/>
    </i>
    <i>
      <x v="1"/>
    </i>
    <i r="1">
      <x/>
      <x v="39"/>
    </i>
    <i r="1">
      <x v="1"/>
      <x v="37"/>
    </i>
    <i r="1">
      <x v="2"/>
      <x v="32"/>
    </i>
    <i r="1">
      <x v="3"/>
      <x v="28"/>
    </i>
    <i r="1">
      <x v="4"/>
      <x/>
    </i>
    <i r="1">
      <x v="5"/>
      <x v="26"/>
    </i>
    <i r="1">
      <x v="6"/>
      <x v="1"/>
    </i>
    <i r="1">
      <x v="7"/>
      <x v="42"/>
    </i>
    <i r="1">
      <x v="8"/>
      <x v="34"/>
    </i>
    <i r="1">
      <x v="9"/>
      <x v="25"/>
    </i>
    <i r="1">
      <x v="10"/>
      <x v="27"/>
    </i>
    <i r="1">
      <x v="11"/>
      <x v="2"/>
    </i>
    <i r="1">
      <x v="12"/>
      <x v="35"/>
    </i>
    <i r="1">
      <x v="13"/>
      <x v="43"/>
    </i>
    <i r="1">
      <x v="14"/>
      <x v="23"/>
    </i>
    <i r="1">
      <x v="15"/>
      <x v="44"/>
    </i>
    <i r="1">
      <x v="16"/>
      <x v="24"/>
    </i>
    <i r="1">
      <x v="17"/>
      <x v="22"/>
    </i>
    <i r="1">
      <x v="18"/>
      <x v="31"/>
    </i>
    <i r="1">
      <x v="19"/>
      <x v="49"/>
    </i>
    <i t="blank">
      <x v="1"/>
    </i>
    <i>
      <x v="2"/>
    </i>
    <i r="1">
      <x/>
      <x v="39"/>
    </i>
    <i r="1">
      <x v="1"/>
      <x v="37"/>
    </i>
    <i r="1">
      <x v="2"/>
      <x v="28"/>
    </i>
    <i r="1">
      <x v="3"/>
      <x/>
    </i>
    <i r="1">
      <x v="4"/>
      <x v="32"/>
    </i>
    <i r="1">
      <x v="5"/>
      <x v="26"/>
    </i>
    <i r="1">
      <x v="6"/>
      <x v="42"/>
    </i>
    <i r="1">
      <x v="7"/>
      <x v="27"/>
    </i>
    <i r="1">
      <x v="8"/>
      <x v="1"/>
    </i>
    <i r="1">
      <x v="9"/>
      <x v="25"/>
    </i>
    <i r="2">
      <x v="43"/>
    </i>
    <i r="1">
      <x v="11"/>
      <x v="35"/>
    </i>
    <i r="1">
      <x v="12"/>
      <x v="2"/>
    </i>
    <i r="1">
      <x v="13"/>
      <x v="44"/>
    </i>
    <i r="1">
      <x v="14"/>
      <x v="3"/>
    </i>
    <i r="2">
      <x v="22"/>
    </i>
    <i r="1">
      <x v="16"/>
      <x v="34"/>
    </i>
    <i r="1">
      <x v="17"/>
      <x v="23"/>
    </i>
    <i r="1">
      <x v="18"/>
      <x v="21"/>
    </i>
    <i r="1">
      <x v="19"/>
      <x v="24"/>
    </i>
    <i t="blank">
      <x v="2"/>
    </i>
    <i>
      <x v="3"/>
    </i>
    <i r="1">
      <x/>
      <x v="39"/>
    </i>
    <i r="1">
      <x v="1"/>
      <x v="37"/>
    </i>
    <i r="1">
      <x v="2"/>
      <x v="28"/>
    </i>
    <i r="1">
      <x v="3"/>
      <x v="1"/>
    </i>
    <i r="1">
      <x v="4"/>
      <x/>
    </i>
    <i r="1">
      <x v="5"/>
      <x v="26"/>
    </i>
    <i r="1">
      <x v="6"/>
      <x v="32"/>
    </i>
    <i r="1">
      <x v="7"/>
      <x v="27"/>
    </i>
    <i r="1">
      <x v="8"/>
      <x v="42"/>
    </i>
    <i r="1">
      <x v="9"/>
      <x v="25"/>
    </i>
    <i r="1">
      <x v="10"/>
      <x v="35"/>
    </i>
    <i r="1">
      <x v="11"/>
      <x v="34"/>
    </i>
    <i r="1">
      <x v="12"/>
      <x v="2"/>
    </i>
    <i r="2">
      <x v="43"/>
    </i>
    <i r="1">
      <x v="14"/>
      <x v="44"/>
    </i>
    <i r="1">
      <x v="15"/>
      <x v="3"/>
    </i>
    <i r="1">
      <x v="16"/>
      <x v="40"/>
    </i>
    <i r="1">
      <x v="17"/>
      <x v="22"/>
    </i>
    <i r="1">
      <x v="18"/>
      <x v="24"/>
    </i>
    <i r="1">
      <x v="19"/>
      <x v="23"/>
    </i>
    <i r="2">
      <x v="31"/>
    </i>
    <i r="2">
      <x v="46"/>
    </i>
    <i t="blank">
      <x v="3"/>
    </i>
    <i>
      <x v="4"/>
    </i>
    <i r="1">
      <x/>
      <x v="39"/>
    </i>
    <i r="1">
      <x v="1"/>
      <x v="37"/>
    </i>
    <i r="1">
      <x v="2"/>
      <x v="28"/>
    </i>
    <i r="1">
      <x v="3"/>
      <x/>
    </i>
    <i r="1">
      <x v="4"/>
      <x v="26"/>
    </i>
    <i r="1">
      <x v="5"/>
      <x v="1"/>
    </i>
    <i r="1">
      <x v="6"/>
      <x v="32"/>
    </i>
    <i r="1">
      <x v="7"/>
      <x v="42"/>
    </i>
    <i r="1">
      <x v="8"/>
      <x v="35"/>
    </i>
    <i r="1">
      <x v="9"/>
      <x v="25"/>
    </i>
    <i r="2">
      <x v="27"/>
    </i>
    <i r="2">
      <x v="43"/>
    </i>
    <i r="1">
      <x v="12"/>
      <x v="34"/>
    </i>
    <i r="1">
      <x v="13"/>
      <x v="2"/>
    </i>
    <i r="1">
      <x v="14"/>
      <x v="21"/>
    </i>
    <i r="1">
      <x v="15"/>
      <x v="3"/>
    </i>
    <i r="2">
      <x v="40"/>
    </i>
    <i r="1">
      <x v="17"/>
      <x v="24"/>
    </i>
    <i r="1">
      <x v="18"/>
      <x v="22"/>
    </i>
    <i r="1">
      <x v="19"/>
      <x v="36"/>
    </i>
    <i t="blank">
      <x v="4"/>
    </i>
    <i>
      <x v="5"/>
    </i>
    <i r="1">
      <x/>
      <x v="39"/>
    </i>
    <i r="1">
      <x v="1"/>
      <x v="28"/>
    </i>
    <i r="1">
      <x v="2"/>
      <x v="37"/>
    </i>
    <i r="1">
      <x v="3"/>
      <x/>
    </i>
    <i r="1">
      <x v="4"/>
      <x v="32"/>
    </i>
    <i r="1">
      <x v="5"/>
      <x v="26"/>
    </i>
    <i r="1">
      <x v="6"/>
      <x v="1"/>
    </i>
    <i r="1">
      <x v="7"/>
      <x v="42"/>
    </i>
    <i r="1">
      <x v="8"/>
      <x v="35"/>
    </i>
    <i r="1">
      <x v="9"/>
      <x v="27"/>
    </i>
    <i r="1">
      <x v="10"/>
      <x v="3"/>
    </i>
    <i r="1">
      <x v="11"/>
      <x v="43"/>
    </i>
    <i r="1">
      <x v="12"/>
      <x v="2"/>
    </i>
    <i r="2">
      <x v="34"/>
    </i>
    <i r="1">
      <x v="14"/>
      <x v="25"/>
    </i>
    <i r="1">
      <x v="15"/>
      <x v="21"/>
    </i>
    <i r="1">
      <x v="16"/>
      <x v="46"/>
    </i>
    <i r="1">
      <x v="17"/>
      <x v="24"/>
    </i>
    <i r="1">
      <x v="18"/>
      <x v="10"/>
    </i>
    <i r="2">
      <x v="13"/>
    </i>
    <i r="2">
      <x v="22"/>
    </i>
    <i r="2">
      <x v="36"/>
    </i>
    <i t="blank">
      <x v="5"/>
    </i>
    <i>
      <x v="6"/>
    </i>
    <i r="1">
      <x/>
      <x v="39"/>
    </i>
    <i r="1">
      <x v="1"/>
      <x v="37"/>
    </i>
    <i r="1">
      <x v="2"/>
      <x v="26"/>
    </i>
    <i r="1">
      <x v="3"/>
      <x v="28"/>
    </i>
    <i r="1">
      <x v="4"/>
      <x/>
    </i>
    <i r="1">
      <x v="5"/>
      <x v="1"/>
    </i>
    <i r="1">
      <x v="6"/>
      <x v="42"/>
    </i>
    <i r="1">
      <x v="7"/>
      <x v="32"/>
    </i>
    <i r="1">
      <x v="8"/>
      <x v="27"/>
    </i>
    <i r="1">
      <x v="9"/>
      <x v="35"/>
    </i>
    <i r="1">
      <x v="10"/>
      <x v="2"/>
    </i>
    <i r="1">
      <x v="11"/>
      <x v="3"/>
    </i>
    <i r="1">
      <x v="12"/>
      <x v="25"/>
    </i>
    <i r="1">
      <x v="13"/>
      <x v="34"/>
    </i>
    <i r="1">
      <x v="14"/>
      <x v="43"/>
    </i>
    <i r="1">
      <x v="15"/>
      <x v="24"/>
    </i>
    <i r="2">
      <x v="40"/>
    </i>
    <i r="1">
      <x v="17"/>
      <x v="46"/>
    </i>
    <i r="1">
      <x v="18"/>
      <x v="22"/>
    </i>
    <i r="2">
      <x v="47"/>
    </i>
    <i t="blank">
      <x v="6"/>
    </i>
    <i>
      <x v="7"/>
    </i>
    <i r="1">
      <x/>
      <x v="39"/>
    </i>
    <i r="1">
      <x v="1"/>
      <x v="37"/>
    </i>
    <i r="1">
      <x v="2"/>
      <x v="28"/>
    </i>
    <i r="1">
      <x v="3"/>
      <x v="32"/>
    </i>
    <i r="1">
      <x v="4"/>
      <x v="26"/>
    </i>
    <i r="1">
      <x v="5"/>
      <x v="35"/>
    </i>
    <i r="1">
      <x v="6"/>
      <x v="1"/>
    </i>
    <i r="1">
      <x v="7"/>
      <x/>
    </i>
    <i r="2">
      <x v="27"/>
    </i>
    <i r="1">
      <x v="9"/>
      <x v="25"/>
    </i>
    <i r="1">
      <x v="10"/>
      <x v="2"/>
    </i>
    <i r="2">
      <x v="42"/>
    </i>
    <i r="2">
      <x v="43"/>
    </i>
    <i r="2">
      <x v="50"/>
    </i>
    <i r="1">
      <x v="14"/>
      <x v="10"/>
    </i>
    <i r="2">
      <x v="34"/>
    </i>
    <i r="1">
      <x v="16"/>
      <x v="22"/>
    </i>
    <i r="2">
      <x v="44"/>
    </i>
    <i r="1">
      <x v="18"/>
      <x v="24"/>
    </i>
    <i r="2">
      <x v="36"/>
    </i>
    <i t="blank">
      <x v="7"/>
    </i>
    <i>
      <x v="8"/>
    </i>
    <i r="1">
      <x/>
      <x v="39"/>
    </i>
    <i r="1">
      <x v="1"/>
      <x v="1"/>
    </i>
    <i r="1">
      <x v="2"/>
      <x v="28"/>
    </i>
    <i r="1">
      <x v="3"/>
      <x/>
    </i>
    <i r="1">
      <x v="4"/>
      <x v="26"/>
    </i>
    <i r="1">
      <x v="5"/>
      <x v="27"/>
    </i>
    <i r="1">
      <x v="6"/>
      <x v="37"/>
    </i>
    <i r="1">
      <x v="7"/>
      <x v="2"/>
    </i>
    <i r="1">
      <x v="8"/>
      <x v="35"/>
    </i>
    <i r="1">
      <x v="9"/>
      <x v="32"/>
    </i>
    <i r="1">
      <x v="10"/>
      <x v="25"/>
    </i>
    <i r="1">
      <x v="11"/>
      <x v="3"/>
    </i>
    <i r="1">
      <x v="12"/>
      <x v="43"/>
    </i>
    <i r="1">
      <x v="13"/>
      <x v="42"/>
    </i>
    <i r="1">
      <x v="14"/>
      <x v="38"/>
    </i>
    <i r="1">
      <x v="15"/>
      <x v="7"/>
    </i>
    <i r="2">
      <x v="44"/>
    </i>
    <i r="1">
      <x v="17"/>
      <x v="34"/>
    </i>
    <i r="2">
      <x v="49"/>
    </i>
    <i r="1">
      <x v="19"/>
      <x v="6"/>
    </i>
    <i r="2">
      <x v="10"/>
    </i>
    <i r="2">
      <x v="22"/>
    </i>
    <i t="blank">
      <x v="8"/>
    </i>
    <i>
      <x v="9"/>
    </i>
    <i r="1">
      <x/>
      <x v="28"/>
    </i>
    <i r="1">
      <x v="1"/>
      <x v="26"/>
    </i>
    <i r="1">
      <x v="2"/>
      <x v="39"/>
    </i>
    <i r="1">
      <x v="3"/>
      <x v="37"/>
    </i>
    <i r="1">
      <x v="4"/>
      <x v="1"/>
    </i>
    <i r="1">
      <x v="5"/>
      <x/>
    </i>
    <i r="1">
      <x v="6"/>
      <x v="42"/>
    </i>
    <i r="1">
      <x v="7"/>
      <x v="25"/>
    </i>
    <i r="1">
      <x v="8"/>
      <x v="2"/>
    </i>
    <i r="1">
      <x v="9"/>
      <x v="27"/>
    </i>
    <i r="1">
      <x v="10"/>
      <x v="3"/>
    </i>
    <i r="2">
      <x v="38"/>
    </i>
    <i r="1">
      <x v="12"/>
      <x v="6"/>
    </i>
    <i r="2">
      <x v="7"/>
    </i>
    <i r="2">
      <x v="11"/>
    </i>
    <i r="1">
      <x v="15"/>
      <x v="32"/>
    </i>
    <i r="2">
      <x v="43"/>
    </i>
    <i r="1">
      <x v="17"/>
      <x v="5"/>
    </i>
    <i r="2">
      <x v="22"/>
    </i>
    <i r="2">
      <x v="35"/>
    </i>
    <i r="2">
      <x v="36"/>
    </i>
    <i r="2">
      <x v="49"/>
    </i>
    <i t="blank">
      <x v="9"/>
    </i>
    <i>
      <x v="10"/>
    </i>
    <i r="1">
      <x/>
      <x v="28"/>
    </i>
    <i r="1">
      <x v="1"/>
      <x v="39"/>
    </i>
    <i r="1">
      <x v="2"/>
      <x v="26"/>
    </i>
    <i r="1">
      <x v="3"/>
      <x/>
    </i>
    <i r="1">
      <x v="4"/>
      <x v="37"/>
    </i>
    <i r="2">
      <x v="42"/>
    </i>
    <i r="1">
      <x v="6"/>
      <x v="35"/>
    </i>
    <i r="1">
      <x v="7"/>
      <x v="1"/>
    </i>
    <i r="2">
      <x v="3"/>
    </i>
    <i r="2">
      <x v="27"/>
    </i>
    <i r="1">
      <x v="10"/>
      <x v="2"/>
    </i>
    <i r="2">
      <x v="7"/>
    </i>
    <i r="2">
      <x v="18"/>
    </i>
    <i r="2">
      <x v="25"/>
    </i>
    <i r="2">
      <x v="29"/>
    </i>
    <i r="1">
      <x v="15"/>
      <x v="34"/>
    </i>
    <i r="2">
      <x v="36"/>
    </i>
    <i r="2">
      <x v="43"/>
    </i>
    <i r="2">
      <x v="46"/>
    </i>
    <i r="1">
      <x v="19"/>
      <x v="4"/>
    </i>
    <i r="2">
      <x v="6"/>
    </i>
    <i r="2">
      <x v="10"/>
    </i>
    <i r="2">
      <x v="21"/>
    </i>
    <i r="2">
      <x v="22"/>
    </i>
    <i r="2">
      <x v="23"/>
    </i>
    <i r="2">
      <x v="44"/>
    </i>
    <i t="blank">
      <x v="10"/>
    </i>
    <i>
      <x v="11"/>
    </i>
    <i r="1">
      <x/>
      <x v="39"/>
    </i>
    <i r="1">
      <x v="1"/>
      <x v="37"/>
    </i>
    <i r="1">
      <x v="2"/>
      <x v="26"/>
    </i>
    <i r="1">
      <x v="3"/>
      <x v="28"/>
    </i>
    <i r="1">
      <x v="4"/>
      <x v="35"/>
    </i>
    <i r="1">
      <x v="5"/>
      <x/>
    </i>
    <i r="1">
      <x v="6"/>
      <x v="2"/>
    </i>
    <i r="1">
      <x v="7"/>
      <x v="1"/>
    </i>
    <i r="2">
      <x v="25"/>
    </i>
    <i r="2">
      <x v="32"/>
    </i>
    <i r="2">
      <x v="44"/>
    </i>
    <i r="2">
      <x v="49"/>
    </i>
    <i r="1">
      <x v="12"/>
      <x v="21"/>
    </i>
    <i r="2">
      <x v="22"/>
    </i>
    <i r="2">
      <x v="43"/>
    </i>
    <i r="1">
      <x v="15"/>
      <x v="7"/>
    </i>
    <i r="2">
      <x v="8"/>
    </i>
    <i r="2">
      <x v="24"/>
    </i>
    <i r="2">
      <x v="27"/>
    </i>
    <i r="2">
      <x v="33"/>
    </i>
    <i r="2">
      <x v="34"/>
    </i>
    <i r="2">
      <x v="36"/>
    </i>
    <i t="blank">
      <x v="11"/>
    </i>
    <i>
      <x v="12"/>
    </i>
    <i r="1">
      <x/>
      <x v="39"/>
    </i>
    <i r="1">
      <x v="1"/>
      <x/>
    </i>
    <i r="1">
      <x v="2"/>
      <x v="26"/>
    </i>
    <i r="2">
      <x v="28"/>
    </i>
    <i r="1">
      <x v="4"/>
      <x v="44"/>
    </i>
    <i r="1">
      <x v="5"/>
      <x v="27"/>
    </i>
    <i r="1">
      <x v="6"/>
      <x v="42"/>
    </i>
    <i r="1">
      <x v="7"/>
      <x v="3"/>
    </i>
    <i r="2">
      <x v="37"/>
    </i>
    <i r="1">
      <x v="9"/>
      <x v="1"/>
    </i>
    <i r="2">
      <x v="2"/>
    </i>
    <i r="2">
      <x v="35"/>
    </i>
    <i r="1">
      <x v="12"/>
      <x v="5"/>
    </i>
    <i r="2">
      <x v="32"/>
    </i>
    <i r="2">
      <x v="36"/>
    </i>
    <i r="2">
      <x v="43"/>
    </i>
    <i r="1">
      <x v="16"/>
      <x v="10"/>
    </i>
    <i r="2">
      <x v="14"/>
    </i>
    <i r="2">
      <x v="15"/>
    </i>
    <i r="2">
      <x v="18"/>
    </i>
    <i r="2">
      <x v="19"/>
    </i>
    <i r="2">
      <x v="23"/>
    </i>
    <i r="2">
      <x v="25"/>
    </i>
    <i t="blank">
      <x v="12"/>
    </i>
    <i>
      <x v="13"/>
    </i>
    <i r="1">
      <x/>
      <x v="28"/>
    </i>
    <i r="1">
      <x v="1"/>
      <x v="39"/>
    </i>
    <i r="1">
      <x v="2"/>
      <x/>
    </i>
    <i r="1">
      <x v="3"/>
      <x v="26"/>
    </i>
    <i r="1">
      <x v="4"/>
      <x v="37"/>
    </i>
    <i r="1">
      <x v="5"/>
      <x v="42"/>
    </i>
    <i r="1">
      <x v="6"/>
      <x v="1"/>
    </i>
    <i r="2">
      <x v="27"/>
    </i>
    <i r="1">
      <x v="8"/>
      <x v="35"/>
    </i>
    <i r="1">
      <x v="9"/>
      <x v="36"/>
    </i>
    <i r="1">
      <x v="10"/>
      <x v="34"/>
    </i>
    <i r="1">
      <x v="11"/>
      <x v="43"/>
    </i>
    <i r="2">
      <x v="44"/>
    </i>
    <i r="1">
      <x v="13"/>
      <x v="2"/>
    </i>
    <i r="2">
      <x v="3"/>
    </i>
    <i r="2">
      <x v="46"/>
    </i>
    <i r="1">
      <x v="16"/>
      <x v="32"/>
    </i>
    <i r="1">
      <x v="17"/>
      <x v="49"/>
    </i>
    <i r="1">
      <x v="18"/>
      <x v="4"/>
    </i>
    <i r="2">
      <x v="6"/>
    </i>
    <i r="2">
      <x v="10"/>
    </i>
    <i r="2">
      <x v="19"/>
    </i>
    <i r="2">
      <x v="25"/>
    </i>
    <i r="2">
      <x v="29"/>
    </i>
    <i r="2">
      <x v="40"/>
    </i>
    <i t="blank">
      <x v="13"/>
    </i>
    <i>
      <x v="14"/>
    </i>
    <i r="1">
      <x/>
      <x v="28"/>
    </i>
    <i r="2">
      <x v="37"/>
    </i>
    <i r="1">
      <x v="2"/>
      <x v="39"/>
    </i>
    <i r="1">
      <x v="3"/>
      <x v="42"/>
    </i>
    <i r="1">
      <x v="4"/>
      <x v="26"/>
    </i>
    <i r="1">
      <x v="5"/>
      <x/>
    </i>
    <i r="1">
      <x v="6"/>
      <x v="1"/>
    </i>
    <i r="1">
      <x v="7"/>
      <x v="32"/>
    </i>
    <i r="1">
      <x v="8"/>
      <x v="27"/>
    </i>
    <i r="2">
      <x v="36"/>
    </i>
    <i r="1">
      <x v="10"/>
      <x v="25"/>
    </i>
    <i r="2">
      <x v="35"/>
    </i>
    <i r="1">
      <x v="12"/>
      <x v="3"/>
    </i>
    <i r="1">
      <x v="13"/>
      <x v="2"/>
    </i>
    <i r="2">
      <x v="4"/>
    </i>
    <i r="2">
      <x v="21"/>
    </i>
    <i r="1">
      <x v="16"/>
      <x v="22"/>
    </i>
    <i r="1">
      <x v="17"/>
      <x v="7"/>
    </i>
    <i r="2">
      <x v="19"/>
    </i>
    <i r="2">
      <x v="30"/>
    </i>
    <i r="2">
      <x v="40"/>
    </i>
    <i r="2">
      <x v="43"/>
    </i>
    <i r="2">
      <x v="48"/>
    </i>
    <i r="2">
      <x v="50"/>
    </i>
    <i t="blank">
      <x v="14"/>
    </i>
    <i>
      <x v="15"/>
    </i>
    <i r="1">
      <x/>
      <x v="39"/>
    </i>
    <i r="1">
      <x v="1"/>
      <x v="26"/>
    </i>
    <i r="2">
      <x v="28"/>
    </i>
    <i r="1">
      <x v="3"/>
      <x/>
    </i>
    <i r="1">
      <x v="4"/>
      <x v="1"/>
    </i>
    <i r="2">
      <x v="37"/>
    </i>
    <i r="1">
      <x v="6"/>
      <x v="27"/>
    </i>
    <i r="1">
      <x v="7"/>
      <x v="42"/>
    </i>
    <i r="1">
      <x v="8"/>
      <x v="3"/>
    </i>
    <i r="1">
      <x v="9"/>
      <x v="25"/>
    </i>
    <i r="2">
      <x v="32"/>
    </i>
    <i r="1">
      <x v="11"/>
      <x v="22"/>
    </i>
    <i r="2">
      <x v="35"/>
    </i>
    <i r="2">
      <x v="36"/>
    </i>
    <i r="1">
      <x v="14"/>
      <x v="2"/>
    </i>
    <i r="1">
      <x v="15"/>
      <x v="11"/>
    </i>
    <i r="2">
      <x v="21"/>
    </i>
    <i r="2">
      <x v="34"/>
    </i>
    <i r="2">
      <x v="38"/>
    </i>
    <i r="2">
      <x v="43"/>
    </i>
    <i t="blank">
      <x v="15"/>
    </i>
    <i>
      <x v="16"/>
    </i>
    <i r="1">
      <x/>
      <x v="37"/>
    </i>
    <i r="1">
      <x v="1"/>
      <x v="26"/>
    </i>
    <i r="1">
      <x v="2"/>
      <x v="39"/>
    </i>
    <i r="1">
      <x v="3"/>
      <x/>
    </i>
    <i r="1">
      <x v="4"/>
      <x v="28"/>
    </i>
    <i r="2">
      <x v="36"/>
    </i>
    <i r="1">
      <x v="6"/>
      <x v="1"/>
    </i>
    <i r="2">
      <x v="3"/>
    </i>
    <i r="1">
      <x v="8"/>
      <x v="18"/>
    </i>
    <i r="2">
      <x v="50"/>
    </i>
    <i r="1">
      <x v="10"/>
      <x v="2"/>
    </i>
    <i r="2">
      <x v="10"/>
    </i>
    <i r="2">
      <x v="16"/>
    </i>
    <i r="2">
      <x v="27"/>
    </i>
    <i r="2">
      <x v="35"/>
    </i>
    <i r="2">
      <x v="41"/>
    </i>
    <i r="2">
      <x v="43"/>
    </i>
    <i r="2">
      <x v="45"/>
    </i>
    <i r="1">
      <x v="18"/>
      <x v="8"/>
    </i>
    <i r="2">
      <x v="9"/>
    </i>
    <i r="2">
      <x v="12"/>
    </i>
    <i r="2">
      <x v="13"/>
    </i>
    <i r="2">
      <x v="15"/>
    </i>
    <i r="2">
      <x v="17"/>
    </i>
    <i r="2">
      <x v="21"/>
    </i>
    <i r="2">
      <x v="25"/>
    </i>
    <i r="2">
      <x v="46"/>
    </i>
    <i r="2">
      <x v="47"/>
    </i>
    <i r="2">
      <x v="49"/>
    </i>
    <i t="blank">
      <x v="16"/>
    </i>
    <i>
      <x v="17"/>
    </i>
    <i r="1">
      <x/>
      <x v="26"/>
    </i>
    <i r="1">
      <x v="1"/>
      <x v="39"/>
    </i>
    <i r="1">
      <x v="2"/>
      <x v="37"/>
    </i>
    <i r="1">
      <x v="3"/>
      <x v="28"/>
    </i>
    <i r="1">
      <x v="4"/>
      <x/>
    </i>
    <i r="1">
      <x v="5"/>
      <x v="36"/>
    </i>
    <i r="1">
      <x v="6"/>
      <x v="2"/>
    </i>
    <i r="1">
      <x v="7"/>
      <x v="1"/>
    </i>
    <i r="2">
      <x v="27"/>
    </i>
    <i r="2">
      <x v="42"/>
    </i>
    <i r="1">
      <x v="10"/>
      <x v="3"/>
    </i>
    <i r="2">
      <x v="12"/>
    </i>
    <i r="1">
      <x v="12"/>
      <x v="22"/>
    </i>
    <i r="2">
      <x v="35"/>
    </i>
    <i r="2">
      <x v="41"/>
    </i>
    <i r="1">
      <x v="15"/>
      <x v="10"/>
    </i>
    <i r="2">
      <x v="21"/>
    </i>
    <i r="2">
      <x v="25"/>
    </i>
    <i r="2">
      <x v="32"/>
    </i>
    <i r="2">
      <x v="38"/>
    </i>
    <i r="2">
      <x v="40"/>
    </i>
    <i r="2">
      <x v="49"/>
    </i>
    <i t="blank">
      <x v="17"/>
    </i>
    <i>
      <x v="18"/>
    </i>
    <i r="1">
      <x/>
      <x v="26"/>
    </i>
    <i r="1">
      <x v="1"/>
      <x/>
    </i>
    <i r="1">
      <x v="2"/>
      <x v="27"/>
    </i>
    <i r="1">
      <x v="3"/>
      <x v="2"/>
    </i>
    <i r="2">
      <x v="39"/>
    </i>
    <i r="1">
      <x v="5"/>
      <x v="1"/>
    </i>
    <i r="2">
      <x v="3"/>
    </i>
    <i r="2">
      <x v="17"/>
    </i>
    <i r="2">
      <x v="20"/>
    </i>
    <i r="2">
      <x v="21"/>
    </i>
    <i r="2">
      <x v="25"/>
    </i>
    <i r="2">
      <x v="28"/>
    </i>
    <i r="2">
      <x v="36"/>
    </i>
    <i r="2">
      <x v="37"/>
    </i>
    <i r="2">
      <x v="38"/>
    </i>
    <i r="2">
      <x v="43"/>
    </i>
    <i t="blank">
      <x v="18"/>
    </i>
    <i>
      <x v="19"/>
    </i>
    <i r="1">
      <x/>
      <x v="37"/>
    </i>
    <i r="1">
      <x v="1"/>
      <x v="39"/>
    </i>
    <i r="1">
      <x v="2"/>
      <x v="26"/>
    </i>
    <i r="1">
      <x v="3"/>
      <x/>
    </i>
    <i r="1">
      <x v="4"/>
      <x v="28"/>
    </i>
    <i r="1">
      <x v="5"/>
      <x v="32"/>
    </i>
    <i r="1">
      <x v="6"/>
      <x v="1"/>
    </i>
    <i r="1">
      <x v="7"/>
      <x v="3"/>
    </i>
    <i r="1">
      <x v="8"/>
      <x v="21"/>
    </i>
    <i r="1">
      <x v="9"/>
      <x v="36"/>
    </i>
    <i r="1">
      <x v="10"/>
      <x v="2"/>
    </i>
    <i r="1">
      <x v="11"/>
      <x v="43"/>
    </i>
    <i r="1">
      <x v="12"/>
      <x v="25"/>
    </i>
    <i r="1">
      <x v="13"/>
      <x v="18"/>
    </i>
    <i r="2">
      <x v="22"/>
    </i>
    <i r="2">
      <x v="35"/>
    </i>
    <i r="2">
      <x v="42"/>
    </i>
    <i r="1">
      <x v="17"/>
      <x v="44"/>
    </i>
    <i r="1">
      <x v="18"/>
      <x v="27"/>
    </i>
    <i r="1">
      <x v="19"/>
      <x v="40"/>
    </i>
    <i r="2">
      <x v="41"/>
    </i>
    <i t="blank">
      <x v="19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313">
      <pivotArea field="2" type="button" dataOnly="0" labelOnly="1" outline="0" axis="axisRow" fieldPosition="0"/>
    </format>
    <format dxfId="312">
      <pivotArea outline="0" fieldPosition="0">
        <references count="1">
          <reference field="4294967294" count="1">
            <x v="0"/>
          </reference>
        </references>
      </pivotArea>
    </format>
    <format dxfId="311">
      <pivotArea outline="0" fieldPosition="0">
        <references count="1">
          <reference field="4294967294" count="1">
            <x v="1"/>
          </reference>
        </references>
      </pivotArea>
    </format>
    <format dxfId="310">
      <pivotArea outline="0" fieldPosition="0">
        <references count="1">
          <reference field="4294967294" count="1">
            <x v="2"/>
          </reference>
        </references>
      </pivotArea>
    </format>
    <format dxfId="309">
      <pivotArea outline="0" fieldPosition="0">
        <references count="1">
          <reference field="4294967294" count="1">
            <x v="3"/>
          </reference>
        </references>
      </pivotArea>
    </format>
    <format dxfId="308">
      <pivotArea outline="0" fieldPosition="0">
        <references count="1">
          <reference field="4294967294" count="1">
            <x v="4"/>
          </reference>
        </references>
      </pivotArea>
    </format>
    <format dxfId="307">
      <pivotArea outline="0" fieldPosition="0">
        <references count="1">
          <reference field="4294967294" count="1">
            <x v="5"/>
          </reference>
        </references>
      </pivotArea>
    </format>
    <format dxfId="306">
      <pivotArea outline="0" fieldPosition="0">
        <references count="1">
          <reference field="4294967294" count="1">
            <x v="6"/>
          </reference>
        </references>
      </pivotArea>
    </format>
    <format dxfId="305">
      <pivotArea field="2" type="button" dataOnly="0" labelOnly="1" outline="0" axis="axisRow" fieldPosition="0"/>
    </format>
    <format dxfId="30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03">
      <pivotArea field="2" type="button" dataOnly="0" labelOnly="1" outline="0" axis="axisRow" fieldPosition="0"/>
    </format>
    <format dxfId="30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01">
      <pivotArea field="2" type="button" dataOnly="0" labelOnly="1" outline="0" axis="axisRow" fieldPosition="0"/>
    </format>
    <format dxfId="30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7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C8AE94C-4CAA-457B-984F-A9E14B3FCE2F}" name="pvt_S" cacheId="2223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512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20">
        <item x="6"/>
        <item x="19"/>
        <item x="16"/>
        <item x="17"/>
        <item x="18"/>
        <item x="8"/>
        <item x="4"/>
        <item x="7"/>
        <item x="15"/>
        <item x="14"/>
        <item x="3"/>
        <item x="1"/>
        <item x="9"/>
        <item x="5"/>
        <item x="0"/>
        <item x="10"/>
        <item x="2"/>
        <item x="11"/>
        <item x="12"/>
        <item x="13"/>
      </items>
    </pivotField>
    <pivotField axis="axisRow" showAll="0" insertBlankRow="1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showAll="0" defaultSubtotal="0">
      <items count="85">
        <item x="5"/>
        <item x="19"/>
        <item x="9"/>
        <item x="74"/>
        <item x="26"/>
        <item x="81"/>
        <item x="36"/>
        <item x="41"/>
        <item x="75"/>
        <item x="32"/>
        <item x="28"/>
        <item x="73"/>
        <item x="62"/>
        <item x="38"/>
        <item x="63"/>
        <item x="40"/>
        <item x="46"/>
        <item x="42"/>
        <item x="52"/>
        <item x="79"/>
        <item x="65"/>
        <item x="66"/>
        <item x="82"/>
        <item x="44"/>
        <item x="67"/>
        <item x="83"/>
        <item x="33"/>
        <item x="53"/>
        <item x="54"/>
        <item x="47"/>
        <item x="55"/>
        <item x="13"/>
        <item x="48"/>
        <item x="31"/>
        <item x="56"/>
        <item x="84"/>
        <item x="51"/>
        <item x="14"/>
        <item x="22"/>
        <item x="8"/>
        <item x="10"/>
        <item x="16"/>
        <item x="29"/>
        <item x="72"/>
        <item x="18"/>
        <item x="25"/>
        <item x="37"/>
        <item x="3"/>
        <item x="45"/>
        <item x="21"/>
        <item x="2"/>
        <item x="20"/>
        <item x="57"/>
        <item x="71"/>
        <item x="7"/>
        <item x="58"/>
        <item x="49"/>
        <item x="68"/>
        <item x="27"/>
        <item x="6"/>
        <item x="43"/>
        <item x="59"/>
        <item x="12"/>
        <item x="4"/>
        <item x="24"/>
        <item x="80"/>
        <item x="39"/>
        <item x="23"/>
        <item x="1"/>
        <item x="0"/>
        <item x="69"/>
        <item x="76"/>
        <item x="17"/>
        <item x="34"/>
        <item x="15"/>
        <item x="77"/>
        <item x="11"/>
        <item x="50"/>
        <item x="64"/>
        <item x="70"/>
        <item x="78"/>
        <item x="30"/>
        <item x="60"/>
        <item x="61"/>
        <item x="35"/>
      </items>
    </pivotField>
    <pivotField showAll="0" defaultSubtotal="0">
      <items count="85">
        <item x="72"/>
        <item x="59"/>
        <item x="8"/>
        <item x="83"/>
        <item x="58"/>
        <item x="76"/>
        <item x="70"/>
        <item x="68"/>
        <item x="48"/>
        <item x="75"/>
        <item x="38"/>
        <item x="69"/>
        <item x="43"/>
        <item x="81"/>
        <item x="4"/>
        <item x="62"/>
        <item x="18"/>
        <item x="44"/>
        <item x="82"/>
        <item x="52"/>
        <item x="29"/>
        <item x="46"/>
        <item x="22"/>
        <item x="63"/>
        <item x="31"/>
        <item x="34"/>
        <item x="28"/>
        <item x="66"/>
        <item x="16"/>
        <item x="24"/>
        <item x="15"/>
        <item x="42"/>
        <item x="74"/>
        <item x="19"/>
        <item x="54"/>
        <item x="60"/>
        <item x="71"/>
        <item x="36"/>
        <item x="47"/>
        <item x="78"/>
        <item x="57"/>
        <item x="77"/>
        <item x="80"/>
        <item x="10"/>
        <item x="30"/>
        <item x="17"/>
        <item x="14"/>
        <item x="12"/>
        <item x="35"/>
        <item x="37"/>
        <item x="64"/>
        <item x="27"/>
        <item x="84"/>
        <item x="53"/>
        <item x="73"/>
        <item x="40"/>
        <item x="6"/>
        <item x="23"/>
        <item x="79"/>
        <item x="51"/>
        <item x="67"/>
        <item x="55"/>
        <item x="61"/>
        <item x="3"/>
        <item x="2"/>
        <item x="26"/>
        <item x="20"/>
        <item x="45"/>
        <item x="65"/>
        <item x="32"/>
        <item x="7"/>
        <item x="5"/>
        <item x="25"/>
        <item x="33"/>
        <item x="39"/>
        <item x="41"/>
        <item x="0"/>
        <item x="21"/>
        <item x="13"/>
        <item x="9"/>
        <item x="56"/>
        <item x="1"/>
        <item x="49"/>
        <item x="11"/>
        <item x="50"/>
      </items>
    </pivotField>
    <pivotField axis="axisRow" showAll="0" defaultSubtotal="0">
      <items count="85">
        <item x="5"/>
        <item x="19"/>
        <item x="9"/>
        <item x="74"/>
        <item x="26"/>
        <item x="81"/>
        <item x="36"/>
        <item x="41"/>
        <item x="75"/>
        <item x="32"/>
        <item x="28"/>
        <item x="73"/>
        <item x="62"/>
        <item x="38"/>
        <item x="63"/>
        <item x="40"/>
        <item x="46"/>
        <item x="42"/>
        <item x="52"/>
        <item x="79"/>
        <item x="65"/>
        <item x="66"/>
        <item x="82"/>
        <item x="44"/>
        <item x="67"/>
        <item x="83"/>
        <item x="33"/>
        <item x="53"/>
        <item x="54"/>
        <item x="47"/>
        <item x="55"/>
        <item x="13"/>
        <item x="48"/>
        <item x="31"/>
        <item x="56"/>
        <item x="84"/>
        <item x="51"/>
        <item x="14"/>
        <item x="22"/>
        <item x="8"/>
        <item x="10"/>
        <item x="16"/>
        <item x="29"/>
        <item x="72"/>
        <item x="18"/>
        <item x="25"/>
        <item x="37"/>
        <item x="3"/>
        <item x="45"/>
        <item x="21"/>
        <item x="2"/>
        <item x="20"/>
        <item x="57"/>
        <item x="71"/>
        <item x="7"/>
        <item x="58"/>
        <item x="49"/>
        <item x="68"/>
        <item x="27"/>
        <item x="6"/>
        <item x="43"/>
        <item x="59"/>
        <item x="12"/>
        <item x="4"/>
        <item x="24"/>
        <item x="80"/>
        <item x="39"/>
        <item x="23"/>
        <item x="1"/>
        <item x="0"/>
        <item x="69"/>
        <item x="76"/>
        <item x="17"/>
        <item x="34"/>
        <item x="15"/>
        <item x="77"/>
        <item x="11"/>
        <item x="50"/>
        <item x="64"/>
        <item x="70"/>
        <item x="78"/>
        <item x="30"/>
        <item x="60"/>
        <item x="61"/>
        <item x="35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8"/>
        <item x="19"/>
        <item x="14"/>
        <item x="15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97">
        <item x="96"/>
        <item x="94"/>
        <item x="93"/>
        <item x="92"/>
        <item x="91"/>
        <item x="90"/>
        <item x="89"/>
        <item x="88"/>
        <item x="95"/>
        <item x="87"/>
        <item x="84"/>
        <item x="80"/>
        <item x="79"/>
        <item x="78"/>
        <item x="77"/>
        <item x="82"/>
        <item x="73"/>
        <item x="72"/>
        <item x="76"/>
        <item x="49"/>
        <item x="71"/>
        <item x="48"/>
        <item x="47"/>
        <item x="70"/>
        <item x="46"/>
        <item x="69"/>
        <item x="68"/>
        <item x="45"/>
        <item x="44"/>
        <item x="86"/>
        <item x="67"/>
        <item x="43"/>
        <item x="42"/>
        <item x="41"/>
        <item x="40"/>
        <item x="75"/>
        <item x="39"/>
        <item x="66"/>
        <item x="65"/>
        <item x="64"/>
        <item x="38"/>
        <item x="74"/>
        <item x="83"/>
        <item x="85"/>
        <item x="62"/>
        <item x="81"/>
        <item x="61"/>
        <item x="34"/>
        <item x="60"/>
        <item x="33"/>
        <item x="37"/>
        <item x="59"/>
        <item x="32"/>
        <item x="31"/>
        <item x="30"/>
        <item x="29"/>
        <item x="58"/>
        <item x="28"/>
        <item x="57"/>
        <item x="27"/>
        <item x="36"/>
        <item x="26"/>
        <item x="56"/>
        <item x="25"/>
        <item x="24"/>
        <item x="55"/>
        <item x="54"/>
        <item x="63"/>
        <item x="35"/>
        <item x="53"/>
        <item x="23"/>
        <item x="22"/>
        <item x="52"/>
        <item x="21"/>
        <item x="51"/>
        <item x="20"/>
        <item x="19"/>
        <item x="17"/>
        <item x="16"/>
        <item x="15"/>
        <item x="14"/>
        <item x="13"/>
        <item x="50"/>
        <item x="18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167">
        <item x="82"/>
        <item x="44"/>
        <item x="32"/>
        <item x="72"/>
        <item x="81"/>
        <item x="17"/>
        <item x="31"/>
        <item x="115"/>
        <item x="16"/>
        <item x="43"/>
        <item x="15"/>
        <item x="59"/>
        <item x="80"/>
        <item x="157"/>
        <item x="42"/>
        <item x="114"/>
        <item x="14"/>
        <item x="93"/>
        <item x="30"/>
        <item x="58"/>
        <item x="29"/>
        <item x="57"/>
        <item x="13"/>
        <item x="28"/>
        <item x="113"/>
        <item x="27"/>
        <item x="92"/>
        <item x="71"/>
        <item x="26"/>
        <item x="112"/>
        <item x="123"/>
        <item x="100"/>
        <item x="70"/>
        <item x="56"/>
        <item x="79"/>
        <item x="12"/>
        <item x="25"/>
        <item x="11"/>
        <item x="10"/>
        <item x="24"/>
        <item x="91"/>
        <item x="55"/>
        <item x="23"/>
        <item x="111"/>
        <item x="54"/>
        <item x="9"/>
        <item x="69"/>
        <item x="8"/>
        <item x="53"/>
        <item x="122"/>
        <item x="99"/>
        <item x="110"/>
        <item x="166"/>
        <item x="68"/>
        <item x="41"/>
        <item x="52"/>
        <item x="133"/>
        <item x="90"/>
        <item x="128"/>
        <item x="67"/>
        <item x="40"/>
        <item x="51"/>
        <item x="66"/>
        <item x="50"/>
        <item x="7"/>
        <item x="6"/>
        <item x="39"/>
        <item x="142"/>
        <item x="65"/>
        <item x="38"/>
        <item x="146"/>
        <item x="5"/>
        <item x="4"/>
        <item x="165"/>
        <item x="49"/>
        <item x="3"/>
        <item x="64"/>
        <item x="37"/>
        <item x="89"/>
        <item x="78"/>
        <item x="22"/>
        <item x="141"/>
        <item x="88"/>
        <item x="150"/>
        <item x="109"/>
        <item x="48"/>
        <item x="98"/>
        <item x="108"/>
        <item x="137"/>
        <item x="36"/>
        <item x="121"/>
        <item x="164"/>
        <item x="87"/>
        <item x="156"/>
        <item x="107"/>
        <item x="97"/>
        <item x="86"/>
        <item x="21"/>
        <item x="63"/>
        <item x="106"/>
        <item x="145"/>
        <item x="149"/>
        <item x="120"/>
        <item x="105"/>
        <item x="163"/>
        <item x="62"/>
        <item x="85"/>
        <item x="153"/>
        <item x="61"/>
        <item x="104"/>
        <item x="119"/>
        <item x="96"/>
        <item x="144"/>
        <item x="127"/>
        <item x="47"/>
        <item x="77"/>
        <item x="103"/>
        <item x="148"/>
        <item x="2"/>
        <item x="140"/>
        <item x="20"/>
        <item x="76"/>
        <item x="95"/>
        <item x="139"/>
        <item x="118"/>
        <item x="1"/>
        <item x="162"/>
        <item x="75"/>
        <item x="132"/>
        <item x="35"/>
        <item x="84"/>
        <item x="126"/>
        <item x="19"/>
        <item x="46"/>
        <item x="152"/>
        <item x="117"/>
        <item x="74"/>
        <item x="116"/>
        <item x="136"/>
        <item x="125"/>
        <item x="155"/>
        <item x="147"/>
        <item x="138"/>
        <item x="34"/>
        <item x="151"/>
        <item x="102"/>
        <item x="131"/>
        <item x="124"/>
        <item x="101"/>
        <item x="154"/>
        <item x="130"/>
        <item x="161"/>
        <item x="135"/>
        <item x="73"/>
        <item x="18"/>
        <item x="0"/>
        <item x="33"/>
        <item x="160"/>
        <item x="83"/>
        <item x="129"/>
        <item x="45"/>
        <item x="143"/>
        <item x="94"/>
        <item x="134"/>
        <item x="60"/>
        <item x="159"/>
        <item x="158"/>
      </items>
    </pivotField>
    <pivotField dataField="1" showAll="0" defaultSubtotal="0">
      <items count="80">
        <item x="69"/>
        <item x="46"/>
        <item x="17"/>
        <item x="77"/>
        <item x="68"/>
        <item x="49"/>
        <item x="40"/>
        <item x="50"/>
        <item x="52"/>
        <item x="73"/>
        <item x="53"/>
        <item x="54"/>
        <item x="72"/>
        <item x="70"/>
        <item x="67"/>
        <item x="25"/>
        <item x="34"/>
        <item x="36"/>
        <item x="32"/>
        <item x="44"/>
        <item x="51"/>
        <item x="48"/>
        <item x="43"/>
        <item x="47"/>
        <item x="71"/>
        <item x="41"/>
        <item x="45"/>
        <item x="79"/>
        <item x="27"/>
        <item x="42"/>
        <item x="75"/>
        <item x="33"/>
        <item x="35"/>
        <item x="66"/>
        <item x="31"/>
        <item x="60"/>
        <item x="37"/>
        <item x="62"/>
        <item x="61"/>
        <item x="78"/>
        <item x="76"/>
        <item x="30"/>
        <item x="74"/>
        <item x="64"/>
        <item x="39"/>
        <item x="65"/>
        <item x="29"/>
        <item x="24"/>
        <item x="59"/>
        <item x="18"/>
        <item x="58"/>
        <item x="26"/>
        <item x="63"/>
        <item x="28"/>
        <item x="23"/>
        <item x="20"/>
        <item x="38"/>
        <item x="57"/>
        <item x="5"/>
        <item x="7"/>
        <item x="22"/>
        <item x="16"/>
        <item x="13"/>
        <item x="56"/>
        <item x="21"/>
        <item x="10"/>
        <item x="14"/>
        <item x="9"/>
        <item x="8"/>
        <item x="15"/>
        <item x="55"/>
        <item x="3"/>
        <item x="12"/>
        <item x="19"/>
        <item x="11"/>
        <item x="6"/>
        <item x="4"/>
        <item x="2"/>
        <item x="1"/>
        <item x="0"/>
      </items>
    </pivotField>
    <pivotField dataField="1" showAll="0" defaultSubtotal="0">
      <items count="202">
        <item x="84"/>
        <item x="17"/>
        <item x="48"/>
        <item x="101"/>
        <item x="198"/>
        <item x="81"/>
        <item x="108"/>
        <item x="162"/>
        <item x="142"/>
        <item x="191"/>
        <item x="82"/>
        <item x="51"/>
        <item x="25"/>
        <item x="18"/>
        <item x="34"/>
        <item x="197"/>
        <item x="36"/>
        <item x="32"/>
        <item x="70"/>
        <item x="53"/>
        <item x="175"/>
        <item x="85"/>
        <item x="133"/>
        <item x="115"/>
        <item x="5"/>
        <item x="200"/>
        <item x="78"/>
        <item x="183"/>
        <item x="86"/>
        <item x="100"/>
        <item x="122"/>
        <item x="55"/>
        <item x="110"/>
        <item x="148"/>
        <item x="199"/>
        <item x="7"/>
        <item x="56"/>
        <item x="27"/>
        <item x="92"/>
        <item x="169"/>
        <item x="141"/>
        <item x="126"/>
        <item x="201"/>
        <item x="99"/>
        <item x="16"/>
        <item x="33"/>
        <item x="67"/>
        <item x="13"/>
        <item x="35"/>
        <item x="120"/>
        <item x="102"/>
        <item x="173"/>
        <item x="10"/>
        <item x="52"/>
        <item x="155"/>
        <item x="31"/>
        <item x="95"/>
        <item x="123"/>
        <item x="143"/>
        <item x="61"/>
        <item x="71"/>
        <item x="98"/>
        <item x="42"/>
        <item x="37"/>
        <item x="165"/>
        <item x="65"/>
        <item x="14"/>
        <item x="121"/>
        <item x="63"/>
        <item x="132"/>
        <item x="9"/>
        <item x="83"/>
        <item x="89"/>
        <item x="8"/>
        <item x="196"/>
        <item x="160"/>
        <item x="46"/>
        <item x="129"/>
        <item x="15"/>
        <item x="140"/>
        <item x="54"/>
        <item x="30"/>
        <item x="107"/>
        <item x="149"/>
        <item x="68"/>
        <item x="195"/>
        <item x="50"/>
        <item x="97"/>
        <item x="69"/>
        <item x="174"/>
        <item x="118"/>
        <item x="109"/>
        <item x="45"/>
        <item x="60"/>
        <item x="96"/>
        <item x="159"/>
        <item x="29"/>
        <item x="167"/>
        <item x="49"/>
        <item x="77"/>
        <item x="3"/>
        <item x="12"/>
        <item x="119"/>
        <item x="24"/>
        <item x="43"/>
        <item x="11"/>
        <item x="59"/>
        <item x="6"/>
        <item x="178"/>
        <item x="130"/>
        <item x="117"/>
        <item x="64"/>
        <item x="66"/>
        <item x="26"/>
        <item x="79"/>
        <item x="47"/>
        <item x="193"/>
        <item x="181"/>
        <item x="62"/>
        <item x="80"/>
        <item x="28"/>
        <item x="94"/>
        <item x="131"/>
        <item x="168"/>
        <item x="105"/>
        <item x="172"/>
        <item x="194"/>
        <item x="114"/>
        <item x="23"/>
        <item x="161"/>
        <item x="150"/>
        <item x="44"/>
        <item x="189"/>
        <item x="139"/>
        <item x="20"/>
        <item x="76"/>
        <item x="192"/>
        <item x="4"/>
        <item x="93"/>
        <item x="158"/>
        <item x="2"/>
        <item x="166"/>
        <item x="106"/>
        <item x="116"/>
        <item x="41"/>
        <item x="182"/>
        <item x="73"/>
        <item x="91"/>
        <item x="177"/>
        <item x="186"/>
        <item x="190"/>
        <item x="138"/>
        <item x="147"/>
        <item x="156"/>
        <item x="112"/>
        <item x="128"/>
        <item x="127"/>
        <item x="188"/>
        <item x="75"/>
        <item x="113"/>
        <item x="136"/>
        <item x="22"/>
        <item x="157"/>
        <item x="74"/>
        <item x="90"/>
        <item x="146"/>
        <item x="164"/>
        <item x="135"/>
        <item x="180"/>
        <item x="137"/>
        <item x="171"/>
        <item x="88"/>
        <item x="39"/>
        <item x="58"/>
        <item x="1"/>
        <item x="104"/>
        <item x="144"/>
        <item x="21"/>
        <item x="176"/>
        <item x="134"/>
        <item x="40"/>
        <item x="145"/>
        <item x="154"/>
        <item x="170"/>
        <item x="179"/>
        <item x="187"/>
        <item x="125"/>
        <item x="152"/>
        <item x="124"/>
        <item x="87"/>
        <item x="57"/>
        <item x="38"/>
        <item x="151"/>
        <item x="0"/>
        <item x="103"/>
        <item x="163"/>
        <item x="111"/>
        <item x="19"/>
        <item x="153"/>
        <item x="72"/>
        <item x="185"/>
        <item x="184"/>
      </items>
    </pivotField>
    <pivotField dataField="1" showAll="0" defaultSubtotal="0">
      <items count="59">
        <item x="55"/>
        <item x="37"/>
        <item x="38"/>
        <item x="40"/>
        <item x="56"/>
        <item x="41"/>
        <item x="57"/>
        <item x="42"/>
        <item x="52"/>
        <item x="28"/>
        <item x="22"/>
        <item x="46"/>
        <item x="23"/>
        <item x="53"/>
        <item x="36"/>
        <item x="35"/>
        <item x="44"/>
        <item x="58"/>
        <item x="26"/>
        <item x="39"/>
        <item x="4"/>
        <item x="29"/>
        <item x="43"/>
        <item x="20"/>
        <item x="54"/>
        <item x="1"/>
        <item x="11"/>
        <item x="45"/>
        <item x="51"/>
        <item x="17"/>
        <item x="30"/>
        <item x="33"/>
        <item x="48"/>
        <item x="32"/>
        <item x="12"/>
        <item x="50"/>
        <item x="24"/>
        <item x="15"/>
        <item x="34"/>
        <item x="47"/>
        <item x="27"/>
        <item x="31"/>
        <item x="14"/>
        <item x="49"/>
        <item x="25"/>
        <item x="0"/>
        <item x="6"/>
        <item x="16"/>
        <item x="21"/>
        <item x="13"/>
        <item x="8"/>
        <item x="9"/>
        <item x="3"/>
        <item x="10"/>
        <item x="18"/>
        <item x="19"/>
        <item x="2"/>
        <item x="7"/>
        <item x="5"/>
      </items>
    </pivotField>
    <pivotField dataField="1" showAll="0" defaultSubtotal="0">
      <items count="153">
        <item x="65"/>
        <item x="38"/>
        <item x="59"/>
        <item x="4"/>
        <item x="74"/>
        <item x="40"/>
        <item x="86"/>
        <item x="1"/>
        <item x="11"/>
        <item x="28"/>
        <item x="98"/>
        <item x="17"/>
        <item x="22"/>
        <item x="43"/>
        <item x="58"/>
        <item x="23"/>
        <item x="12"/>
        <item x="104"/>
        <item x="70"/>
        <item x="145"/>
        <item x="80"/>
        <item x="15"/>
        <item x="91"/>
        <item x="35"/>
        <item x="50"/>
        <item x="66"/>
        <item x="44"/>
        <item x="26"/>
        <item x="61"/>
        <item x="113"/>
        <item x="127"/>
        <item x="75"/>
        <item x="29"/>
        <item x="14"/>
        <item x="20"/>
        <item x="45"/>
        <item x="0"/>
        <item x="131"/>
        <item x="149"/>
        <item x="83"/>
        <item x="102"/>
        <item x="85"/>
        <item x="6"/>
        <item x="47"/>
        <item x="112"/>
        <item x="30"/>
        <item x="55"/>
        <item x="81"/>
        <item x="67"/>
        <item x="33"/>
        <item x="63"/>
        <item x="42"/>
        <item x="16"/>
        <item x="89"/>
        <item x="32"/>
        <item x="13"/>
        <item x="99"/>
        <item x="109"/>
        <item x="24"/>
        <item x="8"/>
        <item x="148"/>
        <item x="120"/>
        <item x="9"/>
        <item x="90"/>
        <item x="57"/>
        <item x="25"/>
        <item x="111"/>
        <item x="3"/>
        <item x="123"/>
        <item x="73"/>
        <item x="77"/>
        <item x="117"/>
        <item x="34"/>
        <item x="10"/>
        <item x="18"/>
        <item x="36"/>
        <item x="60"/>
        <item x="87"/>
        <item x="53"/>
        <item x="64"/>
        <item x="49"/>
        <item x="130"/>
        <item x="150"/>
        <item x="79"/>
        <item x="27"/>
        <item x="52"/>
        <item x="19"/>
        <item x="48"/>
        <item x="96"/>
        <item x="31"/>
        <item x="95"/>
        <item x="56"/>
        <item x="141"/>
        <item x="68"/>
        <item x="82"/>
        <item x="62"/>
        <item x="94"/>
        <item x="41"/>
        <item x="152"/>
        <item x="107"/>
        <item x="134"/>
        <item x="51"/>
        <item x="84"/>
        <item x="101"/>
        <item x="114"/>
        <item x="106"/>
        <item x="46"/>
        <item x="2"/>
        <item x="126"/>
        <item x="93"/>
        <item x="133"/>
        <item x="7"/>
        <item x="69"/>
        <item x="110"/>
        <item x="72"/>
        <item x="37"/>
        <item x="122"/>
        <item x="115"/>
        <item x="116"/>
        <item x="129"/>
        <item x="71"/>
        <item x="92"/>
        <item x="5"/>
        <item x="105"/>
        <item x="54"/>
        <item x="100"/>
        <item x="135"/>
        <item x="146"/>
        <item x="108"/>
        <item x="21"/>
        <item x="138"/>
        <item x="151"/>
        <item x="78"/>
        <item x="132"/>
        <item x="39"/>
        <item x="128"/>
        <item x="124"/>
        <item x="136"/>
        <item x="88"/>
        <item x="97"/>
        <item x="103"/>
        <item x="119"/>
        <item x="142"/>
        <item x="76"/>
        <item x="137"/>
        <item x="125"/>
        <item x="147"/>
        <item x="140"/>
        <item x="118"/>
        <item x="121"/>
        <item x="139"/>
        <item x="144"/>
        <item x="143"/>
      </items>
    </pivotField>
    <pivotField dataField="1" showAll="0" defaultSubtotal="0">
      <items count="7">
        <item x="0"/>
        <item x="2"/>
        <item x="5"/>
        <item x="1"/>
        <item x="6"/>
        <item x="3"/>
        <item x="4"/>
      </items>
    </pivotField>
  </pivotFields>
  <rowFields count="3">
    <field x="2"/>
    <field x="6"/>
    <field x="5"/>
  </rowFields>
  <rowItems count="511">
    <i>
      <x/>
    </i>
    <i r="1">
      <x/>
      <x v="69"/>
    </i>
    <i r="1">
      <x v="1"/>
      <x v="68"/>
    </i>
    <i r="1">
      <x v="2"/>
      <x v="50"/>
    </i>
    <i r="1">
      <x v="3"/>
      <x v="47"/>
    </i>
    <i r="1">
      <x v="4"/>
      <x v="63"/>
    </i>
    <i r="1">
      <x v="5"/>
      <x/>
    </i>
    <i r="1">
      <x v="6"/>
      <x v="59"/>
    </i>
    <i r="1">
      <x v="7"/>
      <x v="54"/>
    </i>
    <i r="1">
      <x v="8"/>
      <x v="39"/>
    </i>
    <i r="1">
      <x v="9"/>
      <x v="2"/>
    </i>
    <i r="1">
      <x v="10"/>
      <x v="40"/>
    </i>
    <i r="1">
      <x v="11"/>
      <x v="76"/>
    </i>
    <i r="1">
      <x v="12"/>
      <x v="62"/>
    </i>
    <i r="1">
      <x v="13"/>
      <x v="31"/>
    </i>
    <i r="2">
      <x v="37"/>
    </i>
    <i r="2">
      <x v="74"/>
    </i>
    <i r="1">
      <x v="16"/>
      <x v="41"/>
    </i>
    <i r="1">
      <x v="17"/>
      <x v="72"/>
    </i>
    <i r="1">
      <x v="18"/>
      <x v="44"/>
    </i>
    <i r="1">
      <x v="19"/>
      <x v="1"/>
    </i>
    <i t="blank">
      <x/>
    </i>
    <i>
      <x v="1"/>
    </i>
    <i r="1">
      <x/>
      <x v="69"/>
    </i>
    <i r="1">
      <x v="1"/>
      <x v="50"/>
    </i>
    <i r="1">
      <x v="2"/>
      <x v="68"/>
    </i>
    <i r="1">
      <x v="3"/>
      <x v="63"/>
    </i>
    <i r="1">
      <x v="4"/>
      <x v="59"/>
    </i>
    <i r="1">
      <x v="5"/>
      <x v="47"/>
    </i>
    <i r="1">
      <x v="6"/>
      <x/>
    </i>
    <i r="1">
      <x v="7"/>
      <x v="62"/>
    </i>
    <i r="1">
      <x v="8"/>
      <x v="54"/>
    </i>
    <i r="1">
      <x v="9"/>
      <x v="76"/>
    </i>
    <i r="1">
      <x v="10"/>
      <x v="74"/>
    </i>
    <i r="1">
      <x v="11"/>
      <x v="51"/>
    </i>
    <i r="1">
      <x v="12"/>
      <x v="39"/>
    </i>
    <i r="2">
      <x v="49"/>
    </i>
    <i r="1">
      <x v="14"/>
      <x v="31"/>
    </i>
    <i r="2">
      <x v="44"/>
    </i>
    <i r="1">
      <x v="16"/>
      <x v="38"/>
    </i>
    <i r="2">
      <x v="40"/>
    </i>
    <i r="1">
      <x v="18"/>
      <x v="67"/>
    </i>
    <i r="1">
      <x v="19"/>
      <x v="64"/>
    </i>
    <i t="blank">
      <x v="1"/>
    </i>
    <i>
      <x v="2"/>
    </i>
    <i r="1">
      <x/>
      <x v="69"/>
    </i>
    <i r="1">
      <x v="1"/>
      <x v="50"/>
    </i>
    <i r="1">
      <x v="2"/>
      <x v="68"/>
    </i>
    <i r="1">
      <x v="3"/>
      <x/>
    </i>
    <i r="1">
      <x v="4"/>
      <x v="63"/>
    </i>
    <i r="1">
      <x v="5"/>
      <x v="2"/>
    </i>
    <i r="1">
      <x v="6"/>
      <x v="41"/>
    </i>
    <i r="1">
      <x v="7"/>
      <x v="76"/>
    </i>
    <i r="1">
      <x v="8"/>
      <x v="59"/>
    </i>
    <i r="1">
      <x v="9"/>
      <x v="31"/>
    </i>
    <i r="2">
      <x v="62"/>
    </i>
    <i r="2">
      <x v="72"/>
    </i>
    <i r="1">
      <x v="12"/>
      <x v="37"/>
    </i>
    <i r="2">
      <x v="39"/>
    </i>
    <i r="2">
      <x v="54"/>
    </i>
    <i r="1">
      <x v="15"/>
      <x v="47"/>
    </i>
    <i r="1">
      <x v="16"/>
      <x v="44"/>
    </i>
    <i r="2">
      <x v="74"/>
    </i>
    <i r="1">
      <x v="18"/>
      <x v="40"/>
    </i>
    <i r="1">
      <x v="19"/>
      <x v="1"/>
    </i>
    <i r="2">
      <x v="45"/>
    </i>
    <i r="2">
      <x v="64"/>
    </i>
    <i r="2">
      <x v="67"/>
    </i>
    <i t="blank">
      <x v="2"/>
    </i>
    <i>
      <x v="3"/>
    </i>
    <i r="1">
      <x/>
      <x v="69"/>
    </i>
    <i r="1">
      <x v="1"/>
      <x v="68"/>
    </i>
    <i r="1">
      <x v="2"/>
      <x v="50"/>
    </i>
    <i r="1">
      <x v="3"/>
      <x v="47"/>
    </i>
    <i r="1">
      <x v="4"/>
      <x v="40"/>
    </i>
    <i r="1">
      <x v="5"/>
      <x/>
    </i>
    <i r="1">
      <x v="6"/>
      <x v="59"/>
    </i>
    <i r="1">
      <x v="7"/>
      <x v="54"/>
    </i>
    <i r="1">
      <x v="8"/>
      <x v="76"/>
    </i>
    <i r="1">
      <x v="9"/>
      <x v="2"/>
    </i>
    <i r="2">
      <x v="62"/>
    </i>
    <i r="1">
      <x v="11"/>
      <x v="39"/>
    </i>
    <i r="1">
      <x v="12"/>
      <x v="63"/>
    </i>
    <i r="1">
      <x v="13"/>
      <x v="31"/>
    </i>
    <i r="2">
      <x v="74"/>
    </i>
    <i r="1">
      <x v="15"/>
      <x v="4"/>
    </i>
    <i r="1">
      <x v="16"/>
      <x v="1"/>
    </i>
    <i r="1">
      <x v="17"/>
      <x v="44"/>
    </i>
    <i r="1">
      <x v="18"/>
      <x v="41"/>
    </i>
    <i r="1">
      <x v="19"/>
      <x v="37"/>
    </i>
    <i t="blank">
      <x v="3"/>
    </i>
    <i>
      <x v="4"/>
    </i>
    <i r="1">
      <x/>
      <x v="69"/>
    </i>
    <i r="1">
      <x v="1"/>
      <x v="50"/>
    </i>
    <i r="1">
      <x v="2"/>
      <x v="63"/>
    </i>
    <i r="1">
      <x v="3"/>
      <x v="68"/>
    </i>
    <i r="1">
      <x v="4"/>
      <x v="59"/>
    </i>
    <i r="1">
      <x v="5"/>
      <x v="39"/>
    </i>
    <i r="1">
      <x v="6"/>
      <x v="47"/>
    </i>
    <i r="2">
      <x v="54"/>
    </i>
    <i r="1">
      <x v="8"/>
      <x v="62"/>
    </i>
    <i r="1">
      <x v="9"/>
      <x v="64"/>
    </i>
    <i r="2">
      <x v="76"/>
    </i>
    <i r="1">
      <x v="11"/>
      <x v="1"/>
    </i>
    <i r="2">
      <x v="44"/>
    </i>
    <i r="1">
      <x v="13"/>
      <x v="74"/>
    </i>
    <i r="1">
      <x v="14"/>
      <x v="31"/>
    </i>
    <i r="1">
      <x v="15"/>
      <x/>
    </i>
    <i r="2">
      <x v="2"/>
    </i>
    <i r="2">
      <x v="72"/>
    </i>
    <i r="1">
      <x v="18"/>
      <x v="58"/>
    </i>
    <i r="1">
      <x v="19"/>
      <x v="10"/>
    </i>
    <i r="2">
      <x v="40"/>
    </i>
    <i r="2">
      <x v="41"/>
    </i>
    <i t="blank">
      <x v="4"/>
    </i>
    <i>
      <x v="5"/>
    </i>
    <i r="1">
      <x/>
      <x v="69"/>
    </i>
    <i r="1">
      <x v="1"/>
      <x v="50"/>
    </i>
    <i r="1">
      <x v="2"/>
      <x/>
    </i>
    <i r="1">
      <x v="3"/>
      <x v="68"/>
    </i>
    <i r="1">
      <x v="4"/>
      <x v="47"/>
    </i>
    <i r="1">
      <x v="5"/>
      <x v="54"/>
    </i>
    <i r="1">
      <x v="6"/>
      <x v="63"/>
    </i>
    <i r="1">
      <x v="7"/>
      <x v="76"/>
    </i>
    <i r="1">
      <x v="8"/>
      <x v="40"/>
    </i>
    <i r="2">
      <x v="42"/>
    </i>
    <i r="1">
      <x v="10"/>
      <x v="59"/>
    </i>
    <i r="2">
      <x v="74"/>
    </i>
    <i r="1">
      <x v="12"/>
      <x v="39"/>
    </i>
    <i r="2">
      <x v="41"/>
    </i>
    <i r="1">
      <x v="14"/>
      <x v="2"/>
    </i>
    <i r="2">
      <x v="62"/>
    </i>
    <i r="2">
      <x v="81"/>
    </i>
    <i r="1">
      <x v="17"/>
      <x v="1"/>
    </i>
    <i r="2">
      <x v="33"/>
    </i>
    <i r="1">
      <x v="19"/>
      <x v="9"/>
    </i>
    <i r="2">
      <x v="26"/>
    </i>
    <i r="2">
      <x v="45"/>
    </i>
    <i r="2">
      <x v="64"/>
    </i>
    <i r="2">
      <x v="73"/>
    </i>
    <i t="blank">
      <x v="5"/>
    </i>
    <i>
      <x v="6"/>
    </i>
    <i r="1">
      <x/>
      <x v="69"/>
    </i>
    <i r="1">
      <x v="1"/>
      <x v="68"/>
    </i>
    <i r="1">
      <x v="2"/>
      <x v="72"/>
    </i>
    <i r="1">
      <x v="3"/>
      <x v="50"/>
    </i>
    <i r="1">
      <x v="4"/>
      <x v="54"/>
    </i>
    <i r="1">
      <x v="5"/>
      <x v="2"/>
    </i>
    <i r="1">
      <x v="6"/>
      <x v="63"/>
    </i>
    <i r="1">
      <x v="7"/>
      <x v="38"/>
    </i>
    <i r="2">
      <x v="39"/>
    </i>
    <i r="1">
      <x v="9"/>
      <x v="47"/>
    </i>
    <i r="1">
      <x v="10"/>
      <x v="40"/>
    </i>
    <i r="1">
      <x v="11"/>
      <x v="59"/>
    </i>
    <i r="1">
      <x v="12"/>
      <x/>
    </i>
    <i r="2">
      <x v="9"/>
    </i>
    <i r="2">
      <x v="37"/>
    </i>
    <i r="1">
      <x v="15"/>
      <x v="74"/>
    </i>
    <i r="1">
      <x v="16"/>
      <x v="76"/>
    </i>
    <i r="1">
      <x v="17"/>
      <x v="41"/>
    </i>
    <i r="1">
      <x v="18"/>
      <x v="1"/>
    </i>
    <i r="2">
      <x v="81"/>
    </i>
    <i t="blank">
      <x v="6"/>
    </i>
    <i>
      <x v="7"/>
    </i>
    <i r="1">
      <x/>
      <x v="69"/>
    </i>
    <i r="1">
      <x v="1"/>
      <x v="50"/>
    </i>
    <i r="1">
      <x v="2"/>
      <x v="68"/>
    </i>
    <i r="1">
      <x v="3"/>
      <x v="39"/>
    </i>
    <i r="2">
      <x v="54"/>
    </i>
    <i r="2">
      <x v="84"/>
    </i>
    <i r="1">
      <x v="6"/>
      <x v="63"/>
    </i>
    <i r="1">
      <x v="7"/>
      <x v="47"/>
    </i>
    <i r="2">
      <x v="59"/>
    </i>
    <i r="1">
      <x v="9"/>
      <x v="40"/>
    </i>
    <i r="2">
      <x v="51"/>
    </i>
    <i r="1">
      <x v="11"/>
      <x v="37"/>
    </i>
    <i r="2">
      <x v="62"/>
    </i>
    <i r="2">
      <x v="76"/>
    </i>
    <i r="1">
      <x v="14"/>
      <x v="2"/>
    </i>
    <i r="2">
      <x v="31"/>
    </i>
    <i r="2">
      <x v="64"/>
    </i>
    <i r="1">
      <x v="17"/>
      <x v="9"/>
    </i>
    <i r="2">
      <x v="38"/>
    </i>
    <i r="2">
      <x v="49"/>
    </i>
    <i r="2">
      <x v="74"/>
    </i>
    <i t="blank">
      <x v="7"/>
    </i>
    <i>
      <x v="8"/>
    </i>
    <i r="1">
      <x/>
      <x v="68"/>
    </i>
    <i r="1">
      <x v="1"/>
      <x v="69"/>
    </i>
    <i r="1">
      <x v="2"/>
      <x v="54"/>
    </i>
    <i r="1">
      <x v="3"/>
      <x v="6"/>
    </i>
    <i r="1">
      <x v="4"/>
      <x v="4"/>
    </i>
    <i r="1">
      <x v="5"/>
      <x/>
    </i>
    <i r="2">
      <x v="40"/>
    </i>
    <i r="1">
      <x v="7"/>
      <x v="2"/>
    </i>
    <i r="1">
      <x v="8"/>
      <x v="9"/>
    </i>
    <i r="1">
      <x v="9"/>
      <x v="39"/>
    </i>
    <i r="1">
      <x v="10"/>
      <x v="50"/>
    </i>
    <i r="1">
      <x v="11"/>
      <x v="47"/>
    </i>
    <i r="1">
      <x v="12"/>
      <x v="41"/>
    </i>
    <i r="1">
      <x v="13"/>
      <x v="31"/>
    </i>
    <i r="1">
      <x v="14"/>
      <x v="37"/>
    </i>
    <i r="1">
      <x v="15"/>
      <x v="46"/>
    </i>
    <i r="1">
      <x v="16"/>
      <x v="13"/>
    </i>
    <i r="2">
      <x v="62"/>
    </i>
    <i r="1">
      <x v="18"/>
      <x v="1"/>
    </i>
    <i r="2">
      <x v="76"/>
    </i>
    <i t="blank">
      <x v="8"/>
    </i>
    <i>
      <x v="9"/>
    </i>
    <i r="1">
      <x/>
      <x v="69"/>
    </i>
    <i r="1">
      <x v="1"/>
      <x v="37"/>
    </i>
    <i r="2">
      <x v="47"/>
    </i>
    <i r="1">
      <x v="3"/>
      <x v="68"/>
    </i>
    <i r="1">
      <x v="4"/>
      <x v="72"/>
    </i>
    <i r="1">
      <x v="5"/>
      <x v="2"/>
    </i>
    <i r="1">
      <x v="6"/>
      <x v="4"/>
    </i>
    <i r="2">
      <x v="46"/>
    </i>
    <i r="1">
      <x v="8"/>
      <x v="39"/>
    </i>
    <i r="1">
      <x v="9"/>
      <x v="31"/>
    </i>
    <i r="2">
      <x v="44"/>
    </i>
    <i r="2">
      <x v="59"/>
    </i>
    <i r="2">
      <x v="66"/>
    </i>
    <i r="2">
      <x v="74"/>
    </i>
    <i r="1">
      <x v="14"/>
      <x v="10"/>
    </i>
    <i r="2">
      <x v="15"/>
    </i>
    <i r="2">
      <x v="41"/>
    </i>
    <i r="2">
      <x v="45"/>
    </i>
    <i r="1">
      <x v="18"/>
      <x v="7"/>
    </i>
    <i r="2">
      <x v="9"/>
    </i>
    <i r="2">
      <x v="17"/>
    </i>
    <i r="2">
      <x v="60"/>
    </i>
    <i r="2">
      <x v="63"/>
    </i>
    <i r="2">
      <x v="76"/>
    </i>
    <i t="blank">
      <x v="9"/>
    </i>
    <i>
      <x v="10"/>
    </i>
    <i r="1">
      <x/>
      <x v="37"/>
    </i>
    <i r="1">
      <x v="1"/>
      <x v="68"/>
    </i>
    <i r="2">
      <x v="72"/>
    </i>
    <i r="1">
      <x v="3"/>
      <x v="2"/>
    </i>
    <i r="2">
      <x v="69"/>
    </i>
    <i r="1">
      <x v="5"/>
      <x v="44"/>
    </i>
    <i r="2">
      <x v="46"/>
    </i>
    <i r="2">
      <x v="54"/>
    </i>
    <i r="1">
      <x v="8"/>
      <x v="45"/>
    </i>
    <i r="1">
      <x v="9"/>
      <x/>
    </i>
    <i r="2">
      <x v="4"/>
    </i>
    <i r="2">
      <x v="23"/>
    </i>
    <i r="2">
      <x v="41"/>
    </i>
    <i r="2">
      <x v="48"/>
    </i>
    <i r="2">
      <x v="76"/>
    </i>
    <i r="2">
      <x v="81"/>
    </i>
    <i r="1">
      <x v="16"/>
      <x v="1"/>
    </i>
    <i r="2">
      <x v="9"/>
    </i>
    <i r="2">
      <x v="13"/>
    </i>
    <i r="2">
      <x v="15"/>
    </i>
    <i r="2">
      <x v="16"/>
    </i>
    <i r="2">
      <x v="17"/>
    </i>
    <i r="2">
      <x v="29"/>
    </i>
    <i r="2">
      <x v="31"/>
    </i>
    <i r="2">
      <x v="32"/>
    </i>
    <i r="2">
      <x v="38"/>
    </i>
    <i r="2">
      <x v="40"/>
    </i>
    <i r="2">
      <x v="56"/>
    </i>
    <i r="2">
      <x v="58"/>
    </i>
    <i r="2">
      <x v="59"/>
    </i>
    <i r="2">
      <x v="62"/>
    </i>
    <i r="2">
      <x v="77"/>
    </i>
    <i t="blank">
      <x v="10"/>
    </i>
    <i>
      <x v="11"/>
    </i>
    <i r="1">
      <x/>
      <x v="54"/>
    </i>
    <i r="1">
      <x v="1"/>
      <x v="68"/>
    </i>
    <i r="1">
      <x v="2"/>
      <x v="69"/>
    </i>
    <i r="1">
      <x v="3"/>
      <x v="39"/>
    </i>
    <i r="1">
      <x v="4"/>
      <x/>
    </i>
    <i r="2">
      <x v="9"/>
    </i>
    <i r="2">
      <x v="50"/>
    </i>
    <i r="2">
      <x v="58"/>
    </i>
    <i r="2">
      <x v="64"/>
    </i>
    <i r="1">
      <x v="9"/>
      <x v="36"/>
    </i>
    <i r="2">
      <x v="38"/>
    </i>
    <i r="2">
      <x v="42"/>
    </i>
    <i r="2">
      <x v="47"/>
    </i>
    <i r="2">
      <x v="62"/>
    </i>
    <i r="2">
      <x v="76"/>
    </i>
    <i r="1">
      <x v="15"/>
      <x v="1"/>
    </i>
    <i r="2">
      <x v="10"/>
    </i>
    <i r="2">
      <x v="16"/>
    </i>
    <i r="2">
      <x v="18"/>
    </i>
    <i r="2">
      <x v="27"/>
    </i>
    <i r="2">
      <x v="28"/>
    </i>
    <i r="2">
      <x v="30"/>
    </i>
    <i r="2">
      <x v="32"/>
    </i>
    <i r="2">
      <x v="34"/>
    </i>
    <i r="2">
      <x v="37"/>
    </i>
    <i r="2">
      <x v="45"/>
    </i>
    <i r="2">
      <x v="52"/>
    </i>
    <i r="2">
      <x v="55"/>
    </i>
    <i r="2">
      <x v="61"/>
    </i>
    <i r="2">
      <x v="63"/>
    </i>
    <i r="2">
      <x v="77"/>
    </i>
    <i r="2">
      <x v="82"/>
    </i>
    <i r="2">
      <x v="83"/>
    </i>
    <i t="blank">
      <x v="11"/>
    </i>
    <i>
      <x v="12"/>
    </i>
    <i r="1">
      <x/>
      <x v="69"/>
    </i>
    <i r="1">
      <x v="1"/>
      <x/>
    </i>
    <i r="1">
      <x v="2"/>
      <x v="68"/>
    </i>
    <i r="1">
      <x v="3"/>
      <x v="46"/>
    </i>
    <i r="1">
      <x v="4"/>
      <x v="1"/>
    </i>
    <i r="2">
      <x v="40"/>
    </i>
    <i r="2">
      <x v="41"/>
    </i>
    <i r="2">
      <x v="45"/>
    </i>
    <i r="2">
      <x v="72"/>
    </i>
    <i r="1">
      <x v="9"/>
      <x v="9"/>
    </i>
    <i r="2">
      <x v="12"/>
    </i>
    <i r="2">
      <x v="14"/>
    </i>
    <i r="2">
      <x v="33"/>
    </i>
    <i r="2">
      <x v="37"/>
    </i>
    <i r="2">
      <x v="39"/>
    </i>
    <i r="2">
      <x v="54"/>
    </i>
    <i r="2">
      <x v="77"/>
    </i>
    <i r="2">
      <x v="78"/>
    </i>
    <i r="1">
      <x v="18"/>
      <x v="2"/>
    </i>
    <i r="2">
      <x v="20"/>
    </i>
    <i r="2">
      <x v="21"/>
    </i>
    <i r="2">
      <x v="23"/>
    </i>
    <i r="2">
      <x v="24"/>
    </i>
    <i r="2">
      <x v="38"/>
    </i>
    <i r="2">
      <x v="50"/>
    </i>
    <i r="2">
      <x v="57"/>
    </i>
    <i r="2">
      <x v="62"/>
    </i>
    <i r="2">
      <x v="63"/>
    </i>
    <i r="2">
      <x v="70"/>
    </i>
    <i r="2">
      <x v="79"/>
    </i>
    <i t="blank">
      <x v="12"/>
    </i>
    <i>
      <x v="13"/>
    </i>
    <i r="1">
      <x/>
      <x v="69"/>
    </i>
    <i r="1">
      <x v="1"/>
      <x v="45"/>
    </i>
    <i r="1">
      <x v="2"/>
      <x v="2"/>
    </i>
    <i r="2">
      <x v="68"/>
    </i>
    <i r="2">
      <x v="72"/>
    </i>
    <i r="1">
      <x v="5"/>
      <x v="33"/>
    </i>
    <i r="1">
      <x v="6"/>
      <x v="59"/>
    </i>
    <i r="1">
      <x v="7"/>
      <x/>
    </i>
    <i r="2">
      <x v="39"/>
    </i>
    <i r="2">
      <x v="40"/>
    </i>
    <i r="1">
      <x v="10"/>
      <x v="47"/>
    </i>
    <i r="2">
      <x v="54"/>
    </i>
    <i r="2">
      <x v="56"/>
    </i>
    <i r="2">
      <x v="76"/>
    </i>
    <i r="1">
      <x v="14"/>
      <x v="53"/>
    </i>
    <i r="2">
      <x v="81"/>
    </i>
    <i r="1">
      <x v="16"/>
      <x v="41"/>
    </i>
    <i r="2">
      <x v="42"/>
    </i>
    <i r="1">
      <x v="18"/>
      <x v="38"/>
    </i>
    <i r="2">
      <x v="50"/>
    </i>
    <i r="2">
      <x v="62"/>
    </i>
    <i r="2">
      <x v="77"/>
    </i>
    <i t="blank">
      <x v="13"/>
    </i>
    <i>
      <x v="14"/>
    </i>
    <i r="1">
      <x/>
      <x v="72"/>
    </i>
    <i r="1">
      <x v="1"/>
      <x v="69"/>
    </i>
    <i r="1">
      <x v="2"/>
      <x v="47"/>
    </i>
    <i r="2">
      <x v="59"/>
    </i>
    <i r="1">
      <x v="4"/>
      <x v="68"/>
    </i>
    <i r="1">
      <x v="5"/>
      <x v="38"/>
    </i>
    <i r="2">
      <x v="56"/>
    </i>
    <i r="1">
      <x v="7"/>
      <x/>
    </i>
    <i r="2">
      <x v="40"/>
    </i>
    <i r="2">
      <x v="43"/>
    </i>
    <i r="2">
      <x v="54"/>
    </i>
    <i r="2">
      <x v="62"/>
    </i>
    <i r="1">
      <x v="12"/>
      <x v="37"/>
    </i>
    <i r="2">
      <x v="58"/>
    </i>
    <i r="1">
      <x v="14"/>
      <x v="4"/>
    </i>
    <i r="2">
      <x v="9"/>
    </i>
    <i r="2">
      <x v="31"/>
    </i>
    <i r="2">
      <x v="39"/>
    </i>
    <i r="2">
      <x v="44"/>
    </i>
    <i r="2">
      <x v="51"/>
    </i>
    <i r="2">
      <x v="63"/>
    </i>
    <i r="2">
      <x v="74"/>
    </i>
    <i t="blank">
      <x v="14"/>
    </i>
    <i>
      <x v="15"/>
    </i>
    <i r="1">
      <x/>
      <x v="69"/>
    </i>
    <i r="1">
      <x v="1"/>
      <x v="68"/>
    </i>
    <i r="1">
      <x v="2"/>
      <x v="39"/>
    </i>
    <i r="2">
      <x v="40"/>
    </i>
    <i r="2">
      <x v="72"/>
    </i>
    <i r="1">
      <x v="5"/>
      <x/>
    </i>
    <i r="2">
      <x v="2"/>
    </i>
    <i r="2">
      <x v="13"/>
    </i>
    <i r="2">
      <x v="44"/>
    </i>
    <i r="1">
      <x v="9"/>
      <x v="6"/>
    </i>
    <i r="2">
      <x v="31"/>
    </i>
    <i r="2">
      <x v="41"/>
    </i>
    <i r="2">
      <x v="45"/>
    </i>
    <i r="2">
      <x v="58"/>
    </i>
    <i r="1">
      <x v="14"/>
      <x v="4"/>
    </i>
    <i r="2">
      <x v="37"/>
    </i>
    <i r="2">
      <x v="50"/>
    </i>
    <i r="1">
      <x v="17"/>
      <x v="26"/>
    </i>
    <i r="2">
      <x v="28"/>
    </i>
    <i r="2">
      <x v="33"/>
    </i>
    <i r="2">
      <x v="54"/>
    </i>
    <i r="2">
      <x v="57"/>
    </i>
    <i r="2">
      <x v="59"/>
    </i>
    <i r="2">
      <x v="74"/>
    </i>
    <i t="blank">
      <x v="15"/>
    </i>
    <i>
      <x v="16"/>
    </i>
    <i r="1">
      <x/>
      <x v="56"/>
    </i>
    <i r="1">
      <x v="1"/>
      <x v="33"/>
    </i>
    <i r="1">
      <x v="2"/>
      <x v="11"/>
    </i>
    <i r="2">
      <x v="23"/>
    </i>
    <i r="2">
      <x v="63"/>
    </i>
    <i r="2">
      <x v="69"/>
    </i>
    <i r="2">
      <x v="84"/>
    </i>
    <i r="1">
      <x v="7"/>
      <x v="2"/>
    </i>
    <i r="2">
      <x v="45"/>
    </i>
    <i r="2">
      <x v="58"/>
    </i>
    <i r="2">
      <x v="68"/>
    </i>
    <i r="1">
      <x v="11"/>
      <x/>
    </i>
    <i r="2">
      <x v="3"/>
    </i>
    <i r="2">
      <x v="6"/>
    </i>
    <i r="2">
      <x v="8"/>
    </i>
    <i r="2">
      <x v="37"/>
    </i>
    <i r="2">
      <x v="41"/>
    </i>
    <i r="2">
      <x v="54"/>
    </i>
    <i r="2">
      <x v="64"/>
    </i>
    <i r="2">
      <x v="71"/>
    </i>
    <i r="2">
      <x v="75"/>
    </i>
    <i r="2">
      <x v="80"/>
    </i>
    <i t="blank">
      <x v="16"/>
    </i>
    <i>
      <x v="17"/>
    </i>
    <i r="1">
      <x/>
      <x v="56"/>
    </i>
    <i r="1">
      <x v="1"/>
      <x v="2"/>
    </i>
    <i r="2">
      <x v="68"/>
    </i>
    <i r="2">
      <x v="69"/>
    </i>
    <i r="1">
      <x v="4"/>
      <x v="39"/>
    </i>
    <i r="1">
      <x v="5"/>
      <x v="10"/>
    </i>
    <i r="2">
      <x v="19"/>
    </i>
    <i r="2">
      <x v="33"/>
    </i>
    <i r="2">
      <x v="36"/>
    </i>
    <i r="2">
      <x v="41"/>
    </i>
    <i r="2">
      <x v="46"/>
    </i>
    <i r="2">
      <x v="63"/>
    </i>
    <i r="2">
      <x v="64"/>
    </i>
    <i r="1">
      <x v="13"/>
      <x v="11"/>
    </i>
    <i r="2">
      <x v="47"/>
    </i>
    <i r="2">
      <x v="71"/>
    </i>
    <i r="2">
      <x v="72"/>
    </i>
    <i r="1">
      <x v="17"/>
      <x/>
    </i>
    <i r="2">
      <x v="8"/>
    </i>
    <i r="2">
      <x v="9"/>
    </i>
    <i r="2">
      <x v="38"/>
    </i>
    <i r="2">
      <x v="43"/>
    </i>
    <i r="2">
      <x v="45"/>
    </i>
    <i r="2">
      <x v="49"/>
    </i>
    <i r="2">
      <x v="58"/>
    </i>
    <i r="2">
      <x v="59"/>
    </i>
    <i r="2">
      <x v="61"/>
    </i>
    <i r="2">
      <x v="65"/>
    </i>
    <i r="2">
      <x v="74"/>
    </i>
    <i t="blank">
      <x v="17"/>
    </i>
    <i>
      <x v="18"/>
    </i>
    <i r="1">
      <x/>
      <x v="33"/>
    </i>
    <i r="1">
      <x v="1"/>
      <x/>
    </i>
    <i r="2">
      <x v="37"/>
    </i>
    <i r="2">
      <x v="41"/>
    </i>
    <i r="1">
      <x v="4"/>
      <x v="10"/>
    </i>
    <i r="1">
      <x v="5"/>
      <x v="2"/>
    </i>
    <i r="2">
      <x v="3"/>
    </i>
    <i r="2">
      <x v="5"/>
    </i>
    <i r="2">
      <x v="13"/>
    </i>
    <i r="2">
      <x v="22"/>
    </i>
    <i r="2">
      <x v="25"/>
    </i>
    <i r="2">
      <x v="26"/>
    </i>
    <i r="2">
      <x v="32"/>
    </i>
    <i r="2">
      <x v="35"/>
    </i>
    <i r="2">
      <x v="47"/>
    </i>
    <i r="2">
      <x v="56"/>
    </i>
    <i r="2">
      <x v="59"/>
    </i>
    <i r="2">
      <x v="66"/>
    </i>
    <i r="2">
      <x v="68"/>
    </i>
    <i r="2">
      <x v="69"/>
    </i>
    <i r="2">
      <x v="75"/>
    </i>
    <i t="blank">
      <x v="18"/>
    </i>
    <i>
      <x v="19"/>
    </i>
    <i r="1">
      <x/>
      <x v="69"/>
    </i>
    <i r="1">
      <x v="1"/>
      <x v="50"/>
    </i>
    <i r="1">
      <x v="2"/>
      <x v="37"/>
    </i>
    <i r="1">
      <x v="3"/>
      <x v="68"/>
    </i>
    <i r="1">
      <x v="4"/>
      <x/>
    </i>
    <i r="2">
      <x v="2"/>
    </i>
    <i r="2">
      <x v="59"/>
    </i>
    <i r="1">
      <x v="7"/>
      <x v="47"/>
    </i>
    <i r="2">
      <x v="51"/>
    </i>
    <i r="1">
      <x v="9"/>
      <x v="6"/>
    </i>
    <i r="2">
      <x v="56"/>
    </i>
    <i r="1">
      <x v="11"/>
      <x v="33"/>
    </i>
    <i r="2">
      <x v="62"/>
    </i>
    <i r="2">
      <x v="63"/>
    </i>
    <i r="1">
      <x v="14"/>
      <x v="4"/>
    </i>
    <i r="1">
      <x v="15"/>
      <x v="58"/>
    </i>
    <i r="1">
      <x v="16"/>
      <x v="26"/>
    </i>
    <i r="2">
      <x v="39"/>
    </i>
    <i r="2">
      <x v="45"/>
    </i>
    <i r="1">
      <x v="19"/>
      <x v="1"/>
    </i>
    <i r="2">
      <x v="23"/>
    </i>
    <i r="2">
      <x v="64"/>
    </i>
    <i t="blank">
      <x v="19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296">
      <pivotArea field="2" type="button" dataOnly="0" labelOnly="1" outline="0" axis="axisRow" fieldPosition="0"/>
    </format>
    <format dxfId="295">
      <pivotArea outline="0" fieldPosition="0">
        <references count="1">
          <reference field="4294967294" count="1">
            <x v="0"/>
          </reference>
        </references>
      </pivotArea>
    </format>
    <format dxfId="294">
      <pivotArea outline="0" fieldPosition="0">
        <references count="1">
          <reference field="4294967294" count="1">
            <x v="1"/>
          </reference>
        </references>
      </pivotArea>
    </format>
    <format dxfId="293">
      <pivotArea outline="0" fieldPosition="0">
        <references count="1">
          <reference field="4294967294" count="1">
            <x v="2"/>
          </reference>
        </references>
      </pivotArea>
    </format>
    <format dxfId="292">
      <pivotArea outline="0" fieldPosition="0">
        <references count="1">
          <reference field="4294967294" count="1">
            <x v="3"/>
          </reference>
        </references>
      </pivotArea>
    </format>
    <format dxfId="291">
      <pivotArea outline="0" fieldPosition="0">
        <references count="1">
          <reference field="4294967294" count="1">
            <x v="4"/>
          </reference>
        </references>
      </pivotArea>
    </format>
    <format dxfId="290">
      <pivotArea outline="0" fieldPosition="0">
        <references count="1">
          <reference field="4294967294" count="1">
            <x v="5"/>
          </reference>
        </references>
      </pivotArea>
    </format>
    <format dxfId="289">
      <pivotArea outline="0" fieldPosition="0">
        <references count="1">
          <reference field="4294967294" count="1">
            <x v="6"/>
          </reference>
        </references>
      </pivotArea>
    </format>
    <format dxfId="288">
      <pivotArea field="2" type="button" dataOnly="0" labelOnly="1" outline="0" axis="axisRow" fieldPosition="0"/>
    </format>
    <format dxfId="28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6">
      <pivotArea field="2" type="button" dataOnly="0" labelOnly="1" outline="0" axis="axisRow" fieldPosition="0"/>
    </format>
    <format dxfId="28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4">
      <pivotArea field="2" type="button" dataOnly="0" labelOnly="1" outline="0" axis="axisRow" fieldPosition="0"/>
    </format>
    <format dxfId="28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0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6D00B41-04C4-4D4D-AC7D-B4CA0B7A76CC}" name="LTBL_32000" displayName="LTBL_32000" ref="B4:I20" totalsRowCount="1">
  <autoFilter ref="B4:I19" xr:uid="{56D00B41-04C4-4D4D-AC7D-B4CA0B7A76CC}"/>
  <tableColumns count="8">
    <tableColumn id="9" xr3:uid="{DA458D97-20FC-4A24-89CE-DE5806635C41}" name="産業大分類" totalsRowLabel="合計" totalsRowDxfId="279"/>
    <tableColumn id="10" xr3:uid="{3B6834A5-1CE3-42D7-9E26-62355EDD448B}" name="総数／事業所数" totalsRowFunction="custom" totalsRowDxfId="278" dataCellStyle="桁区切り" totalsRowCellStyle="桁区切り">
      <totalsRowFormula>SUM(LTBL_32000[総数／事業所数])</totalsRowFormula>
    </tableColumn>
    <tableColumn id="11" xr3:uid="{EB97EC07-ADDF-4ADC-95B6-F59F3E7F4FB8}" name="総数／構成比" dataDxfId="277"/>
    <tableColumn id="12" xr3:uid="{08023105-2426-44A9-93A3-A23A6CC2E7E7}" name="個人／事業所数" totalsRowFunction="sum" totalsRowDxfId="276" dataCellStyle="桁区切り" totalsRowCellStyle="桁区切り"/>
    <tableColumn id="13" xr3:uid="{44F1D51F-F2B2-4A20-BDA6-16139C377A6D}" name="個人／構成比" dataDxfId="275"/>
    <tableColumn id="14" xr3:uid="{35CC7E37-3AB4-41FC-A044-3AACC9DCB07F}" name="法人／事業所数" totalsRowFunction="sum" totalsRowDxfId="274" dataCellStyle="桁区切り" totalsRowCellStyle="桁区切り"/>
    <tableColumn id="15" xr3:uid="{8B70BEA2-7EE4-4111-8879-E461FB453953}" name="法人／構成比" dataDxfId="273"/>
    <tableColumn id="16" xr3:uid="{4D06ED23-F99A-4711-B404-3304C52029AA}" name="法人以外の団体／事業所数" totalsRowFunction="sum" totalsRowDxfId="272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C4D018D-C12B-4479-A7D9-4D94F3817670}" name="LTBL_32203" displayName="LTBL_32203" ref="B4:I20" totalsRowCount="1">
  <autoFilter ref="B4:I19" xr:uid="{1C4D018D-C12B-4479-A7D9-4D94F3817670}"/>
  <tableColumns count="8">
    <tableColumn id="9" xr3:uid="{D81BFFA8-E53B-4352-9660-0EFBC59B5F8C}" name="産業大分類" totalsRowLabel="合計" totalsRowDxfId="237"/>
    <tableColumn id="10" xr3:uid="{A79E0879-4E56-4B68-BF98-01D58873F555}" name="総数／事業所数" totalsRowFunction="custom" totalsRowDxfId="236" dataCellStyle="桁区切り" totalsRowCellStyle="桁区切り">
      <totalsRowFormula>SUM(LTBL_32203[総数／事業所数])</totalsRowFormula>
    </tableColumn>
    <tableColumn id="11" xr3:uid="{6CBEB492-D408-4C5A-B926-B9AD888C36EE}" name="総数／構成比" dataDxfId="235"/>
    <tableColumn id="12" xr3:uid="{34918F18-E416-4763-A5B0-E1C12C1D0491}" name="個人／事業所数" totalsRowFunction="sum" totalsRowDxfId="234" dataCellStyle="桁区切り" totalsRowCellStyle="桁区切り"/>
    <tableColumn id="13" xr3:uid="{3DBB5DCC-EE5A-4634-8751-CD32209F7051}" name="個人／構成比" dataDxfId="233"/>
    <tableColumn id="14" xr3:uid="{3CE06E8D-BB99-471F-BF45-0D31E96317F8}" name="法人／事業所数" totalsRowFunction="sum" totalsRowDxfId="232" dataCellStyle="桁区切り" totalsRowCellStyle="桁区切り"/>
    <tableColumn id="15" xr3:uid="{982EAEE2-8D7F-421E-9810-B5DB6494BA1E}" name="法人／構成比" dataDxfId="231"/>
    <tableColumn id="16" xr3:uid="{DADE51A8-AB08-4BA5-ACDD-7188F9F14A6C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72CE3D3-977B-4086-A4DC-E5DA38A0F3F5}" name="M_TABLE_32203" displayName="M_TABLE_32203" ref="B23:I45" totalsRowShown="0">
  <autoFilter ref="B23:I45" xr:uid="{172CE3D3-977B-4086-A4DC-E5DA38A0F3F5}"/>
  <tableColumns count="8">
    <tableColumn id="9" xr3:uid="{F78B79F6-FAA6-4665-8056-B214D8A7E03E}" name="産業中分類上位２０"/>
    <tableColumn id="10" xr3:uid="{A73F15F8-9DE4-41E1-A75F-FEB2757DA38C}" name="総数／事業所数" dataCellStyle="桁区切り"/>
    <tableColumn id="11" xr3:uid="{1AA221A5-4A89-42D0-87FD-D3EBA57BD363}" name="総数／構成比" dataDxfId="229"/>
    <tableColumn id="12" xr3:uid="{8A88E375-7CFA-4400-96CE-1B75D3D0757D}" name="個人／事業所数" dataCellStyle="桁区切り"/>
    <tableColumn id="13" xr3:uid="{5DA5BB1C-3751-4E09-891D-B6806CBD1B23}" name="個人／構成比" dataDxfId="228"/>
    <tableColumn id="14" xr3:uid="{B75F1CD5-771F-403C-BD45-CAD90ED059B7}" name="法人／事業所数" dataCellStyle="桁区切り"/>
    <tableColumn id="15" xr3:uid="{93295FCB-3DC4-4EF9-A3DD-EB9678D4136C}" name="法人／構成比" dataDxfId="227"/>
    <tableColumn id="16" xr3:uid="{EEE016C2-2A69-449D-A8D1-5A630FAF0A7E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EBC502F-40FF-4E41-A5BC-39AE0D9A4A70}" name="S_TABLE_32203" displayName="S_TABLE_32203" ref="B48:I68" totalsRowShown="0">
  <autoFilter ref="B48:I68" xr:uid="{0EBC502F-40FF-4E41-A5BC-39AE0D9A4A70}"/>
  <tableColumns count="8">
    <tableColumn id="9" xr3:uid="{90E4C826-E920-4C6B-AD32-95FF21FBB7B1}" name="産業小分類上位２０"/>
    <tableColumn id="10" xr3:uid="{FA2E5070-4575-4EE1-866B-D48E12BFD905}" name="総数／事業所数" dataCellStyle="桁区切り"/>
    <tableColumn id="11" xr3:uid="{C8C318B5-6256-43C4-B2FE-2E4D623D24B9}" name="総数／構成比" dataDxfId="226"/>
    <tableColumn id="12" xr3:uid="{CD160202-0AD4-45FE-9AED-ECAAA16EE65D}" name="個人／事業所数" dataCellStyle="桁区切り"/>
    <tableColumn id="13" xr3:uid="{C8FF838C-1D20-4885-9C23-2CC925B4F63B}" name="個人／構成比" dataDxfId="225"/>
    <tableColumn id="14" xr3:uid="{96E3D51C-2FE1-4E14-8378-8AA24560DD22}" name="法人／事業所数" dataCellStyle="桁区切り"/>
    <tableColumn id="15" xr3:uid="{078BFEB0-84AE-4D9A-9A01-39B3455EA1DF}" name="法人／構成比" dataDxfId="224"/>
    <tableColumn id="16" xr3:uid="{735741E3-BBE8-4D20-A7E1-9F4FC9FD5EFF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06B9E5B-6598-4771-B480-B880AF760D7D}" name="LTBL_32204" displayName="LTBL_32204" ref="B4:I20" totalsRowCount="1">
  <autoFilter ref="B4:I19" xr:uid="{606B9E5B-6598-4771-B480-B880AF760D7D}"/>
  <tableColumns count="8">
    <tableColumn id="9" xr3:uid="{A3CB4A63-BC36-4956-A0C3-16F0424A1CA6}" name="産業大分類" totalsRowLabel="合計" totalsRowDxfId="223"/>
    <tableColumn id="10" xr3:uid="{E42940B2-8AAB-4DD2-8A9C-9505B2E8C6D8}" name="総数／事業所数" totalsRowFunction="custom" totalsRowDxfId="222" dataCellStyle="桁区切り" totalsRowCellStyle="桁区切り">
      <totalsRowFormula>SUM(LTBL_32204[総数／事業所数])</totalsRowFormula>
    </tableColumn>
    <tableColumn id="11" xr3:uid="{12ADF932-4773-48BB-8CBE-F5085547E63B}" name="総数／構成比" dataDxfId="221"/>
    <tableColumn id="12" xr3:uid="{02585D1F-8B1E-417B-8089-759ACCA5060B}" name="個人／事業所数" totalsRowFunction="sum" totalsRowDxfId="220" dataCellStyle="桁区切り" totalsRowCellStyle="桁区切り"/>
    <tableColumn id="13" xr3:uid="{0CE7612D-AFFB-49E2-A636-C3B254AC8BDE}" name="個人／構成比" dataDxfId="219"/>
    <tableColumn id="14" xr3:uid="{E9054A6C-644E-47D4-9F75-193A02AE0D6C}" name="法人／事業所数" totalsRowFunction="sum" totalsRowDxfId="218" dataCellStyle="桁区切り" totalsRowCellStyle="桁区切り"/>
    <tableColumn id="15" xr3:uid="{8090A4A1-997B-4B51-847A-DE0703A04E32}" name="法人／構成比" dataDxfId="217"/>
    <tableColumn id="16" xr3:uid="{711CD84D-8D7D-40E0-AD93-36BB6AF7295C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3B798940-7C22-4151-9E5F-EA1375B868DF}" name="M_TABLE_32204" displayName="M_TABLE_32204" ref="B23:I43" totalsRowShown="0">
  <autoFilter ref="B23:I43" xr:uid="{3B798940-7C22-4151-9E5F-EA1375B868DF}"/>
  <tableColumns count="8">
    <tableColumn id="9" xr3:uid="{F96DB6B1-F703-4CF0-BE4B-0700E28ABA4C}" name="産業中分類上位２０"/>
    <tableColumn id="10" xr3:uid="{23F2A584-E9AE-4207-A702-EFDE37EC3F94}" name="総数／事業所数" dataCellStyle="桁区切り"/>
    <tableColumn id="11" xr3:uid="{72968328-9662-4B83-91A7-3D3CD2371C06}" name="総数／構成比" dataDxfId="215"/>
    <tableColumn id="12" xr3:uid="{B19EA575-C3AE-48DD-9B6A-8CA22E6FAC3E}" name="個人／事業所数" dataCellStyle="桁区切り"/>
    <tableColumn id="13" xr3:uid="{A1B4764F-81A1-473F-988D-2E9379EB8C30}" name="個人／構成比" dataDxfId="214"/>
    <tableColumn id="14" xr3:uid="{8DB00F86-72D7-47B9-98CF-C06CB96F8484}" name="法人／事業所数" dataCellStyle="桁区切り"/>
    <tableColumn id="15" xr3:uid="{58A3CB33-D0DE-4D22-BE02-FDAB4925B623}" name="法人／構成比" dataDxfId="213"/>
    <tableColumn id="16" xr3:uid="{D4CD77C2-5514-428A-960A-AEEAD192B0D4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A62A4C9-EE54-48B0-B1CE-61CC416FB462}" name="S_TABLE_32204" displayName="S_TABLE_32204" ref="B46:I68" totalsRowShown="0">
  <autoFilter ref="B46:I68" xr:uid="{4A62A4C9-EE54-48B0-B1CE-61CC416FB462}"/>
  <tableColumns count="8">
    <tableColumn id="9" xr3:uid="{19CCA617-801D-4100-957C-1FAD636D1805}" name="産業小分類上位２０"/>
    <tableColumn id="10" xr3:uid="{7FC30EAB-F5C1-485B-929D-DBEFD72232CD}" name="総数／事業所数" dataCellStyle="桁区切り"/>
    <tableColumn id="11" xr3:uid="{36735EA0-BF3D-4207-8346-39B00E4666B2}" name="総数／構成比" dataDxfId="212"/>
    <tableColumn id="12" xr3:uid="{D5D6E035-9EEA-43C5-80CD-D7D8452D5EF7}" name="個人／事業所数" dataCellStyle="桁区切り"/>
    <tableColumn id="13" xr3:uid="{1A0D525B-C927-4464-9432-079C7A151586}" name="個人／構成比" dataDxfId="211"/>
    <tableColumn id="14" xr3:uid="{5ABF5F52-3EA0-473A-847A-C638CC7EE500}" name="法人／事業所数" dataCellStyle="桁区切り"/>
    <tableColumn id="15" xr3:uid="{D465F044-1265-4138-AD1E-758E48E29E08}" name="法人／構成比" dataDxfId="210"/>
    <tableColumn id="16" xr3:uid="{856B7F7B-1D9C-4767-814E-4FCEECC67B3A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89C57EB6-E7BC-43C9-BE98-734F16CBFFB8}" name="LTBL_32205" displayName="LTBL_32205" ref="B4:I20" totalsRowCount="1">
  <autoFilter ref="B4:I19" xr:uid="{89C57EB6-E7BC-43C9-BE98-734F16CBFFB8}"/>
  <tableColumns count="8">
    <tableColumn id="9" xr3:uid="{37419BD7-0022-4693-883A-EAD3303BB23F}" name="産業大分類" totalsRowLabel="合計" totalsRowDxfId="209"/>
    <tableColumn id="10" xr3:uid="{4151546F-CB08-4119-B2A8-38750C5CB520}" name="総数／事業所数" totalsRowFunction="custom" totalsRowDxfId="208" dataCellStyle="桁区切り" totalsRowCellStyle="桁区切り">
      <totalsRowFormula>SUM(LTBL_32205[総数／事業所数])</totalsRowFormula>
    </tableColumn>
    <tableColumn id="11" xr3:uid="{ED1211A3-5A43-4362-9527-EC172FDCF6A2}" name="総数／構成比" dataDxfId="207"/>
    <tableColumn id="12" xr3:uid="{A00F5AAF-B2EB-48F9-8694-29B4C84D207C}" name="個人／事業所数" totalsRowFunction="sum" totalsRowDxfId="206" dataCellStyle="桁区切り" totalsRowCellStyle="桁区切り"/>
    <tableColumn id="13" xr3:uid="{70C617A8-1C4E-404C-8948-A050181D7B88}" name="個人／構成比" dataDxfId="205"/>
    <tableColumn id="14" xr3:uid="{C2064CC7-14BE-4682-B5C2-60D10640E007}" name="法人／事業所数" totalsRowFunction="sum" totalsRowDxfId="204" dataCellStyle="桁区切り" totalsRowCellStyle="桁区切り"/>
    <tableColumn id="15" xr3:uid="{69DC2B42-E6FA-445C-B63E-F3C4C7952349}" name="法人／構成比" dataDxfId="203"/>
    <tableColumn id="16" xr3:uid="{2C25F5F0-72C1-4B73-BAB6-15D10981DC45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C78FF373-8F03-4F3C-B389-485FB991C478}" name="M_TABLE_32205" displayName="M_TABLE_32205" ref="B23:I45" totalsRowShown="0">
  <autoFilter ref="B23:I45" xr:uid="{C78FF373-8F03-4F3C-B389-485FB991C478}"/>
  <tableColumns count="8">
    <tableColumn id="9" xr3:uid="{F5149CFA-F0A1-4763-BB6E-1FA228F8915C}" name="産業中分類上位２０"/>
    <tableColumn id="10" xr3:uid="{A9AEACC0-1EE0-4602-A541-F48A5DB7DFF1}" name="総数／事業所数" dataCellStyle="桁区切り"/>
    <tableColumn id="11" xr3:uid="{EEBF473B-28D2-488D-AA57-69DD6071496F}" name="総数／構成比" dataDxfId="201"/>
    <tableColumn id="12" xr3:uid="{C39A575E-4D56-47FB-B439-F6BAEDDB1AC6}" name="個人／事業所数" dataCellStyle="桁区切り"/>
    <tableColumn id="13" xr3:uid="{F5B6E748-39F4-4BD6-A659-B4AE7C7B0BFC}" name="個人／構成比" dataDxfId="200"/>
    <tableColumn id="14" xr3:uid="{38519C57-5D57-4311-AB78-11F96D60C1B9}" name="法人／事業所数" dataCellStyle="桁区切り"/>
    <tableColumn id="15" xr3:uid="{1CFDF4ED-4D8A-4015-BD14-D452872C3C5E}" name="法人／構成比" dataDxfId="199"/>
    <tableColumn id="16" xr3:uid="{2042370E-FDA4-4B8D-8FEA-A019AC4DE8D5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48506897-13F3-409A-B555-16DB59AD0E54}" name="S_TABLE_32205" displayName="S_TABLE_32205" ref="B48:I72" totalsRowShown="0">
  <autoFilter ref="B48:I72" xr:uid="{48506897-13F3-409A-B555-16DB59AD0E54}"/>
  <tableColumns count="8">
    <tableColumn id="9" xr3:uid="{14209AAC-02C3-421F-B63A-ABC2FC74A2C0}" name="産業小分類上位２０"/>
    <tableColumn id="10" xr3:uid="{4472EB6C-58BE-45CE-8BBB-454E05FC6358}" name="総数／事業所数" dataCellStyle="桁区切り"/>
    <tableColumn id="11" xr3:uid="{0EF421B0-0B90-4FA1-892B-DA062202F73C}" name="総数／構成比" dataDxfId="198"/>
    <tableColumn id="12" xr3:uid="{B3174DB1-919A-4197-815C-6612F2E12168}" name="個人／事業所数" dataCellStyle="桁区切り"/>
    <tableColumn id="13" xr3:uid="{F5094F2D-A2D0-4B8B-8A95-DAEE0450B65D}" name="個人／構成比" dataDxfId="197"/>
    <tableColumn id="14" xr3:uid="{C81C91E9-0A3D-491C-82DD-A6C30AEE5DD0}" name="法人／事業所数" dataCellStyle="桁区切り"/>
    <tableColumn id="15" xr3:uid="{D3C659C8-C783-48D6-85B7-884F1C16E664}" name="法人／構成比" dataDxfId="196"/>
    <tableColumn id="16" xr3:uid="{926C53B0-BE20-402E-A715-283BD3BDCB6C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09A6C48-C66B-4446-80A5-348448F5E605}" name="LTBL_32206" displayName="LTBL_32206" ref="B4:I20" totalsRowCount="1">
  <autoFilter ref="B4:I19" xr:uid="{409A6C48-C66B-4446-80A5-348448F5E605}"/>
  <tableColumns count="8">
    <tableColumn id="9" xr3:uid="{9BB44834-3490-4E2B-9CA1-378525E1C857}" name="産業大分類" totalsRowLabel="合計" totalsRowDxfId="195"/>
    <tableColumn id="10" xr3:uid="{A7837713-03EA-4361-98B9-25BAE8F3A473}" name="総数／事業所数" totalsRowFunction="custom" totalsRowDxfId="194" dataCellStyle="桁区切り" totalsRowCellStyle="桁区切り">
      <totalsRowFormula>SUM(LTBL_32206[総数／事業所数])</totalsRowFormula>
    </tableColumn>
    <tableColumn id="11" xr3:uid="{E876404B-6D9A-42B9-926E-E137C063E470}" name="総数／構成比" dataDxfId="193"/>
    <tableColumn id="12" xr3:uid="{7D5DE8BC-3C45-4C0A-A550-2D66313FED25}" name="個人／事業所数" totalsRowFunction="sum" totalsRowDxfId="192" dataCellStyle="桁区切り" totalsRowCellStyle="桁区切り"/>
    <tableColumn id="13" xr3:uid="{E6064DA9-F06A-4EE3-A3AE-314A9A446CBC}" name="個人／構成比" dataDxfId="191"/>
    <tableColumn id="14" xr3:uid="{60982EFF-F049-42F8-BC3B-700C43A6351C}" name="法人／事業所数" totalsRowFunction="sum" totalsRowDxfId="190" dataCellStyle="桁区切り" totalsRowCellStyle="桁区切り"/>
    <tableColumn id="15" xr3:uid="{0B33BC2B-3107-494A-B465-A7AFFEC26F5E}" name="法人／構成比" dataDxfId="189"/>
    <tableColumn id="16" xr3:uid="{ADCD0D18-6041-4CF5-8BD2-8086D802454D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773F6B-43D4-4D64-83E6-5DEDDB407DE5}" name="M_TABLE_32000" displayName="M_TABLE_32000" ref="B23:I43" totalsRowShown="0">
  <autoFilter ref="B23:I43" xr:uid="{6D773F6B-43D4-4D64-83E6-5DEDDB407DE5}"/>
  <tableColumns count="8">
    <tableColumn id="9" xr3:uid="{0CC35074-5738-446F-92C1-624A406B8454}" name="産業中分類上位２０"/>
    <tableColumn id="10" xr3:uid="{5BF44A10-A4DD-48DB-8342-1609B897F432}" name="総数／事業所数" dataCellStyle="桁区切り"/>
    <tableColumn id="11" xr3:uid="{67207D59-17E9-4C70-B784-47AAD6A666AA}" name="総数／構成比" dataDxfId="271"/>
    <tableColumn id="12" xr3:uid="{EAAB09DD-ABB9-43B7-9E74-BDF51C32EBBC}" name="個人／事業所数" dataCellStyle="桁区切り"/>
    <tableColumn id="13" xr3:uid="{22C4D01B-B804-4BD1-9829-248EFB369A65}" name="個人／構成比" dataDxfId="270"/>
    <tableColumn id="14" xr3:uid="{E39E473E-7895-44C1-A809-0EC72601ACEC}" name="法人／事業所数" dataCellStyle="桁区切り"/>
    <tableColumn id="15" xr3:uid="{3EB73587-CA32-40C2-8F92-1CA463F929C4}" name="法人／構成比" dataDxfId="269"/>
    <tableColumn id="16" xr3:uid="{A2A5FC25-067B-4E3A-80B7-3BA4941377E4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9355AB00-9F03-4EDD-98D4-C6D69258E7DB}" name="M_TABLE_32206" displayName="M_TABLE_32206" ref="B23:I43" totalsRowShown="0">
  <autoFilter ref="B23:I43" xr:uid="{9355AB00-9F03-4EDD-98D4-C6D69258E7DB}"/>
  <tableColumns count="8">
    <tableColumn id="9" xr3:uid="{0AED46F8-5362-41D8-930D-F0CBBAD3D103}" name="産業中分類上位２０"/>
    <tableColumn id="10" xr3:uid="{A837C953-29D4-4855-8564-53485D2C1BED}" name="総数／事業所数" dataCellStyle="桁区切り"/>
    <tableColumn id="11" xr3:uid="{E0260797-2448-4AB5-B183-334BAD037DDE}" name="総数／構成比" dataDxfId="187"/>
    <tableColumn id="12" xr3:uid="{551E4ED3-6450-4AA8-8B06-035D85598DF1}" name="個人／事業所数" dataCellStyle="桁区切り"/>
    <tableColumn id="13" xr3:uid="{0BA6B6FE-1587-43AE-9D7F-1173EC9A7CF7}" name="個人／構成比" dataDxfId="186"/>
    <tableColumn id="14" xr3:uid="{0559080F-13E4-4525-999D-3F6A47CB31BA}" name="法人／事業所数" dataCellStyle="桁区切り"/>
    <tableColumn id="15" xr3:uid="{D96D9A4A-889A-4859-AFCC-594500B0567E}" name="法人／構成比" dataDxfId="185"/>
    <tableColumn id="16" xr3:uid="{E7C1BA68-7758-466B-B271-BF053E5329B9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2900FA2B-8B71-42FF-B01A-F1EFBAD2DE2E}" name="S_TABLE_32206" displayName="S_TABLE_32206" ref="B46:I66" totalsRowShown="0">
  <autoFilter ref="B46:I66" xr:uid="{2900FA2B-8B71-42FF-B01A-F1EFBAD2DE2E}"/>
  <tableColumns count="8">
    <tableColumn id="9" xr3:uid="{A29CA024-AD24-4FD0-893A-52FB1C1F19F7}" name="産業小分類上位２０"/>
    <tableColumn id="10" xr3:uid="{30D8B054-2AD5-4259-B7CF-F8B9FEABA575}" name="総数／事業所数" dataCellStyle="桁区切り"/>
    <tableColumn id="11" xr3:uid="{C43DD772-58F0-464D-A26B-EB9D514BA8C2}" name="総数／構成比" dataDxfId="184"/>
    <tableColumn id="12" xr3:uid="{874CF2F6-C3BB-4A40-9624-5F657D233BC7}" name="個人／事業所数" dataCellStyle="桁区切り"/>
    <tableColumn id="13" xr3:uid="{50032D8A-F572-490C-9C28-05AACB49B305}" name="個人／構成比" dataDxfId="183"/>
    <tableColumn id="14" xr3:uid="{411C6931-6346-422F-9E67-A72803C458C1}" name="法人／事業所数" dataCellStyle="桁区切り"/>
    <tableColumn id="15" xr3:uid="{36C33368-EAD5-4B44-A802-F187B971A02F}" name="法人／構成比" dataDxfId="182"/>
    <tableColumn id="16" xr3:uid="{D6C50DE0-2C30-45A7-89C9-7DACB08202C6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072F1AF-69C7-46FC-8264-169129A29979}" name="LTBL_32207" displayName="LTBL_32207" ref="B4:I20" totalsRowCount="1">
  <autoFilter ref="B4:I19" xr:uid="{A072F1AF-69C7-46FC-8264-169129A29979}"/>
  <tableColumns count="8">
    <tableColumn id="9" xr3:uid="{A99DDBD7-EE78-417F-A74C-5227F968E38C}" name="産業大分類" totalsRowLabel="合計" totalsRowDxfId="181"/>
    <tableColumn id="10" xr3:uid="{815FBC09-1250-4916-B3D8-270191546C08}" name="総数／事業所数" totalsRowFunction="custom" totalsRowDxfId="180" dataCellStyle="桁区切り" totalsRowCellStyle="桁区切り">
      <totalsRowFormula>SUM(LTBL_32207[総数／事業所数])</totalsRowFormula>
    </tableColumn>
    <tableColumn id="11" xr3:uid="{381F371E-AC2F-4C57-95DC-6043AB353CC1}" name="総数／構成比" dataDxfId="179"/>
    <tableColumn id="12" xr3:uid="{41DC28B8-F350-4274-A27F-688EC33AAC25}" name="個人／事業所数" totalsRowFunction="sum" totalsRowDxfId="178" dataCellStyle="桁区切り" totalsRowCellStyle="桁区切り"/>
    <tableColumn id="13" xr3:uid="{13CF2E45-3E25-46B9-B2EA-8245C40A99FA}" name="個人／構成比" dataDxfId="177"/>
    <tableColumn id="14" xr3:uid="{129D8C34-193D-46F7-8110-B965A0DB04A6}" name="法人／事業所数" totalsRowFunction="sum" totalsRowDxfId="176" dataCellStyle="桁区切り" totalsRowCellStyle="桁区切り"/>
    <tableColumn id="15" xr3:uid="{BB10BAAA-0531-4A9D-8C89-435A1D18DE41}" name="法人／構成比" dataDxfId="175"/>
    <tableColumn id="16" xr3:uid="{6FFDDFB7-8C8D-4596-A56B-D10A546CFF05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B014D762-296E-44CB-90EE-B139D4E6F3C1}" name="M_TABLE_32207" displayName="M_TABLE_32207" ref="B23:I43" totalsRowShown="0">
  <autoFilter ref="B23:I43" xr:uid="{B014D762-296E-44CB-90EE-B139D4E6F3C1}"/>
  <tableColumns count="8">
    <tableColumn id="9" xr3:uid="{E1CF6080-5A21-49E1-A0BF-C20A689A5483}" name="産業中分類上位２０"/>
    <tableColumn id="10" xr3:uid="{4E7C0E25-CB76-4F9F-9A94-00FC011F54E2}" name="総数／事業所数" dataCellStyle="桁区切り"/>
    <tableColumn id="11" xr3:uid="{60813F13-8193-4FDE-9C56-C18CA87804E7}" name="総数／構成比" dataDxfId="173"/>
    <tableColumn id="12" xr3:uid="{A0D0FE5B-2D6F-404E-9EAF-0E8AD3E2C7FA}" name="個人／事業所数" dataCellStyle="桁区切り"/>
    <tableColumn id="13" xr3:uid="{80BF007C-AD5F-4CC9-BD39-F8E1D084A7FF}" name="個人／構成比" dataDxfId="172"/>
    <tableColumn id="14" xr3:uid="{D5D9E72E-28FD-456E-85E1-CDF920AE0002}" name="法人／事業所数" dataCellStyle="桁区切り"/>
    <tableColumn id="15" xr3:uid="{A2331199-B8E8-4C96-B9D9-223F2AD7F4BB}" name="法人／構成比" dataDxfId="171"/>
    <tableColumn id="16" xr3:uid="{065C5E7E-D727-4AAB-91E7-0883B37B8283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137D502-8D2B-4556-AC59-2A9D3E399A6D}" name="S_TABLE_32207" displayName="S_TABLE_32207" ref="B46:I67" totalsRowShown="0">
  <autoFilter ref="B46:I67" xr:uid="{4137D502-8D2B-4556-AC59-2A9D3E399A6D}"/>
  <tableColumns count="8">
    <tableColumn id="9" xr3:uid="{5A1750DE-134F-4CF0-BFEA-EBFED77F92F0}" name="産業小分類上位２０"/>
    <tableColumn id="10" xr3:uid="{5908155A-4F3B-40C2-B7E7-EE73FB1064AF}" name="総数／事業所数" dataCellStyle="桁区切り"/>
    <tableColumn id="11" xr3:uid="{B81AF385-8D92-4692-A805-DA3D10FD7CB4}" name="総数／構成比" dataDxfId="170"/>
    <tableColumn id="12" xr3:uid="{62E7FAF1-B8F5-4309-8DFA-18BDDD4BDE52}" name="個人／事業所数" dataCellStyle="桁区切り"/>
    <tableColumn id="13" xr3:uid="{6CC81119-0FF7-440D-A483-51E3B4235E6B}" name="個人／構成比" dataDxfId="169"/>
    <tableColumn id="14" xr3:uid="{905015FD-82A5-46B3-A988-734A1694FF6C}" name="法人／事業所数" dataCellStyle="桁区切り"/>
    <tableColumn id="15" xr3:uid="{D7036681-4518-4CCD-A52E-843C1B84F87C}" name="法人／構成比" dataDxfId="168"/>
    <tableColumn id="16" xr3:uid="{3B322873-FA8C-4AFC-B5EF-CE3E0B9A7C0D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CBB459F9-7D6E-4105-B945-BB1BD6DF970A}" name="LTBL_32209" displayName="LTBL_32209" ref="B4:I20" totalsRowCount="1">
  <autoFilter ref="B4:I19" xr:uid="{CBB459F9-7D6E-4105-B945-BB1BD6DF970A}"/>
  <tableColumns count="8">
    <tableColumn id="9" xr3:uid="{E4043897-D911-42F5-9209-EECBDF65689D}" name="産業大分類" totalsRowLabel="合計" totalsRowDxfId="167"/>
    <tableColumn id="10" xr3:uid="{644987C8-5992-4203-BA08-FD1C5EC29CF1}" name="総数／事業所数" totalsRowFunction="custom" totalsRowDxfId="166" dataCellStyle="桁区切り" totalsRowCellStyle="桁区切り">
      <totalsRowFormula>SUM(LTBL_32209[総数／事業所数])</totalsRowFormula>
    </tableColumn>
    <tableColumn id="11" xr3:uid="{C0348C4C-CC73-413E-8FEA-AB107F5D000D}" name="総数／構成比" dataDxfId="165"/>
    <tableColumn id="12" xr3:uid="{1658A8CC-8F7E-4680-8848-6A28FD899FAA}" name="個人／事業所数" totalsRowFunction="sum" totalsRowDxfId="164" dataCellStyle="桁区切り" totalsRowCellStyle="桁区切り"/>
    <tableColumn id="13" xr3:uid="{87968259-1F21-4130-9E37-EC3E300024E0}" name="個人／構成比" dataDxfId="163"/>
    <tableColumn id="14" xr3:uid="{74F2A45A-1080-4D54-92DD-A2BE04512099}" name="法人／事業所数" totalsRowFunction="sum" totalsRowDxfId="162" dataCellStyle="桁区切り" totalsRowCellStyle="桁区切り"/>
    <tableColumn id="15" xr3:uid="{1719823B-D003-47DC-AC0D-25FEE93E310B}" name="法人／構成比" dataDxfId="161"/>
    <tableColumn id="16" xr3:uid="{E62A4623-AC45-4451-BEB2-942120249547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CB6C1453-3A17-4FB9-A96E-2D45AB240E37}" name="M_TABLE_32209" displayName="M_TABLE_32209" ref="B23:I45" totalsRowShown="0">
  <autoFilter ref="B23:I45" xr:uid="{CB6C1453-3A17-4FB9-A96E-2D45AB240E37}"/>
  <tableColumns count="8">
    <tableColumn id="9" xr3:uid="{B5C6C087-EBBF-4AEC-83E6-9D7B30D8877A}" name="産業中分類上位２０"/>
    <tableColumn id="10" xr3:uid="{36A0B2A3-EFBF-45E2-A9A6-30C0C4B222D2}" name="総数／事業所数" dataCellStyle="桁区切り"/>
    <tableColumn id="11" xr3:uid="{61BC3915-3011-4290-9EC5-9D36E28A3C27}" name="総数／構成比" dataDxfId="159"/>
    <tableColumn id="12" xr3:uid="{05F00264-7540-4CA3-A241-07F816530F26}" name="個人／事業所数" dataCellStyle="桁区切り"/>
    <tableColumn id="13" xr3:uid="{9A58204D-8540-4263-88D3-27D368F398B9}" name="個人／構成比" dataDxfId="158"/>
    <tableColumn id="14" xr3:uid="{F94AB571-CBB7-4D18-8FAA-488637552F73}" name="法人／事業所数" dataCellStyle="桁区切り"/>
    <tableColumn id="15" xr3:uid="{66BBC678-B394-4C8F-B905-1B0403FB0C85}" name="法人／構成比" dataDxfId="157"/>
    <tableColumn id="16" xr3:uid="{0782C8F5-0BC3-4462-991C-F86FD14E9741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BAEF784B-5AF7-46A8-89A3-161757AAAFA3}" name="S_TABLE_32209" displayName="S_TABLE_32209" ref="B48:I68" totalsRowShown="0">
  <autoFilter ref="B48:I68" xr:uid="{BAEF784B-5AF7-46A8-89A3-161757AAAFA3}"/>
  <tableColumns count="8">
    <tableColumn id="9" xr3:uid="{DAD1D11C-67FC-45B5-8C5D-618CDE4C2306}" name="産業小分類上位２０"/>
    <tableColumn id="10" xr3:uid="{61079B54-BB79-49B0-B68C-D135C5FCBD67}" name="総数／事業所数" dataCellStyle="桁区切り"/>
    <tableColumn id="11" xr3:uid="{A5E26E4C-CF76-42BB-BBDF-4A19A66A9913}" name="総数／構成比" dataDxfId="156"/>
    <tableColumn id="12" xr3:uid="{979282CF-F6B4-4C44-8419-99B624C1C7B4}" name="個人／事業所数" dataCellStyle="桁区切り"/>
    <tableColumn id="13" xr3:uid="{D906A991-A7D1-4726-94E8-90C8F682207C}" name="個人／構成比" dataDxfId="155"/>
    <tableColumn id="14" xr3:uid="{24DFF09E-9FE5-4C8F-8A9E-14022F769DA6}" name="法人／事業所数" dataCellStyle="桁区切り"/>
    <tableColumn id="15" xr3:uid="{692B634F-41BA-44CA-B6A4-E3D5F62B84FE}" name="法人／構成比" dataDxfId="154"/>
    <tableColumn id="16" xr3:uid="{EB3D3307-F5E6-44A3-B829-AC2B0D295DAE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ACBE59B1-1D37-4167-A56E-8588D9A7D68E}" name="LTBL_32343" displayName="LTBL_32343" ref="B4:I20" totalsRowCount="1">
  <autoFilter ref="B4:I19" xr:uid="{ACBE59B1-1D37-4167-A56E-8588D9A7D68E}"/>
  <tableColumns count="8">
    <tableColumn id="9" xr3:uid="{AB9E26AD-C757-41B1-8989-4B8E6F78AD33}" name="産業大分類" totalsRowLabel="合計" totalsRowDxfId="153"/>
    <tableColumn id="10" xr3:uid="{515C4F1E-07C1-4948-BE76-BF4B64258D20}" name="総数／事業所数" totalsRowFunction="custom" totalsRowDxfId="152" dataCellStyle="桁区切り" totalsRowCellStyle="桁区切り">
      <totalsRowFormula>SUM(LTBL_32343[総数／事業所数])</totalsRowFormula>
    </tableColumn>
    <tableColumn id="11" xr3:uid="{FB48B7EC-DB9E-4AC2-BA98-1F94B58B11CD}" name="総数／構成比" dataDxfId="151"/>
    <tableColumn id="12" xr3:uid="{899ADB55-3F0E-4219-AAC5-ABB6EA6AD0C2}" name="個人／事業所数" totalsRowFunction="sum" totalsRowDxfId="150" dataCellStyle="桁区切り" totalsRowCellStyle="桁区切り"/>
    <tableColumn id="13" xr3:uid="{04E42330-1E21-478E-A6F4-967D2237C350}" name="個人／構成比" dataDxfId="149"/>
    <tableColumn id="14" xr3:uid="{DAF18106-CC59-498D-A45F-8042E44F8037}" name="法人／事業所数" totalsRowFunction="sum" totalsRowDxfId="148" dataCellStyle="桁区切り" totalsRowCellStyle="桁区切り"/>
    <tableColumn id="15" xr3:uid="{634CB874-3BB1-4B31-9189-33D4D757912B}" name="法人／構成比" dataDxfId="147"/>
    <tableColumn id="16" xr3:uid="{6ADE0C20-E684-46D5-9569-6CAB20C074AA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31D161D3-6BF7-4AC4-B6E4-EBB6C0019167}" name="M_TABLE_32343" displayName="M_TABLE_32343" ref="B23:I45" totalsRowShown="0">
  <autoFilter ref="B23:I45" xr:uid="{31D161D3-6BF7-4AC4-B6E4-EBB6C0019167}"/>
  <tableColumns count="8">
    <tableColumn id="9" xr3:uid="{8A975464-7EE3-4529-BF84-4CB8E55E6428}" name="産業中分類上位２０"/>
    <tableColumn id="10" xr3:uid="{9894C5D1-1AD9-4FA7-8B59-088173A81A32}" name="総数／事業所数" dataCellStyle="桁区切り"/>
    <tableColumn id="11" xr3:uid="{0D79C540-3875-48A4-8646-C6286896460D}" name="総数／構成比" dataDxfId="145"/>
    <tableColumn id="12" xr3:uid="{7DB16098-04F4-4545-AD27-6AFB540A06DE}" name="個人／事業所数" dataCellStyle="桁区切り"/>
    <tableColumn id="13" xr3:uid="{EE0A4544-8B7B-43E6-BA57-B3EFE0B9BAD0}" name="個人／構成比" dataDxfId="144"/>
    <tableColumn id="14" xr3:uid="{B383525B-6D4F-4033-9B59-0935AA11F948}" name="法人／事業所数" dataCellStyle="桁区切り"/>
    <tableColumn id="15" xr3:uid="{FC2CDE64-ED24-49CA-BC3E-789C8EE4D875}" name="法人／構成比" dataDxfId="143"/>
    <tableColumn id="16" xr3:uid="{2B2345FD-426F-4803-8AFB-74238E17DC91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8A1D444-6D3C-4E05-B4F6-D54896002CC6}" name="S_TABLE_32000" displayName="S_TABLE_32000" ref="B46:I66" totalsRowShown="0">
  <autoFilter ref="B46:I66" xr:uid="{48A1D444-6D3C-4E05-B4F6-D54896002CC6}"/>
  <tableColumns count="8">
    <tableColumn id="9" xr3:uid="{01F42A0E-3D28-4508-ACCD-4CFED070893A}" name="産業小分類上位２０"/>
    <tableColumn id="10" xr3:uid="{99016B06-7282-40F5-A096-4527FFF1FD1C}" name="総数／事業所数" dataCellStyle="桁区切り"/>
    <tableColumn id="11" xr3:uid="{C2AE4526-8327-4B0C-96A8-669CEC388B00}" name="総数／構成比" dataDxfId="268"/>
    <tableColumn id="12" xr3:uid="{50C53474-1BC0-4387-AB41-7E1ABB6351E7}" name="個人／事業所数" dataCellStyle="桁区切り"/>
    <tableColumn id="13" xr3:uid="{9D4A940B-CF76-4FCD-9CF3-25EA3B7BE02D}" name="個人／構成比" dataDxfId="267"/>
    <tableColumn id="14" xr3:uid="{63548794-6270-4827-A88D-F39320F94426}" name="法人／事業所数" dataCellStyle="桁区切り"/>
    <tableColumn id="15" xr3:uid="{04B503D6-7FF3-49CA-9328-744904344E1F}" name="法人／構成比" dataDxfId="266"/>
    <tableColumn id="16" xr3:uid="{60551E7B-DB83-4195-A00F-76FC6DEAC82C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513C26E7-F827-4624-9000-62402FE0657B}" name="S_TABLE_32343" displayName="S_TABLE_32343" ref="B48:I72" totalsRowShown="0">
  <autoFilter ref="B48:I72" xr:uid="{513C26E7-F827-4624-9000-62402FE0657B}"/>
  <tableColumns count="8">
    <tableColumn id="9" xr3:uid="{8A2E91EC-1680-4B0F-BFFC-67C813DA6EF0}" name="産業小分類上位２０"/>
    <tableColumn id="10" xr3:uid="{72A647CD-DD06-42E5-956A-708BB75D9D77}" name="総数／事業所数" dataCellStyle="桁区切り"/>
    <tableColumn id="11" xr3:uid="{0E333C36-57B3-46FA-8422-86CC30EE8E10}" name="総数／構成比" dataDxfId="142"/>
    <tableColumn id="12" xr3:uid="{77AA5CB8-5567-44F9-B9DD-CAA2A0A35435}" name="個人／事業所数" dataCellStyle="桁区切り"/>
    <tableColumn id="13" xr3:uid="{9A002816-6D0C-4556-B111-D10044EFEADA}" name="個人／構成比" dataDxfId="141"/>
    <tableColumn id="14" xr3:uid="{188C5E64-8672-481B-A1AD-7FE387EDB00F}" name="法人／事業所数" dataCellStyle="桁区切り"/>
    <tableColumn id="15" xr3:uid="{242A2A10-4F6E-409F-A139-2FB82556136D}" name="法人／構成比" dataDxfId="140"/>
    <tableColumn id="16" xr3:uid="{7164DEB8-9C6D-4BF2-BCAB-51D643540423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8D91BD3B-3856-432B-8313-8E5149F2D13C}" name="LTBL_32386" displayName="LTBL_32386" ref="B4:I20" totalsRowCount="1">
  <autoFilter ref="B4:I19" xr:uid="{8D91BD3B-3856-432B-8313-8E5149F2D13C}"/>
  <tableColumns count="8">
    <tableColumn id="9" xr3:uid="{2505AE8D-DE93-44F2-80F0-30FA2C62AAB7}" name="産業大分類" totalsRowLabel="合計" totalsRowDxfId="139"/>
    <tableColumn id="10" xr3:uid="{9E574CD5-DD62-4835-99B1-0F758A132B5A}" name="総数／事業所数" totalsRowFunction="custom" totalsRowDxfId="138" dataCellStyle="桁区切り" totalsRowCellStyle="桁区切り">
      <totalsRowFormula>SUM(LTBL_32386[総数／事業所数])</totalsRowFormula>
    </tableColumn>
    <tableColumn id="11" xr3:uid="{9FDB3572-9D0D-4A3D-A27B-A46C9959761E}" name="総数／構成比" dataDxfId="137"/>
    <tableColumn id="12" xr3:uid="{CCF1C415-0F33-4697-B62A-1E4F61D4AC5C}" name="個人／事業所数" totalsRowFunction="sum" totalsRowDxfId="136" dataCellStyle="桁区切り" totalsRowCellStyle="桁区切り"/>
    <tableColumn id="13" xr3:uid="{A920319B-3376-4793-9D77-E80616D53929}" name="個人／構成比" dataDxfId="135"/>
    <tableColumn id="14" xr3:uid="{AE7F887D-D887-44F0-B47F-3F7591B35713}" name="法人／事業所数" totalsRowFunction="sum" totalsRowDxfId="134" dataCellStyle="桁区切り" totalsRowCellStyle="桁区切り"/>
    <tableColumn id="15" xr3:uid="{DFF0D78E-8F96-47C2-A8F6-B543973ABF67}" name="法人／構成比" dataDxfId="133"/>
    <tableColumn id="16" xr3:uid="{C1106F85-6D1F-4E40-84DC-E0FB80444B55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DE20A1BD-167F-4161-B089-CA635AF9FB7B}" name="M_TABLE_32386" displayName="M_TABLE_32386" ref="B23:I49" totalsRowShown="0">
  <autoFilter ref="B23:I49" xr:uid="{DE20A1BD-167F-4161-B089-CA635AF9FB7B}"/>
  <tableColumns count="8">
    <tableColumn id="9" xr3:uid="{D370D10E-DE4D-448E-8D74-266452C54908}" name="産業中分類上位２０"/>
    <tableColumn id="10" xr3:uid="{6E8289D7-DFBC-4FD3-99A3-6772BCF1230A}" name="総数／事業所数" dataCellStyle="桁区切り"/>
    <tableColumn id="11" xr3:uid="{F28BB74D-8FEB-4624-9C7E-B89C70BB3069}" name="総数／構成比" dataDxfId="131"/>
    <tableColumn id="12" xr3:uid="{0263BF5B-E216-4ABF-B5E0-DB0E6900934B}" name="個人／事業所数" dataCellStyle="桁区切り"/>
    <tableColumn id="13" xr3:uid="{31FBFA08-5A26-4BD2-9D6C-BDF47A23EF29}" name="個人／構成比" dataDxfId="130"/>
    <tableColumn id="14" xr3:uid="{F6CEDB03-72D9-4B2E-9B48-FCE8EE844F0F}" name="法人／事業所数" dataCellStyle="桁区切り"/>
    <tableColumn id="15" xr3:uid="{8130DFF4-7DCF-402B-8A21-0C9E24C7AC74}" name="法人／構成比" dataDxfId="129"/>
    <tableColumn id="16" xr3:uid="{4239BADF-41F1-440E-A522-277D48E07B60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EC34FF55-A9FE-48A9-A51B-CFDC9494D628}" name="S_TABLE_32386" displayName="S_TABLE_32386" ref="B52:I84" totalsRowShown="0">
  <autoFilter ref="B52:I84" xr:uid="{EC34FF55-A9FE-48A9-A51B-CFDC9494D628}"/>
  <tableColumns count="8">
    <tableColumn id="9" xr3:uid="{9F5AE2BB-8D00-47A0-AED8-540542D1F0CE}" name="産業小分類上位２０"/>
    <tableColumn id="10" xr3:uid="{AE8E283D-7C7E-4D6D-9B85-0E18CE3F38D4}" name="総数／事業所数" dataCellStyle="桁区切り"/>
    <tableColumn id="11" xr3:uid="{C3F2D4D8-6DDB-4816-BA6D-8B23834F3F4D}" name="総数／構成比" dataDxfId="128"/>
    <tableColumn id="12" xr3:uid="{10AE06E7-9379-49A1-BEDC-FA6A96A68C0D}" name="個人／事業所数" dataCellStyle="桁区切り"/>
    <tableColumn id="13" xr3:uid="{AED46D86-5202-449E-967C-AB76256820B4}" name="個人／構成比" dataDxfId="127"/>
    <tableColumn id="14" xr3:uid="{4724C2DF-2180-4BAA-9CDA-DCD59A47938D}" name="法人／事業所数" dataCellStyle="桁区切り"/>
    <tableColumn id="15" xr3:uid="{CF13028E-7621-4DE9-9443-127658C387EC}" name="法人／構成比" dataDxfId="126"/>
    <tableColumn id="16" xr3:uid="{4D341DBB-3B0B-466C-96CA-E874E1736077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EF1ED36B-3080-47EB-9348-227EAB552A36}" name="LTBL_32441" displayName="LTBL_32441" ref="B4:I20" totalsRowCount="1">
  <autoFilter ref="B4:I19" xr:uid="{EF1ED36B-3080-47EB-9348-227EAB552A36}"/>
  <tableColumns count="8">
    <tableColumn id="9" xr3:uid="{EA79B6F7-157F-4045-81EA-76177046F8CA}" name="産業大分類" totalsRowLabel="合計" totalsRowDxfId="125"/>
    <tableColumn id="10" xr3:uid="{91B39C75-391D-44B6-83A7-DE9B205DCBD3}" name="総数／事業所数" totalsRowFunction="custom" totalsRowDxfId="124" dataCellStyle="桁区切り" totalsRowCellStyle="桁区切り">
      <totalsRowFormula>SUM(LTBL_32441[総数／事業所数])</totalsRowFormula>
    </tableColumn>
    <tableColumn id="11" xr3:uid="{FD442198-8B4B-4468-8ABC-D2AE1CD85DF6}" name="総数／構成比" dataDxfId="123"/>
    <tableColumn id="12" xr3:uid="{F565C565-64C6-44D9-859E-4C61FE691D2B}" name="個人／事業所数" totalsRowFunction="sum" totalsRowDxfId="122" dataCellStyle="桁区切り" totalsRowCellStyle="桁区切り"/>
    <tableColumn id="13" xr3:uid="{D775C66D-AA41-4B1D-A0E9-1AFE9ADEB7F0}" name="個人／構成比" dataDxfId="121"/>
    <tableColumn id="14" xr3:uid="{FDEA1A08-069B-4E8A-97E5-8344C6C7AC1C}" name="法人／事業所数" totalsRowFunction="sum" totalsRowDxfId="120" dataCellStyle="桁区切り" totalsRowCellStyle="桁区切り"/>
    <tableColumn id="15" xr3:uid="{B068D738-FBD3-4767-92F1-10EE5FD03EDD}" name="法人／構成比" dataDxfId="119"/>
    <tableColumn id="16" xr3:uid="{323EF837-25AE-4311-86DD-41CCDA21B9C5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BE46B631-3773-4AF5-8E76-BF09C1C2BF75}" name="M_TABLE_32441" displayName="M_TABLE_32441" ref="B23:I45" totalsRowShown="0">
  <autoFilter ref="B23:I45" xr:uid="{BE46B631-3773-4AF5-8E76-BF09C1C2BF75}"/>
  <tableColumns count="8">
    <tableColumn id="9" xr3:uid="{6DCDAEDE-6336-49BB-94C7-821CFF4CCF7C}" name="産業中分類上位２０"/>
    <tableColumn id="10" xr3:uid="{2193B2DB-55F4-4EA0-90C3-4D92AEE8CC5A}" name="総数／事業所数" dataCellStyle="桁区切り"/>
    <tableColumn id="11" xr3:uid="{69B9D426-A896-4DC4-9A28-D39F847589D6}" name="総数／構成比" dataDxfId="117"/>
    <tableColumn id="12" xr3:uid="{C13A9D6A-8D98-42B7-B2F9-C0C379474245}" name="個人／事業所数" dataCellStyle="桁区切り"/>
    <tableColumn id="13" xr3:uid="{029FDDC2-3379-418E-AC99-4F22AC593BF8}" name="個人／構成比" dataDxfId="116"/>
    <tableColumn id="14" xr3:uid="{9ED1BEB2-9C71-46A9-B331-878D8C18F1B4}" name="法人／事業所数" dataCellStyle="桁区切り"/>
    <tableColumn id="15" xr3:uid="{B3F5BE55-5045-40E4-8179-FA4416696F64}" name="法人／構成比" dataDxfId="115"/>
    <tableColumn id="16" xr3:uid="{DC40CF97-C355-4480-A87E-E3A052EFF2B0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C6CB05B9-457D-4E61-9046-F6868721C154}" name="S_TABLE_32441" displayName="S_TABLE_32441" ref="B48:I81" totalsRowShown="0">
  <autoFilter ref="B48:I81" xr:uid="{C6CB05B9-457D-4E61-9046-F6868721C154}"/>
  <tableColumns count="8">
    <tableColumn id="9" xr3:uid="{2B45C8E7-D446-434B-AB5A-2D13E7A292FF}" name="産業小分類上位２０"/>
    <tableColumn id="10" xr3:uid="{0D86187D-8DD8-4287-8CD3-E29DF991550B}" name="総数／事業所数" dataCellStyle="桁区切り"/>
    <tableColumn id="11" xr3:uid="{7C4398CD-354A-4DA1-8409-DF6E099444FD}" name="総数／構成比" dataDxfId="114"/>
    <tableColumn id="12" xr3:uid="{B4980E82-B533-4097-88D4-27A20640CC9B}" name="個人／事業所数" dataCellStyle="桁区切り"/>
    <tableColumn id="13" xr3:uid="{8DD0F0E2-E2DC-4E1F-B509-052E3FB3B8A6}" name="個人／構成比" dataDxfId="113"/>
    <tableColumn id="14" xr3:uid="{4A9F259D-FB66-4FAF-A88F-AF7633A4BD2A}" name="法人／事業所数" dataCellStyle="桁区切り"/>
    <tableColumn id="15" xr3:uid="{475D958D-38E2-4D93-9BD9-8C9FE4D4D871}" name="法人／構成比" dataDxfId="112"/>
    <tableColumn id="16" xr3:uid="{32CC8E3E-3B73-4CBF-AA8B-41961342FB66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541BDEA8-BA06-4553-A413-EEAB7DAEBEFD}" name="LTBL_32448" displayName="LTBL_32448" ref="B4:I20" totalsRowCount="1">
  <autoFilter ref="B4:I19" xr:uid="{541BDEA8-BA06-4553-A413-EEAB7DAEBEFD}"/>
  <tableColumns count="8">
    <tableColumn id="9" xr3:uid="{02C079EE-853D-4250-8BD5-40F32BE7AE0D}" name="産業大分類" totalsRowLabel="合計" totalsRowDxfId="111"/>
    <tableColumn id="10" xr3:uid="{2CAEE8EB-066F-4C3C-9382-E1E5C05BF7BF}" name="総数／事業所数" totalsRowFunction="custom" totalsRowDxfId="110" dataCellStyle="桁区切り" totalsRowCellStyle="桁区切り">
      <totalsRowFormula>SUM(LTBL_32448[総数／事業所数])</totalsRowFormula>
    </tableColumn>
    <tableColumn id="11" xr3:uid="{EFE5257E-CBF5-433A-9200-B4ED48BCB0F4}" name="総数／構成比" dataDxfId="109"/>
    <tableColumn id="12" xr3:uid="{E17AF6A2-A502-47EE-85B7-623C13D3A452}" name="個人／事業所数" totalsRowFunction="sum" totalsRowDxfId="108" dataCellStyle="桁区切り" totalsRowCellStyle="桁区切り"/>
    <tableColumn id="13" xr3:uid="{314A7343-6F01-4D17-A9A0-0B16D3CCC001}" name="個人／構成比" dataDxfId="107"/>
    <tableColumn id="14" xr3:uid="{97821C47-8C9E-4ACE-9412-DDBAEF4CEECC}" name="法人／事業所数" totalsRowFunction="sum" totalsRowDxfId="106" dataCellStyle="桁区切り" totalsRowCellStyle="桁区切り"/>
    <tableColumn id="15" xr3:uid="{AD8045F1-64B7-4892-8F31-54E750C02BCC}" name="法人／構成比" dataDxfId="105"/>
    <tableColumn id="16" xr3:uid="{29A33A06-8B12-48FB-AB74-9C93FE64CC70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C135091C-85B2-48BC-9E66-0F54B8BB4AC4}" name="M_TABLE_32448" displayName="M_TABLE_32448" ref="B23:I46" totalsRowShown="0">
  <autoFilter ref="B23:I46" xr:uid="{C135091C-85B2-48BC-9E66-0F54B8BB4AC4}"/>
  <tableColumns count="8">
    <tableColumn id="9" xr3:uid="{B26EFE68-AC79-43E5-B8ED-4B4056E37B87}" name="産業中分類上位２０"/>
    <tableColumn id="10" xr3:uid="{6D76F19D-751C-46F6-9D38-4DC7685FCEB5}" name="総数／事業所数" dataCellStyle="桁区切り"/>
    <tableColumn id="11" xr3:uid="{6FC859EF-D322-471F-A438-9ED6F7D209CC}" name="総数／構成比" dataDxfId="103"/>
    <tableColumn id="12" xr3:uid="{F7742703-9D44-4B80-8C3A-29C9E15CEED4}" name="個人／事業所数" dataCellStyle="桁区切り"/>
    <tableColumn id="13" xr3:uid="{C20DF650-C04F-475A-BDED-ABEDC3E3E428}" name="個人／構成比" dataDxfId="102"/>
    <tableColumn id="14" xr3:uid="{91DFDF5D-5A66-404E-B2E8-9CC0B240CE8B}" name="法人／事業所数" dataCellStyle="桁区切り"/>
    <tableColumn id="15" xr3:uid="{112C07E8-14DD-40B0-9388-92DCA1ABB61A}" name="法人／構成比" dataDxfId="101"/>
    <tableColumn id="16" xr3:uid="{A694D8B3-D14A-4425-A203-E0B5488D8BB0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AF68D72F-8F61-4AD4-9367-3B5914E321A3}" name="S_TABLE_32448" displayName="S_TABLE_32448" ref="B49:I79" totalsRowShown="0">
  <autoFilter ref="B49:I79" xr:uid="{AF68D72F-8F61-4AD4-9367-3B5914E321A3}"/>
  <tableColumns count="8">
    <tableColumn id="9" xr3:uid="{4D43D792-25C5-47B5-999B-757AEB4867A0}" name="産業小分類上位２０"/>
    <tableColumn id="10" xr3:uid="{5F8A33D6-D2D2-4687-938F-98A780B915F5}" name="総数／事業所数" dataCellStyle="桁区切り"/>
    <tableColumn id="11" xr3:uid="{0BAD7E1F-15F3-4435-90A2-3DF194433C06}" name="総数／構成比" dataDxfId="100"/>
    <tableColumn id="12" xr3:uid="{9BF433EC-3133-4149-A6CA-E0FF2F5D57C9}" name="個人／事業所数" dataCellStyle="桁区切り"/>
    <tableColumn id="13" xr3:uid="{8A6AC975-6211-41A9-B5B3-5861C63E3845}" name="個人／構成比" dataDxfId="99"/>
    <tableColumn id="14" xr3:uid="{FE9AF678-AF6E-440E-BCCA-2ADDB3739DA7}" name="法人／事業所数" dataCellStyle="桁区切り"/>
    <tableColumn id="15" xr3:uid="{12218407-E544-459C-97CA-4AF9BE240D39}" name="法人／構成比" dataDxfId="98"/>
    <tableColumn id="16" xr3:uid="{D42108D4-D7BB-44D5-AD7E-89CBE6877026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972D861-D92E-4304-9A9E-7A8EA1320CF5}" name="LTBL_32201" displayName="LTBL_32201" ref="B4:I20" totalsRowCount="1">
  <autoFilter ref="B4:I19" xr:uid="{4972D861-D92E-4304-9A9E-7A8EA1320CF5}"/>
  <tableColumns count="8">
    <tableColumn id="9" xr3:uid="{C943BA64-0232-463E-92FD-55ECFDF8F4FE}" name="産業大分類" totalsRowLabel="合計" totalsRowDxfId="265"/>
    <tableColumn id="10" xr3:uid="{01A91837-8A40-432B-A0B6-AD6C2C3DD65E}" name="総数／事業所数" totalsRowFunction="custom" totalsRowDxfId="264" dataCellStyle="桁区切り" totalsRowCellStyle="桁区切り">
      <totalsRowFormula>SUM(LTBL_32201[総数／事業所数])</totalsRowFormula>
    </tableColumn>
    <tableColumn id="11" xr3:uid="{BA4A1BA0-18AE-4DE7-8490-5E4F57166586}" name="総数／構成比" dataDxfId="263"/>
    <tableColumn id="12" xr3:uid="{822EF927-E14F-465D-B6AF-80009BC926D9}" name="個人／事業所数" totalsRowFunction="sum" totalsRowDxfId="262" dataCellStyle="桁区切り" totalsRowCellStyle="桁区切り"/>
    <tableColumn id="13" xr3:uid="{4CABCE5D-F383-4CB4-99B7-C20F3AEEEB66}" name="個人／構成比" dataDxfId="261"/>
    <tableColumn id="14" xr3:uid="{F37F0013-F892-4126-B361-6B18C01516F0}" name="法人／事業所数" totalsRowFunction="sum" totalsRowDxfId="260" dataCellStyle="桁区切り" totalsRowCellStyle="桁区切り"/>
    <tableColumn id="15" xr3:uid="{A63681B0-34C3-44A1-B757-78D0B4650CFC}" name="法人／構成比" dataDxfId="259"/>
    <tableColumn id="16" xr3:uid="{F5DF9703-942E-41D9-93A7-BE73C03AE27E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6507B9F2-B0A4-4E4B-9D4F-DC2848D9834A}" name="LTBL_32449" displayName="LTBL_32449" ref="B4:I20" totalsRowCount="1">
  <autoFilter ref="B4:I19" xr:uid="{6507B9F2-B0A4-4E4B-9D4F-DC2848D9834A}"/>
  <tableColumns count="8">
    <tableColumn id="9" xr3:uid="{0D44881D-CCB1-4458-9B03-DFB3439F6E90}" name="産業大分類" totalsRowLabel="合計" totalsRowDxfId="97"/>
    <tableColumn id="10" xr3:uid="{98C9747D-4B8E-4076-8388-17B54D944153}" name="総数／事業所数" totalsRowFunction="custom" totalsRowDxfId="96" dataCellStyle="桁区切り" totalsRowCellStyle="桁区切り">
      <totalsRowFormula>SUM(LTBL_32449[総数／事業所数])</totalsRowFormula>
    </tableColumn>
    <tableColumn id="11" xr3:uid="{DA77A691-AA37-449E-8A66-01F74AE6F340}" name="総数／構成比" dataDxfId="95"/>
    <tableColumn id="12" xr3:uid="{002BD6D5-AAA3-4BF3-B405-B7D87A4BD852}" name="個人／事業所数" totalsRowFunction="sum" totalsRowDxfId="94" dataCellStyle="桁区切り" totalsRowCellStyle="桁区切り"/>
    <tableColumn id="13" xr3:uid="{841B64B4-2AB9-4002-8C1B-5C0E80CF7AEB}" name="個人／構成比" dataDxfId="93"/>
    <tableColumn id="14" xr3:uid="{E13A3227-3822-4954-AA80-8B15191B3AF0}" name="法人／事業所数" totalsRowFunction="sum" totalsRowDxfId="92" dataCellStyle="桁区切り" totalsRowCellStyle="桁区切り"/>
    <tableColumn id="15" xr3:uid="{2B32EE6E-23AD-4C14-B19F-BE19D80F6D15}" name="法人／構成比" dataDxfId="91"/>
    <tableColumn id="16" xr3:uid="{3EBCA9B8-A464-4AC6-8A69-1B4F95BD9FB5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3D9F691A-DF61-4F6B-8D45-A6A4F627B97C}" name="M_TABLE_32449" displayName="M_TABLE_32449" ref="B23:I48" totalsRowShown="0">
  <autoFilter ref="B23:I48" xr:uid="{3D9F691A-DF61-4F6B-8D45-A6A4F627B97C}"/>
  <tableColumns count="8">
    <tableColumn id="9" xr3:uid="{1676DE9C-22CA-4AFA-A3AB-2D37D32F938F}" name="産業中分類上位２０"/>
    <tableColumn id="10" xr3:uid="{605C179E-A10A-43AE-B190-6BCD27F4D1B0}" name="総数／事業所数" dataCellStyle="桁区切り"/>
    <tableColumn id="11" xr3:uid="{5CF70919-A6CA-4B7A-A5F9-78E7083395F8}" name="総数／構成比" dataDxfId="89"/>
    <tableColumn id="12" xr3:uid="{80D90A9B-7D3A-43B6-9065-D4EDA9BC424D}" name="個人／事業所数" dataCellStyle="桁区切り"/>
    <tableColumn id="13" xr3:uid="{C25F3A2D-14DD-439A-BC0A-99EDB6DC2127}" name="個人／構成比" dataDxfId="88"/>
    <tableColumn id="14" xr3:uid="{38D5B276-3B21-4F2B-94B3-F070E5A09491}" name="法人／事業所数" dataCellStyle="桁区切り"/>
    <tableColumn id="15" xr3:uid="{1F38979E-D7AB-45C6-AE85-403FFE159AE9}" name="法人／構成比" dataDxfId="87"/>
    <tableColumn id="16" xr3:uid="{BA84B86E-E355-4192-A846-1C807F3ED9CF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4195DCC2-B827-4641-BD79-B1E414938A8D}" name="S_TABLE_32449" displayName="S_TABLE_32449" ref="B51:I73" totalsRowShown="0">
  <autoFilter ref="B51:I73" xr:uid="{4195DCC2-B827-4641-BD79-B1E414938A8D}"/>
  <tableColumns count="8">
    <tableColumn id="9" xr3:uid="{9F4D1830-F1AE-41B8-964C-5BA6F7E4502D}" name="産業小分類上位２０"/>
    <tableColumn id="10" xr3:uid="{97D2D839-69A3-46E4-B5FC-28013841AD5F}" name="総数／事業所数" dataCellStyle="桁区切り"/>
    <tableColumn id="11" xr3:uid="{928FBAFA-C9AD-4EDE-95A4-1574B484F9A8}" name="総数／構成比" dataDxfId="86"/>
    <tableColumn id="12" xr3:uid="{E5E6450B-8BCF-4EE8-986C-96B7FF3FE24B}" name="個人／事業所数" dataCellStyle="桁区切り"/>
    <tableColumn id="13" xr3:uid="{06B93F4E-28BB-4CAC-944E-FC4186F7E632}" name="個人／構成比" dataDxfId="85"/>
    <tableColumn id="14" xr3:uid="{C1374B48-79EF-4BFB-BEE1-3170833C9ABA}" name="法人／事業所数" dataCellStyle="桁区切り"/>
    <tableColumn id="15" xr3:uid="{D6DD4945-C663-4FB8-B6E2-33E6E52B62E6}" name="法人／構成比" dataDxfId="84"/>
    <tableColumn id="16" xr3:uid="{1CB66735-3C9E-41CD-8A60-748F7E695FC4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AA021AF2-5C4E-406A-ABF1-25F328318A51}" name="LTBL_32501" displayName="LTBL_32501" ref="B4:I20" totalsRowCount="1">
  <autoFilter ref="B4:I19" xr:uid="{AA021AF2-5C4E-406A-ABF1-25F328318A51}"/>
  <tableColumns count="8">
    <tableColumn id="9" xr3:uid="{2E4C4D61-9AAD-467F-AD92-D5FC0EDDA71D}" name="産業大分類" totalsRowLabel="合計" totalsRowDxfId="83"/>
    <tableColumn id="10" xr3:uid="{8447E9AA-F7E9-4D48-8454-7E6E8B30437D}" name="総数／事業所数" totalsRowFunction="custom" totalsRowDxfId="82" dataCellStyle="桁区切り" totalsRowCellStyle="桁区切り">
      <totalsRowFormula>SUM(LTBL_32501[総数／事業所数])</totalsRowFormula>
    </tableColumn>
    <tableColumn id="11" xr3:uid="{530982DE-E893-4EB2-BEAA-DC78078F3F80}" name="総数／構成比" dataDxfId="81"/>
    <tableColumn id="12" xr3:uid="{871726B3-4CD7-4FEC-9BD1-2E897BE4A10F}" name="個人／事業所数" totalsRowFunction="sum" totalsRowDxfId="80" dataCellStyle="桁区切り" totalsRowCellStyle="桁区切り"/>
    <tableColumn id="13" xr3:uid="{651A5966-4B62-4BAD-95E5-CB067A77F456}" name="個人／構成比" dataDxfId="79"/>
    <tableColumn id="14" xr3:uid="{940CA74E-E06A-4CC6-9E6D-F65ADE333720}" name="法人／事業所数" totalsRowFunction="sum" totalsRowDxfId="78" dataCellStyle="桁区切り" totalsRowCellStyle="桁区切り"/>
    <tableColumn id="15" xr3:uid="{535097FE-B24F-4859-9B62-6DF438741220}" name="法人／構成比" dataDxfId="77"/>
    <tableColumn id="16" xr3:uid="{DDB35397-E341-470E-80F7-A6022BA33DAB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460C5139-91C8-4400-BE38-00381C7168FC}" name="M_TABLE_32501" displayName="M_TABLE_32501" ref="B23:I47" totalsRowShown="0">
  <autoFilter ref="B23:I47" xr:uid="{460C5139-91C8-4400-BE38-00381C7168FC}"/>
  <tableColumns count="8">
    <tableColumn id="9" xr3:uid="{6D61DF0E-285E-491F-98F5-F6168F8B11FE}" name="産業中分類上位２０"/>
    <tableColumn id="10" xr3:uid="{683347AC-1029-49FC-854A-F032247D5352}" name="総数／事業所数" dataCellStyle="桁区切り"/>
    <tableColumn id="11" xr3:uid="{60DE322C-EDD2-4C1F-95A2-618B1D67F428}" name="総数／構成比" dataDxfId="75"/>
    <tableColumn id="12" xr3:uid="{4C72D795-F4AF-4ACD-950A-E6F2DA7C6F3A}" name="個人／事業所数" dataCellStyle="桁区切り"/>
    <tableColumn id="13" xr3:uid="{B87CF789-3845-4BC1-971C-32176C001ABE}" name="個人／構成比" dataDxfId="74"/>
    <tableColumn id="14" xr3:uid="{86B07437-0F17-4FA4-B959-4E19ED0C4012}" name="法人／事業所数" dataCellStyle="桁区切り"/>
    <tableColumn id="15" xr3:uid="{227184E9-7A8D-4F0D-95E5-91FC427E845A}" name="法人／構成比" dataDxfId="73"/>
    <tableColumn id="16" xr3:uid="{4C4B7E3D-933E-4960-905E-16DAB9AD15AA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6EFF4CB7-5D56-4DC0-9575-890D58CFD052}" name="S_TABLE_32501" displayName="S_TABLE_32501" ref="B50:I72" totalsRowShown="0">
  <autoFilter ref="B50:I72" xr:uid="{6EFF4CB7-5D56-4DC0-9575-890D58CFD052}"/>
  <tableColumns count="8">
    <tableColumn id="9" xr3:uid="{A5374E68-9C40-4CB1-BBA6-61427B880E8A}" name="産業小分類上位２０"/>
    <tableColumn id="10" xr3:uid="{ED8A2951-41CA-40D5-A9E9-F02451D27902}" name="総数／事業所数" dataCellStyle="桁区切り"/>
    <tableColumn id="11" xr3:uid="{628307F0-0F9B-4E5D-8112-48A67B45043D}" name="総数／構成比" dataDxfId="72"/>
    <tableColumn id="12" xr3:uid="{43FD2A07-5D7B-4455-A344-167C0D29449D}" name="個人／事業所数" dataCellStyle="桁区切り"/>
    <tableColumn id="13" xr3:uid="{4A7C0C03-48D4-4B10-AD10-C9E51963D4FE}" name="個人／構成比" dataDxfId="71"/>
    <tableColumn id="14" xr3:uid="{82E1CE8C-3A3B-4629-B503-C1254E68DBC2}" name="法人／事業所数" dataCellStyle="桁区切り"/>
    <tableColumn id="15" xr3:uid="{BF283E9A-33D3-43A9-B3ED-C9B0C40AF496}" name="法人／構成比" dataDxfId="70"/>
    <tableColumn id="16" xr3:uid="{D0C2F867-9EC1-4010-8524-CC2CA61F0000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13C86692-F38E-4F4C-9886-2E5396AB59CB}" name="LTBL_32505" displayName="LTBL_32505" ref="B4:I20" totalsRowCount="1">
  <autoFilter ref="B4:I19" xr:uid="{13C86692-F38E-4F4C-9886-2E5396AB59CB}"/>
  <tableColumns count="8">
    <tableColumn id="9" xr3:uid="{9ED68DE2-E119-4D65-A351-D79E6DA89E63}" name="産業大分類" totalsRowLabel="合計" totalsRowDxfId="69"/>
    <tableColumn id="10" xr3:uid="{C8B152F4-FA24-4980-8679-5D256F569C87}" name="総数／事業所数" totalsRowFunction="custom" totalsRowDxfId="68" dataCellStyle="桁区切り" totalsRowCellStyle="桁区切り">
      <totalsRowFormula>SUM(LTBL_32505[総数／事業所数])</totalsRowFormula>
    </tableColumn>
    <tableColumn id="11" xr3:uid="{6C762954-7E2A-4770-B098-F844D0B6B9BD}" name="総数／構成比" dataDxfId="67"/>
    <tableColumn id="12" xr3:uid="{1EFB5137-A245-4ED5-A23A-03BA132745D1}" name="個人／事業所数" totalsRowFunction="sum" totalsRowDxfId="66" dataCellStyle="桁区切り" totalsRowCellStyle="桁区切り"/>
    <tableColumn id="13" xr3:uid="{1E3DEAB5-07D8-46F1-81BB-A1842AB1EB98}" name="個人／構成比" dataDxfId="65"/>
    <tableColumn id="14" xr3:uid="{D3B268CE-56B7-4E3C-96CF-3874132759E8}" name="法人／事業所数" totalsRowFunction="sum" totalsRowDxfId="64" dataCellStyle="桁区切り" totalsRowCellStyle="桁区切り"/>
    <tableColumn id="15" xr3:uid="{659BE429-FD0E-470B-B3D7-4C1679923E55}" name="法人／構成比" dataDxfId="63"/>
    <tableColumn id="16" xr3:uid="{162E0A72-9A7D-40B5-A37A-01BD21CF0126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2B1281CF-502A-46E5-9AE4-76FEDE336B9E}" name="M_TABLE_32505" displayName="M_TABLE_32505" ref="B23:I43" totalsRowShown="0">
  <autoFilter ref="B23:I43" xr:uid="{2B1281CF-502A-46E5-9AE4-76FEDE336B9E}"/>
  <tableColumns count="8">
    <tableColumn id="9" xr3:uid="{D16C1E95-E5EA-4072-950B-9DFE3C9F9DB1}" name="産業中分類上位２０"/>
    <tableColumn id="10" xr3:uid="{9896C0D7-A9C6-421A-963F-E476A6407CBB}" name="総数／事業所数" dataCellStyle="桁区切り"/>
    <tableColumn id="11" xr3:uid="{A419CAE0-F645-4CE2-8F7C-2614E3294AED}" name="総数／構成比" dataDxfId="61"/>
    <tableColumn id="12" xr3:uid="{B7605955-95FC-427C-945A-3E6E5AB02533}" name="個人／事業所数" dataCellStyle="桁区切り"/>
    <tableColumn id="13" xr3:uid="{2BDD1E48-B0CF-46D9-8F77-AC2DCA3BC11B}" name="個人／構成比" dataDxfId="60"/>
    <tableColumn id="14" xr3:uid="{AE6CC630-8029-4008-858A-62A5C7DABD0E}" name="法人／事業所数" dataCellStyle="桁区切り"/>
    <tableColumn id="15" xr3:uid="{21634268-57FF-4D33-9A55-25A75A50D5F2}" name="法人／構成比" dataDxfId="59"/>
    <tableColumn id="16" xr3:uid="{71067235-EBF5-4FF8-BD00-F16CBF9A1F5D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EAD5240E-A385-428C-B1B2-57269B07DF6A}" name="S_TABLE_32505" displayName="S_TABLE_32505" ref="B46:I70" totalsRowShown="0">
  <autoFilter ref="B46:I70" xr:uid="{EAD5240E-A385-428C-B1B2-57269B07DF6A}"/>
  <tableColumns count="8">
    <tableColumn id="9" xr3:uid="{E795B076-25E4-497C-84C0-89AB5660591C}" name="産業小分類上位２０"/>
    <tableColumn id="10" xr3:uid="{28F9AE7E-39C4-45E7-ABFE-F16D0C2DA572}" name="総数／事業所数" dataCellStyle="桁区切り"/>
    <tableColumn id="11" xr3:uid="{A47649F2-2D29-4A88-8ED5-64F5CB306391}" name="総数／構成比" dataDxfId="58"/>
    <tableColumn id="12" xr3:uid="{28330E88-C978-48E7-BA5C-0701A5C9DAE6}" name="個人／事業所数" dataCellStyle="桁区切り"/>
    <tableColumn id="13" xr3:uid="{44054042-1918-4B54-8799-DA68CAFC2699}" name="個人／構成比" dataDxfId="57"/>
    <tableColumn id="14" xr3:uid="{C6A16D6B-31C3-4B0F-82D4-852A237FED11}" name="法人／事業所数" dataCellStyle="桁区切り"/>
    <tableColumn id="15" xr3:uid="{C306E002-1A47-4556-9DA2-B0C60355C931}" name="法人／構成比" dataDxfId="56"/>
    <tableColumn id="16" xr3:uid="{21995075-0F04-4A78-A5C2-9DCDD71B62B1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3254C39F-AACA-4092-81A3-06E8E5CACADF}" name="LTBL_32525" displayName="LTBL_32525" ref="B4:I20" totalsRowCount="1">
  <autoFilter ref="B4:I19" xr:uid="{3254C39F-AACA-4092-81A3-06E8E5CACADF}"/>
  <tableColumns count="8">
    <tableColumn id="9" xr3:uid="{674204A7-5406-4FFA-826C-953D122F4131}" name="産業大分類" totalsRowLabel="合計" totalsRowDxfId="55"/>
    <tableColumn id="10" xr3:uid="{9464B251-9896-4526-BE26-D3945C89DEF3}" name="総数／事業所数" totalsRowFunction="custom" totalsRowDxfId="54" dataCellStyle="桁区切り" totalsRowCellStyle="桁区切り">
      <totalsRowFormula>SUM(LTBL_32525[総数／事業所数])</totalsRowFormula>
    </tableColumn>
    <tableColumn id="11" xr3:uid="{B231CA2A-B40F-4329-BB24-65F560AAC3E9}" name="総数／構成比" dataDxfId="53"/>
    <tableColumn id="12" xr3:uid="{0BB39A0F-6C5F-44BC-8540-16E4D79BAF82}" name="個人／事業所数" totalsRowFunction="sum" totalsRowDxfId="52" dataCellStyle="桁区切り" totalsRowCellStyle="桁区切り"/>
    <tableColumn id="13" xr3:uid="{9996F014-7C6D-4D6C-824E-A1CAE9F318C3}" name="個人／構成比" dataDxfId="51"/>
    <tableColumn id="14" xr3:uid="{B8E8CCDD-0921-43DA-9341-697E3B717134}" name="法人／事業所数" totalsRowFunction="sum" totalsRowDxfId="50" dataCellStyle="桁区切り" totalsRowCellStyle="桁区切り"/>
    <tableColumn id="15" xr3:uid="{2CA3EC6D-D7DF-4ADD-B0B1-D0E3A17C4D8F}" name="法人／構成比" dataDxfId="49"/>
    <tableColumn id="16" xr3:uid="{2E5D9B9B-51DE-4288-B8CB-D76D40C2FEE4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2E60EAF-E3C8-4780-AB3D-3ED4B9F4D7E0}" name="M_TABLE_32201" displayName="M_TABLE_32201" ref="B23:I43" totalsRowShown="0">
  <autoFilter ref="B23:I43" xr:uid="{22E60EAF-E3C8-4780-AB3D-3ED4B9F4D7E0}"/>
  <tableColumns count="8">
    <tableColumn id="9" xr3:uid="{D635BD38-0653-4CE7-9C89-90818A8C5646}" name="産業中分類上位２０"/>
    <tableColumn id="10" xr3:uid="{D5373839-2CD5-4351-AD0B-140630CEDB55}" name="総数／事業所数" dataCellStyle="桁区切り"/>
    <tableColumn id="11" xr3:uid="{A6342297-751C-41F7-8728-EDB465317719}" name="総数／構成比" dataDxfId="257"/>
    <tableColumn id="12" xr3:uid="{388E1F4E-5FB1-4AA9-AC3E-69F4CF57854D}" name="個人／事業所数" dataCellStyle="桁区切り"/>
    <tableColumn id="13" xr3:uid="{C6E486B1-2D8A-4D32-9D30-E8A353D26F92}" name="個人／構成比" dataDxfId="256"/>
    <tableColumn id="14" xr3:uid="{2F2BB68A-4157-46E3-9827-FE1A01251965}" name="法人／事業所数" dataCellStyle="桁区切り"/>
    <tableColumn id="15" xr3:uid="{78B15C59-126C-46AF-9C70-1E024A5C3386}" name="法人／構成比" dataDxfId="255"/>
    <tableColumn id="16" xr3:uid="{BB816431-C62E-4CE6-8E18-CA8F9B378F08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12282C82-6BE7-47BA-AF88-F7678553F162}" name="M_TABLE_32525" displayName="M_TABLE_32525" ref="B23:I52" totalsRowShown="0">
  <autoFilter ref="B23:I52" xr:uid="{12282C82-6BE7-47BA-AF88-F7678553F162}"/>
  <tableColumns count="8">
    <tableColumn id="9" xr3:uid="{A59080C6-C1EC-4C13-AE37-FD671DCE8F3A}" name="産業中分類上位２０"/>
    <tableColumn id="10" xr3:uid="{5728B634-040B-4FDB-8DDD-9BAC57BB1A42}" name="総数／事業所数" dataCellStyle="桁区切り"/>
    <tableColumn id="11" xr3:uid="{C2720DAB-4C35-4F61-8A91-3994CC33BC4F}" name="総数／構成比" dataDxfId="47"/>
    <tableColumn id="12" xr3:uid="{09FDBBBA-9E28-4E1C-AF50-1121EC485DFC}" name="個人／事業所数" dataCellStyle="桁区切り"/>
    <tableColumn id="13" xr3:uid="{BD778A35-B4EE-4A81-9717-882F230D25FE}" name="個人／構成比" dataDxfId="46"/>
    <tableColumn id="14" xr3:uid="{C74D3424-E311-4561-8D29-D4FD086C06CC}" name="法人／事業所数" dataCellStyle="桁区切り"/>
    <tableColumn id="15" xr3:uid="{1561A67C-03D6-44E7-9C74-495D3AB9578A}" name="法人／構成比" dataDxfId="45"/>
    <tableColumn id="16" xr3:uid="{389C9245-DC6E-453C-B5C9-258653AAD40E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1473E52D-50EF-4EA5-92C4-2E4CB1D4B505}" name="S_TABLE_32525" displayName="S_TABLE_32525" ref="B55:I77" totalsRowShown="0">
  <autoFilter ref="B55:I77" xr:uid="{1473E52D-50EF-4EA5-92C4-2E4CB1D4B505}"/>
  <tableColumns count="8">
    <tableColumn id="9" xr3:uid="{C89459AF-AA79-43D1-AFE4-D7AD92599125}" name="産業小分類上位２０"/>
    <tableColumn id="10" xr3:uid="{72C255BE-8594-43DF-A0BE-9A1F3C1F85B6}" name="総数／事業所数" dataCellStyle="桁区切り"/>
    <tableColumn id="11" xr3:uid="{E7AD0D2B-964A-4B46-9425-A91B0AB4B500}" name="総数／構成比" dataDxfId="44"/>
    <tableColumn id="12" xr3:uid="{44D32657-D00D-441D-92BF-85C075D59C96}" name="個人／事業所数" dataCellStyle="桁区切り"/>
    <tableColumn id="13" xr3:uid="{82DC5276-3459-4886-AC40-33B477642EC1}" name="個人／構成比" dataDxfId="43"/>
    <tableColumn id="14" xr3:uid="{ADB5EC9E-D3F2-4780-9F0D-FCD9842F069D}" name="法人／事業所数" dataCellStyle="桁区切り"/>
    <tableColumn id="15" xr3:uid="{DD2BC4B0-1A6C-4D44-9678-AB7F0226473F}" name="法人／構成比" dataDxfId="42"/>
    <tableColumn id="16" xr3:uid="{6759D23C-5EC7-41AB-AC59-3062E860DA57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332B2F8F-AD2B-4620-9CA2-61972278F356}" name="LTBL_32526" displayName="LTBL_32526" ref="B4:I20" totalsRowCount="1">
  <autoFilter ref="B4:I19" xr:uid="{332B2F8F-AD2B-4620-9CA2-61972278F356}"/>
  <tableColumns count="8">
    <tableColumn id="9" xr3:uid="{44B2E411-FF19-40DB-A9AA-C787B4B60A8D}" name="産業大分類" totalsRowLabel="合計" totalsRowDxfId="41"/>
    <tableColumn id="10" xr3:uid="{CBA3300A-2E67-4EC4-A959-013CE63F6374}" name="総数／事業所数" totalsRowFunction="custom" totalsRowDxfId="40" dataCellStyle="桁区切り" totalsRowCellStyle="桁区切り">
      <totalsRowFormula>SUM(LTBL_32526[総数／事業所数])</totalsRowFormula>
    </tableColumn>
    <tableColumn id="11" xr3:uid="{CF718899-4ED3-4E7F-9CBB-2E7DBEEFDAD7}" name="総数／構成比" dataDxfId="39"/>
    <tableColumn id="12" xr3:uid="{39EFE3A7-808B-4D85-8D75-AAB703831545}" name="個人／事業所数" totalsRowFunction="sum" totalsRowDxfId="38" dataCellStyle="桁区切り" totalsRowCellStyle="桁区切り"/>
    <tableColumn id="13" xr3:uid="{2E5B8196-6269-4DB3-BACA-6D5BA0AA797D}" name="個人／構成比" dataDxfId="37"/>
    <tableColumn id="14" xr3:uid="{5D596E16-5532-4E75-8440-F0482C5FD6B7}" name="法人／事業所数" totalsRowFunction="sum" totalsRowDxfId="36" dataCellStyle="桁区切り" totalsRowCellStyle="桁区切り"/>
    <tableColumn id="15" xr3:uid="{F953F3AB-9284-4B9E-8221-7FB07B7D64A8}" name="法人／構成比" dataDxfId="35"/>
    <tableColumn id="16" xr3:uid="{0D40183E-6CEB-4E1C-8312-0EFD0C238D5B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99823607-DDD0-49A2-A89D-7DC185159D73}" name="M_TABLE_32526" displayName="M_TABLE_32526" ref="B23:I45" totalsRowShown="0">
  <autoFilter ref="B23:I45" xr:uid="{99823607-DDD0-49A2-A89D-7DC185159D73}"/>
  <tableColumns count="8">
    <tableColumn id="9" xr3:uid="{AFB29685-97E1-4582-8BD1-D38085F4C18E}" name="産業中分類上位２０"/>
    <tableColumn id="10" xr3:uid="{D378DE89-A1D4-4949-A5E0-CF278B57E809}" name="総数／事業所数" dataCellStyle="桁区切り"/>
    <tableColumn id="11" xr3:uid="{53F81AE5-76F5-4739-A104-7ECDE7559B80}" name="総数／構成比" dataDxfId="33"/>
    <tableColumn id="12" xr3:uid="{3FF85FB1-3F61-49B3-A144-014BDA4FFF07}" name="個人／事業所数" dataCellStyle="桁区切り"/>
    <tableColumn id="13" xr3:uid="{32F4D03E-1E2F-4058-8C39-C378D745F1ED}" name="個人／構成比" dataDxfId="32"/>
    <tableColumn id="14" xr3:uid="{EB8BC8B0-8D21-4E53-89E8-920B54B724C2}" name="法人／事業所数" dataCellStyle="桁区切り"/>
    <tableColumn id="15" xr3:uid="{6241C4BC-39C4-4533-BF19-3E848FC12A14}" name="法人／構成比" dataDxfId="31"/>
    <tableColumn id="16" xr3:uid="{CADC8EB3-185B-4BF1-8FE2-99CDA3618E29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EE42A69F-D293-485F-8665-F662019D1C68}" name="S_TABLE_32526" displayName="S_TABLE_32526" ref="B48:I77" totalsRowShown="0">
  <autoFilter ref="B48:I77" xr:uid="{EE42A69F-D293-485F-8665-F662019D1C68}"/>
  <tableColumns count="8">
    <tableColumn id="9" xr3:uid="{AA10585F-A88E-4F3F-A12F-668B94D92086}" name="産業小分類上位２０"/>
    <tableColumn id="10" xr3:uid="{A72ED484-58B1-4E0D-9729-058131969359}" name="総数／事業所数" dataCellStyle="桁区切り"/>
    <tableColumn id="11" xr3:uid="{55C22892-61C6-4512-A5FA-FA773545763E}" name="総数／構成比" dataDxfId="30"/>
    <tableColumn id="12" xr3:uid="{76D8ACB3-D321-484E-8B48-328D25729669}" name="個人／事業所数" dataCellStyle="桁区切り"/>
    <tableColumn id="13" xr3:uid="{A9C9FA54-FE2B-4170-8523-DF3685B0636D}" name="個人／構成比" dataDxfId="29"/>
    <tableColumn id="14" xr3:uid="{1705ED84-3C61-4E5A-8512-6A036E94477E}" name="法人／事業所数" dataCellStyle="桁区切り"/>
    <tableColumn id="15" xr3:uid="{E6359F5C-9291-46A5-8768-9DF423368AF9}" name="法人／構成比" dataDxfId="28"/>
    <tableColumn id="16" xr3:uid="{55B503A8-7823-44B1-9E7A-653431238838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619CBDC2-278A-420F-9F1B-96A385260006}" name="LTBL_32527" displayName="LTBL_32527" ref="B4:I20" totalsRowCount="1">
  <autoFilter ref="B4:I19" xr:uid="{619CBDC2-278A-420F-9F1B-96A385260006}"/>
  <tableColumns count="8">
    <tableColumn id="9" xr3:uid="{581AF81E-51BC-4269-AB3D-DCBB7B2C9C5F}" name="産業大分類" totalsRowLabel="合計" totalsRowDxfId="27"/>
    <tableColumn id="10" xr3:uid="{6C1F649E-B7E0-40F0-A8ED-AFF833A28E19}" name="総数／事業所数" totalsRowFunction="custom" totalsRowDxfId="26" dataCellStyle="桁区切り" totalsRowCellStyle="桁区切り">
      <totalsRowFormula>SUM(LTBL_32527[総数／事業所数])</totalsRowFormula>
    </tableColumn>
    <tableColumn id="11" xr3:uid="{1AFD4E2A-8537-4580-A496-9CFC6962F612}" name="総数／構成比" dataDxfId="25"/>
    <tableColumn id="12" xr3:uid="{E3F04A64-004E-401D-9A6B-7D7C4292336B}" name="個人／事業所数" totalsRowFunction="sum" totalsRowDxfId="24" dataCellStyle="桁区切り" totalsRowCellStyle="桁区切り"/>
    <tableColumn id="13" xr3:uid="{5882E11E-0BE2-4CE4-B929-CA856DF0A838}" name="個人／構成比" dataDxfId="23"/>
    <tableColumn id="14" xr3:uid="{FF0EC781-E847-42B9-8445-47588587406F}" name="法人／事業所数" totalsRowFunction="sum" totalsRowDxfId="22" dataCellStyle="桁区切り" totalsRowCellStyle="桁区切り"/>
    <tableColumn id="15" xr3:uid="{DC6C9E00-D638-41D0-99F8-8ACC367EAB24}" name="法人／構成比" dataDxfId="21"/>
    <tableColumn id="16" xr3:uid="{AA9C17D5-4E9B-41E8-8F1C-8DF895AD15DD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9F2BA3F9-4C8C-431E-8546-A5F62CDFB1A5}" name="M_TABLE_32527" displayName="M_TABLE_32527" ref="B23:I39" totalsRowShown="0">
  <autoFilter ref="B23:I39" xr:uid="{9F2BA3F9-4C8C-431E-8546-A5F62CDFB1A5}"/>
  <tableColumns count="8">
    <tableColumn id="9" xr3:uid="{E59D900D-2A48-4C05-B010-1F450705F264}" name="産業中分類上位２０"/>
    <tableColumn id="10" xr3:uid="{EB7B5E90-3684-4FC9-B84D-15D6D91D6F90}" name="総数／事業所数" dataCellStyle="桁区切り"/>
    <tableColumn id="11" xr3:uid="{3DD2B79E-6975-408E-9EF2-01987A809001}" name="総数／構成比" dataDxfId="19"/>
    <tableColumn id="12" xr3:uid="{C0077FCA-D54A-4390-84BA-00E9ACE3FFA1}" name="個人／事業所数" dataCellStyle="桁区切り"/>
    <tableColumn id="13" xr3:uid="{1A9E6261-4147-4974-82C5-AD0BFCEF820F}" name="個人／構成比" dataDxfId="18"/>
    <tableColumn id="14" xr3:uid="{DF98FBB7-BB43-4CB4-B62C-2B7AB8F98D97}" name="法人／事業所数" dataCellStyle="桁区切り"/>
    <tableColumn id="15" xr3:uid="{F7D9E416-7557-4630-A930-7F92C38FB849}" name="法人／構成比" dataDxfId="17"/>
    <tableColumn id="16" xr3:uid="{E252B8C0-2938-4F1F-830D-5F5889F95B35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1603C9AF-8AA8-49E5-A459-85FC9B0FA668}" name="S_TABLE_32527" displayName="S_TABLE_32527" ref="B42:I63" totalsRowShown="0">
  <autoFilter ref="B42:I63" xr:uid="{1603C9AF-8AA8-49E5-A459-85FC9B0FA668}"/>
  <tableColumns count="8">
    <tableColumn id="9" xr3:uid="{9E1CBDE1-7601-4A4A-AC44-3DDCF4E0E4BF}" name="産業小分類上位２０"/>
    <tableColumn id="10" xr3:uid="{31EAA1EC-CEC2-4BC8-82C2-72B6B43AE75A}" name="総数／事業所数" dataCellStyle="桁区切り"/>
    <tableColumn id="11" xr3:uid="{6AB0C331-22E2-4CEA-8E8F-CDB5B7ECE349}" name="総数／構成比" dataDxfId="16"/>
    <tableColumn id="12" xr3:uid="{E7460184-BC59-429E-A4F5-9A438B7C8379}" name="個人／事業所数" dataCellStyle="桁区切り"/>
    <tableColumn id="13" xr3:uid="{EE966FEE-2751-482B-948C-7E48E82BE682}" name="個人／構成比" dataDxfId="15"/>
    <tableColumn id="14" xr3:uid="{F19E77B3-0347-4D20-AE32-E48DD2E98D67}" name="法人／事業所数" dataCellStyle="桁区切り"/>
    <tableColumn id="15" xr3:uid="{EB259864-7477-4899-9595-D34532995602}" name="法人／構成比" dataDxfId="14"/>
    <tableColumn id="16" xr3:uid="{595D62C3-0204-4C1F-B9B3-C833903B5ECB}" name="法人以外の団体／事業所数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F83FC5EC-D4E9-456A-BDC0-0DB43CEEBAD2}" name="LTBL_32528" displayName="LTBL_32528" ref="B4:I20" totalsRowCount="1">
  <autoFilter ref="B4:I19" xr:uid="{F83FC5EC-D4E9-456A-BDC0-0DB43CEEBAD2}"/>
  <tableColumns count="8">
    <tableColumn id="9" xr3:uid="{FDD38562-C7B3-41C5-94A2-3444E5C16B6F}" name="産業大分類" totalsRowLabel="合計" totalsRowDxfId="13"/>
    <tableColumn id="10" xr3:uid="{25F05C89-43C6-42B6-A668-E67C07BE46CF}" name="総数／事業所数" totalsRowFunction="custom" totalsRowDxfId="12" dataCellStyle="桁区切り" totalsRowCellStyle="桁区切り">
      <totalsRowFormula>SUM(LTBL_32528[総数／事業所数])</totalsRowFormula>
    </tableColumn>
    <tableColumn id="11" xr3:uid="{232E3D23-06E4-4DBE-A094-D1358B35C3C3}" name="総数／構成比" dataDxfId="11"/>
    <tableColumn id="12" xr3:uid="{BB8CBC46-5F68-4197-B029-4AD6B48EEADD}" name="個人／事業所数" totalsRowFunction="sum" totalsRowDxfId="10" dataCellStyle="桁区切り" totalsRowCellStyle="桁区切り"/>
    <tableColumn id="13" xr3:uid="{DEAA9D98-AF87-428D-A245-64C0E16B5C05}" name="個人／構成比" dataDxfId="9"/>
    <tableColumn id="14" xr3:uid="{7762D679-0317-4230-A13D-3F616ECCE1E2}" name="法人／事業所数" totalsRowFunction="sum" totalsRowDxfId="8" dataCellStyle="桁区切り" totalsRowCellStyle="桁区切り"/>
    <tableColumn id="15" xr3:uid="{E777958F-2D61-4BE3-9E52-7FB510397CB1}" name="法人／構成比" dataDxfId="7"/>
    <tableColumn id="16" xr3:uid="{7DA29DC8-9335-4987-AC32-36B462ACF683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9574ACE5-B0EE-4BF0-A2C7-99EA584FB16C}" name="M_TABLE_32528" displayName="M_TABLE_32528" ref="B23:I44" totalsRowShown="0">
  <autoFilter ref="B23:I44" xr:uid="{9574ACE5-B0EE-4BF0-A2C7-99EA584FB16C}"/>
  <tableColumns count="8">
    <tableColumn id="9" xr3:uid="{665A036A-B16F-4EDE-B8D0-514CD6DC626D}" name="産業中分類上位２０"/>
    <tableColumn id="10" xr3:uid="{364505CE-17F7-4495-822B-1DB76A1FDB04}" name="総数／事業所数" dataCellStyle="桁区切り"/>
    <tableColumn id="11" xr3:uid="{A991452B-ABB4-4A7E-B26E-F1675F7C379E}" name="総数／構成比" dataDxfId="5"/>
    <tableColumn id="12" xr3:uid="{9D7651FB-204A-4974-B3F7-BF0816EBD970}" name="個人／事業所数" dataCellStyle="桁区切り"/>
    <tableColumn id="13" xr3:uid="{E775445E-9F2F-4D20-9DE1-FF84FCC484B6}" name="個人／構成比" dataDxfId="4"/>
    <tableColumn id="14" xr3:uid="{BD661CD3-DFE4-48BC-B6BD-154F540BC139}" name="法人／事業所数" dataCellStyle="桁区切り"/>
    <tableColumn id="15" xr3:uid="{E4D25EFF-26A7-4524-8405-8802DE19567D}" name="法人／構成比" dataDxfId="3"/>
    <tableColumn id="16" xr3:uid="{84C2F146-4D49-4093-A187-1001F8327952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0345F11-8162-4734-8EB5-E7FAF5DF7199}" name="S_TABLE_32201" displayName="S_TABLE_32201" ref="B46:I66" totalsRowShown="0">
  <autoFilter ref="B46:I66" xr:uid="{80345F11-8162-4734-8EB5-E7FAF5DF7199}"/>
  <tableColumns count="8">
    <tableColumn id="9" xr3:uid="{74EF9FAA-E210-4156-9ADE-5717326DBED4}" name="産業小分類上位２０"/>
    <tableColumn id="10" xr3:uid="{A438CF6B-964F-4C28-A5C6-EC13F784A6CA}" name="総数／事業所数" dataCellStyle="桁区切り"/>
    <tableColumn id="11" xr3:uid="{205E2E71-CE50-4B46-84A7-A8155ADE587D}" name="総数／構成比" dataDxfId="254"/>
    <tableColumn id="12" xr3:uid="{EF46A77D-3671-4C1B-890F-CBBA96FC86CC}" name="個人／事業所数" dataCellStyle="桁区切り"/>
    <tableColumn id="13" xr3:uid="{D7ED720B-52AB-4005-8428-ADB08913A2EF}" name="個人／構成比" dataDxfId="253"/>
    <tableColumn id="14" xr3:uid="{D0BC444C-9167-4BFE-AFB5-E1EB238FF1B2}" name="法人／事業所数" dataCellStyle="桁区切り"/>
    <tableColumn id="15" xr3:uid="{96A58BA5-0446-40FA-B99B-EF635C432890}" name="法人／構成比" dataDxfId="252"/>
    <tableColumn id="16" xr3:uid="{9CF60279-803C-4E32-BF7C-8FC448CA4C2B}" name="法人以外の団体／事業所数" dataCellStyle="桁区切り"/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DDDF32DA-72B7-48D9-A8CB-8D49F5FC72A2}" name="S_TABLE_32528" displayName="S_TABLE_32528" ref="B47:I69" totalsRowShown="0">
  <autoFilter ref="B47:I69" xr:uid="{DDDF32DA-72B7-48D9-A8CB-8D49F5FC72A2}"/>
  <tableColumns count="8">
    <tableColumn id="9" xr3:uid="{0845F934-34E0-4CFA-BD49-833CCBB91174}" name="産業小分類上位２０"/>
    <tableColumn id="10" xr3:uid="{3FC5D491-5313-41A5-9824-E46BBA731D23}" name="総数／事業所数" dataCellStyle="桁区切り"/>
    <tableColumn id="11" xr3:uid="{C51E3AB0-7782-4F9B-9027-B6AA3B91961D}" name="総数／構成比" dataDxfId="2"/>
    <tableColumn id="12" xr3:uid="{99FD6506-3A58-4B21-A74B-94962AF1A5D1}" name="個人／事業所数" dataCellStyle="桁区切り"/>
    <tableColumn id="13" xr3:uid="{D521C0A5-BE62-43B8-ABA0-47792DE4590A}" name="個人／構成比" dataDxfId="1"/>
    <tableColumn id="14" xr3:uid="{FEDBA867-13F9-400C-B64D-E0CC0962D15B}" name="法人／事業所数" dataCellStyle="桁区切り"/>
    <tableColumn id="15" xr3:uid="{1EAC976B-0525-42BB-9D6A-070A32025BD2}" name="法人／構成比" dataDxfId="0"/>
    <tableColumn id="16" xr3:uid="{00777E0F-C72A-41E7-BE93-D420B20144B0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39E0E9D-CB2F-4D92-B80A-D14FAA77F172}" name="LTBL_32202" displayName="LTBL_32202" ref="B4:I20" totalsRowCount="1">
  <autoFilter ref="B4:I19" xr:uid="{E39E0E9D-CB2F-4D92-B80A-D14FAA77F172}"/>
  <tableColumns count="8">
    <tableColumn id="9" xr3:uid="{185B3BC9-E522-4652-9728-07AB47EFC4D9}" name="産業大分類" totalsRowLabel="合計" totalsRowDxfId="251"/>
    <tableColumn id="10" xr3:uid="{CB937865-7D5C-48AB-B196-E5E6E23C7242}" name="総数／事業所数" totalsRowFunction="custom" totalsRowDxfId="250" dataCellStyle="桁区切り" totalsRowCellStyle="桁区切り">
      <totalsRowFormula>SUM(LTBL_32202[総数／事業所数])</totalsRowFormula>
    </tableColumn>
    <tableColumn id="11" xr3:uid="{4BF215D4-3917-4DB6-BC0E-1BAB9959DCD4}" name="総数／構成比" dataDxfId="249"/>
    <tableColumn id="12" xr3:uid="{EA924DE8-01DC-49F4-B256-DF67394BFA35}" name="個人／事業所数" totalsRowFunction="sum" totalsRowDxfId="248" dataCellStyle="桁区切り" totalsRowCellStyle="桁区切り"/>
    <tableColumn id="13" xr3:uid="{EBF27495-EF88-42B7-96DD-B7334571B7D4}" name="個人／構成比" dataDxfId="247"/>
    <tableColumn id="14" xr3:uid="{9C0D5190-2A5F-465F-BD1B-6AA7CB90BE9F}" name="法人／事業所数" totalsRowFunction="sum" totalsRowDxfId="246" dataCellStyle="桁区切り" totalsRowCellStyle="桁区切り"/>
    <tableColumn id="15" xr3:uid="{2FB49AB1-3ED9-4F81-BB4D-2C7067CB8FE6}" name="法人／構成比" dataDxfId="245"/>
    <tableColumn id="16" xr3:uid="{226DD1F7-8125-4CF2-BE8C-DA2A943BB489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34C5CA5-191C-4638-BB29-91144D184C98}" name="M_TABLE_32202" displayName="M_TABLE_32202" ref="B23:I43" totalsRowShown="0">
  <autoFilter ref="B23:I43" xr:uid="{234C5CA5-191C-4638-BB29-91144D184C98}"/>
  <tableColumns count="8">
    <tableColumn id="9" xr3:uid="{8030C04D-7053-419C-A3C7-1D4F2F4CCBF9}" name="産業中分類上位２０"/>
    <tableColumn id="10" xr3:uid="{526BFDF6-0BBB-4D5A-AE66-E58C228CC8EF}" name="総数／事業所数" dataCellStyle="桁区切り"/>
    <tableColumn id="11" xr3:uid="{8FF6AFB4-957C-4FF0-A6FD-E88E35EA9E7D}" name="総数／構成比" dataDxfId="243"/>
    <tableColumn id="12" xr3:uid="{ECDFE4DD-18EF-4DDC-9A4C-BD87D0A291D7}" name="個人／事業所数" dataCellStyle="桁区切り"/>
    <tableColumn id="13" xr3:uid="{7E432B78-FFD5-4DAE-83E2-90B2258EA2E4}" name="個人／構成比" dataDxfId="242"/>
    <tableColumn id="14" xr3:uid="{D40AE85D-93B4-49AD-9401-92579E189ADB}" name="法人／事業所数" dataCellStyle="桁区切り"/>
    <tableColumn id="15" xr3:uid="{CCAB85B1-70F3-4441-99EE-E59A4B6BB32B}" name="法人／構成比" dataDxfId="241"/>
    <tableColumn id="16" xr3:uid="{B418D3DD-7E59-49C1-906A-264136DCAD1F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BC73D6F-1E47-4386-B53F-C71D784F07D1}" name="S_TABLE_32202" displayName="S_TABLE_32202" ref="B46:I69" totalsRowShown="0">
  <autoFilter ref="B46:I69" xr:uid="{8BC73D6F-1E47-4386-B53F-C71D784F07D1}"/>
  <tableColumns count="8">
    <tableColumn id="9" xr3:uid="{F16A9892-DFF2-4E4B-9B34-B70140F7AC59}" name="産業小分類上位２０"/>
    <tableColumn id="10" xr3:uid="{A56F832C-077A-4010-8CB2-D9E0019B6A4B}" name="総数／事業所数" dataCellStyle="桁区切り"/>
    <tableColumn id="11" xr3:uid="{AB0FEC68-1AAC-4B51-8989-07E5B61301C1}" name="総数／構成比" dataDxfId="240"/>
    <tableColumn id="12" xr3:uid="{9A18FF77-E3A5-4B2F-BBDE-CF75B31E0326}" name="個人／事業所数" dataCellStyle="桁区切り"/>
    <tableColumn id="13" xr3:uid="{BB7EB080-B86E-4510-B3C1-C82340ECE896}" name="個人／構成比" dataDxfId="239"/>
    <tableColumn id="14" xr3:uid="{C9952C84-DB16-458E-A4B2-1AFF97F17318}" name="法人／事業所数" dataCellStyle="桁区切り"/>
    <tableColumn id="15" xr3:uid="{AAE4B045-A2BE-4538-89D5-ECE02B1A7315}" name="法人／構成比" dataDxfId="238"/>
    <tableColumn id="16" xr3:uid="{D0B7C723-BEDB-4869-9BCD-73979B5E1D5E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6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85512-6B3A-4732-857C-578147113A55}">
  <dimension ref="A1:B24"/>
  <sheetViews>
    <sheetView tabSelected="1" workbookViewId="0"/>
  </sheetViews>
  <sheetFormatPr defaultRowHeight="13.2" x14ac:dyDescent="0.2"/>
  <sheetData>
    <row r="1" spans="1:2" x14ac:dyDescent="0.2">
      <c r="A1" t="s">
        <v>227</v>
      </c>
    </row>
    <row r="2" spans="1:2" x14ac:dyDescent="0.2">
      <c r="B2" s="13" t="s">
        <v>183</v>
      </c>
    </row>
    <row r="3" spans="1:2" x14ac:dyDescent="0.2">
      <c r="B3" s="13" t="s">
        <v>95</v>
      </c>
    </row>
    <row r="4" spans="1:2" x14ac:dyDescent="0.2">
      <c r="B4" s="13" t="s">
        <v>181</v>
      </c>
    </row>
    <row r="5" spans="1:2" x14ac:dyDescent="0.2">
      <c r="B5" s="13" t="s">
        <v>207</v>
      </c>
    </row>
    <row r="6" spans="1:2" x14ac:dyDescent="0.2">
      <c r="B6" s="13" t="s">
        <v>208</v>
      </c>
    </row>
    <row r="7" spans="1:2" x14ac:dyDescent="0.2">
      <c r="B7" s="13" t="s">
        <v>209</v>
      </c>
    </row>
    <row r="8" spans="1:2" x14ac:dyDescent="0.2">
      <c r="B8" s="13" t="s">
        <v>210</v>
      </c>
    </row>
    <row r="9" spans="1:2" x14ac:dyDescent="0.2">
      <c r="B9" s="13" t="s">
        <v>211</v>
      </c>
    </row>
    <row r="10" spans="1:2" x14ac:dyDescent="0.2">
      <c r="B10" s="13" t="s">
        <v>212</v>
      </c>
    </row>
    <row r="11" spans="1:2" x14ac:dyDescent="0.2">
      <c r="B11" s="13" t="s">
        <v>213</v>
      </c>
    </row>
    <row r="12" spans="1:2" x14ac:dyDescent="0.2">
      <c r="B12" s="13" t="s">
        <v>214</v>
      </c>
    </row>
    <row r="13" spans="1:2" x14ac:dyDescent="0.2">
      <c r="B13" s="13" t="s">
        <v>215</v>
      </c>
    </row>
    <row r="14" spans="1:2" x14ac:dyDescent="0.2">
      <c r="B14" s="13" t="s">
        <v>216</v>
      </c>
    </row>
    <row r="15" spans="1:2" x14ac:dyDescent="0.2">
      <c r="B15" s="13" t="s">
        <v>217</v>
      </c>
    </row>
    <row r="16" spans="1:2" x14ac:dyDescent="0.2">
      <c r="B16" s="13" t="s">
        <v>218</v>
      </c>
    </row>
    <row r="17" spans="2:2" x14ac:dyDescent="0.2">
      <c r="B17" s="13" t="s">
        <v>219</v>
      </c>
    </row>
    <row r="18" spans="2:2" x14ac:dyDescent="0.2">
      <c r="B18" s="13" t="s">
        <v>220</v>
      </c>
    </row>
    <row r="19" spans="2:2" x14ac:dyDescent="0.2">
      <c r="B19" s="13" t="s">
        <v>221</v>
      </c>
    </row>
    <row r="20" spans="2:2" x14ac:dyDescent="0.2">
      <c r="B20" s="13" t="s">
        <v>222</v>
      </c>
    </row>
    <row r="21" spans="2:2" x14ac:dyDescent="0.2">
      <c r="B21" s="13" t="s">
        <v>223</v>
      </c>
    </row>
    <row r="22" spans="2:2" x14ac:dyDescent="0.2">
      <c r="B22" s="13" t="s">
        <v>224</v>
      </c>
    </row>
    <row r="23" spans="2:2" x14ac:dyDescent="0.2">
      <c r="B23" s="13" t="s">
        <v>225</v>
      </c>
    </row>
    <row r="24" spans="2:2" x14ac:dyDescent="0.2">
      <c r="B24" s="13" t="s">
        <v>226</v>
      </c>
    </row>
  </sheetData>
  <phoneticPr fontId="1"/>
  <hyperlinks>
    <hyperlink ref="B2" location="'産業大分類'!a1" display="産業大分類" xr:uid="{D703937F-DB32-4148-B46E-FB1535408935}"/>
    <hyperlink ref="B3" location="'産業中分類'!a1" display="産業中分類" xr:uid="{7923B0F9-94F6-4C16-8EFE-7FB9ED59E967}"/>
    <hyperlink ref="B4" location="'産業小分類'!a1" display="産業小分類" xr:uid="{844630C9-4464-4E64-8C17-233EB77D7384}"/>
    <hyperlink ref="B5" location="'島根県'!a1" display="島根県" xr:uid="{9DE27C1B-4FAD-4F82-B9A8-F28B88CCA849}"/>
    <hyperlink ref="B6" location="'松江市'!a1" display="松江市" xr:uid="{0264E385-CAFA-48D0-A9FE-CA9EC927B715}"/>
    <hyperlink ref="B7" location="'浜田市'!a1" display="浜田市" xr:uid="{C6A3DF9A-B70A-4A83-8AB4-AEEE69994892}"/>
    <hyperlink ref="B8" location="'出雲市'!a1" display="出雲市" xr:uid="{33441C2B-BAD5-429F-B612-E7678BB8F1FF}"/>
    <hyperlink ref="B9" location="'益田市'!a1" display="益田市" xr:uid="{5C393D90-D9C8-40CF-8AD2-6BE0F7F60078}"/>
    <hyperlink ref="B10" location="'大田市'!a1" display="大田市" xr:uid="{0ADA1C15-1322-41CB-88C1-471C67635570}"/>
    <hyperlink ref="B11" location="'安来市'!a1" display="安来市" xr:uid="{FC783473-C321-4ED9-9DCB-D77D4AC4D8BF}"/>
    <hyperlink ref="B12" location="'江津市'!a1" display="江津市" xr:uid="{6C6867BA-AC8E-44B6-89AB-D16BE0AB90FE}"/>
    <hyperlink ref="B13" location="'雲南市'!a1" display="雲南市" xr:uid="{6E338325-7145-474D-B6A5-94FEF6831B5D}"/>
    <hyperlink ref="B14" location="'仁多郡奥出雲町'!a1" display="仁多郡奥出雲町" xr:uid="{C74A4495-4ADD-4D92-95BC-6DB481211CF7}"/>
    <hyperlink ref="B15" location="'飯石郡飯南町'!a1" display="飯石郡飯南町" xr:uid="{67B393FE-92E8-4F36-8061-2D1D364FE532}"/>
    <hyperlink ref="B16" location="'邑智郡川本町'!a1" display="邑智郡川本町" xr:uid="{A18528B7-4714-4FE1-93BA-E8B42BA77543}"/>
    <hyperlink ref="B17" location="'邑智郡美郷町'!a1" display="邑智郡美郷町" xr:uid="{05108F38-8B54-47FD-9420-FBBA32BAC7FA}"/>
    <hyperlink ref="B18" location="'邑智郡邑南町'!a1" display="邑智郡邑南町" xr:uid="{94B6236B-2BCA-431A-967D-3B2C7B45A255}"/>
    <hyperlink ref="B19" location="'鹿足郡津和野町'!a1" display="鹿足郡津和野町" xr:uid="{120D9C43-D333-4D4B-8548-3D1529D7851B}"/>
    <hyperlink ref="B20" location="'鹿足郡吉賀町'!a1" display="鹿足郡吉賀町" xr:uid="{EE167ECE-37DE-4638-9F0E-E5E4D58E833C}"/>
    <hyperlink ref="B21" location="'隠岐郡海士町'!a1" display="隠岐郡海士町" xr:uid="{C8DF2713-8098-423B-BE11-391D4C911703}"/>
    <hyperlink ref="B22" location="'隠岐郡西ノ島町'!a1" display="隠岐郡西ノ島町" xr:uid="{E0BE2498-95A8-40DB-9433-F7C3C4478ADF}"/>
    <hyperlink ref="B23" location="'隠岐郡知夫村'!a1" display="隠岐郡知夫村" xr:uid="{9C721EBC-9150-4B0E-BB21-C393549ABA1B}"/>
    <hyperlink ref="B24" location="'隠岐郡隠岐の島町'!a1" display="隠岐郡隠岐の島町" xr:uid="{3202BD0E-F0FF-4D81-90F7-7C85FC1793F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D05A0-6244-4F0C-AABC-3E0DDEE50D44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192</v>
      </c>
    </row>
    <row r="4" spans="2:9" ht="33" customHeight="1" x14ac:dyDescent="0.2">
      <c r="B4" t="s">
        <v>183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2</v>
      </c>
      <c r="D5" s="8">
        <v>0.2</v>
      </c>
      <c r="E5" s="12">
        <v>0</v>
      </c>
      <c r="F5" s="8">
        <v>0</v>
      </c>
      <c r="G5" s="12">
        <v>2</v>
      </c>
      <c r="H5" s="8">
        <v>0.53</v>
      </c>
      <c r="I5" s="12">
        <v>0</v>
      </c>
    </row>
    <row r="6" spans="2:9" ht="15" customHeight="1" x14ac:dyDescent="0.2">
      <c r="B6" t="s">
        <v>21</v>
      </c>
      <c r="C6" s="12">
        <v>143</v>
      </c>
      <c r="D6" s="8">
        <v>14.13</v>
      </c>
      <c r="E6" s="12">
        <v>68</v>
      </c>
      <c r="F6" s="8">
        <v>11.07</v>
      </c>
      <c r="G6" s="12">
        <v>75</v>
      </c>
      <c r="H6" s="8">
        <v>19.739999999999998</v>
      </c>
      <c r="I6" s="12">
        <v>0</v>
      </c>
    </row>
    <row r="7" spans="2:9" ht="15" customHeight="1" x14ac:dyDescent="0.2">
      <c r="B7" t="s">
        <v>22</v>
      </c>
      <c r="C7" s="12">
        <v>84</v>
      </c>
      <c r="D7" s="8">
        <v>8.3000000000000007</v>
      </c>
      <c r="E7" s="12">
        <v>42</v>
      </c>
      <c r="F7" s="8">
        <v>6.84</v>
      </c>
      <c r="G7" s="12">
        <v>41</v>
      </c>
      <c r="H7" s="8">
        <v>10.79</v>
      </c>
      <c r="I7" s="12">
        <v>1</v>
      </c>
    </row>
    <row r="8" spans="2:9" ht="15" customHeight="1" x14ac:dyDescent="0.2">
      <c r="B8" t="s">
        <v>23</v>
      </c>
      <c r="C8" s="12">
        <v>1</v>
      </c>
      <c r="D8" s="8">
        <v>0.1</v>
      </c>
      <c r="E8" s="12">
        <v>0</v>
      </c>
      <c r="F8" s="8">
        <v>0</v>
      </c>
      <c r="G8" s="12">
        <v>1</v>
      </c>
      <c r="H8" s="8">
        <v>0.26</v>
      </c>
      <c r="I8" s="12">
        <v>0</v>
      </c>
    </row>
    <row r="9" spans="2:9" ht="15" customHeight="1" x14ac:dyDescent="0.2">
      <c r="B9" t="s">
        <v>24</v>
      </c>
      <c r="C9" s="12">
        <v>3</v>
      </c>
      <c r="D9" s="8">
        <v>0.3</v>
      </c>
      <c r="E9" s="12">
        <v>0</v>
      </c>
      <c r="F9" s="8">
        <v>0</v>
      </c>
      <c r="G9" s="12">
        <v>3</v>
      </c>
      <c r="H9" s="8">
        <v>0.79</v>
      </c>
      <c r="I9" s="12">
        <v>0</v>
      </c>
    </row>
    <row r="10" spans="2:9" ht="15" customHeight="1" x14ac:dyDescent="0.2">
      <c r="B10" t="s">
        <v>25</v>
      </c>
      <c r="C10" s="12">
        <v>21</v>
      </c>
      <c r="D10" s="8">
        <v>2.08</v>
      </c>
      <c r="E10" s="12">
        <v>4</v>
      </c>
      <c r="F10" s="8">
        <v>0.65</v>
      </c>
      <c r="G10" s="12">
        <v>17</v>
      </c>
      <c r="H10" s="8">
        <v>4.47</v>
      </c>
      <c r="I10" s="12">
        <v>0</v>
      </c>
    </row>
    <row r="11" spans="2:9" ht="15" customHeight="1" x14ac:dyDescent="0.2">
      <c r="B11" t="s">
        <v>26</v>
      </c>
      <c r="C11" s="12">
        <v>281</v>
      </c>
      <c r="D11" s="8">
        <v>27.77</v>
      </c>
      <c r="E11" s="12">
        <v>156</v>
      </c>
      <c r="F11" s="8">
        <v>25.41</v>
      </c>
      <c r="G11" s="12">
        <v>124</v>
      </c>
      <c r="H11" s="8">
        <v>32.630000000000003</v>
      </c>
      <c r="I11" s="12">
        <v>1</v>
      </c>
    </row>
    <row r="12" spans="2:9" ht="15" customHeight="1" x14ac:dyDescent="0.2">
      <c r="B12" t="s">
        <v>27</v>
      </c>
      <c r="C12" s="12">
        <v>6</v>
      </c>
      <c r="D12" s="8">
        <v>0.59</v>
      </c>
      <c r="E12" s="12">
        <v>1</v>
      </c>
      <c r="F12" s="8">
        <v>0.16</v>
      </c>
      <c r="G12" s="12">
        <v>5</v>
      </c>
      <c r="H12" s="8">
        <v>1.32</v>
      </c>
      <c r="I12" s="12">
        <v>0</v>
      </c>
    </row>
    <row r="13" spans="2:9" ht="15" customHeight="1" x14ac:dyDescent="0.2">
      <c r="B13" t="s">
        <v>28</v>
      </c>
      <c r="C13" s="12">
        <v>74</v>
      </c>
      <c r="D13" s="8">
        <v>7.31</v>
      </c>
      <c r="E13" s="12">
        <v>56</v>
      </c>
      <c r="F13" s="8">
        <v>9.1199999999999992</v>
      </c>
      <c r="G13" s="12">
        <v>17</v>
      </c>
      <c r="H13" s="8">
        <v>4.47</v>
      </c>
      <c r="I13" s="12">
        <v>0</v>
      </c>
    </row>
    <row r="14" spans="2:9" ht="15" customHeight="1" x14ac:dyDescent="0.2">
      <c r="B14" t="s">
        <v>29</v>
      </c>
      <c r="C14" s="12">
        <v>60</v>
      </c>
      <c r="D14" s="8">
        <v>5.93</v>
      </c>
      <c r="E14" s="12">
        <v>30</v>
      </c>
      <c r="F14" s="8">
        <v>4.8899999999999997</v>
      </c>
      <c r="G14" s="12">
        <v>30</v>
      </c>
      <c r="H14" s="8">
        <v>7.89</v>
      </c>
      <c r="I14" s="12">
        <v>0</v>
      </c>
    </row>
    <row r="15" spans="2:9" ht="15" customHeight="1" x14ac:dyDescent="0.2">
      <c r="B15" t="s">
        <v>30</v>
      </c>
      <c r="C15" s="12">
        <v>106</v>
      </c>
      <c r="D15" s="8">
        <v>10.47</v>
      </c>
      <c r="E15" s="12">
        <v>89</v>
      </c>
      <c r="F15" s="8">
        <v>14.5</v>
      </c>
      <c r="G15" s="12">
        <v>16</v>
      </c>
      <c r="H15" s="8">
        <v>4.21</v>
      </c>
      <c r="I15" s="12">
        <v>0</v>
      </c>
    </row>
    <row r="16" spans="2:9" ht="15" customHeight="1" x14ac:dyDescent="0.2">
      <c r="B16" t="s">
        <v>31</v>
      </c>
      <c r="C16" s="12">
        <v>128</v>
      </c>
      <c r="D16" s="8">
        <v>12.65</v>
      </c>
      <c r="E16" s="12">
        <v>108</v>
      </c>
      <c r="F16" s="8">
        <v>17.59</v>
      </c>
      <c r="G16" s="12">
        <v>17</v>
      </c>
      <c r="H16" s="8">
        <v>4.47</v>
      </c>
      <c r="I16" s="12">
        <v>3</v>
      </c>
    </row>
    <row r="17" spans="2:9" ht="15" customHeight="1" x14ac:dyDescent="0.2">
      <c r="B17" t="s">
        <v>32</v>
      </c>
      <c r="C17" s="12">
        <v>41</v>
      </c>
      <c r="D17" s="8">
        <v>4.05</v>
      </c>
      <c r="E17" s="12">
        <v>25</v>
      </c>
      <c r="F17" s="8">
        <v>4.07</v>
      </c>
      <c r="G17" s="12">
        <v>8</v>
      </c>
      <c r="H17" s="8">
        <v>2.11</v>
      </c>
      <c r="I17" s="12">
        <v>0</v>
      </c>
    </row>
    <row r="18" spans="2:9" ht="15" customHeight="1" x14ac:dyDescent="0.2">
      <c r="B18" t="s">
        <v>33</v>
      </c>
      <c r="C18" s="12">
        <v>34</v>
      </c>
      <c r="D18" s="8">
        <v>3.36</v>
      </c>
      <c r="E18" s="12">
        <v>23</v>
      </c>
      <c r="F18" s="8">
        <v>3.75</v>
      </c>
      <c r="G18" s="12">
        <v>8</v>
      </c>
      <c r="H18" s="8">
        <v>2.11</v>
      </c>
      <c r="I18" s="12">
        <v>3</v>
      </c>
    </row>
    <row r="19" spans="2:9" ht="15" customHeight="1" x14ac:dyDescent="0.2">
      <c r="B19" t="s">
        <v>34</v>
      </c>
      <c r="C19" s="12">
        <v>28</v>
      </c>
      <c r="D19" s="8">
        <v>2.77</v>
      </c>
      <c r="E19" s="12">
        <v>12</v>
      </c>
      <c r="F19" s="8">
        <v>1.95</v>
      </c>
      <c r="G19" s="12">
        <v>16</v>
      </c>
      <c r="H19" s="8">
        <v>4.21</v>
      </c>
      <c r="I19" s="12">
        <v>0</v>
      </c>
    </row>
    <row r="20" spans="2:9" ht="15" customHeight="1" x14ac:dyDescent="0.2">
      <c r="B20" s="9" t="s">
        <v>184</v>
      </c>
      <c r="C20" s="12">
        <f>SUM(LTBL_32205[総数／事業所数])</f>
        <v>1012</v>
      </c>
      <c r="E20" s="12">
        <f>SUBTOTAL(109,LTBL_32205[個人／事業所数])</f>
        <v>614</v>
      </c>
      <c r="G20" s="12">
        <f>SUBTOTAL(109,LTBL_32205[法人／事業所数])</f>
        <v>380</v>
      </c>
      <c r="I20" s="12">
        <f>SUBTOTAL(109,LTBL_32205[法人以外の団体／事業所数])</f>
        <v>8</v>
      </c>
    </row>
    <row r="21" spans="2:9" ht="15" customHeight="1" x14ac:dyDescent="0.2">
      <c r="E21" s="11">
        <f>LTBL_32205[[#Totals],[個人／事業所数]]/LTBL_32205[[#Totals],[総数／事業所数]]</f>
        <v>0.60671936758893286</v>
      </c>
      <c r="G21" s="11">
        <f>LTBL_32205[[#Totals],[法人／事業所数]]/LTBL_32205[[#Totals],[総数／事業所数]]</f>
        <v>0.37549407114624506</v>
      </c>
      <c r="I21" s="11">
        <f>LTBL_32205[[#Totals],[法人以外の団体／事業所数]]/LTBL_32205[[#Totals],[総数／事業所数]]</f>
        <v>7.9051383399209481E-3</v>
      </c>
    </row>
    <row r="23" spans="2:9" ht="33" customHeight="1" x14ac:dyDescent="0.2">
      <c r="B23" t="s">
        <v>185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59</v>
      </c>
      <c r="C24" s="12">
        <v>114</v>
      </c>
      <c r="D24" s="8">
        <v>11.26</v>
      </c>
      <c r="E24" s="12">
        <v>103</v>
      </c>
      <c r="F24" s="8">
        <v>16.78</v>
      </c>
      <c r="G24" s="12">
        <v>8</v>
      </c>
      <c r="H24" s="8">
        <v>2.11</v>
      </c>
      <c r="I24" s="12">
        <v>3</v>
      </c>
    </row>
    <row r="25" spans="2:9" ht="15" customHeight="1" x14ac:dyDescent="0.2">
      <c r="B25" t="s">
        <v>54</v>
      </c>
      <c r="C25" s="12">
        <v>106</v>
      </c>
      <c r="D25" s="8">
        <v>10.47</v>
      </c>
      <c r="E25" s="12">
        <v>63</v>
      </c>
      <c r="F25" s="8">
        <v>10.26</v>
      </c>
      <c r="G25" s="12">
        <v>43</v>
      </c>
      <c r="H25" s="8">
        <v>11.32</v>
      </c>
      <c r="I25" s="12">
        <v>0</v>
      </c>
    </row>
    <row r="26" spans="2:9" ht="15" customHeight="1" x14ac:dyDescent="0.2">
      <c r="B26" t="s">
        <v>58</v>
      </c>
      <c r="C26" s="12">
        <v>88</v>
      </c>
      <c r="D26" s="8">
        <v>8.6999999999999993</v>
      </c>
      <c r="E26" s="12">
        <v>76</v>
      </c>
      <c r="F26" s="8">
        <v>12.38</v>
      </c>
      <c r="G26" s="12">
        <v>12</v>
      </c>
      <c r="H26" s="8">
        <v>3.16</v>
      </c>
      <c r="I26" s="12">
        <v>0</v>
      </c>
    </row>
    <row r="27" spans="2:9" ht="15" customHeight="1" x14ac:dyDescent="0.2">
      <c r="B27" t="s">
        <v>43</v>
      </c>
      <c r="C27" s="12">
        <v>75</v>
      </c>
      <c r="D27" s="8">
        <v>7.41</v>
      </c>
      <c r="E27" s="12">
        <v>30</v>
      </c>
      <c r="F27" s="8">
        <v>4.8899999999999997</v>
      </c>
      <c r="G27" s="12">
        <v>45</v>
      </c>
      <c r="H27" s="8">
        <v>11.84</v>
      </c>
      <c r="I27" s="12">
        <v>0</v>
      </c>
    </row>
    <row r="28" spans="2:9" ht="15" customHeight="1" x14ac:dyDescent="0.2">
      <c r="B28" t="s">
        <v>55</v>
      </c>
      <c r="C28" s="12">
        <v>61</v>
      </c>
      <c r="D28" s="8">
        <v>6.03</v>
      </c>
      <c r="E28" s="12">
        <v>52</v>
      </c>
      <c r="F28" s="8">
        <v>8.4700000000000006</v>
      </c>
      <c r="G28" s="12">
        <v>8</v>
      </c>
      <c r="H28" s="8">
        <v>2.11</v>
      </c>
      <c r="I28" s="12">
        <v>0</v>
      </c>
    </row>
    <row r="29" spans="2:9" ht="15" customHeight="1" x14ac:dyDescent="0.2">
      <c r="B29" t="s">
        <v>52</v>
      </c>
      <c r="C29" s="12">
        <v>60</v>
      </c>
      <c r="D29" s="8">
        <v>5.93</v>
      </c>
      <c r="E29" s="12">
        <v>43</v>
      </c>
      <c r="F29" s="8">
        <v>7</v>
      </c>
      <c r="G29" s="12">
        <v>16</v>
      </c>
      <c r="H29" s="8">
        <v>4.21</v>
      </c>
      <c r="I29" s="12">
        <v>1</v>
      </c>
    </row>
    <row r="30" spans="2:9" ht="15" customHeight="1" x14ac:dyDescent="0.2">
      <c r="B30" t="s">
        <v>44</v>
      </c>
      <c r="C30" s="12">
        <v>46</v>
      </c>
      <c r="D30" s="8">
        <v>4.55</v>
      </c>
      <c r="E30" s="12">
        <v>29</v>
      </c>
      <c r="F30" s="8">
        <v>4.72</v>
      </c>
      <c r="G30" s="12">
        <v>17</v>
      </c>
      <c r="H30" s="8">
        <v>4.47</v>
      </c>
      <c r="I30" s="12">
        <v>0</v>
      </c>
    </row>
    <row r="31" spans="2:9" ht="15" customHeight="1" x14ac:dyDescent="0.2">
      <c r="B31" t="s">
        <v>60</v>
      </c>
      <c r="C31" s="12">
        <v>41</v>
      </c>
      <c r="D31" s="8">
        <v>4.05</v>
      </c>
      <c r="E31" s="12">
        <v>25</v>
      </c>
      <c r="F31" s="8">
        <v>4.07</v>
      </c>
      <c r="G31" s="12">
        <v>8</v>
      </c>
      <c r="H31" s="8">
        <v>2.11</v>
      </c>
      <c r="I31" s="12">
        <v>0</v>
      </c>
    </row>
    <row r="32" spans="2:9" ht="15" customHeight="1" x14ac:dyDescent="0.2">
      <c r="B32" t="s">
        <v>57</v>
      </c>
      <c r="C32" s="12">
        <v>38</v>
      </c>
      <c r="D32" s="8">
        <v>3.75</v>
      </c>
      <c r="E32" s="12">
        <v>12</v>
      </c>
      <c r="F32" s="8">
        <v>1.95</v>
      </c>
      <c r="G32" s="12">
        <v>26</v>
      </c>
      <c r="H32" s="8">
        <v>6.84</v>
      </c>
      <c r="I32" s="12">
        <v>0</v>
      </c>
    </row>
    <row r="33" spans="2:9" ht="15" customHeight="1" x14ac:dyDescent="0.2">
      <c r="B33" t="s">
        <v>53</v>
      </c>
      <c r="C33" s="12">
        <v>37</v>
      </c>
      <c r="D33" s="8">
        <v>3.66</v>
      </c>
      <c r="E33" s="12">
        <v>18</v>
      </c>
      <c r="F33" s="8">
        <v>2.93</v>
      </c>
      <c r="G33" s="12">
        <v>19</v>
      </c>
      <c r="H33" s="8">
        <v>5</v>
      </c>
      <c r="I33" s="12">
        <v>0</v>
      </c>
    </row>
    <row r="34" spans="2:9" ht="15" customHeight="1" x14ac:dyDescent="0.2">
      <c r="B34" t="s">
        <v>46</v>
      </c>
      <c r="C34" s="12">
        <v>26</v>
      </c>
      <c r="D34" s="8">
        <v>2.57</v>
      </c>
      <c r="E34" s="12">
        <v>14</v>
      </c>
      <c r="F34" s="8">
        <v>2.2799999999999998</v>
      </c>
      <c r="G34" s="12">
        <v>11</v>
      </c>
      <c r="H34" s="8">
        <v>2.89</v>
      </c>
      <c r="I34" s="12">
        <v>1</v>
      </c>
    </row>
    <row r="35" spans="2:9" ht="15" customHeight="1" x14ac:dyDescent="0.2">
      <c r="B35" t="s">
        <v>61</v>
      </c>
      <c r="C35" s="12">
        <v>25</v>
      </c>
      <c r="D35" s="8">
        <v>2.4700000000000002</v>
      </c>
      <c r="E35" s="12">
        <v>23</v>
      </c>
      <c r="F35" s="8">
        <v>3.75</v>
      </c>
      <c r="G35" s="12">
        <v>2</v>
      </c>
      <c r="H35" s="8">
        <v>0.53</v>
      </c>
      <c r="I35" s="12">
        <v>0</v>
      </c>
    </row>
    <row r="36" spans="2:9" ht="15" customHeight="1" x14ac:dyDescent="0.2">
      <c r="B36" t="s">
        <v>45</v>
      </c>
      <c r="C36" s="12">
        <v>22</v>
      </c>
      <c r="D36" s="8">
        <v>2.17</v>
      </c>
      <c r="E36" s="12">
        <v>9</v>
      </c>
      <c r="F36" s="8">
        <v>1.47</v>
      </c>
      <c r="G36" s="12">
        <v>13</v>
      </c>
      <c r="H36" s="8">
        <v>3.42</v>
      </c>
      <c r="I36" s="12">
        <v>0</v>
      </c>
    </row>
    <row r="37" spans="2:9" ht="15" customHeight="1" x14ac:dyDescent="0.2">
      <c r="B37" t="s">
        <v>56</v>
      </c>
      <c r="C37" s="12">
        <v>22</v>
      </c>
      <c r="D37" s="8">
        <v>2.17</v>
      </c>
      <c r="E37" s="12">
        <v>18</v>
      </c>
      <c r="F37" s="8">
        <v>2.93</v>
      </c>
      <c r="G37" s="12">
        <v>4</v>
      </c>
      <c r="H37" s="8">
        <v>1.05</v>
      </c>
      <c r="I37" s="12">
        <v>0</v>
      </c>
    </row>
    <row r="38" spans="2:9" ht="15" customHeight="1" x14ac:dyDescent="0.2">
      <c r="B38" t="s">
        <v>51</v>
      </c>
      <c r="C38" s="12">
        <v>20</v>
      </c>
      <c r="D38" s="8">
        <v>1.98</v>
      </c>
      <c r="E38" s="12">
        <v>11</v>
      </c>
      <c r="F38" s="8">
        <v>1.79</v>
      </c>
      <c r="G38" s="12">
        <v>9</v>
      </c>
      <c r="H38" s="8">
        <v>2.37</v>
      </c>
      <c r="I38" s="12">
        <v>0</v>
      </c>
    </row>
    <row r="39" spans="2:9" ht="15" customHeight="1" x14ac:dyDescent="0.2">
      <c r="B39" t="s">
        <v>47</v>
      </c>
      <c r="C39" s="12">
        <v>17</v>
      </c>
      <c r="D39" s="8">
        <v>1.68</v>
      </c>
      <c r="E39" s="12">
        <v>4</v>
      </c>
      <c r="F39" s="8">
        <v>0.65</v>
      </c>
      <c r="G39" s="12">
        <v>13</v>
      </c>
      <c r="H39" s="8">
        <v>3.42</v>
      </c>
      <c r="I39" s="12">
        <v>0</v>
      </c>
    </row>
    <row r="40" spans="2:9" ht="15" customHeight="1" x14ac:dyDescent="0.2">
      <c r="B40" t="s">
        <v>66</v>
      </c>
      <c r="C40" s="12">
        <v>14</v>
      </c>
      <c r="D40" s="8">
        <v>1.38</v>
      </c>
      <c r="E40" s="12">
        <v>7</v>
      </c>
      <c r="F40" s="8">
        <v>1.1399999999999999</v>
      </c>
      <c r="G40" s="12">
        <v>7</v>
      </c>
      <c r="H40" s="8">
        <v>1.84</v>
      </c>
      <c r="I40" s="12">
        <v>0</v>
      </c>
    </row>
    <row r="41" spans="2:9" ht="15" customHeight="1" x14ac:dyDescent="0.2">
      <c r="B41" t="s">
        <v>50</v>
      </c>
      <c r="C41" s="12">
        <v>12</v>
      </c>
      <c r="D41" s="8">
        <v>1.19</v>
      </c>
      <c r="E41" s="12">
        <v>7</v>
      </c>
      <c r="F41" s="8">
        <v>1.1399999999999999</v>
      </c>
      <c r="G41" s="12">
        <v>5</v>
      </c>
      <c r="H41" s="8">
        <v>1.32</v>
      </c>
      <c r="I41" s="12">
        <v>0</v>
      </c>
    </row>
    <row r="42" spans="2:9" ht="15" customHeight="1" x14ac:dyDescent="0.2">
      <c r="B42" t="s">
        <v>68</v>
      </c>
      <c r="C42" s="12">
        <v>11</v>
      </c>
      <c r="D42" s="8">
        <v>1.0900000000000001</v>
      </c>
      <c r="E42" s="12">
        <v>3</v>
      </c>
      <c r="F42" s="8">
        <v>0.49</v>
      </c>
      <c r="G42" s="12">
        <v>8</v>
      </c>
      <c r="H42" s="8">
        <v>2.11</v>
      </c>
      <c r="I42" s="12">
        <v>0</v>
      </c>
    </row>
    <row r="43" spans="2:9" ht="15" customHeight="1" x14ac:dyDescent="0.2">
      <c r="B43" t="s">
        <v>69</v>
      </c>
      <c r="C43" s="12">
        <v>11</v>
      </c>
      <c r="D43" s="8">
        <v>1.0900000000000001</v>
      </c>
      <c r="E43" s="12">
        <v>11</v>
      </c>
      <c r="F43" s="8">
        <v>1.79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48</v>
      </c>
      <c r="C44" s="12">
        <v>11</v>
      </c>
      <c r="D44" s="8">
        <v>1.0900000000000001</v>
      </c>
      <c r="E44" s="12">
        <v>3</v>
      </c>
      <c r="F44" s="8">
        <v>0.49</v>
      </c>
      <c r="G44" s="12">
        <v>8</v>
      </c>
      <c r="H44" s="8">
        <v>2.11</v>
      </c>
      <c r="I44" s="12">
        <v>0</v>
      </c>
    </row>
    <row r="45" spans="2:9" ht="15" customHeight="1" x14ac:dyDescent="0.2">
      <c r="B45" t="s">
        <v>67</v>
      </c>
      <c r="C45" s="12">
        <v>11</v>
      </c>
      <c r="D45" s="8">
        <v>1.0900000000000001</v>
      </c>
      <c r="E45" s="12">
        <v>9</v>
      </c>
      <c r="F45" s="8">
        <v>1.47</v>
      </c>
      <c r="G45" s="12">
        <v>2</v>
      </c>
      <c r="H45" s="8">
        <v>0.53</v>
      </c>
      <c r="I45" s="12">
        <v>0</v>
      </c>
    </row>
    <row r="48" spans="2:9" ht="33" customHeight="1" x14ac:dyDescent="0.2">
      <c r="B48" t="s">
        <v>186</v>
      </c>
      <c r="C48" s="10" t="s">
        <v>36</v>
      </c>
      <c r="D48" s="10" t="s">
        <v>37</v>
      </c>
      <c r="E48" s="10" t="s">
        <v>38</v>
      </c>
      <c r="F48" s="10" t="s">
        <v>39</v>
      </c>
      <c r="G48" s="10" t="s">
        <v>40</v>
      </c>
      <c r="H48" s="10" t="s">
        <v>41</v>
      </c>
      <c r="I48" s="10" t="s">
        <v>42</v>
      </c>
    </row>
    <row r="49" spans="2:9" ht="15" customHeight="1" x14ac:dyDescent="0.2">
      <c r="B49" t="s">
        <v>112</v>
      </c>
      <c r="C49" s="12">
        <v>62</v>
      </c>
      <c r="D49" s="8">
        <v>6.13</v>
      </c>
      <c r="E49" s="12">
        <v>61</v>
      </c>
      <c r="F49" s="8">
        <v>9.93</v>
      </c>
      <c r="G49" s="12">
        <v>1</v>
      </c>
      <c r="H49" s="8">
        <v>0.26</v>
      </c>
      <c r="I49" s="12">
        <v>0</v>
      </c>
    </row>
    <row r="50" spans="2:9" ht="15" customHeight="1" x14ac:dyDescent="0.2">
      <c r="B50" t="s">
        <v>106</v>
      </c>
      <c r="C50" s="12">
        <v>45</v>
      </c>
      <c r="D50" s="8">
        <v>4.45</v>
      </c>
      <c r="E50" s="12">
        <v>41</v>
      </c>
      <c r="F50" s="8">
        <v>6.68</v>
      </c>
      <c r="G50" s="12">
        <v>3</v>
      </c>
      <c r="H50" s="8">
        <v>0.79</v>
      </c>
      <c r="I50" s="12">
        <v>0</v>
      </c>
    </row>
    <row r="51" spans="2:9" ht="15" customHeight="1" x14ac:dyDescent="0.2">
      <c r="B51" t="s">
        <v>96</v>
      </c>
      <c r="C51" s="12">
        <v>39</v>
      </c>
      <c r="D51" s="8">
        <v>3.85</v>
      </c>
      <c r="E51" s="12">
        <v>13</v>
      </c>
      <c r="F51" s="8">
        <v>2.12</v>
      </c>
      <c r="G51" s="12">
        <v>26</v>
      </c>
      <c r="H51" s="8">
        <v>6.84</v>
      </c>
      <c r="I51" s="12">
        <v>0</v>
      </c>
    </row>
    <row r="52" spans="2:9" ht="15" customHeight="1" x14ac:dyDescent="0.2">
      <c r="B52" t="s">
        <v>111</v>
      </c>
      <c r="C52" s="12">
        <v>37</v>
      </c>
      <c r="D52" s="8">
        <v>3.66</v>
      </c>
      <c r="E52" s="12">
        <v>36</v>
      </c>
      <c r="F52" s="8">
        <v>5.86</v>
      </c>
      <c r="G52" s="12">
        <v>1</v>
      </c>
      <c r="H52" s="8">
        <v>0.26</v>
      </c>
      <c r="I52" s="12">
        <v>0</v>
      </c>
    </row>
    <row r="53" spans="2:9" ht="15" customHeight="1" x14ac:dyDescent="0.2">
      <c r="B53" t="s">
        <v>105</v>
      </c>
      <c r="C53" s="12">
        <v>34</v>
      </c>
      <c r="D53" s="8">
        <v>3.36</v>
      </c>
      <c r="E53" s="12">
        <v>27</v>
      </c>
      <c r="F53" s="8">
        <v>4.4000000000000004</v>
      </c>
      <c r="G53" s="12">
        <v>7</v>
      </c>
      <c r="H53" s="8">
        <v>1.84</v>
      </c>
      <c r="I53" s="12">
        <v>0</v>
      </c>
    </row>
    <row r="54" spans="2:9" ht="15" customHeight="1" x14ac:dyDescent="0.2">
      <c r="B54" t="s">
        <v>107</v>
      </c>
      <c r="C54" s="12">
        <v>27</v>
      </c>
      <c r="D54" s="8">
        <v>2.67</v>
      </c>
      <c r="E54" s="12">
        <v>8</v>
      </c>
      <c r="F54" s="8">
        <v>1.3</v>
      </c>
      <c r="G54" s="12">
        <v>19</v>
      </c>
      <c r="H54" s="8">
        <v>5</v>
      </c>
      <c r="I54" s="12">
        <v>0</v>
      </c>
    </row>
    <row r="55" spans="2:9" ht="15" customHeight="1" x14ac:dyDescent="0.2">
      <c r="B55" t="s">
        <v>110</v>
      </c>
      <c r="C55" s="12">
        <v>24</v>
      </c>
      <c r="D55" s="8">
        <v>2.37</v>
      </c>
      <c r="E55" s="12">
        <v>24</v>
      </c>
      <c r="F55" s="8">
        <v>3.91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115</v>
      </c>
      <c r="C56" s="12">
        <v>21</v>
      </c>
      <c r="D56" s="8">
        <v>2.08</v>
      </c>
      <c r="E56" s="12">
        <v>20</v>
      </c>
      <c r="F56" s="8">
        <v>3.26</v>
      </c>
      <c r="G56" s="12">
        <v>1</v>
      </c>
      <c r="H56" s="8">
        <v>0.26</v>
      </c>
      <c r="I56" s="12">
        <v>0</v>
      </c>
    </row>
    <row r="57" spans="2:9" ht="15" customHeight="1" x14ac:dyDescent="0.2">
      <c r="B57" t="s">
        <v>102</v>
      </c>
      <c r="C57" s="12">
        <v>19</v>
      </c>
      <c r="D57" s="8">
        <v>1.88</v>
      </c>
      <c r="E57" s="12">
        <v>4</v>
      </c>
      <c r="F57" s="8">
        <v>0.65</v>
      </c>
      <c r="G57" s="12">
        <v>15</v>
      </c>
      <c r="H57" s="8">
        <v>3.95</v>
      </c>
      <c r="I57" s="12">
        <v>0</v>
      </c>
    </row>
    <row r="58" spans="2:9" ht="15" customHeight="1" x14ac:dyDescent="0.2">
      <c r="B58" t="s">
        <v>128</v>
      </c>
      <c r="C58" s="12">
        <v>19</v>
      </c>
      <c r="D58" s="8">
        <v>1.88</v>
      </c>
      <c r="E58" s="12">
        <v>11</v>
      </c>
      <c r="F58" s="8">
        <v>1.79</v>
      </c>
      <c r="G58" s="12">
        <v>8</v>
      </c>
      <c r="H58" s="8">
        <v>2.11</v>
      </c>
      <c r="I58" s="12">
        <v>0</v>
      </c>
    </row>
    <row r="59" spans="2:9" ht="15" customHeight="1" x14ac:dyDescent="0.2">
      <c r="B59" t="s">
        <v>108</v>
      </c>
      <c r="C59" s="12">
        <v>17</v>
      </c>
      <c r="D59" s="8">
        <v>1.68</v>
      </c>
      <c r="E59" s="12">
        <v>16</v>
      </c>
      <c r="F59" s="8">
        <v>2.61</v>
      </c>
      <c r="G59" s="12">
        <v>1</v>
      </c>
      <c r="H59" s="8">
        <v>0.26</v>
      </c>
      <c r="I59" s="12">
        <v>0</v>
      </c>
    </row>
    <row r="60" spans="2:9" ht="15" customHeight="1" x14ac:dyDescent="0.2">
      <c r="B60" t="s">
        <v>114</v>
      </c>
      <c r="C60" s="12">
        <v>17</v>
      </c>
      <c r="D60" s="8">
        <v>1.68</v>
      </c>
      <c r="E60" s="12">
        <v>15</v>
      </c>
      <c r="F60" s="8">
        <v>2.44</v>
      </c>
      <c r="G60" s="12">
        <v>2</v>
      </c>
      <c r="H60" s="8">
        <v>0.53</v>
      </c>
      <c r="I60" s="12">
        <v>0</v>
      </c>
    </row>
    <row r="61" spans="2:9" ht="15" customHeight="1" x14ac:dyDescent="0.2">
      <c r="B61" t="s">
        <v>101</v>
      </c>
      <c r="C61" s="12">
        <v>15</v>
      </c>
      <c r="D61" s="8">
        <v>1.48</v>
      </c>
      <c r="E61" s="12">
        <v>8</v>
      </c>
      <c r="F61" s="8">
        <v>1.3</v>
      </c>
      <c r="G61" s="12">
        <v>7</v>
      </c>
      <c r="H61" s="8">
        <v>1.84</v>
      </c>
      <c r="I61" s="12">
        <v>0</v>
      </c>
    </row>
    <row r="62" spans="2:9" ht="15" customHeight="1" x14ac:dyDescent="0.2">
      <c r="B62" t="s">
        <v>103</v>
      </c>
      <c r="C62" s="12">
        <v>15</v>
      </c>
      <c r="D62" s="8">
        <v>1.48</v>
      </c>
      <c r="E62" s="12">
        <v>12</v>
      </c>
      <c r="F62" s="8">
        <v>1.95</v>
      </c>
      <c r="G62" s="12">
        <v>3</v>
      </c>
      <c r="H62" s="8">
        <v>0.79</v>
      </c>
      <c r="I62" s="12">
        <v>0</v>
      </c>
    </row>
    <row r="63" spans="2:9" ht="15" customHeight="1" x14ac:dyDescent="0.2">
      <c r="B63" t="s">
        <v>98</v>
      </c>
      <c r="C63" s="12">
        <v>14</v>
      </c>
      <c r="D63" s="8">
        <v>1.38</v>
      </c>
      <c r="E63" s="12">
        <v>9</v>
      </c>
      <c r="F63" s="8">
        <v>1.47</v>
      </c>
      <c r="G63" s="12">
        <v>5</v>
      </c>
      <c r="H63" s="8">
        <v>1.32</v>
      </c>
      <c r="I63" s="12">
        <v>0</v>
      </c>
    </row>
    <row r="64" spans="2:9" ht="15" customHeight="1" x14ac:dyDescent="0.2">
      <c r="B64" t="s">
        <v>109</v>
      </c>
      <c r="C64" s="12">
        <v>14</v>
      </c>
      <c r="D64" s="8">
        <v>1.38</v>
      </c>
      <c r="E64" s="12">
        <v>12</v>
      </c>
      <c r="F64" s="8">
        <v>1.95</v>
      </c>
      <c r="G64" s="12">
        <v>2</v>
      </c>
      <c r="H64" s="8">
        <v>0.53</v>
      </c>
      <c r="I64" s="12">
        <v>0</v>
      </c>
    </row>
    <row r="65" spans="2:9" ht="15" customHeight="1" x14ac:dyDescent="0.2">
      <c r="B65" t="s">
        <v>130</v>
      </c>
      <c r="C65" s="12">
        <v>14</v>
      </c>
      <c r="D65" s="8">
        <v>1.38</v>
      </c>
      <c r="E65" s="12">
        <v>7</v>
      </c>
      <c r="F65" s="8">
        <v>1.1399999999999999</v>
      </c>
      <c r="G65" s="12">
        <v>7</v>
      </c>
      <c r="H65" s="8">
        <v>1.84</v>
      </c>
      <c r="I65" s="12">
        <v>0</v>
      </c>
    </row>
    <row r="66" spans="2:9" ht="15" customHeight="1" x14ac:dyDescent="0.2">
      <c r="B66" t="s">
        <v>97</v>
      </c>
      <c r="C66" s="12">
        <v>13</v>
      </c>
      <c r="D66" s="8">
        <v>1.28</v>
      </c>
      <c r="E66" s="12">
        <v>4</v>
      </c>
      <c r="F66" s="8">
        <v>0.65</v>
      </c>
      <c r="G66" s="12">
        <v>9</v>
      </c>
      <c r="H66" s="8">
        <v>2.37</v>
      </c>
      <c r="I66" s="12">
        <v>0</v>
      </c>
    </row>
    <row r="67" spans="2:9" ht="15" customHeight="1" x14ac:dyDescent="0.2">
      <c r="B67" t="s">
        <v>127</v>
      </c>
      <c r="C67" s="12">
        <v>13</v>
      </c>
      <c r="D67" s="8">
        <v>1.28</v>
      </c>
      <c r="E67" s="12">
        <v>9</v>
      </c>
      <c r="F67" s="8">
        <v>1.47</v>
      </c>
      <c r="G67" s="12">
        <v>4</v>
      </c>
      <c r="H67" s="8">
        <v>1.05</v>
      </c>
      <c r="I67" s="12">
        <v>0</v>
      </c>
    </row>
    <row r="68" spans="2:9" ht="15" customHeight="1" x14ac:dyDescent="0.2">
      <c r="B68" t="s">
        <v>125</v>
      </c>
      <c r="C68" s="12">
        <v>12</v>
      </c>
      <c r="D68" s="8">
        <v>1.19</v>
      </c>
      <c r="E68" s="12">
        <v>5</v>
      </c>
      <c r="F68" s="8">
        <v>0.81</v>
      </c>
      <c r="G68" s="12">
        <v>7</v>
      </c>
      <c r="H68" s="8">
        <v>1.84</v>
      </c>
      <c r="I68" s="12">
        <v>0</v>
      </c>
    </row>
    <row r="69" spans="2:9" ht="15" customHeight="1" x14ac:dyDescent="0.2">
      <c r="B69" t="s">
        <v>126</v>
      </c>
      <c r="C69" s="12">
        <v>12</v>
      </c>
      <c r="D69" s="8">
        <v>1.19</v>
      </c>
      <c r="E69" s="12">
        <v>4</v>
      </c>
      <c r="F69" s="8">
        <v>0.65</v>
      </c>
      <c r="G69" s="12">
        <v>8</v>
      </c>
      <c r="H69" s="8">
        <v>2.11</v>
      </c>
      <c r="I69" s="12">
        <v>0</v>
      </c>
    </row>
    <row r="70" spans="2:9" ht="15" customHeight="1" x14ac:dyDescent="0.2">
      <c r="B70" t="s">
        <v>121</v>
      </c>
      <c r="C70" s="12">
        <v>12</v>
      </c>
      <c r="D70" s="8">
        <v>1.19</v>
      </c>
      <c r="E70" s="12">
        <v>1</v>
      </c>
      <c r="F70" s="8">
        <v>0.16</v>
      </c>
      <c r="G70" s="12">
        <v>11</v>
      </c>
      <c r="H70" s="8">
        <v>2.89</v>
      </c>
      <c r="I70" s="12">
        <v>0</v>
      </c>
    </row>
    <row r="71" spans="2:9" ht="15" customHeight="1" x14ac:dyDescent="0.2">
      <c r="B71" t="s">
        <v>119</v>
      </c>
      <c r="C71" s="12">
        <v>12</v>
      </c>
      <c r="D71" s="8">
        <v>1.19</v>
      </c>
      <c r="E71" s="12">
        <v>8</v>
      </c>
      <c r="F71" s="8">
        <v>1.3</v>
      </c>
      <c r="G71" s="12">
        <v>4</v>
      </c>
      <c r="H71" s="8">
        <v>1.05</v>
      </c>
      <c r="I71" s="12">
        <v>0</v>
      </c>
    </row>
    <row r="72" spans="2:9" ht="15" customHeight="1" x14ac:dyDescent="0.2">
      <c r="B72" t="s">
        <v>129</v>
      </c>
      <c r="C72" s="12">
        <v>12</v>
      </c>
      <c r="D72" s="8">
        <v>1.19</v>
      </c>
      <c r="E72" s="12">
        <v>10</v>
      </c>
      <c r="F72" s="8">
        <v>1.63</v>
      </c>
      <c r="G72" s="12">
        <v>2</v>
      </c>
      <c r="H72" s="8">
        <v>0.53</v>
      </c>
      <c r="I72" s="12">
        <v>0</v>
      </c>
    </row>
    <row r="74" spans="2:9" ht="15" customHeight="1" x14ac:dyDescent="0.2">
      <c r="B74" t="s">
        <v>187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5EE4A-4A2F-4A85-B4C1-5D53DC997D69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193</v>
      </c>
    </row>
    <row r="4" spans="2:9" ht="33" customHeight="1" x14ac:dyDescent="0.2">
      <c r="B4" t="s">
        <v>183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138</v>
      </c>
      <c r="D6" s="8">
        <v>15.23</v>
      </c>
      <c r="E6" s="12">
        <v>64</v>
      </c>
      <c r="F6" s="8">
        <v>12.5</v>
      </c>
      <c r="G6" s="12">
        <v>74</v>
      </c>
      <c r="H6" s="8">
        <v>20.61</v>
      </c>
      <c r="I6" s="12">
        <v>0</v>
      </c>
    </row>
    <row r="7" spans="2:9" ht="15" customHeight="1" x14ac:dyDescent="0.2">
      <c r="B7" t="s">
        <v>22</v>
      </c>
      <c r="C7" s="12">
        <v>89</v>
      </c>
      <c r="D7" s="8">
        <v>9.82</v>
      </c>
      <c r="E7" s="12">
        <v>46</v>
      </c>
      <c r="F7" s="8">
        <v>8.98</v>
      </c>
      <c r="G7" s="12">
        <v>42</v>
      </c>
      <c r="H7" s="8">
        <v>11.7</v>
      </c>
      <c r="I7" s="12">
        <v>1</v>
      </c>
    </row>
    <row r="8" spans="2:9" ht="15" customHeight="1" x14ac:dyDescent="0.2">
      <c r="B8" t="s">
        <v>23</v>
      </c>
      <c r="C8" s="12">
        <v>2</v>
      </c>
      <c r="D8" s="8">
        <v>0.22</v>
      </c>
      <c r="E8" s="12">
        <v>0</v>
      </c>
      <c r="F8" s="8">
        <v>0</v>
      </c>
      <c r="G8" s="12">
        <v>1</v>
      </c>
      <c r="H8" s="8">
        <v>0.28000000000000003</v>
      </c>
      <c r="I8" s="12">
        <v>0</v>
      </c>
    </row>
    <row r="9" spans="2:9" ht="15" customHeight="1" x14ac:dyDescent="0.2">
      <c r="B9" t="s">
        <v>24</v>
      </c>
      <c r="C9" s="12">
        <v>2</v>
      </c>
      <c r="D9" s="8">
        <v>0.22</v>
      </c>
      <c r="E9" s="12">
        <v>0</v>
      </c>
      <c r="F9" s="8">
        <v>0</v>
      </c>
      <c r="G9" s="12">
        <v>2</v>
      </c>
      <c r="H9" s="8">
        <v>0.56000000000000005</v>
      </c>
      <c r="I9" s="12">
        <v>0</v>
      </c>
    </row>
    <row r="10" spans="2:9" ht="15" customHeight="1" x14ac:dyDescent="0.2">
      <c r="B10" t="s">
        <v>25</v>
      </c>
      <c r="C10" s="12">
        <v>9</v>
      </c>
      <c r="D10" s="8">
        <v>0.99</v>
      </c>
      <c r="E10" s="12">
        <v>2</v>
      </c>
      <c r="F10" s="8">
        <v>0.39</v>
      </c>
      <c r="G10" s="12">
        <v>6</v>
      </c>
      <c r="H10" s="8">
        <v>1.67</v>
      </c>
      <c r="I10" s="12">
        <v>0</v>
      </c>
    </row>
    <row r="11" spans="2:9" ht="15" customHeight="1" x14ac:dyDescent="0.2">
      <c r="B11" t="s">
        <v>26</v>
      </c>
      <c r="C11" s="12">
        <v>248</v>
      </c>
      <c r="D11" s="8">
        <v>27.37</v>
      </c>
      <c r="E11" s="12">
        <v>134</v>
      </c>
      <c r="F11" s="8">
        <v>26.17</v>
      </c>
      <c r="G11" s="12">
        <v>113</v>
      </c>
      <c r="H11" s="8">
        <v>31.48</v>
      </c>
      <c r="I11" s="12">
        <v>0</v>
      </c>
    </row>
    <row r="12" spans="2:9" ht="15" customHeight="1" x14ac:dyDescent="0.2">
      <c r="B12" t="s">
        <v>27</v>
      </c>
      <c r="C12" s="12">
        <v>4</v>
      </c>
      <c r="D12" s="8">
        <v>0.44</v>
      </c>
      <c r="E12" s="12">
        <v>1</v>
      </c>
      <c r="F12" s="8">
        <v>0.2</v>
      </c>
      <c r="G12" s="12">
        <v>3</v>
      </c>
      <c r="H12" s="8">
        <v>0.84</v>
      </c>
      <c r="I12" s="12">
        <v>0</v>
      </c>
    </row>
    <row r="13" spans="2:9" ht="15" customHeight="1" x14ac:dyDescent="0.2">
      <c r="B13" t="s">
        <v>28</v>
      </c>
      <c r="C13" s="12">
        <v>51</v>
      </c>
      <c r="D13" s="8">
        <v>5.63</v>
      </c>
      <c r="E13" s="12">
        <v>31</v>
      </c>
      <c r="F13" s="8">
        <v>6.05</v>
      </c>
      <c r="G13" s="12">
        <v>20</v>
      </c>
      <c r="H13" s="8">
        <v>5.57</v>
      </c>
      <c r="I13" s="12">
        <v>0</v>
      </c>
    </row>
    <row r="14" spans="2:9" ht="15" customHeight="1" x14ac:dyDescent="0.2">
      <c r="B14" t="s">
        <v>29</v>
      </c>
      <c r="C14" s="12">
        <v>48</v>
      </c>
      <c r="D14" s="8">
        <v>5.3</v>
      </c>
      <c r="E14" s="12">
        <v>17</v>
      </c>
      <c r="F14" s="8">
        <v>3.32</v>
      </c>
      <c r="G14" s="12">
        <v>29</v>
      </c>
      <c r="H14" s="8">
        <v>8.08</v>
      </c>
      <c r="I14" s="12">
        <v>1</v>
      </c>
    </row>
    <row r="15" spans="2:9" ht="15" customHeight="1" x14ac:dyDescent="0.2">
      <c r="B15" t="s">
        <v>30</v>
      </c>
      <c r="C15" s="12">
        <v>83</v>
      </c>
      <c r="D15" s="8">
        <v>9.16</v>
      </c>
      <c r="E15" s="12">
        <v>70</v>
      </c>
      <c r="F15" s="8">
        <v>13.67</v>
      </c>
      <c r="G15" s="12">
        <v>13</v>
      </c>
      <c r="H15" s="8">
        <v>3.62</v>
      </c>
      <c r="I15" s="12">
        <v>0</v>
      </c>
    </row>
    <row r="16" spans="2:9" ht="15" customHeight="1" x14ac:dyDescent="0.2">
      <c r="B16" t="s">
        <v>31</v>
      </c>
      <c r="C16" s="12">
        <v>126</v>
      </c>
      <c r="D16" s="8">
        <v>13.91</v>
      </c>
      <c r="E16" s="12">
        <v>105</v>
      </c>
      <c r="F16" s="8">
        <v>20.51</v>
      </c>
      <c r="G16" s="12">
        <v>20</v>
      </c>
      <c r="H16" s="8">
        <v>5.57</v>
      </c>
      <c r="I16" s="12">
        <v>0</v>
      </c>
    </row>
    <row r="17" spans="2:9" ht="15" customHeight="1" x14ac:dyDescent="0.2">
      <c r="B17" t="s">
        <v>32</v>
      </c>
      <c r="C17" s="12">
        <v>47</v>
      </c>
      <c r="D17" s="8">
        <v>5.19</v>
      </c>
      <c r="E17" s="12">
        <v>16</v>
      </c>
      <c r="F17" s="8">
        <v>3.13</v>
      </c>
      <c r="G17" s="12">
        <v>3</v>
      </c>
      <c r="H17" s="8">
        <v>0.84</v>
      </c>
      <c r="I17" s="12">
        <v>0</v>
      </c>
    </row>
    <row r="18" spans="2:9" ht="15" customHeight="1" x14ac:dyDescent="0.2">
      <c r="B18" t="s">
        <v>33</v>
      </c>
      <c r="C18" s="12">
        <v>23</v>
      </c>
      <c r="D18" s="8">
        <v>2.54</v>
      </c>
      <c r="E18" s="12">
        <v>12</v>
      </c>
      <c r="F18" s="8">
        <v>2.34</v>
      </c>
      <c r="G18" s="12">
        <v>11</v>
      </c>
      <c r="H18" s="8">
        <v>3.06</v>
      </c>
      <c r="I18" s="12">
        <v>0</v>
      </c>
    </row>
    <row r="19" spans="2:9" ht="15" customHeight="1" x14ac:dyDescent="0.2">
      <c r="B19" t="s">
        <v>34</v>
      </c>
      <c r="C19" s="12">
        <v>36</v>
      </c>
      <c r="D19" s="8">
        <v>3.97</v>
      </c>
      <c r="E19" s="12">
        <v>14</v>
      </c>
      <c r="F19" s="8">
        <v>2.73</v>
      </c>
      <c r="G19" s="12">
        <v>22</v>
      </c>
      <c r="H19" s="8">
        <v>6.13</v>
      </c>
      <c r="I19" s="12">
        <v>0</v>
      </c>
    </row>
    <row r="20" spans="2:9" ht="15" customHeight="1" x14ac:dyDescent="0.2">
      <c r="B20" s="9" t="s">
        <v>184</v>
      </c>
      <c r="C20" s="12">
        <f>SUM(LTBL_32206[総数／事業所数])</f>
        <v>906</v>
      </c>
      <c r="E20" s="12">
        <f>SUBTOTAL(109,LTBL_32206[個人／事業所数])</f>
        <v>512</v>
      </c>
      <c r="G20" s="12">
        <f>SUBTOTAL(109,LTBL_32206[法人／事業所数])</f>
        <v>359</v>
      </c>
      <c r="I20" s="12">
        <f>SUBTOTAL(109,LTBL_32206[法人以外の団体／事業所数])</f>
        <v>2</v>
      </c>
    </row>
    <row r="21" spans="2:9" ht="15" customHeight="1" x14ac:dyDescent="0.2">
      <c r="E21" s="11">
        <f>LTBL_32206[[#Totals],[個人／事業所数]]/LTBL_32206[[#Totals],[総数／事業所数]]</f>
        <v>0.56512141280353201</v>
      </c>
      <c r="G21" s="11">
        <f>LTBL_32206[[#Totals],[法人／事業所数]]/LTBL_32206[[#Totals],[総数／事業所数]]</f>
        <v>0.39624724061810157</v>
      </c>
      <c r="I21" s="11">
        <f>LTBL_32206[[#Totals],[法人以外の団体／事業所数]]/LTBL_32206[[#Totals],[総数／事業所数]]</f>
        <v>2.2075055187637969E-3</v>
      </c>
    </row>
    <row r="23" spans="2:9" ht="33" customHeight="1" x14ac:dyDescent="0.2">
      <c r="B23" t="s">
        <v>185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59</v>
      </c>
      <c r="C24" s="12">
        <v>106</v>
      </c>
      <c r="D24" s="8">
        <v>11.7</v>
      </c>
      <c r="E24" s="12">
        <v>94</v>
      </c>
      <c r="F24" s="8">
        <v>18.36</v>
      </c>
      <c r="G24" s="12">
        <v>12</v>
      </c>
      <c r="H24" s="8">
        <v>3.34</v>
      </c>
      <c r="I24" s="12">
        <v>0</v>
      </c>
    </row>
    <row r="25" spans="2:9" ht="15" customHeight="1" x14ac:dyDescent="0.2">
      <c r="B25" t="s">
        <v>58</v>
      </c>
      <c r="C25" s="12">
        <v>75</v>
      </c>
      <c r="D25" s="8">
        <v>8.2799999999999994</v>
      </c>
      <c r="E25" s="12">
        <v>65</v>
      </c>
      <c r="F25" s="8">
        <v>12.7</v>
      </c>
      <c r="G25" s="12">
        <v>10</v>
      </c>
      <c r="H25" s="8">
        <v>2.79</v>
      </c>
      <c r="I25" s="12">
        <v>0</v>
      </c>
    </row>
    <row r="26" spans="2:9" ht="15" customHeight="1" x14ac:dyDescent="0.2">
      <c r="B26" t="s">
        <v>52</v>
      </c>
      <c r="C26" s="12">
        <v>74</v>
      </c>
      <c r="D26" s="8">
        <v>8.17</v>
      </c>
      <c r="E26" s="12">
        <v>52</v>
      </c>
      <c r="F26" s="8">
        <v>10.16</v>
      </c>
      <c r="G26" s="12">
        <v>22</v>
      </c>
      <c r="H26" s="8">
        <v>6.13</v>
      </c>
      <c r="I26" s="12">
        <v>0</v>
      </c>
    </row>
    <row r="27" spans="2:9" ht="15" customHeight="1" x14ac:dyDescent="0.2">
      <c r="B27" t="s">
        <v>54</v>
      </c>
      <c r="C27" s="12">
        <v>70</v>
      </c>
      <c r="D27" s="8">
        <v>7.73</v>
      </c>
      <c r="E27" s="12">
        <v>37</v>
      </c>
      <c r="F27" s="8">
        <v>7.23</v>
      </c>
      <c r="G27" s="12">
        <v>32</v>
      </c>
      <c r="H27" s="8">
        <v>8.91</v>
      </c>
      <c r="I27" s="12">
        <v>0</v>
      </c>
    </row>
    <row r="28" spans="2:9" ht="15" customHeight="1" x14ac:dyDescent="0.2">
      <c r="B28" t="s">
        <v>43</v>
      </c>
      <c r="C28" s="12">
        <v>57</v>
      </c>
      <c r="D28" s="8">
        <v>6.29</v>
      </c>
      <c r="E28" s="12">
        <v>25</v>
      </c>
      <c r="F28" s="8">
        <v>4.88</v>
      </c>
      <c r="G28" s="12">
        <v>32</v>
      </c>
      <c r="H28" s="8">
        <v>8.91</v>
      </c>
      <c r="I28" s="12">
        <v>0</v>
      </c>
    </row>
    <row r="29" spans="2:9" ht="15" customHeight="1" x14ac:dyDescent="0.2">
      <c r="B29" t="s">
        <v>44</v>
      </c>
      <c r="C29" s="12">
        <v>54</v>
      </c>
      <c r="D29" s="8">
        <v>5.96</v>
      </c>
      <c r="E29" s="12">
        <v>32</v>
      </c>
      <c r="F29" s="8">
        <v>6.25</v>
      </c>
      <c r="G29" s="12">
        <v>22</v>
      </c>
      <c r="H29" s="8">
        <v>6.13</v>
      </c>
      <c r="I29" s="12">
        <v>0</v>
      </c>
    </row>
    <row r="30" spans="2:9" ht="15" customHeight="1" x14ac:dyDescent="0.2">
      <c r="B30" t="s">
        <v>60</v>
      </c>
      <c r="C30" s="12">
        <v>47</v>
      </c>
      <c r="D30" s="8">
        <v>5.19</v>
      </c>
      <c r="E30" s="12">
        <v>16</v>
      </c>
      <c r="F30" s="8">
        <v>3.13</v>
      </c>
      <c r="G30" s="12">
        <v>3</v>
      </c>
      <c r="H30" s="8">
        <v>0.84</v>
      </c>
      <c r="I30" s="12">
        <v>0</v>
      </c>
    </row>
    <row r="31" spans="2:9" ht="15" customHeight="1" x14ac:dyDescent="0.2">
      <c r="B31" t="s">
        <v>55</v>
      </c>
      <c r="C31" s="12">
        <v>45</v>
      </c>
      <c r="D31" s="8">
        <v>4.97</v>
      </c>
      <c r="E31" s="12">
        <v>31</v>
      </c>
      <c r="F31" s="8">
        <v>6.05</v>
      </c>
      <c r="G31" s="12">
        <v>14</v>
      </c>
      <c r="H31" s="8">
        <v>3.9</v>
      </c>
      <c r="I31" s="12">
        <v>0</v>
      </c>
    </row>
    <row r="32" spans="2:9" ht="15" customHeight="1" x14ac:dyDescent="0.2">
      <c r="B32" t="s">
        <v>53</v>
      </c>
      <c r="C32" s="12">
        <v>33</v>
      </c>
      <c r="D32" s="8">
        <v>3.64</v>
      </c>
      <c r="E32" s="12">
        <v>18</v>
      </c>
      <c r="F32" s="8">
        <v>3.52</v>
      </c>
      <c r="G32" s="12">
        <v>15</v>
      </c>
      <c r="H32" s="8">
        <v>4.18</v>
      </c>
      <c r="I32" s="12">
        <v>0</v>
      </c>
    </row>
    <row r="33" spans="2:9" ht="15" customHeight="1" x14ac:dyDescent="0.2">
      <c r="B33" t="s">
        <v>57</v>
      </c>
      <c r="C33" s="12">
        <v>29</v>
      </c>
      <c r="D33" s="8">
        <v>3.2</v>
      </c>
      <c r="E33" s="12">
        <v>4</v>
      </c>
      <c r="F33" s="8">
        <v>0.78</v>
      </c>
      <c r="G33" s="12">
        <v>24</v>
      </c>
      <c r="H33" s="8">
        <v>6.69</v>
      </c>
      <c r="I33" s="12">
        <v>0</v>
      </c>
    </row>
    <row r="34" spans="2:9" ht="15" customHeight="1" x14ac:dyDescent="0.2">
      <c r="B34" t="s">
        <v>45</v>
      </c>
      <c r="C34" s="12">
        <v>27</v>
      </c>
      <c r="D34" s="8">
        <v>2.98</v>
      </c>
      <c r="E34" s="12">
        <v>7</v>
      </c>
      <c r="F34" s="8">
        <v>1.37</v>
      </c>
      <c r="G34" s="12">
        <v>20</v>
      </c>
      <c r="H34" s="8">
        <v>5.57</v>
      </c>
      <c r="I34" s="12">
        <v>0</v>
      </c>
    </row>
    <row r="35" spans="2:9" ht="15" customHeight="1" x14ac:dyDescent="0.2">
      <c r="B35" t="s">
        <v>46</v>
      </c>
      <c r="C35" s="12">
        <v>20</v>
      </c>
      <c r="D35" s="8">
        <v>2.21</v>
      </c>
      <c r="E35" s="12">
        <v>11</v>
      </c>
      <c r="F35" s="8">
        <v>2.15</v>
      </c>
      <c r="G35" s="12">
        <v>8</v>
      </c>
      <c r="H35" s="8">
        <v>2.23</v>
      </c>
      <c r="I35" s="12">
        <v>1</v>
      </c>
    </row>
    <row r="36" spans="2:9" ht="15" customHeight="1" x14ac:dyDescent="0.2">
      <c r="B36" t="s">
        <v>51</v>
      </c>
      <c r="C36" s="12">
        <v>19</v>
      </c>
      <c r="D36" s="8">
        <v>2.1</v>
      </c>
      <c r="E36" s="12">
        <v>15</v>
      </c>
      <c r="F36" s="8">
        <v>2.93</v>
      </c>
      <c r="G36" s="12">
        <v>4</v>
      </c>
      <c r="H36" s="8">
        <v>1.1100000000000001</v>
      </c>
      <c r="I36" s="12">
        <v>0</v>
      </c>
    </row>
    <row r="37" spans="2:9" ht="15" customHeight="1" x14ac:dyDescent="0.2">
      <c r="B37" t="s">
        <v>56</v>
      </c>
      <c r="C37" s="12">
        <v>18</v>
      </c>
      <c r="D37" s="8">
        <v>1.99</v>
      </c>
      <c r="E37" s="12">
        <v>13</v>
      </c>
      <c r="F37" s="8">
        <v>2.54</v>
      </c>
      <c r="G37" s="12">
        <v>4</v>
      </c>
      <c r="H37" s="8">
        <v>1.1100000000000001</v>
      </c>
      <c r="I37" s="12">
        <v>1</v>
      </c>
    </row>
    <row r="38" spans="2:9" ht="15" customHeight="1" x14ac:dyDescent="0.2">
      <c r="B38" t="s">
        <v>61</v>
      </c>
      <c r="C38" s="12">
        <v>14</v>
      </c>
      <c r="D38" s="8">
        <v>1.55</v>
      </c>
      <c r="E38" s="12">
        <v>12</v>
      </c>
      <c r="F38" s="8">
        <v>2.34</v>
      </c>
      <c r="G38" s="12">
        <v>2</v>
      </c>
      <c r="H38" s="8">
        <v>0.56000000000000005</v>
      </c>
      <c r="I38" s="12">
        <v>0</v>
      </c>
    </row>
    <row r="39" spans="2:9" ht="15" customHeight="1" x14ac:dyDescent="0.2">
      <c r="B39" t="s">
        <v>50</v>
      </c>
      <c r="C39" s="12">
        <v>13</v>
      </c>
      <c r="D39" s="8">
        <v>1.43</v>
      </c>
      <c r="E39" s="12">
        <v>3</v>
      </c>
      <c r="F39" s="8">
        <v>0.59</v>
      </c>
      <c r="G39" s="12">
        <v>10</v>
      </c>
      <c r="H39" s="8">
        <v>2.79</v>
      </c>
      <c r="I39" s="12">
        <v>0</v>
      </c>
    </row>
    <row r="40" spans="2:9" ht="15" customHeight="1" x14ac:dyDescent="0.2">
      <c r="B40" t="s">
        <v>65</v>
      </c>
      <c r="C40" s="12">
        <v>13</v>
      </c>
      <c r="D40" s="8">
        <v>1.43</v>
      </c>
      <c r="E40" s="12">
        <v>9</v>
      </c>
      <c r="F40" s="8">
        <v>1.76</v>
      </c>
      <c r="G40" s="12">
        <v>4</v>
      </c>
      <c r="H40" s="8">
        <v>1.1100000000000001</v>
      </c>
      <c r="I40" s="12">
        <v>0</v>
      </c>
    </row>
    <row r="41" spans="2:9" ht="15" customHeight="1" x14ac:dyDescent="0.2">
      <c r="B41" t="s">
        <v>66</v>
      </c>
      <c r="C41" s="12">
        <v>12</v>
      </c>
      <c r="D41" s="8">
        <v>1.32</v>
      </c>
      <c r="E41" s="12">
        <v>6</v>
      </c>
      <c r="F41" s="8">
        <v>1.17</v>
      </c>
      <c r="G41" s="12">
        <v>6</v>
      </c>
      <c r="H41" s="8">
        <v>1.67</v>
      </c>
      <c r="I41" s="12">
        <v>0</v>
      </c>
    </row>
    <row r="42" spans="2:9" ht="15" customHeight="1" x14ac:dyDescent="0.2">
      <c r="B42" t="s">
        <v>48</v>
      </c>
      <c r="C42" s="12">
        <v>10</v>
      </c>
      <c r="D42" s="8">
        <v>1.1000000000000001</v>
      </c>
      <c r="E42" s="12">
        <v>3</v>
      </c>
      <c r="F42" s="8">
        <v>0.59</v>
      </c>
      <c r="G42" s="12">
        <v>7</v>
      </c>
      <c r="H42" s="8">
        <v>1.95</v>
      </c>
      <c r="I42" s="12">
        <v>0</v>
      </c>
    </row>
    <row r="43" spans="2:9" ht="15" customHeight="1" x14ac:dyDescent="0.2">
      <c r="B43" t="s">
        <v>70</v>
      </c>
      <c r="C43" s="12">
        <v>10</v>
      </c>
      <c r="D43" s="8">
        <v>1.1000000000000001</v>
      </c>
      <c r="E43" s="12">
        <v>7</v>
      </c>
      <c r="F43" s="8">
        <v>1.37</v>
      </c>
      <c r="G43" s="12">
        <v>3</v>
      </c>
      <c r="H43" s="8">
        <v>0.84</v>
      </c>
      <c r="I43" s="12">
        <v>0</v>
      </c>
    </row>
    <row r="46" spans="2:9" ht="33" customHeight="1" x14ac:dyDescent="0.2">
      <c r="B46" t="s">
        <v>186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112</v>
      </c>
      <c r="C47" s="12">
        <v>59</v>
      </c>
      <c r="D47" s="8">
        <v>6.51</v>
      </c>
      <c r="E47" s="12">
        <v>55</v>
      </c>
      <c r="F47" s="8">
        <v>10.74</v>
      </c>
      <c r="G47" s="12">
        <v>4</v>
      </c>
      <c r="H47" s="8">
        <v>1.1100000000000001</v>
      </c>
      <c r="I47" s="12">
        <v>0</v>
      </c>
    </row>
    <row r="48" spans="2:9" ht="15" customHeight="1" x14ac:dyDescent="0.2">
      <c r="B48" t="s">
        <v>111</v>
      </c>
      <c r="C48" s="12">
        <v>36</v>
      </c>
      <c r="D48" s="8">
        <v>3.97</v>
      </c>
      <c r="E48" s="12">
        <v>35</v>
      </c>
      <c r="F48" s="8">
        <v>6.84</v>
      </c>
      <c r="G48" s="12">
        <v>1</v>
      </c>
      <c r="H48" s="8">
        <v>0.28000000000000003</v>
      </c>
      <c r="I48" s="12">
        <v>0</v>
      </c>
    </row>
    <row r="49" spans="2:9" ht="15" customHeight="1" x14ac:dyDescent="0.2">
      <c r="B49" t="s">
        <v>113</v>
      </c>
      <c r="C49" s="12">
        <v>28</v>
      </c>
      <c r="D49" s="8">
        <v>3.09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106</v>
      </c>
      <c r="C50" s="12">
        <v>26</v>
      </c>
      <c r="D50" s="8">
        <v>2.87</v>
      </c>
      <c r="E50" s="12">
        <v>19</v>
      </c>
      <c r="F50" s="8">
        <v>3.71</v>
      </c>
      <c r="G50" s="12">
        <v>7</v>
      </c>
      <c r="H50" s="8">
        <v>1.95</v>
      </c>
      <c r="I50" s="12">
        <v>0</v>
      </c>
    </row>
    <row r="51" spans="2:9" ht="15" customHeight="1" x14ac:dyDescent="0.2">
      <c r="B51" t="s">
        <v>107</v>
      </c>
      <c r="C51" s="12">
        <v>25</v>
      </c>
      <c r="D51" s="8">
        <v>2.76</v>
      </c>
      <c r="E51" s="12">
        <v>4</v>
      </c>
      <c r="F51" s="8">
        <v>0.78</v>
      </c>
      <c r="G51" s="12">
        <v>20</v>
      </c>
      <c r="H51" s="8">
        <v>5.57</v>
      </c>
      <c r="I51" s="12">
        <v>0</v>
      </c>
    </row>
    <row r="52" spans="2:9" ht="15" customHeight="1" x14ac:dyDescent="0.2">
      <c r="B52" t="s">
        <v>98</v>
      </c>
      <c r="C52" s="12">
        <v>22</v>
      </c>
      <c r="D52" s="8">
        <v>2.4300000000000002</v>
      </c>
      <c r="E52" s="12">
        <v>17</v>
      </c>
      <c r="F52" s="8">
        <v>3.32</v>
      </c>
      <c r="G52" s="12">
        <v>5</v>
      </c>
      <c r="H52" s="8">
        <v>1.39</v>
      </c>
      <c r="I52" s="12">
        <v>0</v>
      </c>
    </row>
    <row r="53" spans="2:9" ht="15" customHeight="1" x14ac:dyDescent="0.2">
      <c r="B53" t="s">
        <v>110</v>
      </c>
      <c r="C53" s="12">
        <v>21</v>
      </c>
      <c r="D53" s="8">
        <v>2.3199999999999998</v>
      </c>
      <c r="E53" s="12">
        <v>21</v>
      </c>
      <c r="F53" s="8">
        <v>4.0999999999999996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116</v>
      </c>
      <c r="C54" s="12">
        <v>20</v>
      </c>
      <c r="D54" s="8">
        <v>2.21</v>
      </c>
      <c r="E54" s="12">
        <v>15</v>
      </c>
      <c r="F54" s="8">
        <v>2.93</v>
      </c>
      <c r="G54" s="12">
        <v>5</v>
      </c>
      <c r="H54" s="8">
        <v>1.39</v>
      </c>
      <c r="I54" s="12">
        <v>0</v>
      </c>
    </row>
    <row r="55" spans="2:9" ht="15" customHeight="1" x14ac:dyDescent="0.2">
      <c r="B55" t="s">
        <v>101</v>
      </c>
      <c r="C55" s="12">
        <v>20</v>
      </c>
      <c r="D55" s="8">
        <v>2.21</v>
      </c>
      <c r="E55" s="12">
        <v>14</v>
      </c>
      <c r="F55" s="8">
        <v>2.73</v>
      </c>
      <c r="G55" s="12">
        <v>6</v>
      </c>
      <c r="H55" s="8">
        <v>1.67</v>
      </c>
      <c r="I55" s="12">
        <v>0</v>
      </c>
    </row>
    <row r="56" spans="2:9" ht="15" customHeight="1" x14ac:dyDescent="0.2">
      <c r="B56" t="s">
        <v>105</v>
      </c>
      <c r="C56" s="12">
        <v>19</v>
      </c>
      <c r="D56" s="8">
        <v>2.1</v>
      </c>
      <c r="E56" s="12">
        <v>16</v>
      </c>
      <c r="F56" s="8">
        <v>3.13</v>
      </c>
      <c r="G56" s="12">
        <v>2</v>
      </c>
      <c r="H56" s="8">
        <v>0.56000000000000005</v>
      </c>
      <c r="I56" s="12">
        <v>0</v>
      </c>
    </row>
    <row r="57" spans="2:9" ht="15" customHeight="1" x14ac:dyDescent="0.2">
      <c r="B57" t="s">
        <v>102</v>
      </c>
      <c r="C57" s="12">
        <v>18</v>
      </c>
      <c r="D57" s="8">
        <v>1.99</v>
      </c>
      <c r="E57" s="12">
        <v>12</v>
      </c>
      <c r="F57" s="8">
        <v>2.34</v>
      </c>
      <c r="G57" s="12">
        <v>6</v>
      </c>
      <c r="H57" s="8">
        <v>1.67</v>
      </c>
      <c r="I57" s="12">
        <v>0</v>
      </c>
    </row>
    <row r="58" spans="2:9" ht="15" customHeight="1" x14ac:dyDescent="0.2">
      <c r="B58" t="s">
        <v>108</v>
      </c>
      <c r="C58" s="12">
        <v>17</v>
      </c>
      <c r="D58" s="8">
        <v>1.88</v>
      </c>
      <c r="E58" s="12">
        <v>12</v>
      </c>
      <c r="F58" s="8">
        <v>2.34</v>
      </c>
      <c r="G58" s="12">
        <v>5</v>
      </c>
      <c r="H58" s="8">
        <v>1.39</v>
      </c>
      <c r="I58" s="12">
        <v>0</v>
      </c>
    </row>
    <row r="59" spans="2:9" ht="15" customHeight="1" x14ac:dyDescent="0.2">
      <c r="B59" t="s">
        <v>96</v>
      </c>
      <c r="C59" s="12">
        <v>16</v>
      </c>
      <c r="D59" s="8">
        <v>1.77</v>
      </c>
      <c r="E59" s="12">
        <v>2</v>
      </c>
      <c r="F59" s="8">
        <v>0.39</v>
      </c>
      <c r="G59" s="12">
        <v>14</v>
      </c>
      <c r="H59" s="8">
        <v>3.9</v>
      </c>
      <c r="I59" s="12">
        <v>0</v>
      </c>
    </row>
    <row r="60" spans="2:9" ht="15" customHeight="1" x14ac:dyDescent="0.2">
      <c r="B60" t="s">
        <v>125</v>
      </c>
      <c r="C60" s="12">
        <v>16</v>
      </c>
      <c r="D60" s="8">
        <v>1.77</v>
      </c>
      <c r="E60" s="12">
        <v>5</v>
      </c>
      <c r="F60" s="8">
        <v>0.98</v>
      </c>
      <c r="G60" s="12">
        <v>11</v>
      </c>
      <c r="H60" s="8">
        <v>3.06</v>
      </c>
      <c r="I60" s="12">
        <v>0</v>
      </c>
    </row>
    <row r="61" spans="2:9" ht="15" customHeight="1" x14ac:dyDescent="0.2">
      <c r="B61" t="s">
        <v>100</v>
      </c>
      <c r="C61" s="12">
        <v>16</v>
      </c>
      <c r="D61" s="8">
        <v>1.77</v>
      </c>
      <c r="E61" s="12">
        <v>10</v>
      </c>
      <c r="F61" s="8">
        <v>1.95</v>
      </c>
      <c r="G61" s="12">
        <v>6</v>
      </c>
      <c r="H61" s="8">
        <v>1.67</v>
      </c>
      <c r="I61" s="12">
        <v>0</v>
      </c>
    </row>
    <row r="62" spans="2:9" ht="15" customHeight="1" x14ac:dyDescent="0.2">
      <c r="B62" t="s">
        <v>114</v>
      </c>
      <c r="C62" s="12">
        <v>15</v>
      </c>
      <c r="D62" s="8">
        <v>1.66</v>
      </c>
      <c r="E62" s="12">
        <v>13</v>
      </c>
      <c r="F62" s="8">
        <v>2.54</v>
      </c>
      <c r="G62" s="12">
        <v>2</v>
      </c>
      <c r="H62" s="8">
        <v>0.56000000000000005</v>
      </c>
      <c r="I62" s="12">
        <v>0</v>
      </c>
    </row>
    <row r="63" spans="2:9" ht="15" customHeight="1" x14ac:dyDescent="0.2">
      <c r="B63" t="s">
        <v>115</v>
      </c>
      <c r="C63" s="12">
        <v>14</v>
      </c>
      <c r="D63" s="8">
        <v>1.55</v>
      </c>
      <c r="E63" s="12">
        <v>12</v>
      </c>
      <c r="F63" s="8">
        <v>2.34</v>
      </c>
      <c r="G63" s="12">
        <v>2</v>
      </c>
      <c r="H63" s="8">
        <v>0.56000000000000005</v>
      </c>
      <c r="I63" s="12">
        <v>0</v>
      </c>
    </row>
    <row r="64" spans="2:9" ht="15" customHeight="1" x14ac:dyDescent="0.2">
      <c r="B64" t="s">
        <v>103</v>
      </c>
      <c r="C64" s="12">
        <v>13</v>
      </c>
      <c r="D64" s="8">
        <v>1.43</v>
      </c>
      <c r="E64" s="12">
        <v>4</v>
      </c>
      <c r="F64" s="8">
        <v>0.78</v>
      </c>
      <c r="G64" s="12">
        <v>9</v>
      </c>
      <c r="H64" s="8">
        <v>2.5099999999999998</v>
      </c>
      <c r="I64" s="12">
        <v>0</v>
      </c>
    </row>
    <row r="65" spans="2:9" ht="15" customHeight="1" x14ac:dyDescent="0.2">
      <c r="B65" t="s">
        <v>97</v>
      </c>
      <c r="C65" s="12">
        <v>12</v>
      </c>
      <c r="D65" s="8">
        <v>1.32</v>
      </c>
      <c r="E65" s="12">
        <v>4</v>
      </c>
      <c r="F65" s="8">
        <v>0.78</v>
      </c>
      <c r="G65" s="12">
        <v>8</v>
      </c>
      <c r="H65" s="8">
        <v>2.23</v>
      </c>
      <c r="I65" s="12">
        <v>0</v>
      </c>
    </row>
    <row r="66" spans="2:9" ht="15" customHeight="1" x14ac:dyDescent="0.2">
      <c r="B66" t="s">
        <v>130</v>
      </c>
      <c r="C66" s="12">
        <v>12</v>
      </c>
      <c r="D66" s="8">
        <v>1.32</v>
      </c>
      <c r="E66" s="12">
        <v>6</v>
      </c>
      <c r="F66" s="8">
        <v>1.17</v>
      </c>
      <c r="G66" s="12">
        <v>6</v>
      </c>
      <c r="H66" s="8">
        <v>1.67</v>
      </c>
      <c r="I66" s="12">
        <v>0</v>
      </c>
    </row>
    <row r="68" spans="2:9" ht="15" customHeight="1" x14ac:dyDescent="0.2">
      <c r="B68" t="s">
        <v>187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94B0E-E596-4369-A60F-E41C1FAA911C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194</v>
      </c>
    </row>
    <row r="4" spans="2:9" ht="33" customHeight="1" x14ac:dyDescent="0.2">
      <c r="B4" t="s">
        <v>183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1</v>
      </c>
      <c r="D5" s="8">
        <v>0.14000000000000001</v>
      </c>
      <c r="E5" s="12">
        <v>0</v>
      </c>
      <c r="F5" s="8">
        <v>0</v>
      </c>
      <c r="G5" s="12">
        <v>1</v>
      </c>
      <c r="H5" s="8">
        <v>0.37</v>
      </c>
      <c r="I5" s="12">
        <v>0</v>
      </c>
    </row>
    <row r="6" spans="2:9" ht="15" customHeight="1" x14ac:dyDescent="0.2">
      <c r="B6" t="s">
        <v>21</v>
      </c>
      <c r="C6" s="12">
        <v>76</v>
      </c>
      <c r="D6" s="8">
        <v>10.34</v>
      </c>
      <c r="E6" s="12">
        <v>36</v>
      </c>
      <c r="F6" s="8">
        <v>8.26</v>
      </c>
      <c r="G6" s="12">
        <v>40</v>
      </c>
      <c r="H6" s="8">
        <v>14.65</v>
      </c>
      <c r="I6" s="12">
        <v>0</v>
      </c>
    </row>
    <row r="7" spans="2:9" ht="15" customHeight="1" x14ac:dyDescent="0.2">
      <c r="B7" t="s">
        <v>22</v>
      </c>
      <c r="C7" s="12">
        <v>50</v>
      </c>
      <c r="D7" s="8">
        <v>6.8</v>
      </c>
      <c r="E7" s="12">
        <v>21</v>
      </c>
      <c r="F7" s="8">
        <v>4.82</v>
      </c>
      <c r="G7" s="12">
        <v>28</v>
      </c>
      <c r="H7" s="8">
        <v>10.26</v>
      </c>
      <c r="I7" s="12">
        <v>1</v>
      </c>
    </row>
    <row r="8" spans="2:9" ht="15" customHeight="1" x14ac:dyDescent="0.2">
      <c r="B8" t="s">
        <v>23</v>
      </c>
      <c r="C8" s="12">
        <v>3</v>
      </c>
      <c r="D8" s="8">
        <v>0.41</v>
      </c>
      <c r="E8" s="12">
        <v>1</v>
      </c>
      <c r="F8" s="8">
        <v>0.23</v>
      </c>
      <c r="G8" s="12">
        <v>2</v>
      </c>
      <c r="H8" s="8">
        <v>0.73</v>
      </c>
      <c r="I8" s="12">
        <v>0</v>
      </c>
    </row>
    <row r="9" spans="2:9" ht="15" customHeight="1" x14ac:dyDescent="0.2">
      <c r="B9" t="s">
        <v>24</v>
      </c>
      <c r="C9" s="12">
        <v>4</v>
      </c>
      <c r="D9" s="8">
        <v>0.54</v>
      </c>
      <c r="E9" s="12">
        <v>1</v>
      </c>
      <c r="F9" s="8">
        <v>0.23</v>
      </c>
      <c r="G9" s="12">
        <v>3</v>
      </c>
      <c r="H9" s="8">
        <v>1.1000000000000001</v>
      </c>
      <c r="I9" s="12">
        <v>0</v>
      </c>
    </row>
    <row r="10" spans="2:9" ht="15" customHeight="1" x14ac:dyDescent="0.2">
      <c r="B10" t="s">
        <v>25</v>
      </c>
      <c r="C10" s="12">
        <v>10</v>
      </c>
      <c r="D10" s="8">
        <v>1.36</v>
      </c>
      <c r="E10" s="12">
        <v>1</v>
      </c>
      <c r="F10" s="8">
        <v>0.23</v>
      </c>
      <c r="G10" s="12">
        <v>8</v>
      </c>
      <c r="H10" s="8">
        <v>2.93</v>
      </c>
      <c r="I10" s="12">
        <v>1</v>
      </c>
    </row>
    <row r="11" spans="2:9" ht="15" customHeight="1" x14ac:dyDescent="0.2">
      <c r="B11" t="s">
        <v>26</v>
      </c>
      <c r="C11" s="12">
        <v>200</v>
      </c>
      <c r="D11" s="8">
        <v>27.21</v>
      </c>
      <c r="E11" s="12">
        <v>107</v>
      </c>
      <c r="F11" s="8">
        <v>24.54</v>
      </c>
      <c r="G11" s="12">
        <v>92</v>
      </c>
      <c r="H11" s="8">
        <v>33.700000000000003</v>
      </c>
      <c r="I11" s="12">
        <v>1</v>
      </c>
    </row>
    <row r="12" spans="2:9" ht="15" customHeight="1" x14ac:dyDescent="0.2">
      <c r="B12" t="s">
        <v>27</v>
      </c>
      <c r="C12" s="12">
        <v>3</v>
      </c>
      <c r="D12" s="8">
        <v>0.41</v>
      </c>
      <c r="E12" s="12">
        <v>0</v>
      </c>
      <c r="F12" s="8">
        <v>0</v>
      </c>
      <c r="G12" s="12">
        <v>3</v>
      </c>
      <c r="H12" s="8">
        <v>1.1000000000000001</v>
      </c>
      <c r="I12" s="12">
        <v>0</v>
      </c>
    </row>
    <row r="13" spans="2:9" ht="15" customHeight="1" x14ac:dyDescent="0.2">
      <c r="B13" t="s">
        <v>28</v>
      </c>
      <c r="C13" s="12">
        <v>58</v>
      </c>
      <c r="D13" s="8">
        <v>7.89</v>
      </c>
      <c r="E13" s="12">
        <v>42</v>
      </c>
      <c r="F13" s="8">
        <v>9.6300000000000008</v>
      </c>
      <c r="G13" s="12">
        <v>16</v>
      </c>
      <c r="H13" s="8">
        <v>5.86</v>
      </c>
      <c r="I13" s="12">
        <v>0</v>
      </c>
    </row>
    <row r="14" spans="2:9" ht="15" customHeight="1" x14ac:dyDescent="0.2">
      <c r="B14" t="s">
        <v>29</v>
      </c>
      <c r="C14" s="12">
        <v>47</v>
      </c>
      <c r="D14" s="8">
        <v>6.39</v>
      </c>
      <c r="E14" s="12">
        <v>22</v>
      </c>
      <c r="F14" s="8">
        <v>5.05</v>
      </c>
      <c r="G14" s="12">
        <v>24</v>
      </c>
      <c r="H14" s="8">
        <v>8.7899999999999991</v>
      </c>
      <c r="I14" s="12">
        <v>0</v>
      </c>
    </row>
    <row r="15" spans="2:9" ht="15" customHeight="1" x14ac:dyDescent="0.2">
      <c r="B15" t="s">
        <v>30</v>
      </c>
      <c r="C15" s="12">
        <v>91</v>
      </c>
      <c r="D15" s="8">
        <v>12.38</v>
      </c>
      <c r="E15" s="12">
        <v>70</v>
      </c>
      <c r="F15" s="8">
        <v>16.059999999999999</v>
      </c>
      <c r="G15" s="12">
        <v>21</v>
      </c>
      <c r="H15" s="8">
        <v>7.69</v>
      </c>
      <c r="I15" s="12">
        <v>0</v>
      </c>
    </row>
    <row r="16" spans="2:9" ht="15" customHeight="1" x14ac:dyDescent="0.2">
      <c r="B16" t="s">
        <v>31</v>
      </c>
      <c r="C16" s="12">
        <v>96</v>
      </c>
      <c r="D16" s="8">
        <v>13.06</v>
      </c>
      <c r="E16" s="12">
        <v>87</v>
      </c>
      <c r="F16" s="8">
        <v>19.95</v>
      </c>
      <c r="G16" s="12">
        <v>9</v>
      </c>
      <c r="H16" s="8">
        <v>3.3</v>
      </c>
      <c r="I16" s="12">
        <v>0</v>
      </c>
    </row>
    <row r="17" spans="2:9" ht="15" customHeight="1" x14ac:dyDescent="0.2">
      <c r="B17" t="s">
        <v>32</v>
      </c>
      <c r="C17" s="12">
        <v>21</v>
      </c>
      <c r="D17" s="8">
        <v>2.86</v>
      </c>
      <c r="E17" s="12">
        <v>20</v>
      </c>
      <c r="F17" s="8">
        <v>4.59</v>
      </c>
      <c r="G17" s="12">
        <v>1</v>
      </c>
      <c r="H17" s="8">
        <v>0.37</v>
      </c>
      <c r="I17" s="12">
        <v>0</v>
      </c>
    </row>
    <row r="18" spans="2:9" ht="15" customHeight="1" x14ac:dyDescent="0.2">
      <c r="B18" t="s">
        <v>33</v>
      </c>
      <c r="C18" s="12">
        <v>33</v>
      </c>
      <c r="D18" s="8">
        <v>4.49</v>
      </c>
      <c r="E18" s="12">
        <v>20</v>
      </c>
      <c r="F18" s="8">
        <v>4.59</v>
      </c>
      <c r="G18" s="12">
        <v>12</v>
      </c>
      <c r="H18" s="8">
        <v>4.4000000000000004</v>
      </c>
      <c r="I18" s="12">
        <v>1</v>
      </c>
    </row>
    <row r="19" spans="2:9" ht="15" customHeight="1" x14ac:dyDescent="0.2">
      <c r="B19" t="s">
        <v>34</v>
      </c>
      <c r="C19" s="12">
        <v>42</v>
      </c>
      <c r="D19" s="8">
        <v>5.71</v>
      </c>
      <c r="E19" s="12">
        <v>8</v>
      </c>
      <c r="F19" s="8">
        <v>1.83</v>
      </c>
      <c r="G19" s="12">
        <v>13</v>
      </c>
      <c r="H19" s="8">
        <v>4.76</v>
      </c>
      <c r="I19" s="12">
        <v>0</v>
      </c>
    </row>
    <row r="20" spans="2:9" ht="15" customHeight="1" x14ac:dyDescent="0.2">
      <c r="B20" s="9" t="s">
        <v>184</v>
      </c>
      <c r="C20" s="12">
        <f>SUM(LTBL_32207[総数／事業所数])</f>
        <v>735</v>
      </c>
      <c r="E20" s="12">
        <f>SUBTOTAL(109,LTBL_32207[個人／事業所数])</f>
        <v>436</v>
      </c>
      <c r="G20" s="12">
        <f>SUBTOTAL(109,LTBL_32207[法人／事業所数])</f>
        <v>273</v>
      </c>
      <c r="I20" s="12">
        <f>SUBTOTAL(109,LTBL_32207[法人以外の団体／事業所数])</f>
        <v>4</v>
      </c>
    </row>
    <row r="21" spans="2:9" ht="15" customHeight="1" x14ac:dyDescent="0.2">
      <c r="E21" s="11">
        <f>LTBL_32207[[#Totals],[個人／事業所数]]/LTBL_32207[[#Totals],[総数／事業所数]]</f>
        <v>0.5931972789115646</v>
      </c>
      <c r="G21" s="11">
        <f>LTBL_32207[[#Totals],[法人／事業所数]]/LTBL_32207[[#Totals],[総数／事業所数]]</f>
        <v>0.37142857142857144</v>
      </c>
      <c r="I21" s="11">
        <f>LTBL_32207[[#Totals],[法人以外の団体／事業所数]]/LTBL_32207[[#Totals],[総数／事業所数]]</f>
        <v>5.4421768707482989E-3</v>
      </c>
    </row>
    <row r="23" spans="2:9" ht="33" customHeight="1" x14ac:dyDescent="0.2">
      <c r="B23" t="s">
        <v>185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59</v>
      </c>
      <c r="C24" s="12">
        <v>85</v>
      </c>
      <c r="D24" s="8">
        <v>11.56</v>
      </c>
      <c r="E24" s="12">
        <v>83</v>
      </c>
      <c r="F24" s="8">
        <v>19.04</v>
      </c>
      <c r="G24" s="12">
        <v>2</v>
      </c>
      <c r="H24" s="8">
        <v>0.73</v>
      </c>
      <c r="I24" s="12">
        <v>0</v>
      </c>
    </row>
    <row r="25" spans="2:9" ht="15" customHeight="1" x14ac:dyDescent="0.2">
      <c r="B25" t="s">
        <v>58</v>
      </c>
      <c r="C25" s="12">
        <v>76</v>
      </c>
      <c r="D25" s="8">
        <v>10.34</v>
      </c>
      <c r="E25" s="12">
        <v>65</v>
      </c>
      <c r="F25" s="8">
        <v>14.91</v>
      </c>
      <c r="G25" s="12">
        <v>11</v>
      </c>
      <c r="H25" s="8">
        <v>4.03</v>
      </c>
      <c r="I25" s="12">
        <v>0</v>
      </c>
    </row>
    <row r="26" spans="2:9" ht="15" customHeight="1" x14ac:dyDescent="0.2">
      <c r="B26" t="s">
        <v>54</v>
      </c>
      <c r="C26" s="12">
        <v>63</v>
      </c>
      <c r="D26" s="8">
        <v>8.57</v>
      </c>
      <c r="E26" s="12">
        <v>35</v>
      </c>
      <c r="F26" s="8">
        <v>8.0299999999999994</v>
      </c>
      <c r="G26" s="12">
        <v>28</v>
      </c>
      <c r="H26" s="8">
        <v>10.26</v>
      </c>
      <c r="I26" s="12">
        <v>0</v>
      </c>
    </row>
    <row r="27" spans="2:9" ht="15" customHeight="1" x14ac:dyDescent="0.2">
      <c r="B27" t="s">
        <v>55</v>
      </c>
      <c r="C27" s="12">
        <v>53</v>
      </c>
      <c r="D27" s="8">
        <v>7.21</v>
      </c>
      <c r="E27" s="12">
        <v>40</v>
      </c>
      <c r="F27" s="8">
        <v>9.17</v>
      </c>
      <c r="G27" s="12">
        <v>13</v>
      </c>
      <c r="H27" s="8">
        <v>4.76</v>
      </c>
      <c r="I27" s="12">
        <v>0</v>
      </c>
    </row>
    <row r="28" spans="2:9" ht="15" customHeight="1" x14ac:dyDescent="0.2">
      <c r="B28" t="s">
        <v>52</v>
      </c>
      <c r="C28" s="12">
        <v>52</v>
      </c>
      <c r="D28" s="8">
        <v>7.07</v>
      </c>
      <c r="E28" s="12">
        <v>41</v>
      </c>
      <c r="F28" s="8">
        <v>9.4</v>
      </c>
      <c r="G28" s="12">
        <v>10</v>
      </c>
      <c r="H28" s="8">
        <v>3.66</v>
      </c>
      <c r="I28" s="12">
        <v>1</v>
      </c>
    </row>
    <row r="29" spans="2:9" ht="15" customHeight="1" x14ac:dyDescent="0.2">
      <c r="B29" t="s">
        <v>57</v>
      </c>
      <c r="C29" s="12">
        <v>34</v>
      </c>
      <c r="D29" s="8">
        <v>4.63</v>
      </c>
      <c r="E29" s="12">
        <v>11</v>
      </c>
      <c r="F29" s="8">
        <v>2.52</v>
      </c>
      <c r="G29" s="12">
        <v>22</v>
      </c>
      <c r="H29" s="8">
        <v>8.06</v>
      </c>
      <c r="I29" s="12">
        <v>0</v>
      </c>
    </row>
    <row r="30" spans="2:9" ht="15" customHeight="1" x14ac:dyDescent="0.2">
      <c r="B30" t="s">
        <v>44</v>
      </c>
      <c r="C30" s="12">
        <v>29</v>
      </c>
      <c r="D30" s="8">
        <v>3.95</v>
      </c>
      <c r="E30" s="12">
        <v>21</v>
      </c>
      <c r="F30" s="8">
        <v>4.82</v>
      </c>
      <c r="G30" s="12">
        <v>8</v>
      </c>
      <c r="H30" s="8">
        <v>2.93</v>
      </c>
      <c r="I30" s="12">
        <v>0</v>
      </c>
    </row>
    <row r="31" spans="2:9" ht="15" customHeight="1" x14ac:dyDescent="0.2">
      <c r="B31" t="s">
        <v>43</v>
      </c>
      <c r="C31" s="12">
        <v>26</v>
      </c>
      <c r="D31" s="8">
        <v>3.54</v>
      </c>
      <c r="E31" s="12">
        <v>7</v>
      </c>
      <c r="F31" s="8">
        <v>1.61</v>
      </c>
      <c r="G31" s="12">
        <v>19</v>
      </c>
      <c r="H31" s="8">
        <v>6.96</v>
      </c>
      <c r="I31" s="12">
        <v>0</v>
      </c>
    </row>
    <row r="32" spans="2:9" ht="15" customHeight="1" x14ac:dyDescent="0.2">
      <c r="B32" t="s">
        <v>53</v>
      </c>
      <c r="C32" s="12">
        <v>26</v>
      </c>
      <c r="D32" s="8">
        <v>3.54</v>
      </c>
      <c r="E32" s="12">
        <v>11</v>
      </c>
      <c r="F32" s="8">
        <v>2.52</v>
      </c>
      <c r="G32" s="12">
        <v>15</v>
      </c>
      <c r="H32" s="8">
        <v>5.49</v>
      </c>
      <c r="I32" s="12">
        <v>0</v>
      </c>
    </row>
    <row r="33" spans="2:9" ht="15" customHeight="1" x14ac:dyDescent="0.2">
      <c r="B33" t="s">
        <v>51</v>
      </c>
      <c r="C33" s="12">
        <v>22</v>
      </c>
      <c r="D33" s="8">
        <v>2.99</v>
      </c>
      <c r="E33" s="12">
        <v>12</v>
      </c>
      <c r="F33" s="8">
        <v>2.75</v>
      </c>
      <c r="G33" s="12">
        <v>10</v>
      </c>
      <c r="H33" s="8">
        <v>3.66</v>
      </c>
      <c r="I33" s="12">
        <v>0</v>
      </c>
    </row>
    <row r="34" spans="2:9" ht="15" customHeight="1" x14ac:dyDescent="0.2">
      <c r="B34" t="s">
        <v>45</v>
      </c>
      <c r="C34" s="12">
        <v>21</v>
      </c>
      <c r="D34" s="8">
        <v>2.86</v>
      </c>
      <c r="E34" s="12">
        <v>8</v>
      </c>
      <c r="F34" s="8">
        <v>1.83</v>
      </c>
      <c r="G34" s="12">
        <v>13</v>
      </c>
      <c r="H34" s="8">
        <v>4.76</v>
      </c>
      <c r="I34" s="12">
        <v>0</v>
      </c>
    </row>
    <row r="35" spans="2:9" ht="15" customHeight="1" x14ac:dyDescent="0.2">
      <c r="B35" t="s">
        <v>60</v>
      </c>
      <c r="C35" s="12">
        <v>21</v>
      </c>
      <c r="D35" s="8">
        <v>2.86</v>
      </c>
      <c r="E35" s="12">
        <v>20</v>
      </c>
      <c r="F35" s="8">
        <v>4.59</v>
      </c>
      <c r="G35" s="12">
        <v>1</v>
      </c>
      <c r="H35" s="8">
        <v>0.37</v>
      </c>
      <c r="I35" s="12">
        <v>0</v>
      </c>
    </row>
    <row r="36" spans="2:9" ht="15" customHeight="1" x14ac:dyDescent="0.2">
      <c r="B36" t="s">
        <v>61</v>
      </c>
      <c r="C36" s="12">
        <v>21</v>
      </c>
      <c r="D36" s="8">
        <v>2.86</v>
      </c>
      <c r="E36" s="12">
        <v>20</v>
      </c>
      <c r="F36" s="8">
        <v>4.59</v>
      </c>
      <c r="G36" s="12">
        <v>1</v>
      </c>
      <c r="H36" s="8">
        <v>0.37</v>
      </c>
      <c r="I36" s="12">
        <v>0</v>
      </c>
    </row>
    <row r="37" spans="2:9" ht="15" customHeight="1" x14ac:dyDescent="0.2">
      <c r="B37" t="s">
        <v>71</v>
      </c>
      <c r="C37" s="12">
        <v>21</v>
      </c>
      <c r="D37" s="8">
        <v>2.86</v>
      </c>
      <c r="E37" s="12">
        <v>0</v>
      </c>
      <c r="F37" s="8">
        <v>0</v>
      </c>
      <c r="G37" s="12">
        <v>1</v>
      </c>
      <c r="H37" s="8">
        <v>0.37</v>
      </c>
      <c r="I37" s="12">
        <v>0</v>
      </c>
    </row>
    <row r="38" spans="2:9" ht="15" customHeight="1" x14ac:dyDescent="0.2">
      <c r="B38" t="s">
        <v>68</v>
      </c>
      <c r="C38" s="12">
        <v>13</v>
      </c>
      <c r="D38" s="8">
        <v>1.77</v>
      </c>
      <c r="E38" s="12">
        <v>4</v>
      </c>
      <c r="F38" s="8">
        <v>0.92</v>
      </c>
      <c r="G38" s="12">
        <v>9</v>
      </c>
      <c r="H38" s="8">
        <v>3.3</v>
      </c>
      <c r="I38" s="12">
        <v>0</v>
      </c>
    </row>
    <row r="39" spans="2:9" ht="15" customHeight="1" x14ac:dyDescent="0.2">
      <c r="B39" t="s">
        <v>56</v>
      </c>
      <c r="C39" s="12">
        <v>13</v>
      </c>
      <c r="D39" s="8">
        <v>1.77</v>
      </c>
      <c r="E39" s="12">
        <v>11</v>
      </c>
      <c r="F39" s="8">
        <v>2.52</v>
      </c>
      <c r="G39" s="12">
        <v>2</v>
      </c>
      <c r="H39" s="8">
        <v>0.73</v>
      </c>
      <c r="I39" s="12">
        <v>0</v>
      </c>
    </row>
    <row r="40" spans="2:9" ht="15" customHeight="1" x14ac:dyDescent="0.2">
      <c r="B40" t="s">
        <v>48</v>
      </c>
      <c r="C40" s="12">
        <v>12</v>
      </c>
      <c r="D40" s="8">
        <v>1.63</v>
      </c>
      <c r="E40" s="12">
        <v>2</v>
      </c>
      <c r="F40" s="8">
        <v>0.46</v>
      </c>
      <c r="G40" s="12">
        <v>10</v>
      </c>
      <c r="H40" s="8">
        <v>3.66</v>
      </c>
      <c r="I40" s="12">
        <v>0</v>
      </c>
    </row>
    <row r="41" spans="2:9" ht="15" customHeight="1" x14ac:dyDescent="0.2">
      <c r="B41" t="s">
        <v>62</v>
      </c>
      <c r="C41" s="12">
        <v>12</v>
      </c>
      <c r="D41" s="8">
        <v>1.63</v>
      </c>
      <c r="E41" s="12">
        <v>0</v>
      </c>
      <c r="F41" s="8">
        <v>0</v>
      </c>
      <c r="G41" s="12">
        <v>11</v>
      </c>
      <c r="H41" s="8">
        <v>4.03</v>
      </c>
      <c r="I41" s="12">
        <v>1</v>
      </c>
    </row>
    <row r="42" spans="2:9" ht="15" customHeight="1" x14ac:dyDescent="0.2">
      <c r="B42" t="s">
        <v>50</v>
      </c>
      <c r="C42" s="12">
        <v>10</v>
      </c>
      <c r="D42" s="8">
        <v>1.36</v>
      </c>
      <c r="E42" s="12">
        <v>1</v>
      </c>
      <c r="F42" s="8">
        <v>0.23</v>
      </c>
      <c r="G42" s="12">
        <v>9</v>
      </c>
      <c r="H42" s="8">
        <v>3.3</v>
      </c>
      <c r="I42" s="12">
        <v>0</v>
      </c>
    </row>
    <row r="43" spans="2:9" ht="15" customHeight="1" x14ac:dyDescent="0.2">
      <c r="B43" t="s">
        <v>67</v>
      </c>
      <c r="C43" s="12">
        <v>10</v>
      </c>
      <c r="D43" s="8">
        <v>1.36</v>
      </c>
      <c r="E43" s="12">
        <v>4</v>
      </c>
      <c r="F43" s="8">
        <v>0.92</v>
      </c>
      <c r="G43" s="12">
        <v>6</v>
      </c>
      <c r="H43" s="8">
        <v>2.2000000000000002</v>
      </c>
      <c r="I43" s="12">
        <v>0</v>
      </c>
    </row>
    <row r="46" spans="2:9" ht="33" customHeight="1" x14ac:dyDescent="0.2">
      <c r="B46" t="s">
        <v>186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112</v>
      </c>
      <c r="C47" s="12">
        <v>52</v>
      </c>
      <c r="D47" s="8">
        <v>7.07</v>
      </c>
      <c r="E47" s="12">
        <v>52</v>
      </c>
      <c r="F47" s="8">
        <v>11.93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106</v>
      </c>
      <c r="C48" s="12">
        <v>27</v>
      </c>
      <c r="D48" s="8">
        <v>3.67</v>
      </c>
      <c r="E48" s="12">
        <v>21</v>
      </c>
      <c r="F48" s="8">
        <v>4.82</v>
      </c>
      <c r="G48" s="12">
        <v>6</v>
      </c>
      <c r="H48" s="8">
        <v>2.2000000000000002</v>
      </c>
      <c r="I48" s="12">
        <v>0</v>
      </c>
    </row>
    <row r="49" spans="2:9" ht="15" customHeight="1" x14ac:dyDescent="0.2">
      <c r="B49" t="s">
        <v>111</v>
      </c>
      <c r="C49" s="12">
        <v>24</v>
      </c>
      <c r="D49" s="8">
        <v>3.27</v>
      </c>
      <c r="E49" s="12">
        <v>24</v>
      </c>
      <c r="F49" s="8">
        <v>5.5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101</v>
      </c>
      <c r="C50" s="12">
        <v>21</v>
      </c>
      <c r="D50" s="8">
        <v>2.86</v>
      </c>
      <c r="E50" s="12">
        <v>15</v>
      </c>
      <c r="F50" s="8">
        <v>3.44</v>
      </c>
      <c r="G50" s="12">
        <v>5</v>
      </c>
      <c r="H50" s="8">
        <v>1.83</v>
      </c>
      <c r="I50" s="12">
        <v>1</v>
      </c>
    </row>
    <row r="51" spans="2:9" ht="15" customHeight="1" x14ac:dyDescent="0.2">
      <c r="B51" t="s">
        <v>107</v>
      </c>
      <c r="C51" s="12">
        <v>21</v>
      </c>
      <c r="D51" s="8">
        <v>2.86</v>
      </c>
      <c r="E51" s="12">
        <v>4</v>
      </c>
      <c r="F51" s="8">
        <v>0.92</v>
      </c>
      <c r="G51" s="12">
        <v>16</v>
      </c>
      <c r="H51" s="8">
        <v>5.86</v>
      </c>
      <c r="I51" s="12">
        <v>0</v>
      </c>
    </row>
    <row r="52" spans="2:9" ht="15" customHeight="1" x14ac:dyDescent="0.2">
      <c r="B52" t="s">
        <v>131</v>
      </c>
      <c r="C52" s="12">
        <v>21</v>
      </c>
      <c r="D52" s="8">
        <v>2.86</v>
      </c>
      <c r="E52" s="12">
        <v>0</v>
      </c>
      <c r="F52" s="8">
        <v>0</v>
      </c>
      <c r="G52" s="12">
        <v>1</v>
      </c>
      <c r="H52" s="8">
        <v>0.37</v>
      </c>
      <c r="I52" s="12">
        <v>0</v>
      </c>
    </row>
    <row r="53" spans="2:9" ht="15" customHeight="1" x14ac:dyDescent="0.2">
      <c r="B53" t="s">
        <v>110</v>
      </c>
      <c r="C53" s="12">
        <v>19</v>
      </c>
      <c r="D53" s="8">
        <v>2.59</v>
      </c>
      <c r="E53" s="12">
        <v>18</v>
      </c>
      <c r="F53" s="8">
        <v>4.13</v>
      </c>
      <c r="G53" s="12">
        <v>1</v>
      </c>
      <c r="H53" s="8">
        <v>0.37</v>
      </c>
      <c r="I53" s="12">
        <v>0</v>
      </c>
    </row>
    <row r="54" spans="2:9" ht="15" customHeight="1" x14ac:dyDescent="0.2">
      <c r="B54" t="s">
        <v>105</v>
      </c>
      <c r="C54" s="12">
        <v>17</v>
      </c>
      <c r="D54" s="8">
        <v>2.31</v>
      </c>
      <c r="E54" s="12">
        <v>13</v>
      </c>
      <c r="F54" s="8">
        <v>2.98</v>
      </c>
      <c r="G54" s="12">
        <v>4</v>
      </c>
      <c r="H54" s="8">
        <v>1.47</v>
      </c>
      <c r="I54" s="12">
        <v>0</v>
      </c>
    </row>
    <row r="55" spans="2:9" ht="15" customHeight="1" x14ac:dyDescent="0.2">
      <c r="B55" t="s">
        <v>108</v>
      </c>
      <c r="C55" s="12">
        <v>17</v>
      </c>
      <c r="D55" s="8">
        <v>2.31</v>
      </c>
      <c r="E55" s="12">
        <v>15</v>
      </c>
      <c r="F55" s="8">
        <v>3.44</v>
      </c>
      <c r="G55" s="12">
        <v>2</v>
      </c>
      <c r="H55" s="8">
        <v>0.73</v>
      </c>
      <c r="I55" s="12">
        <v>0</v>
      </c>
    </row>
    <row r="56" spans="2:9" ht="15" customHeight="1" x14ac:dyDescent="0.2">
      <c r="B56" t="s">
        <v>102</v>
      </c>
      <c r="C56" s="12">
        <v>14</v>
      </c>
      <c r="D56" s="8">
        <v>1.9</v>
      </c>
      <c r="E56" s="12">
        <v>3</v>
      </c>
      <c r="F56" s="8">
        <v>0.69</v>
      </c>
      <c r="G56" s="12">
        <v>11</v>
      </c>
      <c r="H56" s="8">
        <v>4.03</v>
      </c>
      <c r="I56" s="12">
        <v>0</v>
      </c>
    </row>
    <row r="57" spans="2:9" ht="15" customHeight="1" x14ac:dyDescent="0.2">
      <c r="B57" t="s">
        <v>118</v>
      </c>
      <c r="C57" s="12">
        <v>14</v>
      </c>
      <c r="D57" s="8">
        <v>1.9</v>
      </c>
      <c r="E57" s="12">
        <v>13</v>
      </c>
      <c r="F57" s="8">
        <v>2.98</v>
      </c>
      <c r="G57" s="12">
        <v>1</v>
      </c>
      <c r="H57" s="8">
        <v>0.37</v>
      </c>
      <c r="I57" s="12">
        <v>0</v>
      </c>
    </row>
    <row r="58" spans="2:9" ht="15" customHeight="1" x14ac:dyDescent="0.2">
      <c r="B58" t="s">
        <v>100</v>
      </c>
      <c r="C58" s="12">
        <v>13</v>
      </c>
      <c r="D58" s="8">
        <v>1.77</v>
      </c>
      <c r="E58" s="12">
        <v>11</v>
      </c>
      <c r="F58" s="8">
        <v>2.52</v>
      </c>
      <c r="G58" s="12">
        <v>2</v>
      </c>
      <c r="H58" s="8">
        <v>0.73</v>
      </c>
      <c r="I58" s="12">
        <v>0</v>
      </c>
    </row>
    <row r="59" spans="2:9" ht="15" customHeight="1" x14ac:dyDescent="0.2">
      <c r="B59" t="s">
        <v>109</v>
      </c>
      <c r="C59" s="12">
        <v>13</v>
      </c>
      <c r="D59" s="8">
        <v>1.77</v>
      </c>
      <c r="E59" s="12">
        <v>13</v>
      </c>
      <c r="F59" s="8">
        <v>2.98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115</v>
      </c>
      <c r="C60" s="12">
        <v>13</v>
      </c>
      <c r="D60" s="8">
        <v>1.77</v>
      </c>
      <c r="E60" s="12">
        <v>12</v>
      </c>
      <c r="F60" s="8">
        <v>2.75</v>
      </c>
      <c r="G60" s="12">
        <v>1</v>
      </c>
      <c r="H60" s="8">
        <v>0.37</v>
      </c>
      <c r="I60" s="12">
        <v>0</v>
      </c>
    </row>
    <row r="61" spans="2:9" ht="15" customHeight="1" x14ac:dyDescent="0.2">
      <c r="B61" t="s">
        <v>98</v>
      </c>
      <c r="C61" s="12">
        <v>12</v>
      </c>
      <c r="D61" s="8">
        <v>1.63</v>
      </c>
      <c r="E61" s="12">
        <v>4</v>
      </c>
      <c r="F61" s="8">
        <v>0.92</v>
      </c>
      <c r="G61" s="12">
        <v>8</v>
      </c>
      <c r="H61" s="8">
        <v>2.93</v>
      </c>
      <c r="I61" s="12">
        <v>0</v>
      </c>
    </row>
    <row r="62" spans="2:9" ht="15" customHeight="1" x14ac:dyDescent="0.2">
      <c r="B62" t="s">
        <v>99</v>
      </c>
      <c r="C62" s="12">
        <v>12</v>
      </c>
      <c r="D62" s="8">
        <v>1.63</v>
      </c>
      <c r="E62" s="12">
        <v>7</v>
      </c>
      <c r="F62" s="8">
        <v>1.61</v>
      </c>
      <c r="G62" s="12">
        <v>5</v>
      </c>
      <c r="H62" s="8">
        <v>1.83</v>
      </c>
      <c r="I62" s="12">
        <v>0</v>
      </c>
    </row>
    <row r="63" spans="2:9" ht="15" customHeight="1" x14ac:dyDescent="0.2">
      <c r="B63" t="s">
        <v>119</v>
      </c>
      <c r="C63" s="12">
        <v>12</v>
      </c>
      <c r="D63" s="8">
        <v>1.63</v>
      </c>
      <c r="E63" s="12">
        <v>9</v>
      </c>
      <c r="F63" s="8">
        <v>2.06</v>
      </c>
      <c r="G63" s="12">
        <v>3</v>
      </c>
      <c r="H63" s="8">
        <v>1.1000000000000001</v>
      </c>
      <c r="I63" s="12">
        <v>0</v>
      </c>
    </row>
    <row r="64" spans="2:9" ht="15" customHeight="1" x14ac:dyDescent="0.2">
      <c r="B64" t="s">
        <v>125</v>
      </c>
      <c r="C64" s="12">
        <v>11</v>
      </c>
      <c r="D64" s="8">
        <v>1.5</v>
      </c>
      <c r="E64" s="12">
        <v>5</v>
      </c>
      <c r="F64" s="8">
        <v>1.1499999999999999</v>
      </c>
      <c r="G64" s="12">
        <v>6</v>
      </c>
      <c r="H64" s="8">
        <v>2.2000000000000002</v>
      </c>
      <c r="I64" s="12">
        <v>0</v>
      </c>
    </row>
    <row r="65" spans="2:9" ht="15" customHeight="1" x14ac:dyDescent="0.2">
      <c r="B65" t="s">
        <v>116</v>
      </c>
      <c r="C65" s="12">
        <v>11</v>
      </c>
      <c r="D65" s="8">
        <v>1.5</v>
      </c>
      <c r="E65" s="12">
        <v>8</v>
      </c>
      <c r="F65" s="8">
        <v>1.83</v>
      </c>
      <c r="G65" s="12">
        <v>3</v>
      </c>
      <c r="H65" s="8">
        <v>1.1000000000000001</v>
      </c>
      <c r="I65" s="12">
        <v>0</v>
      </c>
    </row>
    <row r="66" spans="2:9" ht="15" customHeight="1" x14ac:dyDescent="0.2">
      <c r="B66" t="s">
        <v>117</v>
      </c>
      <c r="C66" s="12">
        <v>11</v>
      </c>
      <c r="D66" s="8">
        <v>1.5</v>
      </c>
      <c r="E66" s="12">
        <v>5</v>
      </c>
      <c r="F66" s="8">
        <v>1.1499999999999999</v>
      </c>
      <c r="G66" s="12">
        <v>6</v>
      </c>
      <c r="H66" s="8">
        <v>2.2000000000000002</v>
      </c>
      <c r="I66" s="12">
        <v>0</v>
      </c>
    </row>
    <row r="67" spans="2:9" ht="15" customHeight="1" x14ac:dyDescent="0.2">
      <c r="B67" t="s">
        <v>114</v>
      </c>
      <c r="C67" s="12">
        <v>11</v>
      </c>
      <c r="D67" s="8">
        <v>1.5</v>
      </c>
      <c r="E67" s="12">
        <v>11</v>
      </c>
      <c r="F67" s="8">
        <v>2.52</v>
      </c>
      <c r="G67" s="12">
        <v>0</v>
      </c>
      <c r="H67" s="8">
        <v>0</v>
      </c>
      <c r="I67" s="12">
        <v>0</v>
      </c>
    </row>
    <row r="69" spans="2:9" ht="15" customHeight="1" x14ac:dyDescent="0.2">
      <c r="B69" t="s">
        <v>187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CE9B6-D2B2-4E01-BA6A-5E39AC17EBCA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195</v>
      </c>
    </row>
    <row r="4" spans="2:9" ht="33" customHeight="1" x14ac:dyDescent="0.2">
      <c r="B4" t="s">
        <v>183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231</v>
      </c>
      <c r="D6" s="8">
        <v>23.19</v>
      </c>
      <c r="E6" s="12">
        <v>142</v>
      </c>
      <c r="F6" s="8">
        <v>24.65</v>
      </c>
      <c r="G6" s="12">
        <v>89</v>
      </c>
      <c r="H6" s="8">
        <v>21.92</v>
      </c>
      <c r="I6" s="12">
        <v>0</v>
      </c>
    </row>
    <row r="7" spans="2:9" ht="15" customHeight="1" x14ac:dyDescent="0.2">
      <c r="B7" t="s">
        <v>22</v>
      </c>
      <c r="C7" s="12">
        <v>98</v>
      </c>
      <c r="D7" s="8">
        <v>9.84</v>
      </c>
      <c r="E7" s="12">
        <v>36</v>
      </c>
      <c r="F7" s="8">
        <v>6.25</v>
      </c>
      <c r="G7" s="12">
        <v>62</v>
      </c>
      <c r="H7" s="8">
        <v>15.27</v>
      </c>
      <c r="I7" s="12">
        <v>0</v>
      </c>
    </row>
    <row r="8" spans="2:9" ht="15" customHeight="1" x14ac:dyDescent="0.2">
      <c r="B8" t="s">
        <v>23</v>
      </c>
      <c r="C8" s="12">
        <v>3</v>
      </c>
      <c r="D8" s="8">
        <v>0.3</v>
      </c>
      <c r="E8" s="12">
        <v>0</v>
      </c>
      <c r="F8" s="8">
        <v>0</v>
      </c>
      <c r="G8" s="12">
        <v>3</v>
      </c>
      <c r="H8" s="8">
        <v>0.74</v>
      </c>
      <c r="I8" s="12">
        <v>0</v>
      </c>
    </row>
    <row r="9" spans="2:9" ht="15" customHeight="1" x14ac:dyDescent="0.2">
      <c r="B9" t="s">
        <v>24</v>
      </c>
      <c r="C9" s="12">
        <v>6</v>
      </c>
      <c r="D9" s="8">
        <v>0.6</v>
      </c>
      <c r="E9" s="12">
        <v>0</v>
      </c>
      <c r="F9" s="8">
        <v>0</v>
      </c>
      <c r="G9" s="12">
        <v>5</v>
      </c>
      <c r="H9" s="8">
        <v>1.23</v>
      </c>
      <c r="I9" s="12">
        <v>1</v>
      </c>
    </row>
    <row r="10" spans="2:9" ht="15" customHeight="1" x14ac:dyDescent="0.2">
      <c r="B10" t="s">
        <v>25</v>
      </c>
      <c r="C10" s="12">
        <v>7</v>
      </c>
      <c r="D10" s="8">
        <v>0.7</v>
      </c>
      <c r="E10" s="12">
        <v>0</v>
      </c>
      <c r="F10" s="8">
        <v>0</v>
      </c>
      <c r="G10" s="12">
        <v>6</v>
      </c>
      <c r="H10" s="8">
        <v>1.48</v>
      </c>
      <c r="I10" s="12">
        <v>1</v>
      </c>
    </row>
    <row r="11" spans="2:9" ht="15" customHeight="1" x14ac:dyDescent="0.2">
      <c r="B11" t="s">
        <v>26</v>
      </c>
      <c r="C11" s="12">
        <v>264</v>
      </c>
      <c r="D11" s="8">
        <v>26.51</v>
      </c>
      <c r="E11" s="12">
        <v>160</v>
      </c>
      <c r="F11" s="8">
        <v>27.78</v>
      </c>
      <c r="G11" s="12">
        <v>104</v>
      </c>
      <c r="H11" s="8">
        <v>25.62</v>
      </c>
      <c r="I11" s="12">
        <v>0</v>
      </c>
    </row>
    <row r="12" spans="2:9" ht="15" customHeight="1" x14ac:dyDescent="0.2">
      <c r="B12" t="s">
        <v>27</v>
      </c>
      <c r="C12" s="12">
        <v>7</v>
      </c>
      <c r="D12" s="8">
        <v>0.7</v>
      </c>
      <c r="E12" s="12">
        <v>2</v>
      </c>
      <c r="F12" s="8">
        <v>0.35</v>
      </c>
      <c r="G12" s="12">
        <v>5</v>
      </c>
      <c r="H12" s="8">
        <v>1.23</v>
      </c>
      <c r="I12" s="12">
        <v>0</v>
      </c>
    </row>
    <row r="13" spans="2:9" ht="15" customHeight="1" x14ac:dyDescent="0.2">
      <c r="B13" t="s">
        <v>28</v>
      </c>
      <c r="C13" s="12">
        <v>37</v>
      </c>
      <c r="D13" s="8">
        <v>3.71</v>
      </c>
      <c r="E13" s="12">
        <v>12</v>
      </c>
      <c r="F13" s="8">
        <v>2.08</v>
      </c>
      <c r="G13" s="12">
        <v>25</v>
      </c>
      <c r="H13" s="8">
        <v>6.16</v>
      </c>
      <c r="I13" s="12">
        <v>0</v>
      </c>
    </row>
    <row r="14" spans="2:9" ht="15" customHeight="1" x14ac:dyDescent="0.2">
      <c r="B14" t="s">
        <v>29</v>
      </c>
      <c r="C14" s="12">
        <v>54</v>
      </c>
      <c r="D14" s="8">
        <v>5.42</v>
      </c>
      <c r="E14" s="12">
        <v>19</v>
      </c>
      <c r="F14" s="8">
        <v>3.3</v>
      </c>
      <c r="G14" s="12">
        <v>33</v>
      </c>
      <c r="H14" s="8">
        <v>8.1300000000000008</v>
      </c>
      <c r="I14" s="12">
        <v>0</v>
      </c>
    </row>
    <row r="15" spans="2:9" ht="15" customHeight="1" x14ac:dyDescent="0.2">
      <c r="B15" t="s">
        <v>30</v>
      </c>
      <c r="C15" s="12">
        <v>71</v>
      </c>
      <c r="D15" s="8">
        <v>7.13</v>
      </c>
      <c r="E15" s="12">
        <v>53</v>
      </c>
      <c r="F15" s="8">
        <v>9.1999999999999993</v>
      </c>
      <c r="G15" s="12">
        <v>14</v>
      </c>
      <c r="H15" s="8">
        <v>3.45</v>
      </c>
      <c r="I15" s="12">
        <v>1</v>
      </c>
    </row>
    <row r="16" spans="2:9" ht="15" customHeight="1" x14ac:dyDescent="0.2">
      <c r="B16" t="s">
        <v>31</v>
      </c>
      <c r="C16" s="12">
        <v>137</v>
      </c>
      <c r="D16" s="8">
        <v>13.76</v>
      </c>
      <c r="E16" s="12">
        <v>120</v>
      </c>
      <c r="F16" s="8">
        <v>20.83</v>
      </c>
      <c r="G16" s="12">
        <v>17</v>
      </c>
      <c r="H16" s="8">
        <v>4.1900000000000004</v>
      </c>
      <c r="I16" s="12">
        <v>0</v>
      </c>
    </row>
    <row r="17" spans="2:9" ht="15" customHeight="1" x14ac:dyDescent="0.2">
      <c r="B17" t="s">
        <v>32</v>
      </c>
      <c r="C17" s="12">
        <v>17</v>
      </c>
      <c r="D17" s="8">
        <v>1.71</v>
      </c>
      <c r="E17" s="12">
        <v>11</v>
      </c>
      <c r="F17" s="8">
        <v>1.91</v>
      </c>
      <c r="G17" s="12">
        <v>4</v>
      </c>
      <c r="H17" s="8">
        <v>0.99</v>
      </c>
      <c r="I17" s="12">
        <v>2</v>
      </c>
    </row>
    <row r="18" spans="2:9" ht="15" customHeight="1" x14ac:dyDescent="0.2">
      <c r="B18" t="s">
        <v>33</v>
      </c>
      <c r="C18" s="12">
        <v>31</v>
      </c>
      <c r="D18" s="8">
        <v>3.11</v>
      </c>
      <c r="E18" s="12">
        <v>15</v>
      </c>
      <c r="F18" s="8">
        <v>2.6</v>
      </c>
      <c r="G18" s="12">
        <v>15</v>
      </c>
      <c r="H18" s="8">
        <v>3.69</v>
      </c>
      <c r="I18" s="12">
        <v>0</v>
      </c>
    </row>
    <row r="19" spans="2:9" ht="15" customHeight="1" x14ac:dyDescent="0.2">
      <c r="B19" t="s">
        <v>34</v>
      </c>
      <c r="C19" s="12">
        <v>33</v>
      </c>
      <c r="D19" s="8">
        <v>3.31</v>
      </c>
      <c r="E19" s="12">
        <v>6</v>
      </c>
      <c r="F19" s="8">
        <v>1.04</v>
      </c>
      <c r="G19" s="12">
        <v>24</v>
      </c>
      <c r="H19" s="8">
        <v>5.91</v>
      </c>
      <c r="I19" s="12">
        <v>1</v>
      </c>
    </row>
    <row r="20" spans="2:9" ht="15" customHeight="1" x14ac:dyDescent="0.2">
      <c r="B20" s="9" t="s">
        <v>184</v>
      </c>
      <c r="C20" s="12">
        <f>SUM(LTBL_32209[総数／事業所数])</f>
        <v>996</v>
      </c>
      <c r="E20" s="12">
        <f>SUBTOTAL(109,LTBL_32209[個人／事業所数])</f>
        <v>576</v>
      </c>
      <c r="G20" s="12">
        <f>SUBTOTAL(109,LTBL_32209[法人／事業所数])</f>
        <v>406</v>
      </c>
      <c r="I20" s="12">
        <f>SUBTOTAL(109,LTBL_32209[法人以外の団体／事業所数])</f>
        <v>6</v>
      </c>
    </row>
    <row r="21" spans="2:9" ht="15" customHeight="1" x14ac:dyDescent="0.2">
      <c r="E21" s="11">
        <f>LTBL_32209[[#Totals],[個人／事業所数]]/LTBL_32209[[#Totals],[総数／事業所数]]</f>
        <v>0.57831325301204817</v>
      </c>
      <c r="G21" s="11">
        <f>LTBL_32209[[#Totals],[法人／事業所数]]/LTBL_32209[[#Totals],[総数／事業所数]]</f>
        <v>0.40763052208835343</v>
      </c>
      <c r="I21" s="11">
        <f>LTBL_32209[[#Totals],[法人以外の団体／事業所数]]/LTBL_32209[[#Totals],[総数／事業所数]]</f>
        <v>6.024096385542169E-3</v>
      </c>
    </row>
    <row r="23" spans="2:9" ht="33" customHeight="1" x14ac:dyDescent="0.2">
      <c r="B23" t="s">
        <v>185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59</v>
      </c>
      <c r="C24" s="12">
        <v>124</v>
      </c>
      <c r="D24" s="8">
        <v>12.45</v>
      </c>
      <c r="E24" s="12">
        <v>115</v>
      </c>
      <c r="F24" s="8">
        <v>19.97</v>
      </c>
      <c r="G24" s="12">
        <v>9</v>
      </c>
      <c r="H24" s="8">
        <v>2.2200000000000002</v>
      </c>
      <c r="I24" s="12">
        <v>0</v>
      </c>
    </row>
    <row r="25" spans="2:9" ht="15" customHeight="1" x14ac:dyDescent="0.2">
      <c r="B25" t="s">
        <v>44</v>
      </c>
      <c r="C25" s="12">
        <v>106</v>
      </c>
      <c r="D25" s="8">
        <v>10.64</v>
      </c>
      <c r="E25" s="12">
        <v>84</v>
      </c>
      <c r="F25" s="8">
        <v>14.58</v>
      </c>
      <c r="G25" s="12">
        <v>22</v>
      </c>
      <c r="H25" s="8">
        <v>5.42</v>
      </c>
      <c r="I25" s="12">
        <v>0</v>
      </c>
    </row>
    <row r="26" spans="2:9" ht="15" customHeight="1" x14ac:dyDescent="0.2">
      <c r="B26" t="s">
        <v>54</v>
      </c>
      <c r="C26" s="12">
        <v>82</v>
      </c>
      <c r="D26" s="8">
        <v>8.23</v>
      </c>
      <c r="E26" s="12">
        <v>42</v>
      </c>
      <c r="F26" s="8">
        <v>7.29</v>
      </c>
      <c r="G26" s="12">
        <v>40</v>
      </c>
      <c r="H26" s="8">
        <v>9.85</v>
      </c>
      <c r="I26" s="12">
        <v>0</v>
      </c>
    </row>
    <row r="27" spans="2:9" ht="15" customHeight="1" x14ac:dyDescent="0.2">
      <c r="B27" t="s">
        <v>43</v>
      </c>
      <c r="C27" s="12">
        <v>78</v>
      </c>
      <c r="D27" s="8">
        <v>7.83</v>
      </c>
      <c r="E27" s="12">
        <v>39</v>
      </c>
      <c r="F27" s="8">
        <v>6.77</v>
      </c>
      <c r="G27" s="12">
        <v>39</v>
      </c>
      <c r="H27" s="8">
        <v>9.61</v>
      </c>
      <c r="I27" s="12">
        <v>0</v>
      </c>
    </row>
    <row r="28" spans="2:9" ht="15" customHeight="1" x14ac:dyDescent="0.2">
      <c r="B28" t="s">
        <v>52</v>
      </c>
      <c r="C28" s="12">
        <v>73</v>
      </c>
      <c r="D28" s="8">
        <v>7.33</v>
      </c>
      <c r="E28" s="12">
        <v>59</v>
      </c>
      <c r="F28" s="8">
        <v>10.24</v>
      </c>
      <c r="G28" s="12">
        <v>14</v>
      </c>
      <c r="H28" s="8">
        <v>3.45</v>
      </c>
      <c r="I28" s="12">
        <v>0</v>
      </c>
    </row>
    <row r="29" spans="2:9" ht="15" customHeight="1" x14ac:dyDescent="0.2">
      <c r="B29" t="s">
        <v>53</v>
      </c>
      <c r="C29" s="12">
        <v>51</v>
      </c>
      <c r="D29" s="8">
        <v>5.12</v>
      </c>
      <c r="E29" s="12">
        <v>32</v>
      </c>
      <c r="F29" s="8">
        <v>5.56</v>
      </c>
      <c r="G29" s="12">
        <v>19</v>
      </c>
      <c r="H29" s="8">
        <v>4.68</v>
      </c>
      <c r="I29" s="12">
        <v>0</v>
      </c>
    </row>
    <row r="30" spans="2:9" ht="15" customHeight="1" x14ac:dyDescent="0.2">
      <c r="B30" t="s">
        <v>58</v>
      </c>
      <c r="C30" s="12">
        <v>50</v>
      </c>
      <c r="D30" s="8">
        <v>5.0199999999999996</v>
      </c>
      <c r="E30" s="12">
        <v>39</v>
      </c>
      <c r="F30" s="8">
        <v>6.77</v>
      </c>
      <c r="G30" s="12">
        <v>10</v>
      </c>
      <c r="H30" s="8">
        <v>2.46</v>
      </c>
      <c r="I30" s="12">
        <v>1</v>
      </c>
    </row>
    <row r="31" spans="2:9" ht="15" customHeight="1" x14ac:dyDescent="0.2">
      <c r="B31" t="s">
        <v>45</v>
      </c>
      <c r="C31" s="12">
        <v>47</v>
      </c>
      <c r="D31" s="8">
        <v>4.72</v>
      </c>
      <c r="E31" s="12">
        <v>19</v>
      </c>
      <c r="F31" s="8">
        <v>3.3</v>
      </c>
      <c r="G31" s="12">
        <v>28</v>
      </c>
      <c r="H31" s="8">
        <v>6.9</v>
      </c>
      <c r="I31" s="12">
        <v>0</v>
      </c>
    </row>
    <row r="32" spans="2:9" ht="15" customHeight="1" x14ac:dyDescent="0.2">
      <c r="B32" t="s">
        <v>57</v>
      </c>
      <c r="C32" s="12">
        <v>42</v>
      </c>
      <c r="D32" s="8">
        <v>4.22</v>
      </c>
      <c r="E32" s="12">
        <v>12</v>
      </c>
      <c r="F32" s="8">
        <v>2.08</v>
      </c>
      <c r="G32" s="12">
        <v>28</v>
      </c>
      <c r="H32" s="8">
        <v>6.9</v>
      </c>
      <c r="I32" s="12">
        <v>0</v>
      </c>
    </row>
    <row r="33" spans="2:9" ht="15" customHeight="1" x14ac:dyDescent="0.2">
      <c r="B33" t="s">
        <v>55</v>
      </c>
      <c r="C33" s="12">
        <v>30</v>
      </c>
      <c r="D33" s="8">
        <v>3.01</v>
      </c>
      <c r="E33" s="12">
        <v>12</v>
      </c>
      <c r="F33" s="8">
        <v>2.08</v>
      </c>
      <c r="G33" s="12">
        <v>18</v>
      </c>
      <c r="H33" s="8">
        <v>4.43</v>
      </c>
      <c r="I33" s="12">
        <v>0</v>
      </c>
    </row>
    <row r="34" spans="2:9" ht="15" customHeight="1" x14ac:dyDescent="0.2">
      <c r="B34" t="s">
        <v>51</v>
      </c>
      <c r="C34" s="12">
        <v>26</v>
      </c>
      <c r="D34" s="8">
        <v>2.61</v>
      </c>
      <c r="E34" s="12">
        <v>17</v>
      </c>
      <c r="F34" s="8">
        <v>2.95</v>
      </c>
      <c r="G34" s="12">
        <v>9</v>
      </c>
      <c r="H34" s="8">
        <v>2.2200000000000002</v>
      </c>
      <c r="I34" s="12">
        <v>0</v>
      </c>
    </row>
    <row r="35" spans="2:9" ht="15" customHeight="1" x14ac:dyDescent="0.2">
      <c r="B35" t="s">
        <v>46</v>
      </c>
      <c r="C35" s="12">
        <v>24</v>
      </c>
      <c r="D35" s="8">
        <v>2.41</v>
      </c>
      <c r="E35" s="12">
        <v>11</v>
      </c>
      <c r="F35" s="8">
        <v>1.91</v>
      </c>
      <c r="G35" s="12">
        <v>13</v>
      </c>
      <c r="H35" s="8">
        <v>3.2</v>
      </c>
      <c r="I35" s="12">
        <v>0</v>
      </c>
    </row>
    <row r="36" spans="2:9" ht="15" customHeight="1" x14ac:dyDescent="0.2">
      <c r="B36" t="s">
        <v>61</v>
      </c>
      <c r="C36" s="12">
        <v>18</v>
      </c>
      <c r="D36" s="8">
        <v>1.81</v>
      </c>
      <c r="E36" s="12">
        <v>15</v>
      </c>
      <c r="F36" s="8">
        <v>2.6</v>
      </c>
      <c r="G36" s="12">
        <v>3</v>
      </c>
      <c r="H36" s="8">
        <v>0.74</v>
      </c>
      <c r="I36" s="12">
        <v>0</v>
      </c>
    </row>
    <row r="37" spans="2:9" ht="15" customHeight="1" x14ac:dyDescent="0.2">
      <c r="B37" t="s">
        <v>60</v>
      </c>
      <c r="C37" s="12">
        <v>17</v>
      </c>
      <c r="D37" s="8">
        <v>1.71</v>
      </c>
      <c r="E37" s="12">
        <v>11</v>
      </c>
      <c r="F37" s="8">
        <v>1.91</v>
      </c>
      <c r="G37" s="12">
        <v>4</v>
      </c>
      <c r="H37" s="8">
        <v>0.99</v>
      </c>
      <c r="I37" s="12">
        <v>2</v>
      </c>
    </row>
    <row r="38" spans="2:9" ht="15" customHeight="1" x14ac:dyDescent="0.2">
      <c r="B38" t="s">
        <v>74</v>
      </c>
      <c r="C38" s="12">
        <v>15</v>
      </c>
      <c r="D38" s="8">
        <v>1.51</v>
      </c>
      <c r="E38" s="12">
        <v>10</v>
      </c>
      <c r="F38" s="8">
        <v>1.74</v>
      </c>
      <c r="G38" s="12">
        <v>2</v>
      </c>
      <c r="H38" s="8">
        <v>0.49</v>
      </c>
      <c r="I38" s="12">
        <v>0</v>
      </c>
    </row>
    <row r="39" spans="2:9" ht="15" customHeight="1" x14ac:dyDescent="0.2">
      <c r="B39" t="s">
        <v>73</v>
      </c>
      <c r="C39" s="12">
        <v>13</v>
      </c>
      <c r="D39" s="8">
        <v>1.31</v>
      </c>
      <c r="E39" s="12">
        <v>7</v>
      </c>
      <c r="F39" s="8">
        <v>1.22</v>
      </c>
      <c r="G39" s="12">
        <v>6</v>
      </c>
      <c r="H39" s="8">
        <v>1.48</v>
      </c>
      <c r="I39" s="12">
        <v>0</v>
      </c>
    </row>
    <row r="40" spans="2:9" ht="15" customHeight="1" x14ac:dyDescent="0.2">
      <c r="B40" t="s">
        <v>62</v>
      </c>
      <c r="C40" s="12">
        <v>13</v>
      </c>
      <c r="D40" s="8">
        <v>1.31</v>
      </c>
      <c r="E40" s="12">
        <v>0</v>
      </c>
      <c r="F40" s="8">
        <v>0</v>
      </c>
      <c r="G40" s="12">
        <v>12</v>
      </c>
      <c r="H40" s="8">
        <v>2.96</v>
      </c>
      <c r="I40" s="12">
        <v>0</v>
      </c>
    </row>
    <row r="41" spans="2:9" ht="15" customHeight="1" x14ac:dyDescent="0.2">
      <c r="B41" t="s">
        <v>56</v>
      </c>
      <c r="C41" s="12">
        <v>12</v>
      </c>
      <c r="D41" s="8">
        <v>1.2</v>
      </c>
      <c r="E41" s="12">
        <v>7</v>
      </c>
      <c r="F41" s="8">
        <v>1.22</v>
      </c>
      <c r="G41" s="12">
        <v>5</v>
      </c>
      <c r="H41" s="8">
        <v>1.23</v>
      </c>
      <c r="I41" s="12">
        <v>0</v>
      </c>
    </row>
    <row r="42" spans="2:9" ht="15" customHeight="1" x14ac:dyDescent="0.2">
      <c r="B42" t="s">
        <v>64</v>
      </c>
      <c r="C42" s="12">
        <v>12</v>
      </c>
      <c r="D42" s="8">
        <v>1.2</v>
      </c>
      <c r="E42" s="12">
        <v>0</v>
      </c>
      <c r="F42" s="8">
        <v>0</v>
      </c>
      <c r="G42" s="12">
        <v>11</v>
      </c>
      <c r="H42" s="8">
        <v>2.71</v>
      </c>
      <c r="I42" s="12">
        <v>1</v>
      </c>
    </row>
    <row r="43" spans="2:9" ht="15" customHeight="1" x14ac:dyDescent="0.2">
      <c r="B43" t="s">
        <v>72</v>
      </c>
      <c r="C43" s="12">
        <v>10</v>
      </c>
      <c r="D43" s="8">
        <v>1</v>
      </c>
      <c r="E43" s="12">
        <v>4</v>
      </c>
      <c r="F43" s="8">
        <v>0.69</v>
      </c>
      <c r="G43" s="12">
        <v>6</v>
      </c>
      <c r="H43" s="8">
        <v>1.48</v>
      </c>
      <c r="I43" s="12">
        <v>0</v>
      </c>
    </row>
    <row r="44" spans="2:9" ht="15" customHeight="1" x14ac:dyDescent="0.2">
      <c r="B44" t="s">
        <v>68</v>
      </c>
      <c r="C44" s="12">
        <v>10</v>
      </c>
      <c r="D44" s="8">
        <v>1</v>
      </c>
      <c r="E44" s="12">
        <v>7</v>
      </c>
      <c r="F44" s="8">
        <v>1.22</v>
      </c>
      <c r="G44" s="12">
        <v>3</v>
      </c>
      <c r="H44" s="8">
        <v>0.74</v>
      </c>
      <c r="I44" s="12">
        <v>0</v>
      </c>
    </row>
    <row r="45" spans="2:9" ht="15" customHeight="1" x14ac:dyDescent="0.2">
      <c r="B45" t="s">
        <v>48</v>
      </c>
      <c r="C45" s="12">
        <v>10</v>
      </c>
      <c r="D45" s="8">
        <v>1</v>
      </c>
      <c r="E45" s="12">
        <v>3</v>
      </c>
      <c r="F45" s="8">
        <v>0.52</v>
      </c>
      <c r="G45" s="12">
        <v>7</v>
      </c>
      <c r="H45" s="8">
        <v>1.72</v>
      </c>
      <c r="I45" s="12">
        <v>0</v>
      </c>
    </row>
    <row r="48" spans="2:9" ht="33" customHeight="1" x14ac:dyDescent="0.2">
      <c r="B48" t="s">
        <v>186</v>
      </c>
      <c r="C48" s="10" t="s">
        <v>36</v>
      </c>
      <c r="D48" s="10" t="s">
        <v>37</v>
      </c>
      <c r="E48" s="10" t="s">
        <v>38</v>
      </c>
      <c r="F48" s="10" t="s">
        <v>39</v>
      </c>
      <c r="G48" s="10" t="s">
        <v>40</v>
      </c>
      <c r="H48" s="10" t="s">
        <v>41</v>
      </c>
      <c r="I48" s="10" t="s">
        <v>42</v>
      </c>
    </row>
    <row r="49" spans="2:9" ht="15" customHeight="1" x14ac:dyDescent="0.2">
      <c r="B49" t="s">
        <v>111</v>
      </c>
      <c r="C49" s="12">
        <v>55</v>
      </c>
      <c r="D49" s="8">
        <v>5.52</v>
      </c>
      <c r="E49" s="12">
        <v>55</v>
      </c>
      <c r="F49" s="8">
        <v>9.5500000000000007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112</v>
      </c>
      <c r="C50" s="12">
        <v>52</v>
      </c>
      <c r="D50" s="8">
        <v>5.22</v>
      </c>
      <c r="E50" s="12">
        <v>51</v>
      </c>
      <c r="F50" s="8">
        <v>8.85</v>
      </c>
      <c r="G50" s="12">
        <v>1</v>
      </c>
      <c r="H50" s="8">
        <v>0.25</v>
      </c>
      <c r="I50" s="12">
        <v>0</v>
      </c>
    </row>
    <row r="51" spans="2:9" ht="15" customHeight="1" x14ac:dyDescent="0.2">
      <c r="B51" t="s">
        <v>107</v>
      </c>
      <c r="C51" s="12">
        <v>34</v>
      </c>
      <c r="D51" s="8">
        <v>3.41</v>
      </c>
      <c r="E51" s="12">
        <v>8</v>
      </c>
      <c r="F51" s="8">
        <v>1.39</v>
      </c>
      <c r="G51" s="12">
        <v>25</v>
      </c>
      <c r="H51" s="8">
        <v>6.16</v>
      </c>
      <c r="I51" s="12">
        <v>0</v>
      </c>
    </row>
    <row r="52" spans="2:9" ht="15" customHeight="1" x14ac:dyDescent="0.2">
      <c r="B52" t="s">
        <v>132</v>
      </c>
      <c r="C52" s="12">
        <v>32</v>
      </c>
      <c r="D52" s="8">
        <v>3.21</v>
      </c>
      <c r="E52" s="12">
        <v>30</v>
      </c>
      <c r="F52" s="8">
        <v>5.21</v>
      </c>
      <c r="G52" s="12">
        <v>2</v>
      </c>
      <c r="H52" s="8">
        <v>0.49</v>
      </c>
      <c r="I52" s="12">
        <v>0</v>
      </c>
    </row>
    <row r="53" spans="2:9" ht="15" customHeight="1" x14ac:dyDescent="0.2">
      <c r="B53" t="s">
        <v>122</v>
      </c>
      <c r="C53" s="12">
        <v>30</v>
      </c>
      <c r="D53" s="8">
        <v>3.01</v>
      </c>
      <c r="E53" s="12">
        <v>28</v>
      </c>
      <c r="F53" s="8">
        <v>4.8600000000000003</v>
      </c>
      <c r="G53" s="12">
        <v>2</v>
      </c>
      <c r="H53" s="8">
        <v>0.49</v>
      </c>
      <c r="I53" s="12">
        <v>0</v>
      </c>
    </row>
    <row r="54" spans="2:9" ht="15" customHeight="1" x14ac:dyDescent="0.2">
      <c r="B54" t="s">
        <v>96</v>
      </c>
      <c r="C54" s="12">
        <v>29</v>
      </c>
      <c r="D54" s="8">
        <v>2.91</v>
      </c>
      <c r="E54" s="12">
        <v>13</v>
      </c>
      <c r="F54" s="8">
        <v>2.2599999999999998</v>
      </c>
      <c r="G54" s="12">
        <v>16</v>
      </c>
      <c r="H54" s="8">
        <v>3.94</v>
      </c>
      <c r="I54" s="12">
        <v>0</v>
      </c>
    </row>
    <row r="55" spans="2:9" ht="15" customHeight="1" x14ac:dyDescent="0.2">
      <c r="B55" t="s">
        <v>102</v>
      </c>
      <c r="C55" s="12">
        <v>29</v>
      </c>
      <c r="D55" s="8">
        <v>2.91</v>
      </c>
      <c r="E55" s="12">
        <v>17</v>
      </c>
      <c r="F55" s="8">
        <v>2.95</v>
      </c>
      <c r="G55" s="12">
        <v>12</v>
      </c>
      <c r="H55" s="8">
        <v>2.96</v>
      </c>
      <c r="I55" s="12">
        <v>0</v>
      </c>
    </row>
    <row r="56" spans="2:9" ht="15" customHeight="1" x14ac:dyDescent="0.2">
      <c r="B56" t="s">
        <v>98</v>
      </c>
      <c r="C56" s="12">
        <v>28</v>
      </c>
      <c r="D56" s="8">
        <v>2.81</v>
      </c>
      <c r="E56" s="12">
        <v>17</v>
      </c>
      <c r="F56" s="8">
        <v>2.95</v>
      </c>
      <c r="G56" s="12">
        <v>11</v>
      </c>
      <c r="H56" s="8">
        <v>2.71</v>
      </c>
      <c r="I56" s="12">
        <v>0</v>
      </c>
    </row>
    <row r="57" spans="2:9" ht="15" customHeight="1" x14ac:dyDescent="0.2">
      <c r="B57" t="s">
        <v>125</v>
      </c>
      <c r="C57" s="12">
        <v>26</v>
      </c>
      <c r="D57" s="8">
        <v>2.61</v>
      </c>
      <c r="E57" s="12">
        <v>9</v>
      </c>
      <c r="F57" s="8">
        <v>1.56</v>
      </c>
      <c r="G57" s="12">
        <v>17</v>
      </c>
      <c r="H57" s="8">
        <v>4.1900000000000004</v>
      </c>
      <c r="I57" s="12">
        <v>0</v>
      </c>
    </row>
    <row r="58" spans="2:9" ht="15" customHeight="1" x14ac:dyDescent="0.2">
      <c r="B58" t="s">
        <v>101</v>
      </c>
      <c r="C58" s="12">
        <v>25</v>
      </c>
      <c r="D58" s="8">
        <v>2.5099999999999998</v>
      </c>
      <c r="E58" s="12">
        <v>19</v>
      </c>
      <c r="F58" s="8">
        <v>3.3</v>
      </c>
      <c r="G58" s="12">
        <v>6</v>
      </c>
      <c r="H58" s="8">
        <v>1.48</v>
      </c>
      <c r="I58" s="12">
        <v>0</v>
      </c>
    </row>
    <row r="59" spans="2:9" ht="15" customHeight="1" x14ac:dyDescent="0.2">
      <c r="B59" t="s">
        <v>106</v>
      </c>
      <c r="C59" s="12">
        <v>23</v>
      </c>
      <c r="D59" s="8">
        <v>2.31</v>
      </c>
      <c r="E59" s="12">
        <v>10</v>
      </c>
      <c r="F59" s="8">
        <v>1.74</v>
      </c>
      <c r="G59" s="12">
        <v>13</v>
      </c>
      <c r="H59" s="8">
        <v>3.2</v>
      </c>
      <c r="I59" s="12">
        <v>0</v>
      </c>
    </row>
    <row r="60" spans="2:9" ht="15" customHeight="1" x14ac:dyDescent="0.2">
      <c r="B60" t="s">
        <v>105</v>
      </c>
      <c r="C60" s="12">
        <v>22</v>
      </c>
      <c r="D60" s="8">
        <v>2.21</v>
      </c>
      <c r="E60" s="12">
        <v>10</v>
      </c>
      <c r="F60" s="8">
        <v>1.74</v>
      </c>
      <c r="G60" s="12">
        <v>12</v>
      </c>
      <c r="H60" s="8">
        <v>2.96</v>
      </c>
      <c r="I60" s="12">
        <v>0</v>
      </c>
    </row>
    <row r="61" spans="2:9" ht="15" customHeight="1" x14ac:dyDescent="0.2">
      <c r="B61" t="s">
        <v>103</v>
      </c>
      <c r="C61" s="12">
        <v>19</v>
      </c>
      <c r="D61" s="8">
        <v>1.91</v>
      </c>
      <c r="E61" s="12">
        <v>12</v>
      </c>
      <c r="F61" s="8">
        <v>2.08</v>
      </c>
      <c r="G61" s="12">
        <v>7</v>
      </c>
      <c r="H61" s="8">
        <v>1.72</v>
      </c>
      <c r="I61" s="12">
        <v>0</v>
      </c>
    </row>
    <row r="62" spans="2:9" ht="15" customHeight="1" x14ac:dyDescent="0.2">
      <c r="B62" t="s">
        <v>99</v>
      </c>
      <c r="C62" s="12">
        <v>18</v>
      </c>
      <c r="D62" s="8">
        <v>1.81</v>
      </c>
      <c r="E62" s="12">
        <v>13</v>
      </c>
      <c r="F62" s="8">
        <v>2.2599999999999998</v>
      </c>
      <c r="G62" s="12">
        <v>5</v>
      </c>
      <c r="H62" s="8">
        <v>1.23</v>
      </c>
      <c r="I62" s="12">
        <v>0</v>
      </c>
    </row>
    <row r="63" spans="2:9" ht="15" customHeight="1" x14ac:dyDescent="0.2">
      <c r="B63" t="s">
        <v>100</v>
      </c>
      <c r="C63" s="12">
        <v>16</v>
      </c>
      <c r="D63" s="8">
        <v>1.61</v>
      </c>
      <c r="E63" s="12">
        <v>13</v>
      </c>
      <c r="F63" s="8">
        <v>2.2599999999999998</v>
      </c>
      <c r="G63" s="12">
        <v>3</v>
      </c>
      <c r="H63" s="8">
        <v>0.74</v>
      </c>
      <c r="I63" s="12">
        <v>0</v>
      </c>
    </row>
    <row r="64" spans="2:9" ht="15" customHeight="1" x14ac:dyDescent="0.2">
      <c r="B64" t="s">
        <v>134</v>
      </c>
      <c r="C64" s="12">
        <v>15</v>
      </c>
      <c r="D64" s="8">
        <v>1.51</v>
      </c>
      <c r="E64" s="12">
        <v>13</v>
      </c>
      <c r="F64" s="8">
        <v>2.2599999999999998</v>
      </c>
      <c r="G64" s="12">
        <v>2</v>
      </c>
      <c r="H64" s="8">
        <v>0.49</v>
      </c>
      <c r="I64" s="12">
        <v>0</v>
      </c>
    </row>
    <row r="65" spans="2:9" ht="15" customHeight="1" x14ac:dyDescent="0.2">
      <c r="B65" t="s">
        <v>133</v>
      </c>
      <c r="C65" s="12">
        <v>14</v>
      </c>
      <c r="D65" s="8">
        <v>1.41</v>
      </c>
      <c r="E65" s="12">
        <v>9</v>
      </c>
      <c r="F65" s="8">
        <v>1.56</v>
      </c>
      <c r="G65" s="12">
        <v>5</v>
      </c>
      <c r="H65" s="8">
        <v>1.23</v>
      </c>
      <c r="I65" s="12">
        <v>0</v>
      </c>
    </row>
    <row r="66" spans="2:9" ht="15" customHeight="1" x14ac:dyDescent="0.2">
      <c r="B66" t="s">
        <v>109</v>
      </c>
      <c r="C66" s="12">
        <v>14</v>
      </c>
      <c r="D66" s="8">
        <v>1.41</v>
      </c>
      <c r="E66" s="12">
        <v>12</v>
      </c>
      <c r="F66" s="8">
        <v>2.08</v>
      </c>
      <c r="G66" s="12">
        <v>2</v>
      </c>
      <c r="H66" s="8">
        <v>0.49</v>
      </c>
      <c r="I66" s="12">
        <v>0</v>
      </c>
    </row>
    <row r="67" spans="2:9" ht="15" customHeight="1" x14ac:dyDescent="0.2">
      <c r="B67" t="s">
        <v>97</v>
      </c>
      <c r="C67" s="12">
        <v>13</v>
      </c>
      <c r="D67" s="8">
        <v>1.31</v>
      </c>
      <c r="E67" s="12">
        <v>5</v>
      </c>
      <c r="F67" s="8">
        <v>0.87</v>
      </c>
      <c r="G67" s="12">
        <v>8</v>
      </c>
      <c r="H67" s="8">
        <v>1.97</v>
      </c>
      <c r="I67" s="12">
        <v>0</v>
      </c>
    </row>
    <row r="68" spans="2:9" ht="15" customHeight="1" x14ac:dyDescent="0.2">
      <c r="B68" t="s">
        <v>115</v>
      </c>
      <c r="C68" s="12">
        <v>13</v>
      </c>
      <c r="D68" s="8">
        <v>1.31</v>
      </c>
      <c r="E68" s="12">
        <v>13</v>
      </c>
      <c r="F68" s="8">
        <v>2.2599999999999998</v>
      </c>
      <c r="G68" s="12">
        <v>0</v>
      </c>
      <c r="H68" s="8">
        <v>0</v>
      </c>
      <c r="I68" s="12">
        <v>0</v>
      </c>
    </row>
    <row r="70" spans="2:9" ht="15" customHeight="1" x14ac:dyDescent="0.2">
      <c r="B70" t="s">
        <v>187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C1E45-CD3A-4515-AFF2-4FDA1FE7AD73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196</v>
      </c>
    </row>
    <row r="4" spans="2:9" ht="33" customHeight="1" x14ac:dyDescent="0.2">
      <c r="B4" t="s">
        <v>183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53</v>
      </c>
      <c r="D6" s="8">
        <v>14.29</v>
      </c>
      <c r="E6" s="12">
        <v>33</v>
      </c>
      <c r="F6" s="8">
        <v>15.21</v>
      </c>
      <c r="G6" s="12">
        <v>20</v>
      </c>
      <c r="H6" s="8">
        <v>14.71</v>
      </c>
      <c r="I6" s="12">
        <v>0</v>
      </c>
    </row>
    <row r="7" spans="2:9" ht="15" customHeight="1" x14ac:dyDescent="0.2">
      <c r="B7" t="s">
        <v>22</v>
      </c>
      <c r="C7" s="12">
        <v>49</v>
      </c>
      <c r="D7" s="8">
        <v>13.21</v>
      </c>
      <c r="E7" s="12">
        <v>22</v>
      </c>
      <c r="F7" s="8">
        <v>10.14</v>
      </c>
      <c r="G7" s="12">
        <v>27</v>
      </c>
      <c r="H7" s="8">
        <v>19.850000000000001</v>
      </c>
      <c r="I7" s="12">
        <v>0</v>
      </c>
    </row>
    <row r="8" spans="2:9" ht="15" customHeight="1" x14ac:dyDescent="0.2">
      <c r="B8" t="s">
        <v>23</v>
      </c>
      <c r="C8" s="12">
        <v>4</v>
      </c>
      <c r="D8" s="8">
        <v>1.08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24</v>
      </c>
      <c r="C9" s="12">
        <v>7</v>
      </c>
      <c r="D9" s="8">
        <v>1.89</v>
      </c>
      <c r="E9" s="12">
        <v>0</v>
      </c>
      <c r="F9" s="8">
        <v>0</v>
      </c>
      <c r="G9" s="12">
        <v>7</v>
      </c>
      <c r="H9" s="8">
        <v>5.15</v>
      </c>
      <c r="I9" s="12">
        <v>0</v>
      </c>
    </row>
    <row r="10" spans="2:9" ht="15" customHeight="1" x14ac:dyDescent="0.2">
      <c r="B10" t="s">
        <v>25</v>
      </c>
      <c r="C10" s="12">
        <v>4</v>
      </c>
      <c r="D10" s="8">
        <v>1.08</v>
      </c>
      <c r="E10" s="12">
        <v>0</v>
      </c>
      <c r="F10" s="8">
        <v>0</v>
      </c>
      <c r="G10" s="12">
        <v>4</v>
      </c>
      <c r="H10" s="8">
        <v>2.94</v>
      </c>
      <c r="I10" s="12">
        <v>0</v>
      </c>
    </row>
    <row r="11" spans="2:9" ht="15" customHeight="1" x14ac:dyDescent="0.2">
      <c r="B11" t="s">
        <v>26</v>
      </c>
      <c r="C11" s="12">
        <v>119</v>
      </c>
      <c r="D11" s="8">
        <v>32.08</v>
      </c>
      <c r="E11" s="12">
        <v>72</v>
      </c>
      <c r="F11" s="8">
        <v>33.18</v>
      </c>
      <c r="G11" s="12">
        <v>46</v>
      </c>
      <c r="H11" s="8">
        <v>33.82</v>
      </c>
      <c r="I11" s="12">
        <v>1</v>
      </c>
    </row>
    <row r="12" spans="2:9" ht="15" customHeight="1" x14ac:dyDescent="0.2">
      <c r="B12" t="s">
        <v>27</v>
      </c>
      <c r="C12" s="12">
        <v>3</v>
      </c>
      <c r="D12" s="8">
        <v>0.81</v>
      </c>
      <c r="E12" s="12">
        <v>0</v>
      </c>
      <c r="F12" s="8">
        <v>0</v>
      </c>
      <c r="G12" s="12">
        <v>3</v>
      </c>
      <c r="H12" s="8">
        <v>2.21</v>
      </c>
      <c r="I12" s="12">
        <v>0</v>
      </c>
    </row>
    <row r="13" spans="2:9" ht="15" customHeight="1" x14ac:dyDescent="0.2">
      <c r="B13" t="s">
        <v>28</v>
      </c>
      <c r="C13" s="12">
        <v>8</v>
      </c>
      <c r="D13" s="8">
        <v>2.16</v>
      </c>
      <c r="E13" s="12">
        <v>3</v>
      </c>
      <c r="F13" s="8">
        <v>1.38</v>
      </c>
      <c r="G13" s="12">
        <v>5</v>
      </c>
      <c r="H13" s="8">
        <v>3.68</v>
      </c>
      <c r="I13" s="12">
        <v>0</v>
      </c>
    </row>
    <row r="14" spans="2:9" ht="15" customHeight="1" x14ac:dyDescent="0.2">
      <c r="B14" t="s">
        <v>29</v>
      </c>
      <c r="C14" s="12">
        <v>9</v>
      </c>
      <c r="D14" s="8">
        <v>2.4300000000000002</v>
      </c>
      <c r="E14" s="12">
        <v>5</v>
      </c>
      <c r="F14" s="8">
        <v>2.2999999999999998</v>
      </c>
      <c r="G14" s="12">
        <v>4</v>
      </c>
      <c r="H14" s="8">
        <v>2.94</v>
      </c>
      <c r="I14" s="12">
        <v>0</v>
      </c>
    </row>
    <row r="15" spans="2:9" ht="15" customHeight="1" x14ac:dyDescent="0.2">
      <c r="B15" t="s">
        <v>30</v>
      </c>
      <c r="C15" s="12">
        <v>42</v>
      </c>
      <c r="D15" s="8">
        <v>11.32</v>
      </c>
      <c r="E15" s="12">
        <v>33</v>
      </c>
      <c r="F15" s="8">
        <v>15.21</v>
      </c>
      <c r="G15" s="12">
        <v>8</v>
      </c>
      <c r="H15" s="8">
        <v>5.88</v>
      </c>
      <c r="I15" s="12">
        <v>1</v>
      </c>
    </row>
    <row r="16" spans="2:9" ht="15" customHeight="1" x14ac:dyDescent="0.2">
      <c r="B16" t="s">
        <v>31</v>
      </c>
      <c r="C16" s="12">
        <v>36</v>
      </c>
      <c r="D16" s="8">
        <v>9.6999999999999993</v>
      </c>
      <c r="E16" s="12">
        <v>33</v>
      </c>
      <c r="F16" s="8">
        <v>15.21</v>
      </c>
      <c r="G16" s="12">
        <v>3</v>
      </c>
      <c r="H16" s="8">
        <v>2.21</v>
      </c>
      <c r="I16" s="12">
        <v>0</v>
      </c>
    </row>
    <row r="17" spans="2:9" ht="15" customHeight="1" x14ac:dyDescent="0.2">
      <c r="B17" t="s">
        <v>32</v>
      </c>
      <c r="C17" s="12">
        <v>19</v>
      </c>
      <c r="D17" s="8">
        <v>5.12</v>
      </c>
      <c r="E17" s="12">
        <v>7</v>
      </c>
      <c r="F17" s="8">
        <v>3.23</v>
      </c>
      <c r="G17" s="12">
        <v>2</v>
      </c>
      <c r="H17" s="8">
        <v>1.47</v>
      </c>
      <c r="I17" s="12">
        <v>0</v>
      </c>
    </row>
    <row r="18" spans="2:9" ht="15" customHeight="1" x14ac:dyDescent="0.2">
      <c r="B18" t="s">
        <v>33</v>
      </c>
      <c r="C18" s="12">
        <v>10</v>
      </c>
      <c r="D18" s="8">
        <v>2.7</v>
      </c>
      <c r="E18" s="12">
        <v>5</v>
      </c>
      <c r="F18" s="8">
        <v>2.2999999999999998</v>
      </c>
      <c r="G18" s="12">
        <v>4</v>
      </c>
      <c r="H18" s="8">
        <v>2.94</v>
      </c>
      <c r="I18" s="12">
        <v>0</v>
      </c>
    </row>
    <row r="19" spans="2:9" ht="15" customHeight="1" x14ac:dyDescent="0.2">
      <c r="B19" t="s">
        <v>34</v>
      </c>
      <c r="C19" s="12">
        <v>8</v>
      </c>
      <c r="D19" s="8">
        <v>2.16</v>
      </c>
      <c r="E19" s="12">
        <v>4</v>
      </c>
      <c r="F19" s="8">
        <v>1.84</v>
      </c>
      <c r="G19" s="12">
        <v>3</v>
      </c>
      <c r="H19" s="8">
        <v>2.21</v>
      </c>
      <c r="I19" s="12">
        <v>0</v>
      </c>
    </row>
    <row r="20" spans="2:9" ht="15" customHeight="1" x14ac:dyDescent="0.2">
      <c r="B20" s="9" t="s">
        <v>184</v>
      </c>
      <c r="C20" s="12">
        <f>SUM(LTBL_32343[総数／事業所数])</f>
        <v>371</v>
      </c>
      <c r="E20" s="12">
        <f>SUBTOTAL(109,LTBL_32343[個人／事業所数])</f>
        <v>217</v>
      </c>
      <c r="G20" s="12">
        <f>SUBTOTAL(109,LTBL_32343[法人／事業所数])</f>
        <v>136</v>
      </c>
      <c r="I20" s="12">
        <f>SUBTOTAL(109,LTBL_32343[法人以外の団体／事業所数])</f>
        <v>2</v>
      </c>
    </row>
    <row r="21" spans="2:9" ht="15" customHeight="1" x14ac:dyDescent="0.2">
      <c r="E21" s="11">
        <f>LTBL_32343[[#Totals],[個人／事業所数]]/LTBL_32343[[#Totals],[総数／事業所数]]</f>
        <v>0.58490566037735847</v>
      </c>
      <c r="G21" s="11">
        <f>LTBL_32343[[#Totals],[法人／事業所数]]/LTBL_32343[[#Totals],[総数／事業所数]]</f>
        <v>0.36657681940700809</v>
      </c>
      <c r="I21" s="11">
        <f>LTBL_32343[[#Totals],[法人以外の団体／事業所数]]/LTBL_32343[[#Totals],[総数／事業所数]]</f>
        <v>5.3908355795148251E-3</v>
      </c>
    </row>
    <row r="23" spans="2:9" ht="33" customHeight="1" x14ac:dyDescent="0.2">
      <c r="B23" t="s">
        <v>185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54</v>
      </c>
      <c r="C24" s="12">
        <v>50</v>
      </c>
      <c r="D24" s="8">
        <v>13.48</v>
      </c>
      <c r="E24" s="12">
        <v>34</v>
      </c>
      <c r="F24" s="8">
        <v>15.67</v>
      </c>
      <c r="G24" s="12">
        <v>16</v>
      </c>
      <c r="H24" s="8">
        <v>11.76</v>
      </c>
      <c r="I24" s="12">
        <v>0</v>
      </c>
    </row>
    <row r="25" spans="2:9" ht="15" customHeight="1" x14ac:dyDescent="0.2">
      <c r="B25" t="s">
        <v>52</v>
      </c>
      <c r="C25" s="12">
        <v>34</v>
      </c>
      <c r="D25" s="8">
        <v>9.16</v>
      </c>
      <c r="E25" s="12">
        <v>24</v>
      </c>
      <c r="F25" s="8">
        <v>11.06</v>
      </c>
      <c r="G25" s="12">
        <v>9</v>
      </c>
      <c r="H25" s="8">
        <v>6.62</v>
      </c>
      <c r="I25" s="12">
        <v>1</v>
      </c>
    </row>
    <row r="26" spans="2:9" ht="15" customHeight="1" x14ac:dyDescent="0.2">
      <c r="B26" t="s">
        <v>59</v>
      </c>
      <c r="C26" s="12">
        <v>33</v>
      </c>
      <c r="D26" s="8">
        <v>8.89</v>
      </c>
      <c r="E26" s="12">
        <v>31</v>
      </c>
      <c r="F26" s="8">
        <v>14.29</v>
      </c>
      <c r="G26" s="12">
        <v>2</v>
      </c>
      <c r="H26" s="8">
        <v>1.47</v>
      </c>
      <c r="I26" s="12">
        <v>0</v>
      </c>
    </row>
    <row r="27" spans="2:9" ht="15" customHeight="1" x14ac:dyDescent="0.2">
      <c r="B27" t="s">
        <v>58</v>
      </c>
      <c r="C27" s="12">
        <v>29</v>
      </c>
      <c r="D27" s="8">
        <v>7.82</v>
      </c>
      <c r="E27" s="12">
        <v>23</v>
      </c>
      <c r="F27" s="8">
        <v>10.6</v>
      </c>
      <c r="G27" s="12">
        <v>5</v>
      </c>
      <c r="H27" s="8">
        <v>3.68</v>
      </c>
      <c r="I27" s="12">
        <v>1</v>
      </c>
    </row>
    <row r="28" spans="2:9" ht="15" customHeight="1" x14ac:dyDescent="0.2">
      <c r="B28" t="s">
        <v>44</v>
      </c>
      <c r="C28" s="12">
        <v>22</v>
      </c>
      <c r="D28" s="8">
        <v>5.93</v>
      </c>
      <c r="E28" s="12">
        <v>17</v>
      </c>
      <c r="F28" s="8">
        <v>7.83</v>
      </c>
      <c r="G28" s="12">
        <v>5</v>
      </c>
      <c r="H28" s="8">
        <v>3.68</v>
      </c>
      <c r="I28" s="12">
        <v>0</v>
      </c>
    </row>
    <row r="29" spans="2:9" ht="15" customHeight="1" x14ac:dyDescent="0.2">
      <c r="B29" t="s">
        <v>43</v>
      </c>
      <c r="C29" s="12">
        <v>20</v>
      </c>
      <c r="D29" s="8">
        <v>5.39</v>
      </c>
      <c r="E29" s="12">
        <v>12</v>
      </c>
      <c r="F29" s="8">
        <v>5.53</v>
      </c>
      <c r="G29" s="12">
        <v>8</v>
      </c>
      <c r="H29" s="8">
        <v>5.88</v>
      </c>
      <c r="I29" s="12">
        <v>0</v>
      </c>
    </row>
    <row r="30" spans="2:9" ht="15" customHeight="1" x14ac:dyDescent="0.2">
      <c r="B30" t="s">
        <v>60</v>
      </c>
      <c r="C30" s="12">
        <v>19</v>
      </c>
      <c r="D30" s="8">
        <v>5.12</v>
      </c>
      <c r="E30" s="12">
        <v>7</v>
      </c>
      <c r="F30" s="8">
        <v>3.23</v>
      </c>
      <c r="G30" s="12">
        <v>2</v>
      </c>
      <c r="H30" s="8">
        <v>1.47</v>
      </c>
      <c r="I30" s="12">
        <v>0</v>
      </c>
    </row>
    <row r="31" spans="2:9" ht="15" customHeight="1" x14ac:dyDescent="0.2">
      <c r="B31" t="s">
        <v>51</v>
      </c>
      <c r="C31" s="12">
        <v>13</v>
      </c>
      <c r="D31" s="8">
        <v>3.5</v>
      </c>
      <c r="E31" s="12">
        <v>9</v>
      </c>
      <c r="F31" s="8">
        <v>4.1500000000000004</v>
      </c>
      <c r="G31" s="12">
        <v>4</v>
      </c>
      <c r="H31" s="8">
        <v>2.94</v>
      </c>
      <c r="I31" s="12">
        <v>0</v>
      </c>
    </row>
    <row r="32" spans="2:9" ht="15" customHeight="1" x14ac:dyDescent="0.2">
      <c r="B32" t="s">
        <v>45</v>
      </c>
      <c r="C32" s="12">
        <v>11</v>
      </c>
      <c r="D32" s="8">
        <v>2.96</v>
      </c>
      <c r="E32" s="12">
        <v>4</v>
      </c>
      <c r="F32" s="8">
        <v>1.84</v>
      </c>
      <c r="G32" s="12">
        <v>7</v>
      </c>
      <c r="H32" s="8">
        <v>5.15</v>
      </c>
      <c r="I32" s="12">
        <v>0</v>
      </c>
    </row>
    <row r="33" spans="2:9" ht="15" customHeight="1" x14ac:dyDescent="0.2">
      <c r="B33" t="s">
        <v>53</v>
      </c>
      <c r="C33" s="12">
        <v>9</v>
      </c>
      <c r="D33" s="8">
        <v>2.4300000000000002</v>
      </c>
      <c r="E33" s="12">
        <v>2</v>
      </c>
      <c r="F33" s="8">
        <v>0.92</v>
      </c>
      <c r="G33" s="12">
        <v>7</v>
      </c>
      <c r="H33" s="8">
        <v>5.15</v>
      </c>
      <c r="I33" s="12">
        <v>0</v>
      </c>
    </row>
    <row r="34" spans="2:9" ht="15" customHeight="1" x14ac:dyDescent="0.2">
      <c r="B34" t="s">
        <v>46</v>
      </c>
      <c r="C34" s="12">
        <v>8</v>
      </c>
      <c r="D34" s="8">
        <v>2.16</v>
      </c>
      <c r="E34" s="12">
        <v>4</v>
      </c>
      <c r="F34" s="8">
        <v>1.84</v>
      </c>
      <c r="G34" s="12">
        <v>4</v>
      </c>
      <c r="H34" s="8">
        <v>2.94</v>
      </c>
      <c r="I34" s="12">
        <v>0</v>
      </c>
    </row>
    <row r="35" spans="2:9" ht="15" customHeight="1" x14ac:dyDescent="0.2">
      <c r="B35" t="s">
        <v>74</v>
      </c>
      <c r="C35" s="12">
        <v>8</v>
      </c>
      <c r="D35" s="8">
        <v>2.16</v>
      </c>
      <c r="E35" s="12">
        <v>6</v>
      </c>
      <c r="F35" s="8">
        <v>2.76</v>
      </c>
      <c r="G35" s="12">
        <v>2</v>
      </c>
      <c r="H35" s="8">
        <v>1.47</v>
      </c>
      <c r="I35" s="12">
        <v>0</v>
      </c>
    </row>
    <row r="36" spans="2:9" ht="15" customHeight="1" x14ac:dyDescent="0.2">
      <c r="B36" t="s">
        <v>72</v>
      </c>
      <c r="C36" s="12">
        <v>7</v>
      </c>
      <c r="D36" s="8">
        <v>1.89</v>
      </c>
      <c r="E36" s="12">
        <v>3</v>
      </c>
      <c r="F36" s="8">
        <v>1.38</v>
      </c>
      <c r="G36" s="12">
        <v>4</v>
      </c>
      <c r="H36" s="8">
        <v>2.94</v>
      </c>
      <c r="I36" s="12">
        <v>0</v>
      </c>
    </row>
    <row r="37" spans="2:9" ht="15" customHeight="1" x14ac:dyDescent="0.2">
      <c r="B37" t="s">
        <v>73</v>
      </c>
      <c r="C37" s="12">
        <v>7</v>
      </c>
      <c r="D37" s="8">
        <v>1.89</v>
      </c>
      <c r="E37" s="12">
        <v>5</v>
      </c>
      <c r="F37" s="8">
        <v>2.2999999999999998</v>
      </c>
      <c r="G37" s="12">
        <v>2</v>
      </c>
      <c r="H37" s="8">
        <v>1.47</v>
      </c>
      <c r="I37" s="12">
        <v>0</v>
      </c>
    </row>
    <row r="38" spans="2:9" ht="15" customHeight="1" x14ac:dyDescent="0.2">
      <c r="B38" t="s">
        <v>76</v>
      </c>
      <c r="C38" s="12">
        <v>7</v>
      </c>
      <c r="D38" s="8">
        <v>1.89</v>
      </c>
      <c r="E38" s="12">
        <v>5</v>
      </c>
      <c r="F38" s="8">
        <v>2.2999999999999998</v>
      </c>
      <c r="G38" s="12">
        <v>2</v>
      </c>
      <c r="H38" s="8">
        <v>1.47</v>
      </c>
      <c r="I38" s="12">
        <v>0</v>
      </c>
    </row>
    <row r="39" spans="2:9" ht="15" customHeight="1" x14ac:dyDescent="0.2">
      <c r="B39" t="s">
        <v>55</v>
      </c>
      <c r="C39" s="12">
        <v>6</v>
      </c>
      <c r="D39" s="8">
        <v>1.62</v>
      </c>
      <c r="E39" s="12">
        <v>3</v>
      </c>
      <c r="F39" s="8">
        <v>1.38</v>
      </c>
      <c r="G39" s="12">
        <v>3</v>
      </c>
      <c r="H39" s="8">
        <v>2.21</v>
      </c>
      <c r="I39" s="12">
        <v>0</v>
      </c>
    </row>
    <row r="40" spans="2:9" ht="15" customHeight="1" x14ac:dyDescent="0.2">
      <c r="B40" t="s">
        <v>61</v>
      </c>
      <c r="C40" s="12">
        <v>6</v>
      </c>
      <c r="D40" s="8">
        <v>1.62</v>
      </c>
      <c r="E40" s="12">
        <v>5</v>
      </c>
      <c r="F40" s="8">
        <v>2.2999999999999998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75</v>
      </c>
      <c r="C41" s="12">
        <v>5</v>
      </c>
      <c r="D41" s="8">
        <v>1.35</v>
      </c>
      <c r="E41" s="12">
        <v>1</v>
      </c>
      <c r="F41" s="8">
        <v>0.46</v>
      </c>
      <c r="G41" s="12">
        <v>4</v>
      </c>
      <c r="H41" s="8">
        <v>2.94</v>
      </c>
      <c r="I41" s="12">
        <v>0</v>
      </c>
    </row>
    <row r="42" spans="2:9" ht="15" customHeight="1" x14ac:dyDescent="0.2">
      <c r="B42" t="s">
        <v>48</v>
      </c>
      <c r="C42" s="12">
        <v>5</v>
      </c>
      <c r="D42" s="8">
        <v>1.35</v>
      </c>
      <c r="E42" s="12">
        <v>0</v>
      </c>
      <c r="F42" s="8">
        <v>0</v>
      </c>
      <c r="G42" s="12">
        <v>5</v>
      </c>
      <c r="H42" s="8">
        <v>3.68</v>
      </c>
      <c r="I42" s="12">
        <v>0</v>
      </c>
    </row>
    <row r="43" spans="2:9" ht="15" customHeight="1" x14ac:dyDescent="0.2">
      <c r="B43" t="s">
        <v>57</v>
      </c>
      <c r="C43" s="12">
        <v>5</v>
      </c>
      <c r="D43" s="8">
        <v>1.35</v>
      </c>
      <c r="E43" s="12">
        <v>2</v>
      </c>
      <c r="F43" s="8">
        <v>0.92</v>
      </c>
      <c r="G43" s="12">
        <v>3</v>
      </c>
      <c r="H43" s="8">
        <v>2.21</v>
      </c>
      <c r="I43" s="12">
        <v>0</v>
      </c>
    </row>
    <row r="44" spans="2:9" ht="15" customHeight="1" x14ac:dyDescent="0.2">
      <c r="B44" t="s">
        <v>67</v>
      </c>
      <c r="C44" s="12">
        <v>5</v>
      </c>
      <c r="D44" s="8">
        <v>1.35</v>
      </c>
      <c r="E44" s="12">
        <v>4</v>
      </c>
      <c r="F44" s="8">
        <v>1.84</v>
      </c>
      <c r="G44" s="12">
        <v>1</v>
      </c>
      <c r="H44" s="8">
        <v>0.74</v>
      </c>
      <c r="I44" s="12">
        <v>0</v>
      </c>
    </row>
    <row r="45" spans="2:9" ht="15" customHeight="1" x14ac:dyDescent="0.2">
      <c r="B45" t="s">
        <v>64</v>
      </c>
      <c r="C45" s="12">
        <v>5</v>
      </c>
      <c r="D45" s="8">
        <v>1.35</v>
      </c>
      <c r="E45" s="12">
        <v>2</v>
      </c>
      <c r="F45" s="8">
        <v>0.92</v>
      </c>
      <c r="G45" s="12">
        <v>3</v>
      </c>
      <c r="H45" s="8">
        <v>2.21</v>
      </c>
      <c r="I45" s="12">
        <v>0</v>
      </c>
    </row>
    <row r="48" spans="2:9" ht="33" customHeight="1" x14ac:dyDescent="0.2">
      <c r="B48" t="s">
        <v>186</v>
      </c>
      <c r="C48" s="10" t="s">
        <v>36</v>
      </c>
      <c r="D48" s="10" t="s">
        <v>37</v>
      </c>
      <c r="E48" s="10" t="s">
        <v>38</v>
      </c>
      <c r="F48" s="10" t="s">
        <v>39</v>
      </c>
      <c r="G48" s="10" t="s">
        <v>40</v>
      </c>
      <c r="H48" s="10" t="s">
        <v>41</v>
      </c>
      <c r="I48" s="10" t="s">
        <v>42</v>
      </c>
    </row>
    <row r="49" spans="2:9" ht="15" customHeight="1" x14ac:dyDescent="0.2">
      <c r="B49" t="s">
        <v>112</v>
      </c>
      <c r="C49" s="12">
        <v>17</v>
      </c>
      <c r="D49" s="8">
        <v>4.58</v>
      </c>
      <c r="E49" s="12">
        <v>16</v>
      </c>
      <c r="F49" s="8">
        <v>7.37</v>
      </c>
      <c r="G49" s="12">
        <v>1</v>
      </c>
      <c r="H49" s="8">
        <v>0.74</v>
      </c>
      <c r="I49" s="12">
        <v>0</v>
      </c>
    </row>
    <row r="50" spans="2:9" ht="15" customHeight="1" x14ac:dyDescent="0.2">
      <c r="B50" t="s">
        <v>100</v>
      </c>
      <c r="C50" s="12">
        <v>16</v>
      </c>
      <c r="D50" s="8">
        <v>4.3099999999999996</v>
      </c>
      <c r="E50" s="12">
        <v>13</v>
      </c>
      <c r="F50" s="8">
        <v>5.99</v>
      </c>
      <c r="G50" s="12">
        <v>3</v>
      </c>
      <c r="H50" s="8">
        <v>2.21</v>
      </c>
      <c r="I50" s="12">
        <v>0</v>
      </c>
    </row>
    <row r="51" spans="2:9" ht="15" customHeight="1" x14ac:dyDescent="0.2">
      <c r="B51" t="s">
        <v>105</v>
      </c>
      <c r="C51" s="12">
        <v>16</v>
      </c>
      <c r="D51" s="8">
        <v>4.3099999999999996</v>
      </c>
      <c r="E51" s="12">
        <v>12</v>
      </c>
      <c r="F51" s="8">
        <v>5.53</v>
      </c>
      <c r="G51" s="12">
        <v>4</v>
      </c>
      <c r="H51" s="8">
        <v>2.94</v>
      </c>
      <c r="I51" s="12">
        <v>0</v>
      </c>
    </row>
    <row r="52" spans="2:9" ht="15" customHeight="1" x14ac:dyDescent="0.2">
      <c r="B52" t="s">
        <v>111</v>
      </c>
      <c r="C52" s="12">
        <v>14</v>
      </c>
      <c r="D52" s="8">
        <v>3.77</v>
      </c>
      <c r="E52" s="12">
        <v>14</v>
      </c>
      <c r="F52" s="8">
        <v>6.45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113</v>
      </c>
      <c r="C53" s="12">
        <v>12</v>
      </c>
      <c r="D53" s="8">
        <v>3.23</v>
      </c>
      <c r="E53" s="12">
        <v>0</v>
      </c>
      <c r="F53" s="8">
        <v>0</v>
      </c>
      <c r="G53" s="12">
        <v>2</v>
      </c>
      <c r="H53" s="8">
        <v>1.47</v>
      </c>
      <c r="I53" s="12">
        <v>0</v>
      </c>
    </row>
    <row r="54" spans="2:9" ht="15" customHeight="1" x14ac:dyDescent="0.2">
      <c r="B54" t="s">
        <v>98</v>
      </c>
      <c r="C54" s="12">
        <v>11</v>
      </c>
      <c r="D54" s="8">
        <v>2.96</v>
      </c>
      <c r="E54" s="12">
        <v>7</v>
      </c>
      <c r="F54" s="8">
        <v>3.23</v>
      </c>
      <c r="G54" s="12">
        <v>4</v>
      </c>
      <c r="H54" s="8">
        <v>2.94</v>
      </c>
      <c r="I54" s="12">
        <v>0</v>
      </c>
    </row>
    <row r="55" spans="2:9" ht="15" customHeight="1" x14ac:dyDescent="0.2">
      <c r="B55" t="s">
        <v>122</v>
      </c>
      <c r="C55" s="12">
        <v>10</v>
      </c>
      <c r="D55" s="8">
        <v>2.7</v>
      </c>
      <c r="E55" s="12">
        <v>10</v>
      </c>
      <c r="F55" s="8">
        <v>4.6100000000000003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134</v>
      </c>
      <c r="C56" s="12">
        <v>10</v>
      </c>
      <c r="D56" s="8">
        <v>2.7</v>
      </c>
      <c r="E56" s="12">
        <v>8</v>
      </c>
      <c r="F56" s="8">
        <v>3.69</v>
      </c>
      <c r="G56" s="12">
        <v>2</v>
      </c>
      <c r="H56" s="8">
        <v>1.47</v>
      </c>
      <c r="I56" s="12">
        <v>0</v>
      </c>
    </row>
    <row r="57" spans="2:9" ht="15" customHeight="1" x14ac:dyDescent="0.2">
      <c r="B57" t="s">
        <v>101</v>
      </c>
      <c r="C57" s="12">
        <v>8</v>
      </c>
      <c r="D57" s="8">
        <v>2.16</v>
      </c>
      <c r="E57" s="12">
        <v>5</v>
      </c>
      <c r="F57" s="8">
        <v>2.2999999999999998</v>
      </c>
      <c r="G57" s="12">
        <v>3</v>
      </c>
      <c r="H57" s="8">
        <v>2.21</v>
      </c>
      <c r="I57" s="12">
        <v>0</v>
      </c>
    </row>
    <row r="58" spans="2:9" ht="15" customHeight="1" x14ac:dyDescent="0.2">
      <c r="B58" t="s">
        <v>99</v>
      </c>
      <c r="C58" s="12">
        <v>7</v>
      </c>
      <c r="D58" s="8">
        <v>1.89</v>
      </c>
      <c r="E58" s="12">
        <v>5</v>
      </c>
      <c r="F58" s="8">
        <v>2.2999999999999998</v>
      </c>
      <c r="G58" s="12">
        <v>2</v>
      </c>
      <c r="H58" s="8">
        <v>1.47</v>
      </c>
      <c r="I58" s="12">
        <v>0</v>
      </c>
    </row>
    <row r="59" spans="2:9" ht="15" customHeight="1" x14ac:dyDescent="0.2">
      <c r="B59" t="s">
        <v>104</v>
      </c>
      <c r="C59" s="12">
        <v>7</v>
      </c>
      <c r="D59" s="8">
        <v>1.89</v>
      </c>
      <c r="E59" s="12">
        <v>3</v>
      </c>
      <c r="F59" s="8">
        <v>1.38</v>
      </c>
      <c r="G59" s="12">
        <v>4</v>
      </c>
      <c r="H59" s="8">
        <v>2.94</v>
      </c>
      <c r="I59" s="12">
        <v>0</v>
      </c>
    </row>
    <row r="60" spans="2:9" ht="15" customHeight="1" x14ac:dyDescent="0.2">
      <c r="B60" t="s">
        <v>108</v>
      </c>
      <c r="C60" s="12">
        <v>7</v>
      </c>
      <c r="D60" s="8">
        <v>1.89</v>
      </c>
      <c r="E60" s="12">
        <v>6</v>
      </c>
      <c r="F60" s="8">
        <v>2.76</v>
      </c>
      <c r="G60" s="12">
        <v>1</v>
      </c>
      <c r="H60" s="8">
        <v>0.74</v>
      </c>
      <c r="I60" s="12">
        <v>0</v>
      </c>
    </row>
    <row r="61" spans="2:9" ht="15" customHeight="1" x14ac:dyDescent="0.2">
      <c r="B61" t="s">
        <v>139</v>
      </c>
      <c r="C61" s="12">
        <v>7</v>
      </c>
      <c r="D61" s="8">
        <v>1.89</v>
      </c>
      <c r="E61" s="12">
        <v>5</v>
      </c>
      <c r="F61" s="8">
        <v>2.2999999999999998</v>
      </c>
      <c r="G61" s="12">
        <v>2</v>
      </c>
      <c r="H61" s="8">
        <v>1.47</v>
      </c>
      <c r="I61" s="12">
        <v>0</v>
      </c>
    </row>
    <row r="62" spans="2:9" ht="15" customHeight="1" x14ac:dyDescent="0.2">
      <c r="B62" t="s">
        <v>114</v>
      </c>
      <c r="C62" s="12">
        <v>7</v>
      </c>
      <c r="D62" s="8">
        <v>1.89</v>
      </c>
      <c r="E62" s="12">
        <v>7</v>
      </c>
      <c r="F62" s="8">
        <v>3.23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123</v>
      </c>
      <c r="C63" s="12">
        <v>6</v>
      </c>
      <c r="D63" s="8">
        <v>1.62</v>
      </c>
      <c r="E63" s="12">
        <v>3</v>
      </c>
      <c r="F63" s="8">
        <v>1.38</v>
      </c>
      <c r="G63" s="12">
        <v>3</v>
      </c>
      <c r="H63" s="8">
        <v>2.21</v>
      </c>
      <c r="I63" s="12">
        <v>0</v>
      </c>
    </row>
    <row r="64" spans="2:9" ht="15" customHeight="1" x14ac:dyDescent="0.2">
      <c r="B64" t="s">
        <v>136</v>
      </c>
      <c r="C64" s="12">
        <v>6</v>
      </c>
      <c r="D64" s="8">
        <v>1.62</v>
      </c>
      <c r="E64" s="12">
        <v>2</v>
      </c>
      <c r="F64" s="8">
        <v>0.92</v>
      </c>
      <c r="G64" s="12">
        <v>4</v>
      </c>
      <c r="H64" s="8">
        <v>2.94</v>
      </c>
      <c r="I64" s="12">
        <v>0</v>
      </c>
    </row>
    <row r="65" spans="2:9" ht="15" customHeight="1" x14ac:dyDescent="0.2">
      <c r="B65" t="s">
        <v>103</v>
      </c>
      <c r="C65" s="12">
        <v>6</v>
      </c>
      <c r="D65" s="8">
        <v>1.62</v>
      </c>
      <c r="E65" s="12">
        <v>1</v>
      </c>
      <c r="F65" s="8">
        <v>0.46</v>
      </c>
      <c r="G65" s="12">
        <v>5</v>
      </c>
      <c r="H65" s="8">
        <v>3.68</v>
      </c>
      <c r="I65" s="12">
        <v>0</v>
      </c>
    </row>
    <row r="66" spans="2:9" ht="15" customHeight="1" x14ac:dyDescent="0.2">
      <c r="B66" t="s">
        <v>121</v>
      </c>
      <c r="C66" s="12">
        <v>6</v>
      </c>
      <c r="D66" s="8">
        <v>1.62</v>
      </c>
      <c r="E66" s="12">
        <v>2</v>
      </c>
      <c r="F66" s="8">
        <v>0.92</v>
      </c>
      <c r="G66" s="12">
        <v>4</v>
      </c>
      <c r="H66" s="8">
        <v>2.94</v>
      </c>
      <c r="I66" s="12">
        <v>0</v>
      </c>
    </row>
    <row r="67" spans="2:9" ht="15" customHeight="1" x14ac:dyDescent="0.2">
      <c r="B67" t="s">
        <v>135</v>
      </c>
      <c r="C67" s="12">
        <v>5</v>
      </c>
      <c r="D67" s="8">
        <v>1.35</v>
      </c>
      <c r="E67" s="12">
        <v>4</v>
      </c>
      <c r="F67" s="8">
        <v>1.84</v>
      </c>
      <c r="G67" s="12">
        <v>1</v>
      </c>
      <c r="H67" s="8">
        <v>0.74</v>
      </c>
      <c r="I67" s="12">
        <v>0</v>
      </c>
    </row>
    <row r="68" spans="2:9" ht="15" customHeight="1" x14ac:dyDescent="0.2">
      <c r="B68" t="s">
        <v>125</v>
      </c>
      <c r="C68" s="12">
        <v>5</v>
      </c>
      <c r="D68" s="8">
        <v>1.35</v>
      </c>
      <c r="E68" s="12">
        <v>1</v>
      </c>
      <c r="F68" s="8">
        <v>0.46</v>
      </c>
      <c r="G68" s="12">
        <v>4</v>
      </c>
      <c r="H68" s="8">
        <v>2.94</v>
      </c>
      <c r="I68" s="12">
        <v>0</v>
      </c>
    </row>
    <row r="69" spans="2:9" ht="15" customHeight="1" x14ac:dyDescent="0.2">
      <c r="B69" t="s">
        <v>137</v>
      </c>
      <c r="C69" s="12">
        <v>5</v>
      </c>
      <c r="D69" s="8">
        <v>1.35</v>
      </c>
      <c r="E69" s="12">
        <v>5</v>
      </c>
      <c r="F69" s="8">
        <v>2.2999999999999998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138</v>
      </c>
      <c r="C70" s="12">
        <v>5</v>
      </c>
      <c r="D70" s="8">
        <v>1.35</v>
      </c>
      <c r="E70" s="12">
        <v>2</v>
      </c>
      <c r="F70" s="8">
        <v>0.92</v>
      </c>
      <c r="G70" s="12">
        <v>2</v>
      </c>
      <c r="H70" s="8">
        <v>1.47</v>
      </c>
      <c r="I70" s="12">
        <v>1</v>
      </c>
    </row>
    <row r="71" spans="2:9" ht="15" customHeight="1" x14ac:dyDescent="0.2">
      <c r="B71" t="s">
        <v>110</v>
      </c>
      <c r="C71" s="12">
        <v>5</v>
      </c>
      <c r="D71" s="8">
        <v>1.35</v>
      </c>
      <c r="E71" s="12">
        <v>5</v>
      </c>
      <c r="F71" s="8">
        <v>2.2999999999999998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115</v>
      </c>
      <c r="C72" s="12">
        <v>5</v>
      </c>
      <c r="D72" s="8">
        <v>1.35</v>
      </c>
      <c r="E72" s="12">
        <v>5</v>
      </c>
      <c r="F72" s="8">
        <v>2.2999999999999998</v>
      </c>
      <c r="G72" s="12">
        <v>0</v>
      </c>
      <c r="H72" s="8">
        <v>0</v>
      </c>
      <c r="I72" s="12">
        <v>0</v>
      </c>
    </row>
    <row r="74" spans="2:9" ht="15" customHeight="1" x14ac:dyDescent="0.2">
      <c r="B74" t="s">
        <v>187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3B69E-F1BA-4B40-A230-953BD069A086}">
  <sheetPr>
    <pageSetUpPr fitToPage="1"/>
  </sheetPr>
  <dimension ref="B2:I8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197</v>
      </c>
    </row>
    <row r="4" spans="2:9" ht="33" customHeight="1" x14ac:dyDescent="0.2">
      <c r="B4" t="s">
        <v>183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20</v>
      </c>
      <c r="D6" s="8">
        <v>13.33</v>
      </c>
      <c r="E6" s="12">
        <v>14</v>
      </c>
      <c r="F6" s="8">
        <v>16.47</v>
      </c>
      <c r="G6" s="12">
        <v>6</v>
      </c>
      <c r="H6" s="8">
        <v>11.11</v>
      </c>
      <c r="I6" s="12">
        <v>0</v>
      </c>
    </row>
    <row r="7" spans="2:9" ht="15" customHeight="1" x14ac:dyDescent="0.2">
      <c r="B7" t="s">
        <v>22</v>
      </c>
      <c r="C7" s="12">
        <v>20</v>
      </c>
      <c r="D7" s="8">
        <v>13.33</v>
      </c>
      <c r="E7" s="12">
        <v>7</v>
      </c>
      <c r="F7" s="8">
        <v>8.24</v>
      </c>
      <c r="G7" s="12">
        <v>13</v>
      </c>
      <c r="H7" s="8">
        <v>24.07</v>
      </c>
      <c r="I7" s="12">
        <v>0</v>
      </c>
    </row>
    <row r="8" spans="2:9" ht="15" customHeight="1" x14ac:dyDescent="0.2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24</v>
      </c>
      <c r="C9" s="12">
        <v>2</v>
      </c>
      <c r="D9" s="8">
        <v>1.33</v>
      </c>
      <c r="E9" s="12">
        <v>1</v>
      </c>
      <c r="F9" s="8">
        <v>1.18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25</v>
      </c>
      <c r="C10" s="12">
        <v>5</v>
      </c>
      <c r="D10" s="8">
        <v>3.33</v>
      </c>
      <c r="E10" s="12">
        <v>5</v>
      </c>
      <c r="F10" s="8">
        <v>5.88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26</v>
      </c>
      <c r="C11" s="12">
        <v>47</v>
      </c>
      <c r="D11" s="8">
        <v>31.33</v>
      </c>
      <c r="E11" s="12">
        <v>27</v>
      </c>
      <c r="F11" s="8">
        <v>31.76</v>
      </c>
      <c r="G11" s="12">
        <v>19</v>
      </c>
      <c r="H11" s="8">
        <v>35.19</v>
      </c>
      <c r="I11" s="12">
        <v>1</v>
      </c>
    </row>
    <row r="12" spans="2:9" ht="15" customHeight="1" x14ac:dyDescent="0.2">
      <c r="B12" t="s">
        <v>27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28</v>
      </c>
      <c r="C13" s="12">
        <v>2</v>
      </c>
      <c r="D13" s="8">
        <v>1.33</v>
      </c>
      <c r="E13" s="12">
        <v>1</v>
      </c>
      <c r="F13" s="8">
        <v>1.18</v>
      </c>
      <c r="G13" s="12">
        <v>1</v>
      </c>
      <c r="H13" s="8">
        <v>1.85</v>
      </c>
      <c r="I13" s="12">
        <v>0</v>
      </c>
    </row>
    <row r="14" spans="2:9" ht="15" customHeight="1" x14ac:dyDescent="0.2">
      <c r="B14" t="s">
        <v>29</v>
      </c>
      <c r="C14" s="12">
        <v>10</v>
      </c>
      <c r="D14" s="8">
        <v>6.67</v>
      </c>
      <c r="E14" s="12">
        <v>3</v>
      </c>
      <c r="F14" s="8">
        <v>3.53</v>
      </c>
      <c r="G14" s="12">
        <v>5</v>
      </c>
      <c r="H14" s="8">
        <v>9.26</v>
      </c>
      <c r="I14" s="12">
        <v>0</v>
      </c>
    </row>
    <row r="15" spans="2:9" ht="15" customHeight="1" x14ac:dyDescent="0.2">
      <c r="B15" t="s">
        <v>30</v>
      </c>
      <c r="C15" s="12">
        <v>12</v>
      </c>
      <c r="D15" s="8">
        <v>8</v>
      </c>
      <c r="E15" s="12">
        <v>7</v>
      </c>
      <c r="F15" s="8">
        <v>8.24</v>
      </c>
      <c r="G15" s="12">
        <v>5</v>
      </c>
      <c r="H15" s="8">
        <v>9.26</v>
      </c>
      <c r="I15" s="12">
        <v>0</v>
      </c>
    </row>
    <row r="16" spans="2:9" ht="15" customHeight="1" x14ac:dyDescent="0.2">
      <c r="B16" t="s">
        <v>31</v>
      </c>
      <c r="C16" s="12">
        <v>15</v>
      </c>
      <c r="D16" s="8">
        <v>10</v>
      </c>
      <c r="E16" s="12">
        <v>14</v>
      </c>
      <c r="F16" s="8">
        <v>16.47</v>
      </c>
      <c r="G16" s="12">
        <v>1</v>
      </c>
      <c r="H16" s="8">
        <v>1.85</v>
      </c>
      <c r="I16" s="12">
        <v>0</v>
      </c>
    </row>
    <row r="17" spans="2:9" ht="15" customHeight="1" x14ac:dyDescent="0.2">
      <c r="B17" t="s">
        <v>32</v>
      </c>
      <c r="C17" s="12">
        <v>8</v>
      </c>
      <c r="D17" s="8">
        <v>5.33</v>
      </c>
      <c r="E17" s="12">
        <v>1</v>
      </c>
      <c r="F17" s="8">
        <v>1.18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33</v>
      </c>
      <c r="C18" s="12">
        <v>5</v>
      </c>
      <c r="D18" s="8">
        <v>3.33</v>
      </c>
      <c r="E18" s="12">
        <v>3</v>
      </c>
      <c r="F18" s="8">
        <v>3.53</v>
      </c>
      <c r="G18" s="12">
        <v>2</v>
      </c>
      <c r="H18" s="8">
        <v>3.7</v>
      </c>
      <c r="I18" s="12">
        <v>0</v>
      </c>
    </row>
    <row r="19" spans="2:9" ht="15" customHeight="1" x14ac:dyDescent="0.2">
      <c r="B19" t="s">
        <v>34</v>
      </c>
      <c r="C19" s="12">
        <v>4</v>
      </c>
      <c r="D19" s="8">
        <v>2.67</v>
      </c>
      <c r="E19" s="12">
        <v>2</v>
      </c>
      <c r="F19" s="8">
        <v>2.35</v>
      </c>
      <c r="G19" s="12">
        <v>2</v>
      </c>
      <c r="H19" s="8">
        <v>3.7</v>
      </c>
      <c r="I19" s="12">
        <v>0</v>
      </c>
    </row>
    <row r="20" spans="2:9" ht="15" customHeight="1" x14ac:dyDescent="0.2">
      <c r="B20" s="9" t="s">
        <v>184</v>
      </c>
      <c r="C20" s="12">
        <f>SUM(LTBL_32386[総数／事業所数])</f>
        <v>150</v>
      </c>
      <c r="E20" s="12">
        <f>SUBTOTAL(109,LTBL_32386[個人／事業所数])</f>
        <v>85</v>
      </c>
      <c r="G20" s="12">
        <f>SUBTOTAL(109,LTBL_32386[法人／事業所数])</f>
        <v>54</v>
      </c>
      <c r="I20" s="12">
        <f>SUBTOTAL(109,LTBL_32386[法人以外の団体／事業所数])</f>
        <v>1</v>
      </c>
    </row>
    <row r="21" spans="2:9" ht="15" customHeight="1" x14ac:dyDescent="0.2">
      <c r="E21" s="11">
        <f>LTBL_32386[[#Totals],[個人／事業所数]]/LTBL_32386[[#Totals],[総数／事業所数]]</f>
        <v>0.56666666666666665</v>
      </c>
      <c r="G21" s="11">
        <f>LTBL_32386[[#Totals],[法人／事業所数]]/LTBL_32386[[#Totals],[総数／事業所数]]</f>
        <v>0.36</v>
      </c>
      <c r="I21" s="11">
        <f>LTBL_32386[[#Totals],[法人以外の団体／事業所数]]/LTBL_32386[[#Totals],[総数／事業所数]]</f>
        <v>6.6666666666666671E-3</v>
      </c>
    </row>
    <row r="23" spans="2:9" ht="33" customHeight="1" x14ac:dyDescent="0.2">
      <c r="B23" t="s">
        <v>185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54</v>
      </c>
      <c r="C24" s="12">
        <v>15</v>
      </c>
      <c r="D24" s="8">
        <v>10</v>
      </c>
      <c r="E24" s="12">
        <v>12</v>
      </c>
      <c r="F24" s="8">
        <v>14.12</v>
      </c>
      <c r="G24" s="12">
        <v>3</v>
      </c>
      <c r="H24" s="8">
        <v>5.56</v>
      </c>
      <c r="I24" s="12">
        <v>0</v>
      </c>
    </row>
    <row r="25" spans="2:9" ht="15" customHeight="1" x14ac:dyDescent="0.2">
      <c r="B25" t="s">
        <v>59</v>
      </c>
      <c r="C25" s="12">
        <v>14</v>
      </c>
      <c r="D25" s="8">
        <v>9.33</v>
      </c>
      <c r="E25" s="12">
        <v>13</v>
      </c>
      <c r="F25" s="8">
        <v>15.29</v>
      </c>
      <c r="G25" s="12">
        <v>1</v>
      </c>
      <c r="H25" s="8">
        <v>1.85</v>
      </c>
      <c r="I25" s="12">
        <v>0</v>
      </c>
    </row>
    <row r="26" spans="2:9" ht="15" customHeight="1" x14ac:dyDescent="0.2">
      <c r="B26" t="s">
        <v>52</v>
      </c>
      <c r="C26" s="12">
        <v>12</v>
      </c>
      <c r="D26" s="8">
        <v>8</v>
      </c>
      <c r="E26" s="12">
        <v>8</v>
      </c>
      <c r="F26" s="8">
        <v>9.41</v>
      </c>
      <c r="G26" s="12">
        <v>3</v>
      </c>
      <c r="H26" s="8">
        <v>5.56</v>
      </c>
      <c r="I26" s="12">
        <v>1</v>
      </c>
    </row>
    <row r="27" spans="2:9" ht="15" customHeight="1" x14ac:dyDescent="0.2">
      <c r="B27" t="s">
        <v>43</v>
      </c>
      <c r="C27" s="12">
        <v>11</v>
      </c>
      <c r="D27" s="8">
        <v>7.33</v>
      </c>
      <c r="E27" s="12">
        <v>8</v>
      </c>
      <c r="F27" s="8">
        <v>9.41</v>
      </c>
      <c r="G27" s="12">
        <v>3</v>
      </c>
      <c r="H27" s="8">
        <v>5.56</v>
      </c>
      <c r="I27" s="12">
        <v>0</v>
      </c>
    </row>
    <row r="28" spans="2:9" ht="15" customHeight="1" x14ac:dyDescent="0.2">
      <c r="B28" t="s">
        <v>58</v>
      </c>
      <c r="C28" s="12">
        <v>8</v>
      </c>
      <c r="D28" s="8">
        <v>5.33</v>
      </c>
      <c r="E28" s="12">
        <v>6</v>
      </c>
      <c r="F28" s="8">
        <v>7.06</v>
      </c>
      <c r="G28" s="12">
        <v>2</v>
      </c>
      <c r="H28" s="8">
        <v>3.7</v>
      </c>
      <c r="I28" s="12">
        <v>0</v>
      </c>
    </row>
    <row r="29" spans="2:9" ht="15" customHeight="1" x14ac:dyDescent="0.2">
      <c r="B29" t="s">
        <v>60</v>
      </c>
      <c r="C29" s="12">
        <v>8</v>
      </c>
      <c r="D29" s="8">
        <v>5.33</v>
      </c>
      <c r="E29" s="12">
        <v>1</v>
      </c>
      <c r="F29" s="8">
        <v>1.18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57</v>
      </c>
      <c r="C30" s="12">
        <v>7</v>
      </c>
      <c r="D30" s="8">
        <v>4.67</v>
      </c>
      <c r="E30" s="12">
        <v>2</v>
      </c>
      <c r="F30" s="8">
        <v>2.35</v>
      </c>
      <c r="G30" s="12">
        <v>3</v>
      </c>
      <c r="H30" s="8">
        <v>5.56</v>
      </c>
      <c r="I30" s="12">
        <v>0</v>
      </c>
    </row>
    <row r="31" spans="2:9" ht="15" customHeight="1" x14ac:dyDescent="0.2">
      <c r="B31" t="s">
        <v>44</v>
      </c>
      <c r="C31" s="12">
        <v>5</v>
      </c>
      <c r="D31" s="8">
        <v>3.33</v>
      </c>
      <c r="E31" s="12">
        <v>4</v>
      </c>
      <c r="F31" s="8">
        <v>4.71</v>
      </c>
      <c r="G31" s="12">
        <v>1</v>
      </c>
      <c r="H31" s="8">
        <v>1.85</v>
      </c>
      <c r="I31" s="12">
        <v>0</v>
      </c>
    </row>
    <row r="32" spans="2:9" ht="15" customHeight="1" x14ac:dyDescent="0.2">
      <c r="B32" t="s">
        <v>46</v>
      </c>
      <c r="C32" s="12">
        <v>5</v>
      </c>
      <c r="D32" s="8">
        <v>3.33</v>
      </c>
      <c r="E32" s="12">
        <v>1</v>
      </c>
      <c r="F32" s="8">
        <v>1.18</v>
      </c>
      <c r="G32" s="12">
        <v>4</v>
      </c>
      <c r="H32" s="8">
        <v>7.41</v>
      </c>
      <c r="I32" s="12">
        <v>0</v>
      </c>
    </row>
    <row r="33" spans="2:9" ht="15" customHeight="1" x14ac:dyDescent="0.2">
      <c r="B33" t="s">
        <v>53</v>
      </c>
      <c r="C33" s="12">
        <v>5</v>
      </c>
      <c r="D33" s="8">
        <v>3.33</v>
      </c>
      <c r="E33" s="12">
        <v>2</v>
      </c>
      <c r="F33" s="8">
        <v>2.35</v>
      </c>
      <c r="G33" s="12">
        <v>3</v>
      </c>
      <c r="H33" s="8">
        <v>5.56</v>
      </c>
      <c r="I33" s="12">
        <v>0</v>
      </c>
    </row>
    <row r="34" spans="2:9" ht="15" customHeight="1" x14ac:dyDescent="0.2">
      <c r="B34" t="s">
        <v>45</v>
      </c>
      <c r="C34" s="12">
        <v>4</v>
      </c>
      <c r="D34" s="8">
        <v>2.67</v>
      </c>
      <c r="E34" s="12">
        <v>2</v>
      </c>
      <c r="F34" s="8">
        <v>2.35</v>
      </c>
      <c r="G34" s="12">
        <v>2</v>
      </c>
      <c r="H34" s="8">
        <v>3.7</v>
      </c>
      <c r="I34" s="12">
        <v>0</v>
      </c>
    </row>
    <row r="35" spans="2:9" ht="15" customHeight="1" x14ac:dyDescent="0.2">
      <c r="B35" t="s">
        <v>73</v>
      </c>
      <c r="C35" s="12">
        <v>4</v>
      </c>
      <c r="D35" s="8">
        <v>2.67</v>
      </c>
      <c r="E35" s="12">
        <v>3</v>
      </c>
      <c r="F35" s="8">
        <v>3.53</v>
      </c>
      <c r="G35" s="12">
        <v>1</v>
      </c>
      <c r="H35" s="8">
        <v>1.85</v>
      </c>
      <c r="I35" s="12">
        <v>0</v>
      </c>
    </row>
    <row r="36" spans="2:9" ht="15" customHeight="1" x14ac:dyDescent="0.2">
      <c r="B36" t="s">
        <v>78</v>
      </c>
      <c r="C36" s="12">
        <v>4</v>
      </c>
      <c r="D36" s="8">
        <v>2.67</v>
      </c>
      <c r="E36" s="12">
        <v>4</v>
      </c>
      <c r="F36" s="8">
        <v>4.71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51</v>
      </c>
      <c r="C37" s="12">
        <v>4</v>
      </c>
      <c r="D37" s="8">
        <v>2.67</v>
      </c>
      <c r="E37" s="12">
        <v>1</v>
      </c>
      <c r="F37" s="8">
        <v>1.18</v>
      </c>
      <c r="G37" s="12">
        <v>3</v>
      </c>
      <c r="H37" s="8">
        <v>5.56</v>
      </c>
      <c r="I37" s="12">
        <v>0</v>
      </c>
    </row>
    <row r="38" spans="2:9" ht="15" customHeight="1" x14ac:dyDescent="0.2">
      <c r="B38" t="s">
        <v>79</v>
      </c>
      <c r="C38" s="12">
        <v>4</v>
      </c>
      <c r="D38" s="8">
        <v>2.67</v>
      </c>
      <c r="E38" s="12">
        <v>3</v>
      </c>
      <c r="F38" s="8">
        <v>3.53</v>
      </c>
      <c r="G38" s="12">
        <v>1</v>
      </c>
      <c r="H38" s="8">
        <v>1.85</v>
      </c>
      <c r="I38" s="12">
        <v>0</v>
      </c>
    </row>
    <row r="39" spans="2:9" ht="15" customHeight="1" x14ac:dyDescent="0.2">
      <c r="B39" t="s">
        <v>56</v>
      </c>
      <c r="C39" s="12">
        <v>3</v>
      </c>
      <c r="D39" s="8">
        <v>2</v>
      </c>
      <c r="E39" s="12">
        <v>1</v>
      </c>
      <c r="F39" s="8">
        <v>1.18</v>
      </c>
      <c r="G39" s="12">
        <v>2</v>
      </c>
      <c r="H39" s="8">
        <v>3.7</v>
      </c>
      <c r="I39" s="12">
        <v>0</v>
      </c>
    </row>
    <row r="40" spans="2:9" ht="15" customHeight="1" x14ac:dyDescent="0.2">
      <c r="B40" t="s">
        <v>67</v>
      </c>
      <c r="C40" s="12">
        <v>3</v>
      </c>
      <c r="D40" s="8">
        <v>2</v>
      </c>
      <c r="E40" s="12">
        <v>1</v>
      </c>
      <c r="F40" s="8">
        <v>1.18</v>
      </c>
      <c r="G40" s="12">
        <v>2</v>
      </c>
      <c r="H40" s="8">
        <v>3.7</v>
      </c>
      <c r="I40" s="12">
        <v>0</v>
      </c>
    </row>
    <row r="41" spans="2:9" ht="15" customHeight="1" x14ac:dyDescent="0.2">
      <c r="B41" t="s">
        <v>61</v>
      </c>
      <c r="C41" s="12">
        <v>3</v>
      </c>
      <c r="D41" s="8">
        <v>2</v>
      </c>
      <c r="E41" s="12">
        <v>3</v>
      </c>
      <c r="F41" s="8">
        <v>3.53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66</v>
      </c>
      <c r="C42" s="12">
        <v>3</v>
      </c>
      <c r="D42" s="8">
        <v>2</v>
      </c>
      <c r="E42" s="12">
        <v>2</v>
      </c>
      <c r="F42" s="8">
        <v>2.35</v>
      </c>
      <c r="G42" s="12">
        <v>1</v>
      </c>
      <c r="H42" s="8">
        <v>1.85</v>
      </c>
      <c r="I42" s="12">
        <v>0</v>
      </c>
    </row>
    <row r="43" spans="2:9" ht="15" customHeight="1" x14ac:dyDescent="0.2">
      <c r="B43" t="s">
        <v>77</v>
      </c>
      <c r="C43" s="12">
        <v>2</v>
      </c>
      <c r="D43" s="8">
        <v>1.33</v>
      </c>
      <c r="E43" s="12">
        <v>1</v>
      </c>
      <c r="F43" s="8">
        <v>1.18</v>
      </c>
      <c r="G43" s="12">
        <v>1</v>
      </c>
      <c r="H43" s="8">
        <v>1.85</v>
      </c>
      <c r="I43" s="12">
        <v>0</v>
      </c>
    </row>
    <row r="44" spans="2:9" ht="15" customHeight="1" x14ac:dyDescent="0.2">
      <c r="B44" t="s">
        <v>72</v>
      </c>
      <c r="C44" s="12">
        <v>2</v>
      </c>
      <c r="D44" s="8">
        <v>1.33</v>
      </c>
      <c r="E44" s="12">
        <v>0</v>
      </c>
      <c r="F44" s="8">
        <v>0</v>
      </c>
      <c r="G44" s="12">
        <v>2</v>
      </c>
      <c r="H44" s="8">
        <v>3.7</v>
      </c>
      <c r="I44" s="12">
        <v>0</v>
      </c>
    </row>
    <row r="45" spans="2:9" ht="15" customHeight="1" x14ac:dyDescent="0.2">
      <c r="B45" t="s">
        <v>68</v>
      </c>
      <c r="C45" s="12">
        <v>2</v>
      </c>
      <c r="D45" s="8">
        <v>1.33</v>
      </c>
      <c r="E45" s="12">
        <v>0</v>
      </c>
      <c r="F45" s="8">
        <v>0</v>
      </c>
      <c r="G45" s="12">
        <v>2</v>
      </c>
      <c r="H45" s="8">
        <v>3.7</v>
      </c>
      <c r="I45" s="12">
        <v>0</v>
      </c>
    </row>
    <row r="46" spans="2:9" ht="15" customHeight="1" x14ac:dyDescent="0.2">
      <c r="B46" t="s">
        <v>47</v>
      </c>
      <c r="C46" s="12">
        <v>2</v>
      </c>
      <c r="D46" s="8">
        <v>1.33</v>
      </c>
      <c r="E46" s="12">
        <v>1</v>
      </c>
      <c r="F46" s="8">
        <v>1.18</v>
      </c>
      <c r="G46" s="12">
        <v>1</v>
      </c>
      <c r="H46" s="8">
        <v>1.85</v>
      </c>
      <c r="I46" s="12">
        <v>0</v>
      </c>
    </row>
    <row r="47" spans="2:9" ht="15" customHeight="1" x14ac:dyDescent="0.2">
      <c r="B47" t="s">
        <v>48</v>
      </c>
      <c r="C47" s="12">
        <v>2</v>
      </c>
      <c r="D47" s="8">
        <v>1.33</v>
      </c>
      <c r="E47" s="12">
        <v>0</v>
      </c>
      <c r="F47" s="8">
        <v>0</v>
      </c>
      <c r="G47" s="12">
        <v>2</v>
      </c>
      <c r="H47" s="8">
        <v>3.7</v>
      </c>
      <c r="I47" s="12">
        <v>0</v>
      </c>
    </row>
    <row r="48" spans="2:9" ht="15" customHeight="1" x14ac:dyDescent="0.2">
      <c r="B48" t="s">
        <v>49</v>
      </c>
      <c r="C48" s="12">
        <v>2</v>
      </c>
      <c r="D48" s="8">
        <v>1.33</v>
      </c>
      <c r="E48" s="12">
        <v>0</v>
      </c>
      <c r="F48" s="8">
        <v>0</v>
      </c>
      <c r="G48" s="12">
        <v>2</v>
      </c>
      <c r="H48" s="8">
        <v>3.7</v>
      </c>
      <c r="I48" s="12">
        <v>0</v>
      </c>
    </row>
    <row r="49" spans="2:9" ht="15" customHeight="1" x14ac:dyDescent="0.2">
      <c r="B49" t="s">
        <v>62</v>
      </c>
      <c r="C49" s="12">
        <v>2</v>
      </c>
      <c r="D49" s="8">
        <v>1.33</v>
      </c>
      <c r="E49" s="12">
        <v>0</v>
      </c>
      <c r="F49" s="8">
        <v>0</v>
      </c>
      <c r="G49" s="12">
        <v>2</v>
      </c>
      <c r="H49" s="8">
        <v>3.7</v>
      </c>
      <c r="I49" s="12">
        <v>0</v>
      </c>
    </row>
    <row r="52" spans="2:9" ht="33" customHeight="1" x14ac:dyDescent="0.2">
      <c r="B52" t="s">
        <v>186</v>
      </c>
      <c r="C52" s="10" t="s">
        <v>36</v>
      </c>
      <c r="D52" s="10" t="s">
        <v>37</v>
      </c>
      <c r="E52" s="10" t="s">
        <v>38</v>
      </c>
      <c r="F52" s="10" t="s">
        <v>39</v>
      </c>
      <c r="G52" s="10" t="s">
        <v>40</v>
      </c>
      <c r="H52" s="10" t="s">
        <v>41</v>
      </c>
      <c r="I52" s="10" t="s">
        <v>42</v>
      </c>
    </row>
    <row r="53" spans="2:9" ht="15" customHeight="1" x14ac:dyDescent="0.2">
      <c r="B53" t="s">
        <v>100</v>
      </c>
      <c r="C53" s="12">
        <v>8</v>
      </c>
      <c r="D53" s="8">
        <v>5.33</v>
      </c>
      <c r="E53" s="12">
        <v>6</v>
      </c>
      <c r="F53" s="8">
        <v>7.06</v>
      </c>
      <c r="G53" s="12">
        <v>2</v>
      </c>
      <c r="H53" s="8">
        <v>3.7</v>
      </c>
      <c r="I53" s="12">
        <v>0</v>
      </c>
    </row>
    <row r="54" spans="2:9" ht="15" customHeight="1" x14ac:dyDescent="0.2">
      <c r="B54" t="s">
        <v>111</v>
      </c>
      <c r="C54" s="12">
        <v>7</v>
      </c>
      <c r="D54" s="8">
        <v>4.67</v>
      </c>
      <c r="E54" s="12">
        <v>7</v>
      </c>
      <c r="F54" s="8">
        <v>8.24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113</v>
      </c>
      <c r="C55" s="12">
        <v>7</v>
      </c>
      <c r="D55" s="8">
        <v>4.67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98</v>
      </c>
      <c r="C56" s="12">
        <v>6</v>
      </c>
      <c r="D56" s="8">
        <v>4</v>
      </c>
      <c r="E56" s="12">
        <v>5</v>
      </c>
      <c r="F56" s="8">
        <v>5.88</v>
      </c>
      <c r="G56" s="12">
        <v>1</v>
      </c>
      <c r="H56" s="8">
        <v>1.85</v>
      </c>
      <c r="I56" s="12">
        <v>0</v>
      </c>
    </row>
    <row r="57" spans="2:9" ht="15" customHeight="1" x14ac:dyDescent="0.2">
      <c r="B57" t="s">
        <v>112</v>
      </c>
      <c r="C57" s="12">
        <v>6</v>
      </c>
      <c r="D57" s="8">
        <v>4</v>
      </c>
      <c r="E57" s="12">
        <v>6</v>
      </c>
      <c r="F57" s="8">
        <v>7.06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104</v>
      </c>
      <c r="C58" s="12">
        <v>5</v>
      </c>
      <c r="D58" s="8">
        <v>3.33</v>
      </c>
      <c r="E58" s="12">
        <v>4</v>
      </c>
      <c r="F58" s="8">
        <v>4.71</v>
      </c>
      <c r="G58" s="12">
        <v>1</v>
      </c>
      <c r="H58" s="8">
        <v>1.85</v>
      </c>
      <c r="I58" s="12">
        <v>0</v>
      </c>
    </row>
    <row r="59" spans="2:9" ht="15" customHeight="1" x14ac:dyDescent="0.2">
      <c r="B59" t="s">
        <v>134</v>
      </c>
      <c r="C59" s="12">
        <v>5</v>
      </c>
      <c r="D59" s="8">
        <v>3.33</v>
      </c>
      <c r="E59" s="12">
        <v>5</v>
      </c>
      <c r="F59" s="8">
        <v>5.88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107</v>
      </c>
      <c r="C60" s="12">
        <v>5</v>
      </c>
      <c r="D60" s="8">
        <v>3.33</v>
      </c>
      <c r="E60" s="12">
        <v>1</v>
      </c>
      <c r="F60" s="8">
        <v>1.18</v>
      </c>
      <c r="G60" s="12">
        <v>2</v>
      </c>
      <c r="H60" s="8">
        <v>3.7</v>
      </c>
      <c r="I60" s="12">
        <v>0</v>
      </c>
    </row>
    <row r="61" spans="2:9" ht="15" customHeight="1" x14ac:dyDescent="0.2">
      <c r="B61" t="s">
        <v>121</v>
      </c>
      <c r="C61" s="12">
        <v>4</v>
      </c>
      <c r="D61" s="8">
        <v>2.67</v>
      </c>
      <c r="E61" s="12">
        <v>2</v>
      </c>
      <c r="F61" s="8">
        <v>2.35</v>
      </c>
      <c r="G61" s="12">
        <v>2</v>
      </c>
      <c r="H61" s="8">
        <v>3.7</v>
      </c>
      <c r="I61" s="12">
        <v>0</v>
      </c>
    </row>
    <row r="62" spans="2:9" ht="15" customHeight="1" x14ac:dyDescent="0.2">
      <c r="B62" t="s">
        <v>96</v>
      </c>
      <c r="C62" s="12">
        <v>3</v>
      </c>
      <c r="D62" s="8">
        <v>2</v>
      </c>
      <c r="E62" s="12">
        <v>2</v>
      </c>
      <c r="F62" s="8">
        <v>2.35</v>
      </c>
      <c r="G62" s="12">
        <v>1</v>
      </c>
      <c r="H62" s="8">
        <v>1.85</v>
      </c>
      <c r="I62" s="12">
        <v>0</v>
      </c>
    </row>
    <row r="63" spans="2:9" ht="15" customHeight="1" x14ac:dyDescent="0.2">
      <c r="B63" t="s">
        <v>122</v>
      </c>
      <c r="C63" s="12">
        <v>3</v>
      </c>
      <c r="D63" s="8">
        <v>2</v>
      </c>
      <c r="E63" s="12">
        <v>3</v>
      </c>
      <c r="F63" s="8">
        <v>3.53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141</v>
      </c>
      <c r="C64" s="12">
        <v>3</v>
      </c>
      <c r="D64" s="8">
        <v>2</v>
      </c>
      <c r="E64" s="12">
        <v>3</v>
      </c>
      <c r="F64" s="8">
        <v>3.53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103</v>
      </c>
      <c r="C65" s="12">
        <v>3</v>
      </c>
      <c r="D65" s="8">
        <v>2</v>
      </c>
      <c r="E65" s="12">
        <v>2</v>
      </c>
      <c r="F65" s="8">
        <v>2.35</v>
      </c>
      <c r="G65" s="12">
        <v>1</v>
      </c>
      <c r="H65" s="8">
        <v>1.85</v>
      </c>
      <c r="I65" s="12">
        <v>0</v>
      </c>
    </row>
    <row r="66" spans="2:9" ht="15" customHeight="1" x14ac:dyDescent="0.2">
      <c r="B66" t="s">
        <v>144</v>
      </c>
      <c r="C66" s="12">
        <v>3</v>
      </c>
      <c r="D66" s="8">
        <v>2</v>
      </c>
      <c r="E66" s="12">
        <v>3</v>
      </c>
      <c r="F66" s="8">
        <v>3.53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115</v>
      </c>
      <c r="C67" s="12">
        <v>3</v>
      </c>
      <c r="D67" s="8">
        <v>2</v>
      </c>
      <c r="E67" s="12">
        <v>3</v>
      </c>
      <c r="F67" s="8">
        <v>3.53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130</v>
      </c>
      <c r="C68" s="12">
        <v>3</v>
      </c>
      <c r="D68" s="8">
        <v>2</v>
      </c>
      <c r="E68" s="12">
        <v>2</v>
      </c>
      <c r="F68" s="8">
        <v>2.35</v>
      </c>
      <c r="G68" s="12">
        <v>1</v>
      </c>
      <c r="H68" s="8">
        <v>1.85</v>
      </c>
      <c r="I68" s="12">
        <v>0</v>
      </c>
    </row>
    <row r="69" spans="2:9" ht="15" customHeight="1" x14ac:dyDescent="0.2">
      <c r="B69" t="s">
        <v>97</v>
      </c>
      <c r="C69" s="12">
        <v>2</v>
      </c>
      <c r="D69" s="8">
        <v>1.33</v>
      </c>
      <c r="E69" s="12">
        <v>1</v>
      </c>
      <c r="F69" s="8">
        <v>1.18</v>
      </c>
      <c r="G69" s="12">
        <v>1</v>
      </c>
      <c r="H69" s="8">
        <v>1.85</v>
      </c>
      <c r="I69" s="12">
        <v>0</v>
      </c>
    </row>
    <row r="70" spans="2:9" ht="15" customHeight="1" x14ac:dyDescent="0.2">
      <c r="B70" t="s">
        <v>125</v>
      </c>
      <c r="C70" s="12">
        <v>2</v>
      </c>
      <c r="D70" s="8">
        <v>1.33</v>
      </c>
      <c r="E70" s="12">
        <v>1</v>
      </c>
      <c r="F70" s="8">
        <v>1.18</v>
      </c>
      <c r="G70" s="12">
        <v>1</v>
      </c>
      <c r="H70" s="8">
        <v>1.85</v>
      </c>
      <c r="I70" s="12">
        <v>0</v>
      </c>
    </row>
    <row r="71" spans="2:9" ht="15" customHeight="1" x14ac:dyDescent="0.2">
      <c r="B71" t="s">
        <v>133</v>
      </c>
      <c r="C71" s="12">
        <v>2</v>
      </c>
      <c r="D71" s="8">
        <v>1.33</v>
      </c>
      <c r="E71" s="12">
        <v>1</v>
      </c>
      <c r="F71" s="8">
        <v>1.18</v>
      </c>
      <c r="G71" s="12">
        <v>1</v>
      </c>
      <c r="H71" s="8">
        <v>1.85</v>
      </c>
      <c r="I71" s="12">
        <v>0</v>
      </c>
    </row>
    <row r="72" spans="2:9" ht="15" customHeight="1" x14ac:dyDescent="0.2">
      <c r="B72" t="s">
        <v>136</v>
      </c>
      <c r="C72" s="12">
        <v>2</v>
      </c>
      <c r="D72" s="8">
        <v>1.33</v>
      </c>
      <c r="E72" s="12">
        <v>0</v>
      </c>
      <c r="F72" s="8">
        <v>0</v>
      </c>
      <c r="G72" s="12">
        <v>2</v>
      </c>
      <c r="H72" s="8">
        <v>3.7</v>
      </c>
      <c r="I72" s="12">
        <v>0</v>
      </c>
    </row>
    <row r="73" spans="2:9" ht="15" customHeight="1" x14ac:dyDescent="0.2">
      <c r="B73" t="s">
        <v>140</v>
      </c>
      <c r="C73" s="12">
        <v>2</v>
      </c>
      <c r="D73" s="8">
        <v>1.33</v>
      </c>
      <c r="E73" s="12">
        <v>1</v>
      </c>
      <c r="F73" s="8">
        <v>1.18</v>
      </c>
      <c r="G73" s="12">
        <v>1</v>
      </c>
      <c r="H73" s="8">
        <v>1.85</v>
      </c>
      <c r="I73" s="12">
        <v>0</v>
      </c>
    </row>
    <row r="74" spans="2:9" ht="15" customHeight="1" x14ac:dyDescent="0.2">
      <c r="B74" t="s">
        <v>137</v>
      </c>
      <c r="C74" s="12">
        <v>2</v>
      </c>
      <c r="D74" s="8">
        <v>1.33</v>
      </c>
      <c r="E74" s="12">
        <v>2</v>
      </c>
      <c r="F74" s="8">
        <v>2.35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142</v>
      </c>
      <c r="C75" s="12">
        <v>2</v>
      </c>
      <c r="D75" s="8">
        <v>1.33</v>
      </c>
      <c r="E75" s="12">
        <v>0</v>
      </c>
      <c r="F75" s="8">
        <v>0</v>
      </c>
      <c r="G75" s="12">
        <v>2</v>
      </c>
      <c r="H75" s="8">
        <v>3.7</v>
      </c>
      <c r="I75" s="12">
        <v>0</v>
      </c>
    </row>
    <row r="76" spans="2:9" ht="15" customHeight="1" x14ac:dyDescent="0.2">
      <c r="B76" t="s">
        <v>99</v>
      </c>
      <c r="C76" s="12">
        <v>2</v>
      </c>
      <c r="D76" s="8">
        <v>1.33</v>
      </c>
      <c r="E76" s="12">
        <v>1</v>
      </c>
      <c r="F76" s="8">
        <v>1.18</v>
      </c>
      <c r="G76" s="12">
        <v>1</v>
      </c>
      <c r="H76" s="8">
        <v>1.85</v>
      </c>
      <c r="I76" s="12">
        <v>0</v>
      </c>
    </row>
    <row r="77" spans="2:9" ht="15" customHeight="1" x14ac:dyDescent="0.2">
      <c r="B77" t="s">
        <v>143</v>
      </c>
      <c r="C77" s="12">
        <v>2</v>
      </c>
      <c r="D77" s="8">
        <v>1.33</v>
      </c>
      <c r="E77" s="12">
        <v>0</v>
      </c>
      <c r="F77" s="8">
        <v>0</v>
      </c>
      <c r="G77" s="12">
        <v>2</v>
      </c>
      <c r="H77" s="8">
        <v>3.7</v>
      </c>
      <c r="I77" s="12">
        <v>0</v>
      </c>
    </row>
    <row r="78" spans="2:9" ht="15" customHeight="1" x14ac:dyDescent="0.2">
      <c r="B78" t="s">
        <v>116</v>
      </c>
      <c r="C78" s="12">
        <v>2</v>
      </c>
      <c r="D78" s="8">
        <v>1.33</v>
      </c>
      <c r="E78" s="12">
        <v>2</v>
      </c>
      <c r="F78" s="8">
        <v>2.35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102</v>
      </c>
      <c r="C79" s="12">
        <v>2</v>
      </c>
      <c r="D79" s="8">
        <v>1.33</v>
      </c>
      <c r="E79" s="12">
        <v>0</v>
      </c>
      <c r="F79" s="8">
        <v>0</v>
      </c>
      <c r="G79" s="12">
        <v>2</v>
      </c>
      <c r="H79" s="8">
        <v>3.7</v>
      </c>
      <c r="I79" s="12">
        <v>0</v>
      </c>
    </row>
    <row r="80" spans="2:9" ht="15" customHeight="1" x14ac:dyDescent="0.2">
      <c r="B80" t="s">
        <v>145</v>
      </c>
      <c r="C80" s="12">
        <v>2</v>
      </c>
      <c r="D80" s="8">
        <v>1.33</v>
      </c>
      <c r="E80" s="12">
        <v>1</v>
      </c>
      <c r="F80" s="8">
        <v>1.18</v>
      </c>
      <c r="G80" s="12">
        <v>1</v>
      </c>
      <c r="H80" s="8">
        <v>1.85</v>
      </c>
      <c r="I80" s="12">
        <v>0</v>
      </c>
    </row>
    <row r="81" spans="2:9" ht="15" customHeight="1" x14ac:dyDescent="0.2">
      <c r="B81" t="s">
        <v>124</v>
      </c>
      <c r="C81" s="12">
        <v>2</v>
      </c>
      <c r="D81" s="8">
        <v>1.33</v>
      </c>
      <c r="E81" s="12">
        <v>1</v>
      </c>
      <c r="F81" s="8">
        <v>1.18</v>
      </c>
      <c r="G81" s="12">
        <v>1</v>
      </c>
      <c r="H81" s="8">
        <v>1.85</v>
      </c>
      <c r="I81" s="12">
        <v>0</v>
      </c>
    </row>
    <row r="82" spans="2:9" ht="15" customHeight="1" x14ac:dyDescent="0.2">
      <c r="B82" t="s">
        <v>108</v>
      </c>
      <c r="C82" s="12">
        <v>2</v>
      </c>
      <c r="D82" s="8">
        <v>1.33</v>
      </c>
      <c r="E82" s="12">
        <v>2</v>
      </c>
      <c r="F82" s="8">
        <v>2.35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109</v>
      </c>
      <c r="C83" s="12">
        <v>2</v>
      </c>
      <c r="D83" s="8">
        <v>1.33</v>
      </c>
      <c r="E83" s="12">
        <v>2</v>
      </c>
      <c r="F83" s="8">
        <v>2.35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146</v>
      </c>
      <c r="C84" s="12">
        <v>2</v>
      </c>
      <c r="D84" s="8">
        <v>1.33</v>
      </c>
      <c r="E84" s="12">
        <v>0</v>
      </c>
      <c r="F84" s="8">
        <v>0</v>
      </c>
      <c r="G84" s="12">
        <v>2</v>
      </c>
      <c r="H84" s="8">
        <v>3.7</v>
      </c>
      <c r="I84" s="12">
        <v>0</v>
      </c>
    </row>
    <row r="86" spans="2:9" ht="15" customHeight="1" x14ac:dyDescent="0.2">
      <c r="B86" t="s">
        <v>187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DA142-A8D2-4B47-AECE-6C5D8A2E311E}">
  <sheetPr>
    <pageSetUpPr fitToPage="1"/>
  </sheetPr>
  <dimension ref="B2:I8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198</v>
      </c>
    </row>
    <row r="4" spans="2:9" ht="33" customHeight="1" x14ac:dyDescent="0.2">
      <c r="B4" t="s">
        <v>183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20</v>
      </c>
      <c r="D6" s="8">
        <v>13.07</v>
      </c>
      <c r="E6" s="12">
        <v>9</v>
      </c>
      <c r="F6" s="8">
        <v>10.59</v>
      </c>
      <c r="G6" s="12">
        <v>11</v>
      </c>
      <c r="H6" s="8">
        <v>17.190000000000001</v>
      </c>
      <c r="I6" s="12">
        <v>0</v>
      </c>
    </row>
    <row r="7" spans="2:9" ht="15" customHeight="1" x14ac:dyDescent="0.2">
      <c r="B7" t="s">
        <v>22</v>
      </c>
      <c r="C7" s="12">
        <v>10</v>
      </c>
      <c r="D7" s="8">
        <v>6.54</v>
      </c>
      <c r="E7" s="12">
        <v>2</v>
      </c>
      <c r="F7" s="8">
        <v>2.35</v>
      </c>
      <c r="G7" s="12">
        <v>8</v>
      </c>
      <c r="H7" s="8">
        <v>12.5</v>
      </c>
      <c r="I7" s="12">
        <v>0</v>
      </c>
    </row>
    <row r="8" spans="2:9" ht="15" customHeight="1" x14ac:dyDescent="0.2">
      <c r="B8" t="s">
        <v>23</v>
      </c>
      <c r="C8" s="12">
        <v>1</v>
      </c>
      <c r="D8" s="8">
        <v>0.65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24</v>
      </c>
      <c r="C9" s="12">
        <v>2</v>
      </c>
      <c r="D9" s="8">
        <v>1.31</v>
      </c>
      <c r="E9" s="12">
        <v>0</v>
      </c>
      <c r="F9" s="8">
        <v>0</v>
      </c>
      <c r="G9" s="12">
        <v>2</v>
      </c>
      <c r="H9" s="8">
        <v>3.13</v>
      </c>
      <c r="I9" s="12">
        <v>0</v>
      </c>
    </row>
    <row r="10" spans="2:9" ht="15" customHeight="1" x14ac:dyDescent="0.2">
      <c r="B10" t="s">
        <v>25</v>
      </c>
      <c r="C10" s="12">
        <v>2</v>
      </c>
      <c r="D10" s="8">
        <v>1.31</v>
      </c>
      <c r="E10" s="12">
        <v>0</v>
      </c>
      <c r="F10" s="8">
        <v>0</v>
      </c>
      <c r="G10" s="12">
        <v>2</v>
      </c>
      <c r="H10" s="8">
        <v>3.13</v>
      </c>
      <c r="I10" s="12">
        <v>0</v>
      </c>
    </row>
    <row r="11" spans="2:9" ht="15" customHeight="1" x14ac:dyDescent="0.2">
      <c r="B11" t="s">
        <v>26</v>
      </c>
      <c r="C11" s="12">
        <v>44</v>
      </c>
      <c r="D11" s="8">
        <v>28.76</v>
      </c>
      <c r="E11" s="12">
        <v>27</v>
      </c>
      <c r="F11" s="8">
        <v>31.76</v>
      </c>
      <c r="G11" s="12">
        <v>16</v>
      </c>
      <c r="H11" s="8">
        <v>25</v>
      </c>
      <c r="I11" s="12">
        <v>1</v>
      </c>
    </row>
    <row r="12" spans="2:9" ht="15" customHeight="1" x14ac:dyDescent="0.2">
      <c r="B12" t="s">
        <v>27</v>
      </c>
      <c r="C12" s="12">
        <v>1</v>
      </c>
      <c r="D12" s="8">
        <v>0.65</v>
      </c>
      <c r="E12" s="12">
        <v>1</v>
      </c>
      <c r="F12" s="8">
        <v>1.18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28</v>
      </c>
      <c r="C13" s="12">
        <v>7</v>
      </c>
      <c r="D13" s="8">
        <v>4.58</v>
      </c>
      <c r="E13" s="12">
        <v>4</v>
      </c>
      <c r="F13" s="8">
        <v>4.71</v>
      </c>
      <c r="G13" s="12">
        <v>3</v>
      </c>
      <c r="H13" s="8">
        <v>4.6900000000000004</v>
      </c>
      <c r="I13" s="12">
        <v>0</v>
      </c>
    </row>
    <row r="14" spans="2:9" ht="15" customHeight="1" x14ac:dyDescent="0.2">
      <c r="B14" t="s">
        <v>29</v>
      </c>
      <c r="C14" s="12">
        <v>15</v>
      </c>
      <c r="D14" s="8">
        <v>9.8000000000000007</v>
      </c>
      <c r="E14" s="12">
        <v>4</v>
      </c>
      <c r="F14" s="8">
        <v>4.71</v>
      </c>
      <c r="G14" s="12">
        <v>10</v>
      </c>
      <c r="H14" s="8">
        <v>15.63</v>
      </c>
      <c r="I14" s="12">
        <v>0</v>
      </c>
    </row>
    <row r="15" spans="2:9" ht="15" customHeight="1" x14ac:dyDescent="0.2">
      <c r="B15" t="s">
        <v>30</v>
      </c>
      <c r="C15" s="12">
        <v>19</v>
      </c>
      <c r="D15" s="8">
        <v>12.42</v>
      </c>
      <c r="E15" s="12">
        <v>16</v>
      </c>
      <c r="F15" s="8">
        <v>18.82</v>
      </c>
      <c r="G15" s="12">
        <v>3</v>
      </c>
      <c r="H15" s="8">
        <v>4.6900000000000004</v>
      </c>
      <c r="I15" s="12">
        <v>0</v>
      </c>
    </row>
    <row r="16" spans="2:9" ht="15" customHeight="1" x14ac:dyDescent="0.2">
      <c r="B16" t="s">
        <v>31</v>
      </c>
      <c r="C16" s="12">
        <v>19</v>
      </c>
      <c r="D16" s="8">
        <v>12.42</v>
      </c>
      <c r="E16" s="12">
        <v>18</v>
      </c>
      <c r="F16" s="8">
        <v>21.18</v>
      </c>
      <c r="G16" s="12">
        <v>1</v>
      </c>
      <c r="H16" s="8">
        <v>1.56</v>
      </c>
      <c r="I16" s="12">
        <v>0</v>
      </c>
    </row>
    <row r="17" spans="2:9" ht="15" customHeight="1" x14ac:dyDescent="0.2">
      <c r="B17" t="s">
        <v>32</v>
      </c>
      <c r="C17" s="12">
        <v>1</v>
      </c>
      <c r="D17" s="8">
        <v>0.65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33</v>
      </c>
      <c r="C18" s="12">
        <v>7</v>
      </c>
      <c r="D18" s="8">
        <v>4.58</v>
      </c>
      <c r="E18" s="12">
        <v>3</v>
      </c>
      <c r="F18" s="8">
        <v>3.53</v>
      </c>
      <c r="G18" s="12">
        <v>4</v>
      </c>
      <c r="H18" s="8">
        <v>6.25</v>
      </c>
      <c r="I18" s="12">
        <v>0</v>
      </c>
    </row>
    <row r="19" spans="2:9" ht="15" customHeight="1" x14ac:dyDescent="0.2">
      <c r="B19" t="s">
        <v>34</v>
      </c>
      <c r="C19" s="12">
        <v>5</v>
      </c>
      <c r="D19" s="8">
        <v>3.27</v>
      </c>
      <c r="E19" s="12">
        <v>1</v>
      </c>
      <c r="F19" s="8">
        <v>1.18</v>
      </c>
      <c r="G19" s="12">
        <v>4</v>
      </c>
      <c r="H19" s="8">
        <v>6.25</v>
      </c>
      <c r="I19" s="12">
        <v>0</v>
      </c>
    </row>
    <row r="20" spans="2:9" ht="15" customHeight="1" x14ac:dyDescent="0.2">
      <c r="B20" s="9" t="s">
        <v>184</v>
      </c>
      <c r="C20" s="12">
        <f>SUM(LTBL_32441[総数／事業所数])</f>
        <v>153</v>
      </c>
      <c r="E20" s="12">
        <f>SUBTOTAL(109,LTBL_32441[個人／事業所数])</f>
        <v>85</v>
      </c>
      <c r="G20" s="12">
        <f>SUBTOTAL(109,LTBL_32441[法人／事業所数])</f>
        <v>64</v>
      </c>
      <c r="I20" s="12">
        <f>SUBTOTAL(109,LTBL_32441[法人以外の団体／事業所数])</f>
        <v>1</v>
      </c>
    </row>
    <row r="21" spans="2:9" ht="15" customHeight="1" x14ac:dyDescent="0.2">
      <c r="E21" s="11">
        <f>LTBL_32441[[#Totals],[個人／事業所数]]/LTBL_32441[[#Totals],[総数／事業所数]]</f>
        <v>0.55555555555555558</v>
      </c>
      <c r="G21" s="11">
        <f>LTBL_32441[[#Totals],[法人／事業所数]]/LTBL_32441[[#Totals],[総数／事業所数]]</f>
        <v>0.41830065359477125</v>
      </c>
      <c r="I21" s="11">
        <f>LTBL_32441[[#Totals],[法人以外の団体／事業所数]]/LTBL_32441[[#Totals],[総数／事業所数]]</f>
        <v>6.5359477124183009E-3</v>
      </c>
    </row>
    <row r="23" spans="2:9" ht="33" customHeight="1" x14ac:dyDescent="0.2">
      <c r="B23" t="s">
        <v>185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59</v>
      </c>
      <c r="C24" s="12">
        <v>19</v>
      </c>
      <c r="D24" s="8">
        <v>12.42</v>
      </c>
      <c r="E24" s="12">
        <v>18</v>
      </c>
      <c r="F24" s="8">
        <v>21.18</v>
      </c>
      <c r="G24" s="12">
        <v>1</v>
      </c>
      <c r="H24" s="8">
        <v>1.56</v>
      </c>
      <c r="I24" s="12">
        <v>0</v>
      </c>
    </row>
    <row r="25" spans="2:9" ht="15" customHeight="1" x14ac:dyDescent="0.2">
      <c r="B25" t="s">
        <v>58</v>
      </c>
      <c r="C25" s="12">
        <v>17</v>
      </c>
      <c r="D25" s="8">
        <v>11.11</v>
      </c>
      <c r="E25" s="12">
        <v>16</v>
      </c>
      <c r="F25" s="8">
        <v>18.82</v>
      </c>
      <c r="G25" s="12">
        <v>1</v>
      </c>
      <c r="H25" s="8">
        <v>1.56</v>
      </c>
      <c r="I25" s="12">
        <v>0</v>
      </c>
    </row>
    <row r="26" spans="2:9" ht="15" customHeight="1" x14ac:dyDescent="0.2">
      <c r="B26" t="s">
        <v>52</v>
      </c>
      <c r="C26" s="12">
        <v>16</v>
      </c>
      <c r="D26" s="8">
        <v>10.46</v>
      </c>
      <c r="E26" s="12">
        <v>10</v>
      </c>
      <c r="F26" s="8">
        <v>11.76</v>
      </c>
      <c r="G26" s="12">
        <v>5</v>
      </c>
      <c r="H26" s="8">
        <v>7.81</v>
      </c>
      <c r="I26" s="12">
        <v>1</v>
      </c>
    </row>
    <row r="27" spans="2:9" ht="15" customHeight="1" x14ac:dyDescent="0.2">
      <c r="B27" t="s">
        <v>54</v>
      </c>
      <c r="C27" s="12">
        <v>14</v>
      </c>
      <c r="D27" s="8">
        <v>9.15</v>
      </c>
      <c r="E27" s="12">
        <v>10</v>
      </c>
      <c r="F27" s="8">
        <v>11.76</v>
      </c>
      <c r="G27" s="12">
        <v>4</v>
      </c>
      <c r="H27" s="8">
        <v>6.25</v>
      </c>
      <c r="I27" s="12">
        <v>0</v>
      </c>
    </row>
    <row r="28" spans="2:9" ht="15" customHeight="1" x14ac:dyDescent="0.2">
      <c r="B28" t="s">
        <v>57</v>
      </c>
      <c r="C28" s="12">
        <v>13</v>
      </c>
      <c r="D28" s="8">
        <v>8.5</v>
      </c>
      <c r="E28" s="12">
        <v>2</v>
      </c>
      <c r="F28" s="8">
        <v>2.35</v>
      </c>
      <c r="G28" s="12">
        <v>10</v>
      </c>
      <c r="H28" s="8">
        <v>15.63</v>
      </c>
      <c r="I28" s="12">
        <v>0</v>
      </c>
    </row>
    <row r="29" spans="2:9" ht="15" customHeight="1" x14ac:dyDescent="0.2">
      <c r="B29" t="s">
        <v>43</v>
      </c>
      <c r="C29" s="12">
        <v>9</v>
      </c>
      <c r="D29" s="8">
        <v>5.88</v>
      </c>
      <c r="E29" s="12">
        <v>2</v>
      </c>
      <c r="F29" s="8">
        <v>2.35</v>
      </c>
      <c r="G29" s="12">
        <v>7</v>
      </c>
      <c r="H29" s="8">
        <v>10.94</v>
      </c>
      <c r="I29" s="12">
        <v>0</v>
      </c>
    </row>
    <row r="30" spans="2:9" ht="15" customHeight="1" x14ac:dyDescent="0.2">
      <c r="B30" t="s">
        <v>45</v>
      </c>
      <c r="C30" s="12">
        <v>7</v>
      </c>
      <c r="D30" s="8">
        <v>4.58</v>
      </c>
      <c r="E30" s="12">
        <v>4</v>
      </c>
      <c r="F30" s="8">
        <v>4.71</v>
      </c>
      <c r="G30" s="12">
        <v>3</v>
      </c>
      <c r="H30" s="8">
        <v>4.6900000000000004</v>
      </c>
      <c r="I30" s="12">
        <v>0</v>
      </c>
    </row>
    <row r="31" spans="2:9" ht="15" customHeight="1" x14ac:dyDescent="0.2">
      <c r="B31" t="s">
        <v>44</v>
      </c>
      <c r="C31" s="12">
        <v>4</v>
      </c>
      <c r="D31" s="8">
        <v>2.61</v>
      </c>
      <c r="E31" s="12">
        <v>3</v>
      </c>
      <c r="F31" s="8">
        <v>3.53</v>
      </c>
      <c r="G31" s="12">
        <v>1</v>
      </c>
      <c r="H31" s="8">
        <v>1.56</v>
      </c>
      <c r="I31" s="12">
        <v>0</v>
      </c>
    </row>
    <row r="32" spans="2:9" ht="15" customHeight="1" x14ac:dyDescent="0.2">
      <c r="B32" t="s">
        <v>51</v>
      </c>
      <c r="C32" s="12">
        <v>4</v>
      </c>
      <c r="D32" s="8">
        <v>2.61</v>
      </c>
      <c r="E32" s="12">
        <v>3</v>
      </c>
      <c r="F32" s="8">
        <v>3.53</v>
      </c>
      <c r="G32" s="12">
        <v>1</v>
      </c>
      <c r="H32" s="8">
        <v>1.56</v>
      </c>
      <c r="I32" s="12">
        <v>0</v>
      </c>
    </row>
    <row r="33" spans="2:9" ht="15" customHeight="1" x14ac:dyDescent="0.2">
      <c r="B33" t="s">
        <v>55</v>
      </c>
      <c r="C33" s="12">
        <v>4</v>
      </c>
      <c r="D33" s="8">
        <v>2.61</v>
      </c>
      <c r="E33" s="12">
        <v>3</v>
      </c>
      <c r="F33" s="8">
        <v>3.53</v>
      </c>
      <c r="G33" s="12">
        <v>1</v>
      </c>
      <c r="H33" s="8">
        <v>1.56</v>
      </c>
      <c r="I33" s="12">
        <v>0</v>
      </c>
    </row>
    <row r="34" spans="2:9" ht="15" customHeight="1" x14ac:dyDescent="0.2">
      <c r="B34" t="s">
        <v>62</v>
      </c>
      <c r="C34" s="12">
        <v>4</v>
      </c>
      <c r="D34" s="8">
        <v>2.61</v>
      </c>
      <c r="E34" s="12">
        <v>0</v>
      </c>
      <c r="F34" s="8">
        <v>0</v>
      </c>
      <c r="G34" s="12">
        <v>4</v>
      </c>
      <c r="H34" s="8">
        <v>6.25</v>
      </c>
      <c r="I34" s="12">
        <v>0</v>
      </c>
    </row>
    <row r="35" spans="2:9" ht="15" customHeight="1" x14ac:dyDescent="0.2">
      <c r="B35" t="s">
        <v>64</v>
      </c>
      <c r="C35" s="12">
        <v>4</v>
      </c>
      <c r="D35" s="8">
        <v>2.61</v>
      </c>
      <c r="E35" s="12">
        <v>0</v>
      </c>
      <c r="F35" s="8">
        <v>0</v>
      </c>
      <c r="G35" s="12">
        <v>4</v>
      </c>
      <c r="H35" s="8">
        <v>6.25</v>
      </c>
      <c r="I35" s="12">
        <v>0</v>
      </c>
    </row>
    <row r="36" spans="2:9" ht="15" customHeight="1" x14ac:dyDescent="0.2">
      <c r="B36" t="s">
        <v>47</v>
      </c>
      <c r="C36" s="12">
        <v>3</v>
      </c>
      <c r="D36" s="8">
        <v>1.96</v>
      </c>
      <c r="E36" s="12">
        <v>1</v>
      </c>
      <c r="F36" s="8">
        <v>1.18</v>
      </c>
      <c r="G36" s="12">
        <v>2</v>
      </c>
      <c r="H36" s="8">
        <v>3.13</v>
      </c>
      <c r="I36" s="12">
        <v>0</v>
      </c>
    </row>
    <row r="37" spans="2:9" ht="15" customHeight="1" x14ac:dyDescent="0.2">
      <c r="B37" t="s">
        <v>48</v>
      </c>
      <c r="C37" s="12">
        <v>3</v>
      </c>
      <c r="D37" s="8">
        <v>1.96</v>
      </c>
      <c r="E37" s="12">
        <v>1</v>
      </c>
      <c r="F37" s="8">
        <v>1.18</v>
      </c>
      <c r="G37" s="12">
        <v>2</v>
      </c>
      <c r="H37" s="8">
        <v>3.13</v>
      </c>
      <c r="I37" s="12">
        <v>0</v>
      </c>
    </row>
    <row r="38" spans="2:9" ht="15" customHeight="1" x14ac:dyDescent="0.2">
      <c r="B38" t="s">
        <v>61</v>
      </c>
      <c r="C38" s="12">
        <v>3</v>
      </c>
      <c r="D38" s="8">
        <v>1.96</v>
      </c>
      <c r="E38" s="12">
        <v>3</v>
      </c>
      <c r="F38" s="8">
        <v>3.53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73</v>
      </c>
      <c r="C39" s="12">
        <v>2</v>
      </c>
      <c r="D39" s="8">
        <v>1.31</v>
      </c>
      <c r="E39" s="12">
        <v>0</v>
      </c>
      <c r="F39" s="8">
        <v>0</v>
      </c>
      <c r="G39" s="12">
        <v>2</v>
      </c>
      <c r="H39" s="8">
        <v>3.13</v>
      </c>
      <c r="I39" s="12">
        <v>0</v>
      </c>
    </row>
    <row r="40" spans="2:9" ht="15" customHeight="1" x14ac:dyDescent="0.2">
      <c r="B40" t="s">
        <v>80</v>
      </c>
      <c r="C40" s="12">
        <v>2</v>
      </c>
      <c r="D40" s="8">
        <v>1.31</v>
      </c>
      <c r="E40" s="12">
        <v>0</v>
      </c>
      <c r="F40" s="8">
        <v>0</v>
      </c>
      <c r="G40" s="12">
        <v>2</v>
      </c>
      <c r="H40" s="8">
        <v>3.13</v>
      </c>
      <c r="I40" s="12">
        <v>0</v>
      </c>
    </row>
    <row r="41" spans="2:9" ht="15" customHeight="1" x14ac:dyDescent="0.2">
      <c r="B41" t="s">
        <v>50</v>
      </c>
      <c r="C41" s="12">
        <v>2</v>
      </c>
      <c r="D41" s="8">
        <v>1.31</v>
      </c>
      <c r="E41" s="12">
        <v>1</v>
      </c>
      <c r="F41" s="8">
        <v>1.18</v>
      </c>
      <c r="G41" s="12">
        <v>1</v>
      </c>
      <c r="H41" s="8">
        <v>1.56</v>
      </c>
      <c r="I41" s="12">
        <v>0</v>
      </c>
    </row>
    <row r="42" spans="2:9" ht="15" customHeight="1" x14ac:dyDescent="0.2">
      <c r="B42" t="s">
        <v>53</v>
      </c>
      <c r="C42" s="12">
        <v>2</v>
      </c>
      <c r="D42" s="8">
        <v>1.31</v>
      </c>
      <c r="E42" s="12">
        <v>1</v>
      </c>
      <c r="F42" s="8">
        <v>1.18</v>
      </c>
      <c r="G42" s="12">
        <v>1</v>
      </c>
      <c r="H42" s="8">
        <v>1.56</v>
      </c>
      <c r="I42" s="12">
        <v>0</v>
      </c>
    </row>
    <row r="43" spans="2:9" ht="15" customHeight="1" x14ac:dyDescent="0.2">
      <c r="B43" t="s">
        <v>81</v>
      </c>
      <c r="C43" s="12">
        <v>2</v>
      </c>
      <c r="D43" s="8">
        <v>1.31</v>
      </c>
      <c r="E43" s="12">
        <v>1</v>
      </c>
      <c r="F43" s="8">
        <v>1.18</v>
      </c>
      <c r="G43" s="12">
        <v>1</v>
      </c>
      <c r="H43" s="8">
        <v>1.56</v>
      </c>
      <c r="I43" s="12">
        <v>0</v>
      </c>
    </row>
    <row r="44" spans="2:9" ht="15" customHeight="1" x14ac:dyDescent="0.2">
      <c r="B44" t="s">
        <v>56</v>
      </c>
      <c r="C44" s="12">
        <v>2</v>
      </c>
      <c r="D44" s="8">
        <v>1.31</v>
      </c>
      <c r="E44" s="12">
        <v>2</v>
      </c>
      <c r="F44" s="8">
        <v>2.35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67</v>
      </c>
      <c r="C45" s="12">
        <v>2</v>
      </c>
      <c r="D45" s="8">
        <v>1.31</v>
      </c>
      <c r="E45" s="12">
        <v>0</v>
      </c>
      <c r="F45" s="8">
        <v>0</v>
      </c>
      <c r="G45" s="12">
        <v>2</v>
      </c>
      <c r="H45" s="8">
        <v>3.13</v>
      </c>
      <c r="I45" s="12">
        <v>0</v>
      </c>
    </row>
    <row r="48" spans="2:9" ht="33" customHeight="1" x14ac:dyDescent="0.2">
      <c r="B48" t="s">
        <v>186</v>
      </c>
      <c r="C48" s="10" t="s">
        <v>36</v>
      </c>
      <c r="D48" s="10" t="s">
        <v>37</v>
      </c>
      <c r="E48" s="10" t="s">
        <v>38</v>
      </c>
      <c r="F48" s="10" t="s">
        <v>39</v>
      </c>
      <c r="G48" s="10" t="s">
        <v>40</v>
      </c>
      <c r="H48" s="10" t="s">
        <v>41</v>
      </c>
      <c r="I48" s="10" t="s">
        <v>42</v>
      </c>
    </row>
    <row r="49" spans="2:9" ht="15" customHeight="1" x14ac:dyDescent="0.2">
      <c r="B49" t="s">
        <v>107</v>
      </c>
      <c r="C49" s="12">
        <v>10</v>
      </c>
      <c r="D49" s="8">
        <v>6.54</v>
      </c>
      <c r="E49" s="12">
        <v>1</v>
      </c>
      <c r="F49" s="8">
        <v>1.18</v>
      </c>
      <c r="G49" s="12">
        <v>8</v>
      </c>
      <c r="H49" s="8">
        <v>12.5</v>
      </c>
      <c r="I49" s="12">
        <v>0</v>
      </c>
    </row>
    <row r="50" spans="2:9" ht="15" customHeight="1" x14ac:dyDescent="0.2">
      <c r="B50" t="s">
        <v>111</v>
      </c>
      <c r="C50" s="12">
        <v>9</v>
      </c>
      <c r="D50" s="8">
        <v>5.88</v>
      </c>
      <c r="E50" s="12">
        <v>9</v>
      </c>
      <c r="F50" s="8">
        <v>10.59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112</v>
      </c>
      <c r="C51" s="12">
        <v>8</v>
      </c>
      <c r="D51" s="8">
        <v>5.23</v>
      </c>
      <c r="E51" s="12">
        <v>8</v>
      </c>
      <c r="F51" s="8">
        <v>9.41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101</v>
      </c>
      <c r="C52" s="12">
        <v>6</v>
      </c>
      <c r="D52" s="8">
        <v>3.92</v>
      </c>
      <c r="E52" s="12">
        <v>4</v>
      </c>
      <c r="F52" s="8">
        <v>4.71</v>
      </c>
      <c r="G52" s="12">
        <v>2</v>
      </c>
      <c r="H52" s="8">
        <v>3.13</v>
      </c>
      <c r="I52" s="12">
        <v>0</v>
      </c>
    </row>
    <row r="53" spans="2:9" ht="15" customHeight="1" x14ac:dyDescent="0.2">
      <c r="B53" t="s">
        <v>96</v>
      </c>
      <c r="C53" s="12">
        <v>4</v>
      </c>
      <c r="D53" s="8">
        <v>2.61</v>
      </c>
      <c r="E53" s="12">
        <v>0</v>
      </c>
      <c r="F53" s="8">
        <v>0</v>
      </c>
      <c r="G53" s="12">
        <v>4</v>
      </c>
      <c r="H53" s="8">
        <v>6.25</v>
      </c>
      <c r="I53" s="12">
        <v>0</v>
      </c>
    </row>
    <row r="54" spans="2:9" ht="15" customHeight="1" x14ac:dyDescent="0.2">
      <c r="B54" t="s">
        <v>125</v>
      </c>
      <c r="C54" s="12">
        <v>4</v>
      </c>
      <c r="D54" s="8">
        <v>2.61</v>
      </c>
      <c r="E54" s="12">
        <v>2</v>
      </c>
      <c r="F54" s="8">
        <v>2.35</v>
      </c>
      <c r="G54" s="12">
        <v>2</v>
      </c>
      <c r="H54" s="8">
        <v>3.13</v>
      </c>
      <c r="I54" s="12">
        <v>0</v>
      </c>
    </row>
    <row r="55" spans="2:9" ht="15" customHeight="1" x14ac:dyDescent="0.2">
      <c r="B55" t="s">
        <v>106</v>
      </c>
      <c r="C55" s="12">
        <v>4</v>
      </c>
      <c r="D55" s="8">
        <v>2.61</v>
      </c>
      <c r="E55" s="12">
        <v>3</v>
      </c>
      <c r="F55" s="8">
        <v>3.53</v>
      </c>
      <c r="G55" s="12">
        <v>1</v>
      </c>
      <c r="H55" s="8">
        <v>1.56</v>
      </c>
      <c r="I55" s="12">
        <v>0</v>
      </c>
    </row>
    <row r="56" spans="2:9" ht="15" customHeight="1" x14ac:dyDescent="0.2">
      <c r="B56" t="s">
        <v>124</v>
      </c>
      <c r="C56" s="12">
        <v>4</v>
      </c>
      <c r="D56" s="8">
        <v>2.61</v>
      </c>
      <c r="E56" s="12">
        <v>4</v>
      </c>
      <c r="F56" s="8">
        <v>4.71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119</v>
      </c>
      <c r="C57" s="12">
        <v>4</v>
      </c>
      <c r="D57" s="8">
        <v>2.61</v>
      </c>
      <c r="E57" s="12">
        <v>3</v>
      </c>
      <c r="F57" s="8">
        <v>3.53</v>
      </c>
      <c r="G57" s="12">
        <v>1</v>
      </c>
      <c r="H57" s="8">
        <v>1.56</v>
      </c>
      <c r="I57" s="12">
        <v>0</v>
      </c>
    </row>
    <row r="58" spans="2:9" ht="15" customHeight="1" x14ac:dyDescent="0.2">
      <c r="B58" t="s">
        <v>152</v>
      </c>
      <c r="C58" s="12">
        <v>3</v>
      </c>
      <c r="D58" s="8">
        <v>1.96</v>
      </c>
      <c r="E58" s="12">
        <v>2</v>
      </c>
      <c r="F58" s="8">
        <v>2.35</v>
      </c>
      <c r="G58" s="12">
        <v>1</v>
      </c>
      <c r="H58" s="8">
        <v>1.56</v>
      </c>
      <c r="I58" s="12">
        <v>0</v>
      </c>
    </row>
    <row r="59" spans="2:9" ht="15" customHeight="1" x14ac:dyDescent="0.2">
      <c r="B59" t="s">
        <v>116</v>
      </c>
      <c r="C59" s="12">
        <v>3</v>
      </c>
      <c r="D59" s="8">
        <v>1.96</v>
      </c>
      <c r="E59" s="12">
        <v>2</v>
      </c>
      <c r="F59" s="8">
        <v>2.35</v>
      </c>
      <c r="G59" s="12">
        <v>1</v>
      </c>
      <c r="H59" s="8">
        <v>1.56</v>
      </c>
      <c r="I59" s="12">
        <v>0</v>
      </c>
    </row>
    <row r="60" spans="2:9" ht="15" customHeight="1" x14ac:dyDescent="0.2">
      <c r="B60" t="s">
        <v>128</v>
      </c>
      <c r="C60" s="12">
        <v>3</v>
      </c>
      <c r="D60" s="8">
        <v>1.96</v>
      </c>
      <c r="E60" s="12">
        <v>3</v>
      </c>
      <c r="F60" s="8">
        <v>3.53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105</v>
      </c>
      <c r="C61" s="12">
        <v>3</v>
      </c>
      <c r="D61" s="8">
        <v>1.96</v>
      </c>
      <c r="E61" s="12">
        <v>2</v>
      </c>
      <c r="F61" s="8">
        <v>2.35</v>
      </c>
      <c r="G61" s="12">
        <v>1</v>
      </c>
      <c r="H61" s="8">
        <v>1.56</v>
      </c>
      <c r="I61" s="12">
        <v>0</v>
      </c>
    </row>
    <row r="62" spans="2:9" ht="15" customHeight="1" x14ac:dyDescent="0.2">
      <c r="B62" t="s">
        <v>109</v>
      </c>
      <c r="C62" s="12">
        <v>3</v>
      </c>
      <c r="D62" s="8">
        <v>1.96</v>
      </c>
      <c r="E62" s="12">
        <v>3</v>
      </c>
      <c r="F62" s="8">
        <v>3.53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115</v>
      </c>
      <c r="C63" s="12">
        <v>3</v>
      </c>
      <c r="D63" s="8">
        <v>1.96</v>
      </c>
      <c r="E63" s="12">
        <v>3</v>
      </c>
      <c r="F63" s="8">
        <v>3.53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97</v>
      </c>
      <c r="C64" s="12">
        <v>2</v>
      </c>
      <c r="D64" s="8">
        <v>1.31</v>
      </c>
      <c r="E64" s="12">
        <v>0</v>
      </c>
      <c r="F64" s="8">
        <v>0</v>
      </c>
      <c r="G64" s="12">
        <v>2</v>
      </c>
      <c r="H64" s="8">
        <v>3.13</v>
      </c>
      <c r="I64" s="12">
        <v>0</v>
      </c>
    </row>
    <row r="65" spans="2:9" ht="15" customHeight="1" x14ac:dyDescent="0.2">
      <c r="B65" t="s">
        <v>123</v>
      </c>
      <c r="C65" s="12">
        <v>2</v>
      </c>
      <c r="D65" s="8">
        <v>1.31</v>
      </c>
      <c r="E65" s="12">
        <v>2</v>
      </c>
      <c r="F65" s="8">
        <v>2.35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140</v>
      </c>
      <c r="C66" s="12">
        <v>2</v>
      </c>
      <c r="D66" s="8">
        <v>1.31</v>
      </c>
      <c r="E66" s="12">
        <v>0</v>
      </c>
      <c r="F66" s="8">
        <v>0</v>
      </c>
      <c r="G66" s="12">
        <v>2</v>
      </c>
      <c r="H66" s="8">
        <v>3.13</v>
      </c>
      <c r="I66" s="12">
        <v>0</v>
      </c>
    </row>
    <row r="67" spans="2:9" ht="15" customHeight="1" x14ac:dyDescent="0.2">
      <c r="B67" t="s">
        <v>147</v>
      </c>
      <c r="C67" s="12">
        <v>2</v>
      </c>
      <c r="D67" s="8">
        <v>1.31</v>
      </c>
      <c r="E67" s="12">
        <v>0</v>
      </c>
      <c r="F67" s="8">
        <v>0</v>
      </c>
      <c r="G67" s="12">
        <v>2</v>
      </c>
      <c r="H67" s="8">
        <v>3.13</v>
      </c>
      <c r="I67" s="12">
        <v>0</v>
      </c>
    </row>
    <row r="68" spans="2:9" ht="15" customHeight="1" x14ac:dyDescent="0.2">
      <c r="B68" t="s">
        <v>148</v>
      </c>
      <c r="C68" s="12">
        <v>2</v>
      </c>
      <c r="D68" s="8">
        <v>1.31</v>
      </c>
      <c r="E68" s="12">
        <v>1</v>
      </c>
      <c r="F68" s="8">
        <v>1.18</v>
      </c>
      <c r="G68" s="12">
        <v>1</v>
      </c>
      <c r="H68" s="8">
        <v>1.56</v>
      </c>
      <c r="I68" s="12">
        <v>0</v>
      </c>
    </row>
    <row r="69" spans="2:9" ht="15" customHeight="1" x14ac:dyDescent="0.2">
      <c r="B69" t="s">
        <v>149</v>
      </c>
      <c r="C69" s="12">
        <v>2</v>
      </c>
      <c r="D69" s="8">
        <v>1.31</v>
      </c>
      <c r="E69" s="12">
        <v>0</v>
      </c>
      <c r="F69" s="8">
        <v>0</v>
      </c>
      <c r="G69" s="12">
        <v>2</v>
      </c>
      <c r="H69" s="8">
        <v>3.13</v>
      </c>
      <c r="I69" s="12">
        <v>0</v>
      </c>
    </row>
    <row r="70" spans="2:9" ht="15" customHeight="1" x14ac:dyDescent="0.2">
      <c r="B70" t="s">
        <v>150</v>
      </c>
      <c r="C70" s="12">
        <v>2</v>
      </c>
      <c r="D70" s="8">
        <v>1.31</v>
      </c>
      <c r="E70" s="12">
        <v>1</v>
      </c>
      <c r="F70" s="8">
        <v>1.18</v>
      </c>
      <c r="G70" s="12">
        <v>1</v>
      </c>
      <c r="H70" s="8">
        <v>1.56</v>
      </c>
      <c r="I70" s="12">
        <v>0</v>
      </c>
    </row>
    <row r="71" spans="2:9" ht="15" customHeight="1" x14ac:dyDescent="0.2">
      <c r="B71" t="s">
        <v>143</v>
      </c>
      <c r="C71" s="12">
        <v>2</v>
      </c>
      <c r="D71" s="8">
        <v>1.31</v>
      </c>
      <c r="E71" s="12">
        <v>1</v>
      </c>
      <c r="F71" s="8">
        <v>1.18</v>
      </c>
      <c r="G71" s="12">
        <v>1</v>
      </c>
      <c r="H71" s="8">
        <v>1.56</v>
      </c>
      <c r="I71" s="12">
        <v>0</v>
      </c>
    </row>
    <row r="72" spans="2:9" ht="15" customHeight="1" x14ac:dyDescent="0.2">
      <c r="B72" t="s">
        <v>151</v>
      </c>
      <c r="C72" s="12">
        <v>2</v>
      </c>
      <c r="D72" s="8">
        <v>1.31</v>
      </c>
      <c r="E72" s="12">
        <v>1</v>
      </c>
      <c r="F72" s="8">
        <v>1.18</v>
      </c>
      <c r="G72" s="12">
        <v>0</v>
      </c>
      <c r="H72" s="8">
        <v>0</v>
      </c>
      <c r="I72" s="12">
        <v>1</v>
      </c>
    </row>
    <row r="73" spans="2:9" ht="15" customHeight="1" x14ac:dyDescent="0.2">
      <c r="B73" t="s">
        <v>100</v>
      </c>
      <c r="C73" s="12">
        <v>2</v>
      </c>
      <c r="D73" s="8">
        <v>1.31</v>
      </c>
      <c r="E73" s="12">
        <v>1</v>
      </c>
      <c r="F73" s="8">
        <v>1.18</v>
      </c>
      <c r="G73" s="12">
        <v>1</v>
      </c>
      <c r="H73" s="8">
        <v>1.56</v>
      </c>
      <c r="I73" s="12">
        <v>0</v>
      </c>
    </row>
    <row r="74" spans="2:9" ht="15" customHeight="1" x14ac:dyDescent="0.2">
      <c r="B74" t="s">
        <v>121</v>
      </c>
      <c r="C74" s="12">
        <v>2</v>
      </c>
      <c r="D74" s="8">
        <v>1.31</v>
      </c>
      <c r="E74" s="12">
        <v>1</v>
      </c>
      <c r="F74" s="8">
        <v>1.18</v>
      </c>
      <c r="G74" s="12">
        <v>1</v>
      </c>
      <c r="H74" s="8">
        <v>1.56</v>
      </c>
      <c r="I74" s="12">
        <v>0</v>
      </c>
    </row>
    <row r="75" spans="2:9" ht="15" customHeight="1" x14ac:dyDescent="0.2">
      <c r="B75" t="s">
        <v>153</v>
      </c>
      <c r="C75" s="12">
        <v>2</v>
      </c>
      <c r="D75" s="8">
        <v>1.31</v>
      </c>
      <c r="E75" s="12">
        <v>1</v>
      </c>
      <c r="F75" s="8">
        <v>1.18</v>
      </c>
      <c r="G75" s="12">
        <v>1</v>
      </c>
      <c r="H75" s="8">
        <v>1.56</v>
      </c>
      <c r="I75" s="12">
        <v>0</v>
      </c>
    </row>
    <row r="76" spans="2:9" ht="15" customHeight="1" x14ac:dyDescent="0.2">
      <c r="B76" t="s">
        <v>154</v>
      </c>
      <c r="C76" s="12">
        <v>2</v>
      </c>
      <c r="D76" s="8">
        <v>1.31</v>
      </c>
      <c r="E76" s="12">
        <v>0</v>
      </c>
      <c r="F76" s="8">
        <v>0</v>
      </c>
      <c r="G76" s="12">
        <v>2</v>
      </c>
      <c r="H76" s="8">
        <v>3.13</v>
      </c>
      <c r="I76" s="12">
        <v>0</v>
      </c>
    </row>
    <row r="77" spans="2:9" ht="15" customHeight="1" x14ac:dyDescent="0.2">
      <c r="B77" t="s">
        <v>155</v>
      </c>
      <c r="C77" s="12">
        <v>2</v>
      </c>
      <c r="D77" s="8">
        <v>1.31</v>
      </c>
      <c r="E77" s="12">
        <v>2</v>
      </c>
      <c r="F77" s="8">
        <v>2.35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110</v>
      </c>
      <c r="C78" s="12">
        <v>2</v>
      </c>
      <c r="D78" s="8">
        <v>1.31</v>
      </c>
      <c r="E78" s="12">
        <v>2</v>
      </c>
      <c r="F78" s="8">
        <v>2.35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146</v>
      </c>
      <c r="C79" s="12">
        <v>2</v>
      </c>
      <c r="D79" s="8">
        <v>1.31</v>
      </c>
      <c r="E79" s="12">
        <v>0</v>
      </c>
      <c r="F79" s="8">
        <v>0</v>
      </c>
      <c r="G79" s="12">
        <v>2</v>
      </c>
      <c r="H79" s="8">
        <v>3.13</v>
      </c>
      <c r="I79" s="12">
        <v>0</v>
      </c>
    </row>
    <row r="80" spans="2:9" ht="15" customHeight="1" x14ac:dyDescent="0.2">
      <c r="B80" t="s">
        <v>156</v>
      </c>
      <c r="C80" s="12">
        <v>2</v>
      </c>
      <c r="D80" s="8">
        <v>1.31</v>
      </c>
      <c r="E80" s="12">
        <v>0</v>
      </c>
      <c r="F80" s="8">
        <v>0</v>
      </c>
      <c r="G80" s="12">
        <v>2</v>
      </c>
      <c r="H80" s="8">
        <v>3.13</v>
      </c>
      <c r="I80" s="12">
        <v>0</v>
      </c>
    </row>
    <row r="81" spans="2:9" ht="15" customHeight="1" x14ac:dyDescent="0.2">
      <c r="B81" t="s">
        <v>157</v>
      </c>
      <c r="C81" s="12">
        <v>2</v>
      </c>
      <c r="D81" s="8">
        <v>1.31</v>
      </c>
      <c r="E81" s="12">
        <v>0</v>
      </c>
      <c r="F81" s="8">
        <v>0</v>
      </c>
      <c r="G81" s="12">
        <v>2</v>
      </c>
      <c r="H81" s="8">
        <v>3.13</v>
      </c>
      <c r="I81" s="12">
        <v>0</v>
      </c>
    </row>
    <row r="83" spans="2:9" ht="15" customHeight="1" x14ac:dyDescent="0.2">
      <c r="B83" t="s">
        <v>187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3D7CD-64EE-4F8F-85BC-CE52AB9A3813}">
  <sheetPr>
    <pageSetUpPr fitToPage="1"/>
  </sheetPr>
  <dimension ref="B2:I8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199</v>
      </c>
    </row>
    <row r="4" spans="2:9" ht="33" customHeight="1" x14ac:dyDescent="0.2">
      <c r="B4" t="s">
        <v>183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24</v>
      </c>
      <c r="D6" s="8">
        <v>15.89</v>
      </c>
      <c r="E6" s="12">
        <v>12</v>
      </c>
      <c r="F6" s="8">
        <v>14.12</v>
      </c>
      <c r="G6" s="12">
        <v>12</v>
      </c>
      <c r="H6" s="8">
        <v>21.82</v>
      </c>
      <c r="I6" s="12">
        <v>0</v>
      </c>
    </row>
    <row r="7" spans="2:9" ht="15" customHeight="1" x14ac:dyDescent="0.2">
      <c r="B7" t="s">
        <v>22</v>
      </c>
      <c r="C7" s="12">
        <v>14</v>
      </c>
      <c r="D7" s="8">
        <v>9.27</v>
      </c>
      <c r="E7" s="12">
        <v>8</v>
      </c>
      <c r="F7" s="8">
        <v>9.41</v>
      </c>
      <c r="G7" s="12">
        <v>5</v>
      </c>
      <c r="H7" s="8">
        <v>9.09</v>
      </c>
      <c r="I7" s="12">
        <v>1</v>
      </c>
    </row>
    <row r="8" spans="2:9" ht="15" customHeight="1" x14ac:dyDescent="0.2">
      <c r="B8" t="s">
        <v>23</v>
      </c>
      <c r="C8" s="12">
        <v>4</v>
      </c>
      <c r="D8" s="8">
        <v>2.65</v>
      </c>
      <c r="E8" s="12">
        <v>0</v>
      </c>
      <c r="F8" s="8">
        <v>0</v>
      </c>
      <c r="G8" s="12">
        <v>2</v>
      </c>
      <c r="H8" s="8">
        <v>3.64</v>
      </c>
      <c r="I8" s="12">
        <v>0</v>
      </c>
    </row>
    <row r="9" spans="2:9" ht="15" customHeight="1" x14ac:dyDescent="0.2">
      <c r="B9" t="s">
        <v>24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25</v>
      </c>
      <c r="C10" s="12">
        <v>5</v>
      </c>
      <c r="D10" s="8">
        <v>3.31</v>
      </c>
      <c r="E10" s="12">
        <v>1</v>
      </c>
      <c r="F10" s="8">
        <v>1.18</v>
      </c>
      <c r="G10" s="12">
        <v>4</v>
      </c>
      <c r="H10" s="8">
        <v>7.27</v>
      </c>
      <c r="I10" s="12">
        <v>0</v>
      </c>
    </row>
    <row r="11" spans="2:9" ht="15" customHeight="1" x14ac:dyDescent="0.2">
      <c r="B11" t="s">
        <v>26</v>
      </c>
      <c r="C11" s="12">
        <v>41</v>
      </c>
      <c r="D11" s="8">
        <v>27.15</v>
      </c>
      <c r="E11" s="12">
        <v>26</v>
      </c>
      <c r="F11" s="8">
        <v>30.59</v>
      </c>
      <c r="G11" s="12">
        <v>14</v>
      </c>
      <c r="H11" s="8">
        <v>25.45</v>
      </c>
      <c r="I11" s="12">
        <v>1</v>
      </c>
    </row>
    <row r="12" spans="2:9" ht="15" customHeight="1" x14ac:dyDescent="0.2">
      <c r="B12" t="s">
        <v>27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28</v>
      </c>
      <c r="C13" s="12">
        <v>4</v>
      </c>
      <c r="D13" s="8">
        <v>2.65</v>
      </c>
      <c r="E13" s="12">
        <v>1</v>
      </c>
      <c r="F13" s="8">
        <v>1.18</v>
      </c>
      <c r="G13" s="12">
        <v>3</v>
      </c>
      <c r="H13" s="8">
        <v>5.45</v>
      </c>
      <c r="I13" s="12">
        <v>0</v>
      </c>
    </row>
    <row r="14" spans="2:9" ht="15" customHeight="1" x14ac:dyDescent="0.2">
      <c r="B14" t="s">
        <v>29</v>
      </c>
      <c r="C14" s="12">
        <v>5</v>
      </c>
      <c r="D14" s="8">
        <v>3.31</v>
      </c>
      <c r="E14" s="12">
        <v>2</v>
      </c>
      <c r="F14" s="8">
        <v>2.35</v>
      </c>
      <c r="G14" s="12">
        <v>3</v>
      </c>
      <c r="H14" s="8">
        <v>5.45</v>
      </c>
      <c r="I14" s="12">
        <v>0</v>
      </c>
    </row>
    <row r="15" spans="2:9" ht="15" customHeight="1" x14ac:dyDescent="0.2">
      <c r="B15" t="s">
        <v>30</v>
      </c>
      <c r="C15" s="12">
        <v>9</v>
      </c>
      <c r="D15" s="8">
        <v>5.96</v>
      </c>
      <c r="E15" s="12">
        <v>8</v>
      </c>
      <c r="F15" s="8">
        <v>9.41</v>
      </c>
      <c r="G15" s="12">
        <v>1</v>
      </c>
      <c r="H15" s="8">
        <v>1.82</v>
      </c>
      <c r="I15" s="12">
        <v>0</v>
      </c>
    </row>
    <row r="16" spans="2:9" ht="15" customHeight="1" x14ac:dyDescent="0.2">
      <c r="B16" t="s">
        <v>31</v>
      </c>
      <c r="C16" s="12">
        <v>22</v>
      </c>
      <c r="D16" s="8">
        <v>14.57</v>
      </c>
      <c r="E16" s="12">
        <v>21</v>
      </c>
      <c r="F16" s="8">
        <v>24.71</v>
      </c>
      <c r="G16" s="12">
        <v>1</v>
      </c>
      <c r="H16" s="8">
        <v>1.82</v>
      </c>
      <c r="I16" s="12">
        <v>0</v>
      </c>
    </row>
    <row r="17" spans="2:9" ht="15" customHeight="1" x14ac:dyDescent="0.2">
      <c r="B17" t="s">
        <v>32</v>
      </c>
      <c r="C17" s="12">
        <v>6</v>
      </c>
      <c r="D17" s="8">
        <v>3.97</v>
      </c>
      <c r="E17" s="12">
        <v>2</v>
      </c>
      <c r="F17" s="8">
        <v>2.35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33</v>
      </c>
      <c r="C18" s="12">
        <v>13</v>
      </c>
      <c r="D18" s="8">
        <v>8.61</v>
      </c>
      <c r="E18" s="12">
        <v>2</v>
      </c>
      <c r="F18" s="8">
        <v>2.35</v>
      </c>
      <c r="G18" s="12">
        <v>8</v>
      </c>
      <c r="H18" s="8">
        <v>14.55</v>
      </c>
      <c r="I18" s="12">
        <v>0</v>
      </c>
    </row>
    <row r="19" spans="2:9" ht="15" customHeight="1" x14ac:dyDescent="0.2">
      <c r="B19" t="s">
        <v>34</v>
      </c>
      <c r="C19" s="12">
        <v>4</v>
      </c>
      <c r="D19" s="8">
        <v>2.65</v>
      </c>
      <c r="E19" s="12">
        <v>2</v>
      </c>
      <c r="F19" s="8">
        <v>2.35</v>
      </c>
      <c r="G19" s="12">
        <v>2</v>
      </c>
      <c r="H19" s="8">
        <v>3.64</v>
      </c>
      <c r="I19" s="12">
        <v>0</v>
      </c>
    </row>
    <row r="20" spans="2:9" ht="15" customHeight="1" x14ac:dyDescent="0.2">
      <c r="B20" s="9" t="s">
        <v>184</v>
      </c>
      <c r="C20" s="12">
        <f>SUM(LTBL_32448[総数／事業所数])</f>
        <v>151</v>
      </c>
      <c r="E20" s="12">
        <f>SUBTOTAL(109,LTBL_32448[個人／事業所数])</f>
        <v>85</v>
      </c>
      <c r="G20" s="12">
        <f>SUBTOTAL(109,LTBL_32448[法人／事業所数])</f>
        <v>55</v>
      </c>
      <c r="I20" s="12">
        <f>SUBTOTAL(109,LTBL_32448[法人以外の団体／事業所数])</f>
        <v>2</v>
      </c>
    </row>
    <row r="21" spans="2:9" ht="15" customHeight="1" x14ac:dyDescent="0.2">
      <c r="E21" s="11">
        <f>LTBL_32448[[#Totals],[個人／事業所数]]/LTBL_32448[[#Totals],[総数／事業所数]]</f>
        <v>0.5629139072847682</v>
      </c>
      <c r="G21" s="11">
        <f>LTBL_32448[[#Totals],[法人／事業所数]]/LTBL_32448[[#Totals],[総数／事業所数]]</f>
        <v>0.36423841059602646</v>
      </c>
      <c r="I21" s="11">
        <f>LTBL_32448[[#Totals],[法人以外の団体／事業所数]]/LTBL_32448[[#Totals],[総数／事業所数]]</f>
        <v>1.3245033112582781E-2</v>
      </c>
    </row>
    <row r="23" spans="2:9" ht="33" customHeight="1" x14ac:dyDescent="0.2">
      <c r="B23" t="s">
        <v>185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59</v>
      </c>
      <c r="C24" s="12">
        <v>21</v>
      </c>
      <c r="D24" s="8">
        <v>13.91</v>
      </c>
      <c r="E24" s="12">
        <v>21</v>
      </c>
      <c r="F24" s="8">
        <v>24.71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43</v>
      </c>
      <c r="C25" s="12">
        <v>16</v>
      </c>
      <c r="D25" s="8">
        <v>10.6</v>
      </c>
      <c r="E25" s="12">
        <v>6</v>
      </c>
      <c r="F25" s="8">
        <v>7.06</v>
      </c>
      <c r="G25" s="12">
        <v>10</v>
      </c>
      <c r="H25" s="8">
        <v>18.18</v>
      </c>
      <c r="I25" s="12">
        <v>0</v>
      </c>
    </row>
    <row r="26" spans="2:9" ht="15" customHeight="1" x14ac:dyDescent="0.2">
      <c r="B26" t="s">
        <v>52</v>
      </c>
      <c r="C26" s="12">
        <v>13</v>
      </c>
      <c r="D26" s="8">
        <v>8.61</v>
      </c>
      <c r="E26" s="12">
        <v>10</v>
      </c>
      <c r="F26" s="8">
        <v>11.76</v>
      </c>
      <c r="G26" s="12">
        <v>2</v>
      </c>
      <c r="H26" s="8">
        <v>3.64</v>
      </c>
      <c r="I26" s="12">
        <v>1</v>
      </c>
    </row>
    <row r="27" spans="2:9" ht="15" customHeight="1" x14ac:dyDescent="0.2">
      <c r="B27" t="s">
        <v>54</v>
      </c>
      <c r="C27" s="12">
        <v>13</v>
      </c>
      <c r="D27" s="8">
        <v>8.61</v>
      </c>
      <c r="E27" s="12">
        <v>7</v>
      </c>
      <c r="F27" s="8">
        <v>8.24</v>
      </c>
      <c r="G27" s="12">
        <v>6</v>
      </c>
      <c r="H27" s="8">
        <v>10.91</v>
      </c>
      <c r="I27" s="12">
        <v>0</v>
      </c>
    </row>
    <row r="28" spans="2:9" ht="15" customHeight="1" x14ac:dyDescent="0.2">
      <c r="B28" t="s">
        <v>62</v>
      </c>
      <c r="C28" s="12">
        <v>10</v>
      </c>
      <c r="D28" s="8">
        <v>6.62</v>
      </c>
      <c r="E28" s="12">
        <v>0</v>
      </c>
      <c r="F28" s="8">
        <v>0</v>
      </c>
      <c r="G28" s="12">
        <v>7</v>
      </c>
      <c r="H28" s="8">
        <v>12.73</v>
      </c>
      <c r="I28" s="12">
        <v>0</v>
      </c>
    </row>
    <row r="29" spans="2:9" ht="15" customHeight="1" x14ac:dyDescent="0.2">
      <c r="B29" t="s">
        <v>53</v>
      </c>
      <c r="C29" s="12">
        <v>8</v>
      </c>
      <c r="D29" s="8">
        <v>5.3</v>
      </c>
      <c r="E29" s="12">
        <v>6</v>
      </c>
      <c r="F29" s="8">
        <v>7.06</v>
      </c>
      <c r="G29" s="12">
        <v>2</v>
      </c>
      <c r="H29" s="8">
        <v>3.64</v>
      </c>
      <c r="I29" s="12">
        <v>0</v>
      </c>
    </row>
    <row r="30" spans="2:9" ht="15" customHeight="1" x14ac:dyDescent="0.2">
      <c r="B30" t="s">
        <v>60</v>
      </c>
      <c r="C30" s="12">
        <v>6</v>
      </c>
      <c r="D30" s="8">
        <v>3.97</v>
      </c>
      <c r="E30" s="12">
        <v>2</v>
      </c>
      <c r="F30" s="8">
        <v>2.35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46</v>
      </c>
      <c r="C31" s="12">
        <v>5</v>
      </c>
      <c r="D31" s="8">
        <v>3.31</v>
      </c>
      <c r="E31" s="12">
        <v>3</v>
      </c>
      <c r="F31" s="8">
        <v>3.53</v>
      </c>
      <c r="G31" s="12">
        <v>1</v>
      </c>
      <c r="H31" s="8">
        <v>1.82</v>
      </c>
      <c r="I31" s="12">
        <v>1</v>
      </c>
    </row>
    <row r="32" spans="2:9" ht="15" customHeight="1" x14ac:dyDescent="0.2">
      <c r="B32" t="s">
        <v>58</v>
      </c>
      <c r="C32" s="12">
        <v>5</v>
      </c>
      <c r="D32" s="8">
        <v>3.31</v>
      </c>
      <c r="E32" s="12">
        <v>5</v>
      </c>
      <c r="F32" s="8">
        <v>5.88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44</v>
      </c>
      <c r="C33" s="12">
        <v>4</v>
      </c>
      <c r="D33" s="8">
        <v>2.65</v>
      </c>
      <c r="E33" s="12">
        <v>3</v>
      </c>
      <c r="F33" s="8">
        <v>3.53</v>
      </c>
      <c r="G33" s="12">
        <v>1</v>
      </c>
      <c r="H33" s="8">
        <v>1.82</v>
      </c>
      <c r="I33" s="12">
        <v>0</v>
      </c>
    </row>
    <row r="34" spans="2:9" ht="15" customHeight="1" x14ac:dyDescent="0.2">
      <c r="B34" t="s">
        <v>45</v>
      </c>
      <c r="C34" s="12">
        <v>4</v>
      </c>
      <c r="D34" s="8">
        <v>2.65</v>
      </c>
      <c r="E34" s="12">
        <v>3</v>
      </c>
      <c r="F34" s="8">
        <v>3.53</v>
      </c>
      <c r="G34" s="12">
        <v>1</v>
      </c>
      <c r="H34" s="8">
        <v>1.82</v>
      </c>
      <c r="I34" s="12">
        <v>0</v>
      </c>
    </row>
    <row r="35" spans="2:9" ht="15" customHeight="1" x14ac:dyDescent="0.2">
      <c r="B35" t="s">
        <v>57</v>
      </c>
      <c r="C35" s="12">
        <v>4</v>
      </c>
      <c r="D35" s="8">
        <v>2.65</v>
      </c>
      <c r="E35" s="12">
        <v>2</v>
      </c>
      <c r="F35" s="8">
        <v>2.35</v>
      </c>
      <c r="G35" s="12">
        <v>2</v>
      </c>
      <c r="H35" s="8">
        <v>3.64</v>
      </c>
      <c r="I35" s="12">
        <v>0</v>
      </c>
    </row>
    <row r="36" spans="2:9" ht="15" customHeight="1" x14ac:dyDescent="0.2">
      <c r="B36" t="s">
        <v>75</v>
      </c>
      <c r="C36" s="12">
        <v>3</v>
      </c>
      <c r="D36" s="8">
        <v>1.99</v>
      </c>
      <c r="E36" s="12">
        <v>2</v>
      </c>
      <c r="F36" s="8">
        <v>2.35</v>
      </c>
      <c r="G36" s="12">
        <v>1</v>
      </c>
      <c r="H36" s="8">
        <v>1.82</v>
      </c>
      <c r="I36" s="12">
        <v>0</v>
      </c>
    </row>
    <row r="37" spans="2:9" ht="15" customHeight="1" x14ac:dyDescent="0.2">
      <c r="B37" t="s">
        <v>55</v>
      </c>
      <c r="C37" s="12">
        <v>3</v>
      </c>
      <c r="D37" s="8">
        <v>1.99</v>
      </c>
      <c r="E37" s="12">
        <v>1</v>
      </c>
      <c r="F37" s="8">
        <v>1.18</v>
      </c>
      <c r="G37" s="12">
        <v>2</v>
      </c>
      <c r="H37" s="8">
        <v>3.64</v>
      </c>
      <c r="I37" s="12">
        <v>0</v>
      </c>
    </row>
    <row r="38" spans="2:9" ht="15" customHeight="1" x14ac:dyDescent="0.2">
      <c r="B38" t="s">
        <v>67</v>
      </c>
      <c r="C38" s="12">
        <v>3</v>
      </c>
      <c r="D38" s="8">
        <v>1.99</v>
      </c>
      <c r="E38" s="12">
        <v>3</v>
      </c>
      <c r="F38" s="8">
        <v>3.53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61</v>
      </c>
      <c r="C39" s="12">
        <v>3</v>
      </c>
      <c r="D39" s="8">
        <v>1.99</v>
      </c>
      <c r="E39" s="12">
        <v>2</v>
      </c>
      <c r="F39" s="8">
        <v>2.35</v>
      </c>
      <c r="G39" s="12">
        <v>1</v>
      </c>
      <c r="H39" s="8">
        <v>1.82</v>
      </c>
      <c r="I39" s="12">
        <v>0</v>
      </c>
    </row>
    <row r="40" spans="2:9" ht="15" customHeight="1" x14ac:dyDescent="0.2">
      <c r="B40" t="s">
        <v>68</v>
      </c>
      <c r="C40" s="12">
        <v>2</v>
      </c>
      <c r="D40" s="8">
        <v>1.32</v>
      </c>
      <c r="E40" s="12">
        <v>1</v>
      </c>
      <c r="F40" s="8">
        <v>1.18</v>
      </c>
      <c r="G40" s="12">
        <v>1</v>
      </c>
      <c r="H40" s="8">
        <v>1.82</v>
      </c>
      <c r="I40" s="12">
        <v>0</v>
      </c>
    </row>
    <row r="41" spans="2:9" ht="15" customHeight="1" x14ac:dyDescent="0.2">
      <c r="B41" t="s">
        <v>82</v>
      </c>
      <c r="C41" s="12">
        <v>2</v>
      </c>
      <c r="D41" s="8">
        <v>1.32</v>
      </c>
      <c r="E41" s="12">
        <v>0</v>
      </c>
      <c r="F41" s="8">
        <v>0</v>
      </c>
      <c r="G41" s="12">
        <v>2</v>
      </c>
      <c r="H41" s="8">
        <v>3.64</v>
      </c>
      <c r="I41" s="12">
        <v>0</v>
      </c>
    </row>
    <row r="42" spans="2:9" ht="15" customHeight="1" x14ac:dyDescent="0.2">
      <c r="B42" t="s">
        <v>83</v>
      </c>
      <c r="C42" s="12">
        <v>2</v>
      </c>
      <c r="D42" s="8">
        <v>1.32</v>
      </c>
      <c r="E42" s="12">
        <v>0</v>
      </c>
      <c r="F42" s="8">
        <v>0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78</v>
      </c>
      <c r="C43" s="12">
        <v>2</v>
      </c>
      <c r="D43" s="8">
        <v>1.32</v>
      </c>
      <c r="E43" s="12">
        <v>0</v>
      </c>
      <c r="F43" s="8">
        <v>0</v>
      </c>
      <c r="G43" s="12">
        <v>2</v>
      </c>
      <c r="H43" s="8">
        <v>3.64</v>
      </c>
      <c r="I43" s="12">
        <v>0</v>
      </c>
    </row>
    <row r="44" spans="2:9" ht="15" customHeight="1" x14ac:dyDescent="0.2">
      <c r="B44" t="s">
        <v>84</v>
      </c>
      <c r="C44" s="12">
        <v>2</v>
      </c>
      <c r="D44" s="8">
        <v>1.32</v>
      </c>
      <c r="E44" s="12">
        <v>0</v>
      </c>
      <c r="F44" s="8">
        <v>0</v>
      </c>
      <c r="G44" s="12">
        <v>2</v>
      </c>
      <c r="H44" s="8">
        <v>3.64</v>
      </c>
      <c r="I44" s="12">
        <v>0</v>
      </c>
    </row>
    <row r="45" spans="2:9" ht="15" customHeight="1" x14ac:dyDescent="0.2">
      <c r="B45" t="s">
        <v>49</v>
      </c>
      <c r="C45" s="12">
        <v>2</v>
      </c>
      <c r="D45" s="8">
        <v>1.32</v>
      </c>
      <c r="E45" s="12">
        <v>0</v>
      </c>
      <c r="F45" s="8">
        <v>0</v>
      </c>
      <c r="G45" s="12">
        <v>2</v>
      </c>
      <c r="H45" s="8">
        <v>3.64</v>
      </c>
      <c r="I45" s="12">
        <v>0</v>
      </c>
    </row>
    <row r="46" spans="2:9" ht="15" customHeight="1" x14ac:dyDescent="0.2">
      <c r="B46" t="s">
        <v>51</v>
      </c>
      <c r="C46" s="12">
        <v>2</v>
      </c>
      <c r="D46" s="8">
        <v>1.32</v>
      </c>
      <c r="E46" s="12">
        <v>2</v>
      </c>
      <c r="F46" s="8">
        <v>2.35</v>
      </c>
      <c r="G46" s="12">
        <v>0</v>
      </c>
      <c r="H46" s="8">
        <v>0</v>
      </c>
      <c r="I46" s="12">
        <v>0</v>
      </c>
    </row>
    <row r="49" spans="2:9" ht="33" customHeight="1" x14ac:dyDescent="0.2">
      <c r="B49" t="s">
        <v>186</v>
      </c>
      <c r="C49" s="10" t="s">
        <v>36</v>
      </c>
      <c r="D49" s="10" t="s">
        <v>37</v>
      </c>
      <c r="E49" s="10" t="s">
        <v>38</v>
      </c>
      <c r="F49" s="10" t="s">
        <v>39</v>
      </c>
      <c r="G49" s="10" t="s">
        <v>40</v>
      </c>
      <c r="H49" s="10" t="s">
        <v>41</v>
      </c>
      <c r="I49" s="10" t="s">
        <v>42</v>
      </c>
    </row>
    <row r="50" spans="2:9" ht="15" customHeight="1" x14ac:dyDescent="0.2">
      <c r="B50" t="s">
        <v>112</v>
      </c>
      <c r="C50" s="12">
        <v>11</v>
      </c>
      <c r="D50" s="8">
        <v>7.28</v>
      </c>
      <c r="E50" s="12">
        <v>11</v>
      </c>
      <c r="F50" s="8">
        <v>12.94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96</v>
      </c>
      <c r="C51" s="12">
        <v>9</v>
      </c>
      <c r="D51" s="8">
        <v>5.96</v>
      </c>
      <c r="E51" s="12">
        <v>2</v>
      </c>
      <c r="F51" s="8">
        <v>2.35</v>
      </c>
      <c r="G51" s="12">
        <v>7</v>
      </c>
      <c r="H51" s="8">
        <v>12.73</v>
      </c>
      <c r="I51" s="12">
        <v>0</v>
      </c>
    </row>
    <row r="52" spans="2:9" ht="15" customHeight="1" x14ac:dyDescent="0.2">
      <c r="B52" t="s">
        <v>111</v>
      </c>
      <c r="C52" s="12">
        <v>7</v>
      </c>
      <c r="D52" s="8">
        <v>4.6399999999999997</v>
      </c>
      <c r="E52" s="12">
        <v>7</v>
      </c>
      <c r="F52" s="8">
        <v>8.24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134</v>
      </c>
      <c r="C53" s="12">
        <v>6</v>
      </c>
      <c r="D53" s="8">
        <v>3.97</v>
      </c>
      <c r="E53" s="12">
        <v>4</v>
      </c>
      <c r="F53" s="8">
        <v>4.71</v>
      </c>
      <c r="G53" s="12">
        <v>2</v>
      </c>
      <c r="H53" s="8">
        <v>3.64</v>
      </c>
      <c r="I53" s="12">
        <v>0</v>
      </c>
    </row>
    <row r="54" spans="2:9" ht="15" customHeight="1" x14ac:dyDescent="0.2">
      <c r="B54" t="s">
        <v>97</v>
      </c>
      <c r="C54" s="12">
        <v>4</v>
      </c>
      <c r="D54" s="8">
        <v>2.65</v>
      </c>
      <c r="E54" s="12">
        <v>2</v>
      </c>
      <c r="F54" s="8">
        <v>2.35</v>
      </c>
      <c r="G54" s="12">
        <v>2</v>
      </c>
      <c r="H54" s="8">
        <v>3.64</v>
      </c>
      <c r="I54" s="12">
        <v>0</v>
      </c>
    </row>
    <row r="55" spans="2:9" ht="15" customHeight="1" x14ac:dyDescent="0.2">
      <c r="B55" t="s">
        <v>102</v>
      </c>
      <c r="C55" s="12">
        <v>4</v>
      </c>
      <c r="D55" s="8">
        <v>2.65</v>
      </c>
      <c r="E55" s="12">
        <v>3</v>
      </c>
      <c r="F55" s="8">
        <v>3.53</v>
      </c>
      <c r="G55" s="12">
        <v>1</v>
      </c>
      <c r="H55" s="8">
        <v>1.82</v>
      </c>
      <c r="I55" s="12">
        <v>0</v>
      </c>
    </row>
    <row r="56" spans="2:9" ht="15" customHeight="1" x14ac:dyDescent="0.2">
      <c r="B56" t="s">
        <v>103</v>
      </c>
      <c r="C56" s="12">
        <v>4</v>
      </c>
      <c r="D56" s="8">
        <v>2.65</v>
      </c>
      <c r="E56" s="12">
        <v>3</v>
      </c>
      <c r="F56" s="8">
        <v>3.53</v>
      </c>
      <c r="G56" s="12">
        <v>1</v>
      </c>
      <c r="H56" s="8">
        <v>1.82</v>
      </c>
      <c r="I56" s="12">
        <v>0</v>
      </c>
    </row>
    <row r="57" spans="2:9" ht="15" customHeight="1" x14ac:dyDescent="0.2">
      <c r="B57" t="s">
        <v>121</v>
      </c>
      <c r="C57" s="12">
        <v>4</v>
      </c>
      <c r="D57" s="8">
        <v>2.65</v>
      </c>
      <c r="E57" s="12">
        <v>1</v>
      </c>
      <c r="F57" s="8">
        <v>1.18</v>
      </c>
      <c r="G57" s="12">
        <v>3</v>
      </c>
      <c r="H57" s="8">
        <v>5.45</v>
      </c>
      <c r="I57" s="12">
        <v>0</v>
      </c>
    </row>
    <row r="58" spans="2:9" ht="15" customHeight="1" x14ac:dyDescent="0.2">
      <c r="B58" t="s">
        <v>113</v>
      </c>
      <c r="C58" s="12">
        <v>4</v>
      </c>
      <c r="D58" s="8">
        <v>2.65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125</v>
      </c>
      <c r="C59" s="12">
        <v>3</v>
      </c>
      <c r="D59" s="8">
        <v>1.99</v>
      </c>
      <c r="E59" s="12">
        <v>2</v>
      </c>
      <c r="F59" s="8">
        <v>2.35</v>
      </c>
      <c r="G59" s="12">
        <v>1</v>
      </c>
      <c r="H59" s="8">
        <v>1.82</v>
      </c>
      <c r="I59" s="12">
        <v>0</v>
      </c>
    </row>
    <row r="60" spans="2:9" ht="15" customHeight="1" x14ac:dyDescent="0.2">
      <c r="B60" t="s">
        <v>158</v>
      </c>
      <c r="C60" s="12">
        <v>3</v>
      </c>
      <c r="D60" s="8">
        <v>1.99</v>
      </c>
      <c r="E60" s="12">
        <v>3</v>
      </c>
      <c r="F60" s="8">
        <v>3.53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159</v>
      </c>
      <c r="C61" s="12">
        <v>3</v>
      </c>
      <c r="D61" s="8">
        <v>1.99</v>
      </c>
      <c r="E61" s="12">
        <v>2</v>
      </c>
      <c r="F61" s="8">
        <v>2.35</v>
      </c>
      <c r="G61" s="12">
        <v>1</v>
      </c>
      <c r="H61" s="8">
        <v>1.82</v>
      </c>
      <c r="I61" s="12">
        <v>0</v>
      </c>
    </row>
    <row r="62" spans="2:9" ht="15" customHeight="1" x14ac:dyDescent="0.2">
      <c r="B62" t="s">
        <v>127</v>
      </c>
      <c r="C62" s="12">
        <v>3</v>
      </c>
      <c r="D62" s="8">
        <v>1.99</v>
      </c>
      <c r="E62" s="12">
        <v>3</v>
      </c>
      <c r="F62" s="8">
        <v>3.53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100</v>
      </c>
      <c r="C63" s="12">
        <v>3</v>
      </c>
      <c r="D63" s="8">
        <v>1.99</v>
      </c>
      <c r="E63" s="12">
        <v>3</v>
      </c>
      <c r="F63" s="8">
        <v>3.53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101</v>
      </c>
      <c r="C64" s="12">
        <v>3</v>
      </c>
      <c r="D64" s="8">
        <v>1.99</v>
      </c>
      <c r="E64" s="12">
        <v>1</v>
      </c>
      <c r="F64" s="8">
        <v>1.18</v>
      </c>
      <c r="G64" s="12">
        <v>1</v>
      </c>
      <c r="H64" s="8">
        <v>1.82</v>
      </c>
      <c r="I64" s="12">
        <v>1</v>
      </c>
    </row>
    <row r="65" spans="2:9" ht="15" customHeight="1" x14ac:dyDescent="0.2">
      <c r="B65" t="s">
        <v>107</v>
      </c>
      <c r="C65" s="12">
        <v>3</v>
      </c>
      <c r="D65" s="8">
        <v>1.99</v>
      </c>
      <c r="E65" s="12">
        <v>2</v>
      </c>
      <c r="F65" s="8">
        <v>2.35</v>
      </c>
      <c r="G65" s="12">
        <v>1</v>
      </c>
      <c r="H65" s="8">
        <v>1.82</v>
      </c>
      <c r="I65" s="12">
        <v>0</v>
      </c>
    </row>
    <row r="66" spans="2:9" ht="15" customHeight="1" x14ac:dyDescent="0.2">
      <c r="B66" t="s">
        <v>146</v>
      </c>
      <c r="C66" s="12">
        <v>3</v>
      </c>
      <c r="D66" s="8">
        <v>1.99</v>
      </c>
      <c r="E66" s="12">
        <v>0</v>
      </c>
      <c r="F66" s="8">
        <v>0</v>
      </c>
      <c r="G66" s="12">
        <v>3</v>
      </c>
      <c r="H66" s="8">
        <v>5.45</v>
      </c>
      <c r="I66" s="12">
        <v>0</v>
      </c>
    </row>
    <row r="67" spans="2:9" ht="15" customHeight="1" x14ac:dyDescent="0.2">
      <c r="B67" t="s">
        <v>165</v>
      </c>
      <c r="C67" s="12">
        <v>3</v>
      </c>
      <c r="D67" s="8">
        <v>1.99</v>
      </c>
      <c r="E67" s="12">
        <v>0</v>
      </c>
      <c r="F67" s="8">
        <v>0</v>
      </c>
      <c r="G67" s="12">
        <v>3</v>
      </c>
      <c r="H67" s="8">
        <v>5.45</v>
      </c>
      <c r="I67" s="12">
        <v>0</v>
      </c>
    </row>
    <row r="68" spans="2:9" ht="15" customHeight="1" x14ac:dyDescent="0.2">
      <c r="B68" t="s">
        <v>98</v>
      </c>
      <c r="C68" s="12">
        <v>2</v>
      </c>
      <c r="D68" s="8">
        <v>1.32</v>
      </c>
      <c r="E68" s="12">
        <v>1</v>
      </c>
      <c r="F68" s="8">
        <v>1.18</v>
      </c>
      <c r="G68" s="12">
        <v>1</v>
      </c>
      <c r="H68" s="8">
        <v>1.82</v>
      </c>
      <c r="I68" s="12">
        <v>0</v>
      </c>
    </row>
    <row r="69" spans="2:9" ht="15" customHeight="1" x14ac:dyDescent="0.2">
      <c r="B69" t="s">
        <v>160</v>
      </c>
      <c r="C69" s="12">
        <v>2</v>
      </c>
      <c r="D69" s="8">
        <v>1.32</v>
      </c>
      <c r="E69" s="12">
        <v>0</v>
      </c>
      <c r="F69" s="8">
        <v>0</v>
      </c>
      <c r="G69" s="12">
        <v>2</v>
      </c>
      <c r="H69" s="8">
        <v>3.64</v>
      </c>
      <c r="I69" s="12">
        <v>0</v>
      </c>
    </row>
    <row r="70" spans="2:9" ht="15" customHeight="1" x14ac:dyDescent="0.2">
      <c r="B70" t="s">
        <v>161</v>
      </c>
      <c r="C70" s="12">
        <v>2</v>
      </c>
      <c r="D70" s="8">
        <v>1.32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141</v>
      </c>
      <c r="C71" s="12">
        <v>2</v>
      </c>
      <c r="D71" s="8">
        <v>1.32</v>
      </c>
      <c r="E71" s="12">
        <v>0</v>
      </c>
      <c r="F71" s="8">
        <v>0</v>
      </c>
      <c r="G71" s="12">
        <v>2</v>
      </c>
      <c r="H71" s="8">
        <v>3.64</v>
      </c>
      <c r="I71" s="12">
        <v>0</v>
      </c>
    </row>
    <row r="72" spans="2:9" ht="15" customHeight="1" x14ac:dyDescent="0.2">
      <c r="B72" t="s">
        <v>162</v>
      </c>
      <c r="C72" s="12">
        <v>2</v>
      </c>
      <c r="D72" s="8">
        <v>1.32</v>
      </c>
      <c r="E72" s="12">
        <v>0</v>
      </c>
      <c r="F72" s="8">
        <v>0</v>
      </c>
      <c r="G72" s="12">
        <v>2</v>
      </c>
      <c r="H72" s="8">
        <v>3.64</v>
      </c>
      <c r="I72" s="12">
        <v>0</v>
      </c>
    </row>
    <row r="73" spans="2:9" ht="15" customHeight="1" x14ac:dyDescent="0.2">
      <c r="B73" t="s">
        <v>116</v>
      </c>
      <c r="C73" s="12">
        <v>2</v>
      </c>
      <c r="D73" s="8">
        <v>1.32</v>
      </c>
      <c r="E73" s="12">
        <v>2</v>
      </c>
      <c r="F73" s="8">
        <v>2.35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106</v>
      </c>
      <c r="C74" s="12">
        <v>2</v>
      </c>
      <c r="D74" s="8">
        <v>1.32</v>
      </c>
      <c r="E74" s="12">
        <v>0</v>
      </c>
      <c r="F74" s="8">
        <v>0</v>
      </c>
      <c r="G74" s="12">
        <v>2</v>
      </c>
      <c r="H74" s="8">
        <v>3.64</v>
      </c>
      <c r="I74" s="12">
        <v>0</v>
      </c>
    </row>
    <row r="75" spans="2:9" ht="15" customHeight="1" x14ac:dyDescent="0.2">
      <c r="B75" t="s">
        <v>163</v>
      </c>
      <c r="C75" s="12">
        <v>2</v>
      </c>
      <c r="D75" s="8">
        <v>1.32</v>
      </c>
      <c r="E75" s="12">
        <v>2</v>
      </c>
      <c r="F75" s="8">
        <v>2.35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109</v>
      </c>
      <c r="C76" s="12">
        <v>2</v>
      </c>
      <c r="D76" s="8">
        <v>1.32</v>
      </c>
      <c r="E76" s="12">
        <v>2</v>
      </c>
      <c r="F76" s="8">
        <v>2.35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110</v>
      </c>
      <c r="C77" s="12">
        <v>2</v>
      </c>
      <c r="D77" s="8">
        <v>1.32</v>
      </c>
      <c r="E77" s="12">
        <v>2</v>
      </c>
      <c r="F77" s="8">
        <v>2.35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164</v>
      </c>
      <c r="C78" s="12">
        <v>2</v>
      </c>
      <c r="D78" s="8">
        <v>1.32</v>
      </c>
      <c r="E78" s="12">
        <v>2</v>
      </c>
      <c r="F78" s="8">
        <v>2.35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166</v>
      </c>
      <c r="C79" s="12">
        <v>2</v>
      </c>
      <c r="D79" s="8">
        <v>1.32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1" spans="2:2" ht="15" customHeight="1" x14ac:dyDescent="0.2">
      <c r="B81" t="s">
        <v>187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5C137-B3F5-4B3B-978E-F01B4ED5B267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200</v>
      </c>
    </row>
    <row r="4" spans="2:9" ht="33" customHeight="1" x14ac:dyDescent="0.2">
      <c r="B4" t="s">
        <v>183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1</v>
      </c>
      <c r="D5" s="8">
        <v>0.27</v>
      </c>
      <c r="E5" s="12">
        <v>0</v>
      </c>
      <c r="F5" s="8">
        <v>0</v>
      </c>
      <c r="G5" s="12">
        <v>1</v>
      </c>
      <c r="H5" s="8">
        <v>0.75</v>
      </c>
      <c r="I5" s="12">
        <v>0</v>
      </c>
    </row>
    <row r="6" spans="2:9" ht="15" customHeight="1" x14ac:dyDescent="0.2">
      <c r="B6" t="s">
        <v>21</v>
      </c>
      <c r="C6" s="12">
        <v>57</v>
      </c>
      <c r="D6" s="8">
        <v>15.2</v>
      </c>
      <c r="E6" s="12">
        <v>35</v>
      </c>
      <c r="F6" s="8">
        <v>15.28</v>
      </c>
      <c r="G6" s="12">
        <v>22</v>
      </c>
      <c r="H6" s="8">
        <v>16.54</v>
      </c>
      <c r="I6" s="12">
        <v>0</v>
      </c>
    </row>
    <row r="7" spans="2:9" ht="15" customHeight="1" x14ac:dyDescent="0.2">
      <c r="B7" t="s">
        <v>22</v>
      </c>
      <c r="C7" s="12">
        <v>31</v>
      </c>
      <c r="D7" s="8">
        <v>8.27</v>
      </c>
      <c r="E7" s="12">
        <v>8</v>
      </c>
      <c r="F7" s="8">
        <v>3.49</v>
      </c>
      <c r="G7" s="12">
        <v>23</v>
      </c>
      <c r="H7" s="8">
        <v>17.29</v>
      </c>
      <c r="I7" s="12">
        <v>0</v>
      </c>
    </row>
    <row r="8" spans="2:9" ht="15" customHeight="1" x14ac:dyDescent="0.2">
      <c r="B8" t="s">
        <v>23</v>
      </c>
      <c r="C8" s="12">
        <v>1</v>
      </c>
      <c r="D8" s="8">
        <v>0.27</v>
      </c>
      <c r="E8" s="12">
        <v>0</v>
      </c>
      <c r="F8" s="8">
        <v>0</v>
      </c>
      <c r="G8" s="12">
        <v>1</v>
      </c>
      <c r="H8" s="8">
        <v>0.75</v>
      </c>
      <c r="I8" s="12">
        <v>0</v>
      </c>
    </row>
    <row r="9" spans="2:9" ht="15" customHeight="1" x14ac:dyDescent="0.2">
      <c r="B9" t="s">
        <v>24</v>
      </c>
      <c r="C9" s="12">
        <v>2</v>
      </c>
      <c r="D9" s="8">
        <v>0.53</v>
      </c>
      <c r="E9" s="12">
        <v>0</v>
      </c>
      <c r="F9" s="8">
        <v>0</v>
      </c>
      <c r="G9" s="12">
        <v>2</v>
      </c>
      <c r="H9" s="8">
        <v>1.5</v>
      </c>
      <c r="I9" s="12">
        <v>0</v>
      </c>
    </row>
    <row r="10" spans="2:9" ht="15" customHeight="1" x14ac:dyDescent="0.2">
      <c r="B10" t="s">
        <v>25</v>
      </c>
      <c r="C10" s="12">
        <v>10</v>
      </c>
      <c r="D10" s="8">
        <v>2.67</v>
      </c>
      <c r="E10" s="12">
        <v>3</v>
      </c>
      <c r="F10" s="8">
        <v>1.31</v>
      </c>
      <c r="G10" s="12">
        <v>7</v>
      </c>
      <c r="H10" s="8">
        <v>5.26</v>
      </c>
      <c r="I10" s="12">
        <v>0</v>
      </c>
    </row>
    <row r="11" spans="2:9" ht="15" customHeight="1" x14ac:dyDescent="0.2">
      <c r="B11" t="s">
        <v>26</v>
      </c>
      <c r="C11" s="12">
        <v>111</v>
      </c>
      <c r="D11" s="8">
        <v>29.6</v>
      </c>
      <c r="E11" s="12">
        <v>69</v>
      </c>
      <c r="F11" s="8">
        <v>30.13</v>
      </c>
      <c r="G11" s="12">
        <v>42</v>
      </c>
      <c r="H11" s="8">
        <v>31.58</v>
      </c>
      <c r="I11" s="12">
        <v>0</v>
      </c>
    </row>
    <row r="12" spans="2:9" ht="15" customHeight="1" x14ac:dyDescent="0.2">
      <c r="B12" t="s">
        <v>27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28</v>
      </c>
      <c r="C13" s="12">
        <v>6</v>
      </c>
      <c r="D13" s="8">
        <v>1.6</v>
      </c>
      <c r="E13" s="12">
        <v>5</v>
      </c>
      <c r="F13" s="8">
        <v>2.1800000000000002</v>
      </c>
      <c r="G13" s="12">
        <v>1</v>
      </c>
      <c r="H13" s="8">
        <v>0.75</v>
      </c>
      <c r="I13" s="12">
        <v>0</v>
      </c>
    </row>
    <row r="14" spans="2:9" ht="15" customHeight="1" x14ac:dyDescent="0.2">
      <c r="B14" t="s">
        <v>29</v>
      </c>
      <c r="C14" s="12">
        <v>22</v>
      </c>
      <c r="D14" s="8">
        <v>5.87</v>
      </c>
      <c r="E14" s="12">
        <v>11</v>
      </c>
      <c r="F14" s="8">
        <v>4.8</v>
      </c>
      <c r="G14" s="12">
        <v>11</v>
      </c>
      <c r="H14" s="8">
        <v>8.27</v>
      </c>
      <c r="I14" s="12">
        <v>0</v>
      </c>
    </row>
    <row r="15" spans="2:9" ht="15" customHeight="1" x14ac:dyDescent="0.2">
      <c r="B15" t="s">
        <v>30</v>
      </c>
      <c r="C15" s="12">
        <v>43</v>
      </c>
      <c r="D15" s="8">
        <v>11.47</v>
      </c>
      <c r="E15" s="12">
        <v>36</v>
      </c>
      <c r="F15" s="8">
        <v>15.72</v>
      </c>
      <c r="G15" s="12">
        <v>7</v>
      </c>
      <c r="H15" s="8">
        <v>5.26</v>
      </c>
      <c r="I15" s="12">
        <v>0</v>
      </c>
    </row>
    <row r="16" spans="2:9" ht="15" customHeight="1" x14ac:dyDescent="0.2">
      <c r="B16" t="s">
        <v>31</v>
      </c>
      <c r="C16" s="12">
        <v>40</v>
      </c>
      <c r="D16" s="8">
        <v>10.67</v>
      </c>
      <c r="E16" s="12">
        <v>38</v>
      </c>
      <c r="F16" s="8">
        <v>16.59</v>
      </c>
      <c r="G16" s="12">
        <v>2</v>
      </c>
      <c r="H16" s="8">
        <v>1.5</v>
      </c>
      <c r="I16" s="12">
        <v>0</v>
      </c>
    </row>
    <row r="17" spans="2:9" ht="15" customHeight="1" x14ac:dyDescent="0.2">
      <c r="B17" t="s">
        <v>32</v>
      </c>
      <c r="C17" s="12">
        <v>18</v>
      </c>
      <c r="D17" s="8">
        <v>4.8</v>
      </c>
      <c r="E17" s="12">
        <v>5</v>
      </c>
      <c r="F17" s="8">
        <v>2.1800000000000002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33</v>
      </c>
      <c r="C18" s="12">
        <v>18</v>
      </c>
      <c r="D18" s="8">
        <v>4.8</v>
      </c>
      <c r="E18" s="12">
        <v>8</v>
      </c>
      <c r="F18" s="8">
        <v>3.49</v>
      </c>
      <c r="G18" s="12">
        <v>10</v>
      </c>
      <c r="H18" s="8">
        <v>7.52</v>
      </c>
      <c r="I18" s="12">
        <v>0</v>
      </c>
    </row>
    <row r="19" spans="2:9" ht="15" customHeight="1" x14ac:dyDescent="0.2">
      <c r="B19" t="s">
        <v>34</v>
      </c>
      <c r="C19" s="12">
        <v>15</v>
      </c>
      <c r="D19" s="8">
        <v>4</v>
      </c>
      <c r="E19" s="12">
        <v>11</v>
      </c>
      <c r="F19" s="8">
        <v>4.8</v>
      </c>
      <c r="G19" s="12">
        <v>4</v>
      </c>
      <c r="H19" s="8">
        <v>3.01</v>
      </c>
      <c r="I19" s="12">
        <v>0</v>
      </c>
    </row>
    <row r="20" spans="2:9" ht="15" customHeight="1" x14ac:dyDescent="0.2">
      <c r="B20" s="9" t="s">
        <v>184</v>
      </c>
      <c r="C20" s="12">
        <f>SUM(LTBL_32449[総数／事業所数])</f>
        <v>375</v>
      </c>
      <c r="E20" s="12">
        <f>SUBTOTAL(109,LTBL_32449[個人／事業所数])</f>
        <v>229</v>
      </c>
      <c r="G20" s="12">
        <f>SUBTOTAL(109,LTBL_32449[法人／事業所数])</f>
        <v>133</v>
      </c>
      <c r="I20" s="12">
        <f>SUBTOTAL(109,LTBL_32449[法人以外の団体／事業所数])</f>
        <v>0</v>
      </c>
    </row>
    <row r="21" spans="2:9" ht="15" customHeight="1" x14ac:dyDescent="0.2">
      <c r="E21" s="11">
        <f>LTBL_32449[[#Totals],[個人／事業所数]]/LTBL_32449[[#Totals],[総数／事業所数]]</f>
        <v>0.61066666666666669</v>
      </c>
      <c r="G21" s="11">
        <f>LTBL_32449[[#Totals],[法人／事業所数]]/LTBL_32449[[#Totals],[総数／事業所数]]</f>
        <v>0.35466666666666669</v>
      </c>
      <c r="I21" s="11">
        <f>LTBL_32449[[#Totals],[法人以外の団体／事業所数]]/LTBL_32449[[#Totals],[総数／事業所数]]</f>
        <v>0</v>
      </c>
    </row>
    <row r="23" spans="2:9" ht="33" customHeight="1" x14ac:dyDescent="0.2">
      <c r="B23" t="s">
        <v>185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54</v>
      </c>
      <c r="C24" s="12">
        <v>45</v>
      </c>
      <c r="D24" s="8">
        <v>12</v>
      </c>
      <c r="E24" s="12">
        <v>26</v>
      </c>
      <c r="F24" s="8">
        <v>11.35</v>
      </c>
      <c r="G24" s="12">
        <v>19</v>
      </c>
      <c r="H24" s="8">
        <v>14.29</v>
      </c>
      <c r="I24" s="12">
        <v>0</v>
      </c>
    </row>
    <row r="25" spans="2:9" ht="15" customHeight="1" x14ac:dyDescent="0.2">
      <c r="B25" t="s">
        <v>59</v>
      </c>
      <c r="C25" s="12">
        <v>35</v>
      </c>
      <c r="D25" s="8">
        <v>9.33</v>
      </c>
      <c r="E25" s="12">
        <v>35</v>
      </c>
      <c r="F25" s="8">
        <v>15.28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43</v>
      </c>
      <c r="C26" s="12">
        <v>34</v>
      </c>
      <c r="D26" s="8">
        <v>9.07</v>
      </c>
      <c r="E26" s="12">
        <v>18</v>
      </c>
      <c r="F26" s="8">
        <v>7.86</v>
      </c>
      <c r="G26" s="12">
        <v>16</v>
      </c>
      <c r="H26" s="8">
        <v>12.03</v>
      </c>
      <c r="I26" s="12">
        <v>0</v>
      </c>
    </row>
    <row r="27" spans="2:9" ht="15" customHeight="1" x14ac:dyDescent="0.2">
      <c r="B27" t="s">
        <v>52</v>
      </c>
      <c r="C27" s="12">
        <v>32</v>
      </c>
      <c r="D27" s="8">
        <v>8.5299999999999994</v>
      </c>
      <c r="E27" s="12">
        <v>22</v>
      </c>
      <c r="F27" s="8">
        <v>9.61</v>
      </c>
      <c r="G27" s="12">
        <v>10</v>
      </c>
      <c r="H27" s="8">
        <v>7.52</v>
      </c>
      <c r="I27" s="12">
        <v>0</v>
      </c>
    </row>
    <row r="28" spans="2:9" ht="15" customHeight="1" x14ac:dyDescent="0.2">
      <c r="B28" t="s">
        <v>58</v>
      </c>
      <c r="C28" s="12">
        <v>30</v>
      </c>
      <c r="D28" s="8">
        <v>8</v>
      </c>
      <c r="E28" s="12">
        <v>24</v>
      </c>
      <c r="F28" s="8">
        <v>10.48</v>
      </c>
      <c r="G28" s="12">
        <v>6</v>
      </c>
      <c r="H28" s="8">
        <v>4.51</v>
      </c>
      <c r="I28" s="12">
        <v>0</v>
      </c>
    </row>
    <row r="29" spans="2:9" ht="15" customHeight="1" x14ac:dyDescent="0.2">
      <c r="B29" t="s">
        <v>60</v>
      </c>
      <c r="C29" s="12">
        <v>18</v>
      </c>
      <c r="D29" s="8">
        <v>4.8</v>
      </c>
      <c r="E29" s="12">
        <v>5</v>
      </c>
      <c r="F29" s="8">
        <v>2.1800000000000002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44</v>
      </c>
      <c r="C30" s="12">
        <v>16</v>
      </c>
      <c r="D30" s="8">
        <v>4.2699999999999996</v>
      </c>
      <c r="E30" s="12">
        <v>12</v>
      </c>
      <c r="F30" s="8">
        <v>5.24</v>
      </c>
      <c r="G30" s="12">
        <v>4</v>
      </c>
      <c r="H30" s="8">
        <v>3.01</v>
      </c>
      <c r="I30" s="12">
        <v>0</v>
      </c>
    </row>
    <row r="31" spans="2:9" ht="15" customHeight="1" x14ac:dyDescent="0.2">
      <c r="B31" t="s">
        <v>53</v>
      </c>
      <c r="C31" s="12">
        <v>16</v>
      </c>
      <c r="D31" s="8">
        <v>4.2699999999999996</v>
      </c>
      <c r="E31" s="12">
        <v>14</v>
      </c>
      <c r="F31" s="8">
        <v>6.11</v>
      </c>
      <c r="G31" s="12">
        <v>2</v>
      </c>
      <c r="H31" s="8">
        <v>1.5</v>
      </c>
      <c r="I31" s="12">
        <v>0</v>
      </c>
    </row>
    <row r="32" spans="2:9" ht="15" customHeight="1" x14ac:dyDescent="0.2">
      <c r="B32" t="s">
        <v>57</v>
      </c>
      <c r="C32" s="12">
        <v>12</v>
      </c>
      <c r="D32" s="8">
        <v>3.2</v>
      </c>
      <c r="E32" s="12">
        <v>2</v>
      </c>
      <c r="F32" s="8">
        <v>0.87</v>
      </c>
      <c r="G32" s="12">
        <v>10</v>
      </c>
      <c r="H32" s="8">
        <v>7.52</v>
      </c>
      <c r="I32" s="12">
        <v>0</v>
      </c>
    </row>
    <row r="33" spans="2:9" ht="15" customHeight="1" x14ac:dyDescent="0.2">
      <c r="B33" t="s">
        <v>67</v>
      </c>
      <c r="C33" s="12">
        <v>11</v>
      </c>
      <c r="D33" s="8">
        <v>2.93</v>
      </c>
      <c r="E33" s="12">
        <v>11</v>
      </c>
      <c r="F33" s="8">
        <v>4.8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56</v>
      </c>
      <c r="C34" s="12">
        <v>10</v>
      </c>
      <c r="D34" s="8">
        <v>2.67</v>
      </c>
      <c r="E34" s="12">
        <v>9</v>
      </c>
      <c r="F34" s="8">
        <v>3.93</v>
      </c>
      <c r="G34" s="12">
        <v>1</v>
      </c>
      <c r="H34" s="8">
        <v>0.75</v>
      </c>
      <c r="I34" s="12">
        <v>0</v>
      </c>
    </row>
    <row r="35" spans="2:9" ht="15" customHeight="1" x14ac:dyDescent="0.2">
      <c r="B35" t="s">
        <v>61</v>
      </c>
      <c r="C35" s="12">
        <v>9</v>
      </c>
      <c r="D35" s="8">
        <v>2.4</v>
      </c>
      <c r="E35" s="12">
        <v>8</v>
      </c>
      <c r="F35" s="8">
        <v>3.49</v>
      </c>
      <c r="G35" s="12">
        <v>1</v>
      </c>
      <c r="H35" s="8">
        <v>0.75</v>
      </c>
      <c r="I35" s="12">
        <v>0</v>
      </c>
    </row>
    <row r="36" spans="2:9" ht="15" customHeight="1" x14ac:dyDescent="0.2">
      <c r="B36" t="s">
        <v>62</v>
      </c>
      <c r="C36" s="12">
        <v>9</v>
      </c>
      <c r="D36" s="8">
        <v>2.4</v>
      </c>
      <c r="E36" s="12">
        <v>0</v>
      </c>
      <c r="F36" s="8">
        <v>0</v>
      </c>
      <c r="G36" s="12">
        <v>9</v>
      </c>
      <c r="H36" s="8">
        <v>6.77</v>
      </c>
      <c r="I36" s="12">
        <v>0</v>
      </c>
    </row>
    <row r="37" spans="2:9" ht="15" customHeight="1" x14ac:dyDescent="0.2">
      <c r="B37" t="s">
        <v>45</v>
      </c>
      <c r="C37" s="12">
        <v>7</v>
      </c>
      <c r="D37" s="8">
        <v>1.87</v>
      </c>
      <c r="E37" s="12">
        <v>5</v>
      </c>
      <c r="F37" s="8">
        <v>2.1800000000000002</v>
      </c>
      <c r="G37" s="12">
        <v>2</v>
      </c>
      <c r="H37" s="8">
        <v>1.5</v>
      </c>
      <c r="I37" s="12">
        <v>0</v>
      </c>
    </row>
    <row r="38" spans="2:9" ht="15" customHeight="1" x14ac:dyDescent="0.2">
      <c r="B38" t="s">
        <v>46</v>
      </c>
      <c r="C38" s="12">
        <v>7</v>
      </c>
      <c r="D38" s="8">
        <v>1.87</v>
      </c>
      <c r="E38" s="12">
        <v>1</v>
      </c>
      <c r="F38" s="8">
        <v>0.44</v>
      </c>
      <c r="G38" s="12">
        <v>6</v>
      </c>
      <c r="H38" s="8">
        <v>4.51</v>
      </c>
      <c r="I38" s="12">
        <v>0</v>
      </c>
    </row>
    <row r="39" spans="2:9" ht="15" customHeight="1" x14ac:dyDescent="0.2">
      <c r="B39" t="s">
        <v>66</v>
      </c>
      <c r="C39" s="12">
        <v>7</v>
      </c>
      <c r="D39" s="8">
        <v>1.87</v>
      </c>
      <c r="E39" s="12">
        <v>6</v>
      </c>
      <c r="F39" s="8">
        <v>2.62</v>
      </c>
      <c r="G39" s="12">
        <v>1</v>
      </c>
      <c r="H39" s="8">
        <v>0.75</v>
      </c>
      <c r="I39" s="12">
        <v>0</v>
      </c>
    </row>
    <row r="40" spans="2:9" ht="15" customHeight="1" x14ac:dyDescent="0.2">
      <c r="B40" t="s">
        <v>55</v>
      </c>
      <c r="C40" s="12">
        <v>6</v>
      </c>
      <c r="D40" s="8">
        <v>1.6</v>
      </c>
      <c r="E40" s="12">
        <v>5</v>
      </c>
      <c r="F40" s="8">
        <v>2.1800000000000002</v>
      </c>
      <c r="G40" s="12">
        <v>1</v>
      </c>
      <c r="H40" s="8">
        <v>0.75</v>
      </c>
      <c r="I40" s="12">
        <v>0</v>
      </c>
    </row>
    <row r="41" spans="2:9" ht="15" customHeight="1" x14ac:dyDescent="0.2">
      <c r="B41" t="s">
        <v>64</v>
      </c>
      <c r="C41" s="12">
        <v>5</v>
      </c>
      <c r="D41" s="8">
        <v>1.33</v>
      </c>
      <c r="E41" s="12">
        <v>2</v>
      </c>
      <c r="F41" s="8">
        <v>0.87</v>
      </c>
      <c r="G41" s="12">
        <v>3</v>
      </c>
      <c r="H41" s="8">
        <v>2.2599999999999998</v>
      </c>
      <c r="I41" s="12">
        <v>0</v>
      </c>
    </row>
    <row r="42" spans="2:9" ht="15" customHeight="1" x14ac:dyDescent="0.2">
      <c r="B42" t="s">
        <v>77</v>
      </c>
      <c r="C42" s="12">
        <v>4</v>
      </c>
      <c r="D42" s="8">
        <v>1.07</v>
      </c>
      <c r="E42" s="12">
        <v>0</v>
      </c>
      <c r="F42" s="8">
        <v>0</v>
      </c>
      <c r="G42" s="12">
        <v>4</v>
      </c>
      <c r="H42" s="8">
        <v>3.01</v>
      </c>
      <c r="I42" s="12">
        <v>0</v>
      </c>
    </row>
    <row r="43" spans="2:9" ht="15" customHeight="1" x14ac:dyDescent="0.2">
      <c r="B43" t="s">
        <v>72</v>
      </c>
      <c r="C43" s="12">
        <v>4</v>
      </c>
      <c r="D43" s="8">
        <v>1.07</v>
      </c>
      <c r="E43" s="12">
        <v>2</v>
      </c>
      <c r="F43" s="8">
        <v>0.87</v>
      </c>
      <c r="G43" s="12">
        <v>2</v>
      </c>
      <c r="H43" s="8">
        <v>1.5</v>
      </c>
      <c r="I43" s="12">
        <v>0</v>
      </c>
    </row>
    <row r="44" spans="2:9" ht="15" customHeight="1" x14ac:dyDescent="0.2">
      <c r="B44" t="s">
        <v>68</v>
      </c>
      <c r="C44" s="12">
        <v>4</v>
      </c>
      <c r="D44" s="8">
        <v>1.07</v>
      </c>
      <c r="E44" s="12">
        <v>0</v>
      </c>
      <c r="F44" s="8">
        <v>0</v>
      </c>
      <c r="G44" s="12">
        <v>4</v>
      </c>
      <c r="H44" s="8">
        <v>3.01</v>
      </c>
      <c r="I44" s="12">
        <v>0</v>
      </c>
    </row>
    <row r="45" spans="2:9" ht="15" customHeight="1" x14ac:dyDescent="0.2">
      <c r="B45" t="s">
        <v>84</v>
      </c>
      <c r="C45" s="12">
        <v>4</v>
      </c>
      <c r="D45" s="8">
        <v>1.07</v>
      </c>
      <c r="E45" s="12">
        <v>0</v>
      </c>
      <c r="F45" s="8">
        <v>0</v>
      </c>
      <c r="G45" s="12">
        <v>4</v>
      </c>
      <c r="H45" s="8">
        <v>3.01</v>
      </c>
      <c r="I45" s="12">
        <v>0</v>
      </c>
    </row>
    <row r="46" spans="2:9" ht="15" customHeight="1" x14ac:dyDescent="0.2">
      <c r="B46" t="s">
        <v>51</v>
      </c>
      <c r="C46" s="12">
        <v>4</v>
      </c>
      <c r="D46" s="8">
        <v>1.07</v>
      </c>
      <c r="E46" s="12">
        <v>3</v>
      </c>
      <c r="F46" s="8">
        <v>1.31</v>
      </c>
      <c r="G46" s="12">
        <v>1</v>
      </c>
      <c r="H46" s="8">
        <v>0.75</v>
      </c>
      <c r="I46" s="12">
        <v>0</v>
      </c>
    </row>
    <row r="47" spans="2:9" ht="15" customHeight="1" x14ac:dyDescent="0.2">
      <c r="B47" t="s">
        <v>79</v>
      </c>
      <c r="C47" s="12">
        <v>4</v>
      </c>
      <c r="D47" s="8">
        <v>1.07</v>
      </c>
      <c r="E47" s="12">
        <v>2</v>
      </c>
      <c r="F47" s="8">
        <v>0.87</v>
      </c>
      <c r="G47" s="12">
        <v>2</v>
      </c>
      <c r="H47" s="8">
        <v>1.5</v>
      </c>
      <c r="I47" s="12">
        <v>0</v>
      </c>
    </row>
    <row r="48" spans="2:9" ht="15" customHeight="1" x14ac:dyDescent="0.2">
      <c r="B48" t="s">
        <v>65</v>
      </c>
      <c r="C48" s="12">
        <v>4</v>
      </c>
      <c r="D48" s="8">
        <v>1.07</v>
      </c>
      <c r="E48" s="12">
        <v>3</v>
      </c>
      <c r="F48" s="8">
        <v>1.31</v>
      </c>
      <c r="G48" s="12">
        <v>1</v>
      </c>
      <c r="H48" s="8">
        <v>0.75</v>
      </c>
      <c r="I48" s="12">
        <v>0</v>
      </c>
    </row>
    <row r="51" spans="2:9" ht="33" customHeight="1" x14ac:dyDescent="0.2">
      <c r="B51" t="s">
        <v>186</v>
      </c>
      <c r="C51" s="10" t="s">
        <v>36</v>
      </c>
      <c r="D51" s="10" t="s">
        <v>37</v>
      </c>
      <c r="E51" s="10" t="s">
        <v>38</v>
      </c>
      <c r="F51" s="10" t="s">
        <v>39</v>
      </c>
      <c r="G51" s="10" t="s">
        <v>40</v>
      </c>
      <c r="H51" s="10" t="s">
        <v>41</v>
      </c>
      <c r="I51" s="10" t="s">
        <v>42</v>
      </c>
    </row>
    <row r="52" spans="2:9" ht="15" customHeight="1" x14ac:dyDescent="0.2">
      <c r="B52" t="s">
        <v>112</v>
      </c>
      <c r="C52" s="12">
        <v>19</v>
      </c>
      <c r="D52" s="8">
        <v>5.07</v>
      </c>
      <c r="E52" s="12">
        <v>19</v>
      </c>
      <c r="F52" s="8">
        <v>8.3000000000000007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121</v>
      </c>
      <c r="C53" s="12">
        <v>14</v>
      </c>
      <c r="D53" s="8">
        <v>3.73</v>
      </c>
      <c r="E53" s="12">
        <v>4</v>
      </c>
      <c r="F53" s="8">
        <v>1.75</v>
      </c>
      <c r="G53" s="12">
        <v>10</v>
      </c>
      <c r="H53" s="8">
        <v>7.52</v>
      </c>
      <c r="I53" s="12">
        <v>0</v>
      </c>
    </row>
    <row r="54" spans="2:9" ht="15" customHeight="1" x14ac:dyDescent="0.2">
      <c r="B54" t="s">
        <v>98</v>
      </c>
      <c r="C54" s="12">
        <v>13</v>
      </c>
      <c r="D54" s="8">
        <v>3.47</v>
      </c>
      <c r="E54" s="12">
        <v>11</v>
      </c>
      <c r="F54" s="8">
        <v>4.8</v>
      </c>
      <c r="G54" s="12">
        <v>2</v>
      </c>
      <c r="H54" s="8">
        <v>1.5</v>
      </c>
      <c r="I54" s="12">
        <v>0</v>
      </c>
    </row>
    <row r="55" spans="2:9" ht="15" customHeight="1" x14ac:dyDescent="0.2">
      <c r="B55" t="s">
        <v>111</v>
      </c>
      <c r="C55" s="12">
        <v>13</v>
      </c>
      <c r="D55" s="8">
        <v>3.47</v>
      </c>
      <c r="E55" s="12">
        <v>13</v>
      </c>
      <c r="F55" s="8">
        <v>5.68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113</v>
      </c>
      <c r="C56" s="12">
        <v>13</v>
      </c>
      <c r="D56" s="8">
        <v>3.47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127</v>
      </c>
      <c r="C57" s="12">
        <v>12</v>
      </c>
      <c r="D57" s="8">
        <v>3.2</v>
      </c>
      <c r="E57" s="12">
        <v>9</v>
      </c>
      <c r="F57" s="8">
        <v>3.93</v>
      </c>
      <c r="G57" s="12">
        <v>3</v>
      </c>
      <c r="H57" s="8">
        <v>2.2599999999999998</v>
      </c>
      <c r="I57" s="12">
        <v>0</v>
      </c>
    </row>
    <row r="58" spans="2:9" ht="15" customHeight="1" x14ac:dyDescent="0.2">
      <c r="B58" t="s">
        <v>108</v>
      </c>
      <c r="C58" s="12">
        <v>10</v>
      </c>
      <c r="D58" s="8">
        <v>2.67</v>
      </c>
      <c r="E58" s="12">
        <v>6</v>
      </c>
      <c r="F58" s="8">
        <v>2.62</v>
      </c>
      <c r="G58" s="12">
        <v>4</v>
      </c>
      <c r="H58" s="8">
        <v>3.01</v>
      </c>
      <c r="I58" s="12">
        <v>0</v>
      </c>
    </row>
    <row r="59" spans="2:9" ht="15" customHeight="1" x14ac:dyDescent="0.2">
      <c r="B59" t="s">
        <v>96</v>
      </c>
      <c r="C59" s="12">
        <v>9</v>
      </c>
      <c r="D59" s="8">
        <v>2.4</v>
      </c>
      <c r="E59" s="12">
        <v>5</v>
      </c>
      <c r="F59" s="8">
        <v>2.1800000000000002</v>
      </c>
      <c r="G59" s="12">
        <v>4</v>
      </c>
      <c r="H59" s="8">
        <v>3.01</v>
      </c>
      <c r="I59" s="12">
        <v>0</v>
      </c>
    </row>
    <row r="60" spans="2:9" ht="15" customHeight="1" x14ac:dyDescent="0.2">
      <c r="B60" t="s">
        <v>101</v>
      </c>
      <c r="C60" s="12">
        <v>9</v>
      </c>
      <c r="D60" s="8">
        <v>2.4</v>
      </c>
      <c r="E60" s="12">
        <v>5</v>
      </c>
      <c r="F60" s="8">
        <v>2.1800000000000002</v>
      </c>
      <c r="G60" s="12">
        <v>4</v>
      </c>
      <c r="H60" s="8">
        <v>3.01</v>
      </c>
      <c r="I60" s="12">
        <v>0</v>
      </c>
    </row>
    <row r="61" spans="2:9" ht="15" customHeight="1" x14ac:dyDescent="0.2">
      <c r="B61" t="s">
        <v>102</v>
      </c>
      <c r="C61" s="12">
        <v>9</v>
      </c>
      <c r="D61" s="8">
        <v>2.4</v>
      </c>
      <c r="E61" s="12">
        <v>8</v>
      </c>
      <c r="F61" s="8">
        <v>3.49</v>
      </c>
      <c r="G61" s="12">
        <v>1</v>
      </c>
      <c r="H61" s="8">
        <v>0.75</v>
      </c>
      <c r="I61" s="12">
        <v>0</v>
      </c>
    </row>
    <row r="62" spans="2:9" ht="15" customHeight="1" x14ac:dyDescent="0.2">
      <c r="B62" t="s">
        <v>105</v>
      </c>
      <c r="C62" s="12">
        <v>8</v>
      </c>
      <c r="D62" s="8">
        <v>2.13</v>
      </c>
      <c r="E62" s="12">
        <v>5</v>
      </c>
      <c r="F62" s="8">
        <v>2.1800000000000002</v>
      </c>
      <c r="G62" s="12">
        <v>3</v>
      </c>
      <c r="H62" s="8">
        <v>2.2599999999999998</v>
      </c>
      <c r="I62" s="12">
        <v>0</v>
      </c>
    </row>
    <row r="63" spans="2:9" ht="15" customHeight="1" x14ac:dyDescent="0.2">
      <c r="B63" t="s">
        <v>107</v>
      </c>
      <c r="C63" s="12">
        <v>8</v>
      </c>
      <c r="D63" s="8">
        <v>2.13</v>
      </c>
      <c r="E63" s="12">
        <v>1</v>
      </c>
      <c r="F63" s="8">
        <v>0.44</v>
      </c>
      <c r="G63" s="12">
        <v>7</v>
      </c>
      <c r="H63" s="8">
        <v>5.26</v>
      </c>
      <c r="I63" s="12">
        <v>0</v>
      </c>
    </row>
    <row r="64" spans="2:9" ht="15" customHeight="1" x14ac:dyDescent="0.2">
      <c r="B64" t="s">
        <v>145</v>
      </c>
      <c r="C64" s="12">
        <v>8</v>
      </c>
      <c r="D64" s="8">
        <v>2.13</v>
      </c>
      <c r="E64" s="12">
        <v>8</v>
      </c>
      <c r="F64" s="8">
        <v>3.49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115</v>
      </c>
      <c r="C65" s="12">
        <v>8</v>
      </c>
      <c r="D65" s="8">
        <v>2.13</v>
      </c>
      <c r="E65" s="12">
        <v>8</v>
      </c>
      <c r="F65" s="8">
        <v>3.49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167</v>
      </c>
      <c r="C66" s="12">
        <v>7</v>
      </c>
      <c r="D66" s="8">
        <v>1.87</v>
      </c>
      <c r="E66" s="12">
        <v>7</v>
      </c>
      <c r="F66" s="8">
        <v>3.06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130</v>
      </c>
      <c r="C67" s="12">
        <v>7</v>
      </c>
      <c r="D67" s="8">
        <v>1.87</v>
      </c>
      <c r="E67" s="12">
        <v>6</v>
      </c>
      <c r="F67" s="8">
        <v>2.62</v>
      </c>
      <c r="G67" s="12">
        <v>1</v>
      </c>
      <c r="H67" s="8">
        <v>0.75</v>
      </c>
      <c r="I67" s="12">
        <v>0</v>
      </c>
    </row>
    <row r="68" spans="2:9" ht="15" customHeight="1" x14ac:dyDescent="0.2">
      <c r="B68" t="s">
        <v>103</v>
      </c>
      <c r="C68" s="12">
        <v>6</v>
      </c>
      <c r="D68" s="8">
        <v>1.6</v>
      </c>
      <c r="E68" s="12">
        <v>5</v>
      </c>
      <c r="F68" s="8">
        <v>2.1800000000000002</v>
      </c>
      <c r="G68" s="12">
        <v>1</v>
      </c>
      <c r="H68" s="8">
        <v>0.75</v>
      </c>
      <c r="I68" s="12">
        <v>0</v>
      </c>
    </row>
    <row r="69" spans="2:9" ht="15" customHeight="1" x14ac:dyDescent="0.2">
      <c r="B69" t="s">
        <v>128</v>
      </c>
      <c r="C69" s="12">
        <v>6</v>
      </c>
      <c r="D69" s="8">
        <v>1.6</v>
      </c>
      <c r="E69" s="12">
        <v>6</v>
      </c>
      <c r="F69" s="8">
        <v>2.62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116</v>
      </c>
      <c r="C70" s="12">
        <v>5</v>
      </c>
      <c r="D70" s="8">
        <v>1.33</v>
      </c>
      <c r="E70" s="12">
        <v>4</v>
      </c>
      <c r="F70" s="8">
        <v>1.75</v>
      </c>
      <c r="G70" s="12">
        <v>1</v>
      </c>
      <c r="H70" s="8">
        <v>0.75</v>
      </c>
      <c r="I70" s="12">
        <v>0</v>
      </c>
    </row>
    <row r="71" spans="2:9" ht="15" customHeight="1" x14ac:dyDescent="0.2">
      <c r="B71" t="s">
        <v>106</v>
      </c>
      <c r="C71" s="12">
        <v>5</v>
      </c>
      <c r="D71" s="8">
        <v>1.33</v>
      </c>
      <c r="E71" s="12">
        <v>5</v>
      </c>
      <c r="F71" s="8">
        <v>2.1800000000000002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109</v>
      </c>
      <c r="C72" s="12">
        <v>5</v>
      </c>
      <c r="D72" s="8">
        <v>1.33</v>
      </c>
      <c r="E72" s="12">
        <v>5</v>
      </c>
      <c r="F72" s="8">
        <v>2.1800000000000002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146</v>
      </c>
      <c r="C73" s="12">
        <v>5</v>
      </c>
      <c r="D73" s="8">
        <v>1.33</v>
      </c>
      <c r="E73" s="12">
        <v>0</v>
      </c>
      <c r="F73" s="8">
        <v>0</v>
      </c>
      <c r="G73" s="12">
        <v>5</v>
      </c>
      <c r="H73" s="8">
        <v>3.76</v>
      </c>
      <c r="I73" s="12">
        <v>0</v>
      </c>
    </row>
    <row r="75" spans="2:9" ht="15" customHeight="1" x14ac:dyDescent="0.2">
      <c r="B75" t="s">
        <v>187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659E3-73D7-4FD3-8F02-D745E8F495E9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201</v>
      </c>
    </row>
    <row r="4" spans="2:9" ht="33" customHeight="1" x14ac:dyDescent="0.2">
      <c r="B4" t="s">
        <v>183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1</v>
      </c>
      <c r="D5" s="8">
        <v>0.37</v>
      </c>
      <c r="E5" s="12">
        <v>1</v>
      </c>
      <c r="F5" s="8">
        <v>0.66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34</v>
      </c>
      <c r="D6" s="8">
        <v>12.45</v>
      </c>
      <c r="E6" s="12">
        <v>15</v>
      </c>
      <c r="F6" s="8">
        <v>9.93</v>
      </c>
      <c r="G6" s="12">
        <v>19</v>
      </c>
      <c r="H6" s="8">
        <v>19.59</v>
      </c>
      <c r="I6" s="12">
        <v>0</v>
      </c>
    </row>
    <row r="7" spans="2:9" ht="15" customHeight="1" x14ac:dyDescent="0.2">
      <c r="B7" t="s">
        <v>22</v>
      </c>
      <c r="C7" s="12">
        <v>19</v>
      </c>
      <c r="D7" s="8">
        <v>6.96</v>
      </c>
      <c r="E7" s="12">
        <v>6</v>
      </c>
      <c r="F7" s="8">
        <v>3.97</v>
      </c>
      <c r="G7" s="12">
        <v>13</v>
      </c>
      <c r="H7" s="8">
        <v>13.4</v>
      </c>
      <c r="I7" s="12">
        <v>0</v>
      </c>
    </row>
    <row r="8" spans="2:9" ht="15" customHeight="1" x14ac:dyDescent="0.2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24</v>
      </c>
      <c r="C9" s="12">
        <v>1</v>
      </c>
      <c r="D9" s="8">
        <v>0.37</v>
      </c>
      <c r="E9" s="12">
        <v>0</v>
      </c>
      <c r="F9" s="8">
        <v>0</v>
      </c>
      <c r="G9" s="12">
        <v>1</v>
      </c>
      <c r="H9" s="8">
        <v>1.03</v>
      </c>
      <c r="I9" s="12">
        <v>0</v>
      </c>
    </row>
    <row r="10" spans="2:9" ht="15" customHeight="1" x14ac:dyDescent="0.2">
      <c r="B10" t="s">
        <v>25</v>
      </c>
      <c r="C10" s="12">
        <v>7</v>
      </c>
      <c r="D10" s="8">
        <v>2.56</v>
      </c>
      <c r="E10" s="12">
        <v>0</v>
      </c>
      <c r="F10" s="8">
        <v>0</v>
      </c>
      <c r="G10" s="12">
        <v>6</v>
      </c>
      <c r="H10" s="8">
        <v>6.19</v>
      </c>
      <c r="I10" s="12">
        <v>0</v>
      </c>
    </row>
    <row r="11" spans="2:9" ht="15" customHeight="1" x14ac:dyDescent="0.2">
      <c r="B11" t="s">
        <v>26</v>
      </c>
      <c r="C11" s="12">
        <v>81</v>
      </c>
      <c r="D11" s="8">
        <v>29.67</v>
      </c>
      <c r="E11" s="12">
        <v>49</v>
      </c>
      <c r="F11" s="8">
        <v>32.450000000000003</v>
      </c>
      <c r="G11" s="12">
        <v>32</v>
      </c>
      <c r="H11" s="8">
        <v>32.99</v>
      </c>
      <c r="I11" s="12">
        <v>0</v>
      </c>
    </row>
    <row r="12" spans="2:9" ht="15" customHeight="1" x14ac:dyDescent="0.2">
      <c r="B12" t="s">
        <v>27</v>
      </c>
      <c r="C12" s="12">
        <v>3</v>
      </c>
      <c r="D12" s="8">
        <v>1.1000000000000001</v>
      </c>
      <c r="E12" s="12">
        <v>0</v>
      </c>
      <c r="F12" s="8">
        <v>0</v>
      </c>
      <c r="G12" s="12">
        <v>3</v>
      </c>
      <c r="H12" s="8">
        <v>3.09</v>
      </c>
      <c r="I12" s="12">
        <v>0</v>
      </c>
    </row>
    <row r="13" spans="2:9" ht="15" customHeight="1" x14ac:dyDescent="0.2">
      <c r="B13" t="s">
        <v>28</v>
      </c>
      <c r="C13" s="12">
        <v>10</v>
      </c>
      <c r="D13" s="8">
        <v>3.66</v>
      </c>
      <c r="E13" s="12">
        <v>4</v>
      </c>
      <c r="F13" s="8">
        <v>2.65</v>
      </c>
      <c r="G13" s="12">
        <v>5</v>
      </c>
      <c r="H13" s="8">
        <v>5.15</v>
      </c>
      <c r="I13" s="12">
        <v>1</v>
      </c>
    </row>
    <row r="14" spans="2:9" ht="15" customHeight="1" x14ac:dyDescent="0.2">
      <c r="B14" t="s">
        <v>29</v>
      </c>
      <c r="C14" s="12">
        <v>8</v>
      </c>
      <c r="D14" s="8">
        <v>2.93</v>
      </c>
      <c r="E14" s="12">
        <v>3</v>
      </c>
      <c r="F14" s="8">
        <v>1.99</v>
      </c>
      <c r="G14" s="12">
        <v>4</v>
      </c>
      <c r="H14" s="8">
        <v>4.12</v>
      </c>
      <c r="I14" s="12">
        <v>0</v>
      </c>
    </row>
    <row r="15" spans="2:9" ht="15" customHeight="1" x14ac:dyDescent="0.2">
      <c r="B15" t="s">
        <v>30</v>
      </c>
      <c r="C15" s="12">
        <v>40</v>
      </c>
      <c r="D15" s="8">
        <v>14.65</v>
      </c>
      <c r="E15" s="12">
        <v>37</v>
      </c>
      <c r="F15" s="8">
        <v>24.5</v>
      </c>
      <c r="G15" s="12">
        <v>3</v>
      </c>
      <c r="H15" s="8">
        <v>3.09</v>
      </c>
      <c r="I15" s="12">
        <v>0</v>
      </c>
    </row>
    <row r="16" spans="2:9" ht="15" customHeight="1" x14ac:dyDescent="0.2">
      <c r="B16" t="s">
        <v>31</v>
      </c>
      <c r="C16" s="12">
        <v>33</v>
      </c>
      <c r="D16" s="8">
        <v>12.09</v>
      </c>
      <c r="E16" s="12">
        <v>30</v>
      </c>
      <c r="F16" s="8">
        <v>19.87</v>
      </c>
      <c r="G16" s="12">
        <v>1</v>
      </c>
      <c r="H16" s="8">
        <v>1.03</v>
      </c>
      <c r="I16" s="12">
        <v>0</v>
      </c>
    </row>
    <row r="17" spans="2:9" ht="15" customHeight="1" x14ac:dyDescent="0.2">
      <c r="B17" t="s">
        <v>32</v>
      </c>
      <c r="C17" s="12">
        <v>23</v>
      </c>
      <c r="D17" s="8">
        <v>8.42</v>
      </c>
      <c r="E17" s="12">
        <v>4</v>
      </c>
      <c r="F17" s="8">
        <v>2.65</v>
      </c>
      <c r="G17" s="12">
        <v>3</v>
      </c>
      <c r="H17" s="8">
        <v>3.09</v>
      </c>
      <c r="I17" s="12">
        <v>0</v>
      </c>
    </row>
    <row r="18" spans="2:9" ht="15" customHeight="1" x14ac:dyDescent="0.2">
      <c r="B18" t="s">
        <v>33</v>
      </c>
      <c r="C18" s="12">
        <v>4</v>
      </c>
      <c r="D18" s="8">
        <v>1.47</v>
      </c>
      <c r="E18" s="12">
        <v>2</v>
      </c>
      <c r="F18" s="8">
        <v>1.32</v>
      </c>
      <c r="G18" s="12">
        <v>1</v>
      </c>
      <c r="H18" s="8">
        <v>1.03</v>
      </c>
      <c r="I18" s="12">
        <v>0</v>
      </c>
    </row>
    <row r="19" spans="2:9" ht="15" customHeight="1" x14ac:dyDescent="0.2">
      <c r="B19" t="s">
        <v>34</v>
      </c>
      <c r="C19" s="12">
        <v>9</v>
      </c>
      <c r="D19" s="8">
        <v>3.3</v>
      </c>
      <c r="E19" s="12">
        <v>0</v>
      </c>
      <c r="F19" s="8">
        <v>0</v>
      </c>
      <c r="G19" s="12">
        <v>6</v>
      </c>
      <c r="H19" s="8">
        <v>6.19</v>
      </c>
      <c r="I19" s="12">
        <v>0</v>
      </c>
    </row>
    <row r="20" spans="2:9" ht="15" customHeight="1" x14ac:dyDescent="0.2">
      <c r="B20" s="9" t="s">
        <v>184</v>
      </c>
      <c r="C20" s="12">
        <f>SUM(LTBL_32501[総数／事業所数])</f>
        <v>273</v>
      </c>
      <c r="E20" s="12">
        <f>SUBTOTAL(109,LTBL_32501[個人／事業所数])</f>
        <v>151</v>
      </c>
      <c r="G20" s="12">
        <f>SUBTOTAL(109,LTBL_32501[法人／事業所数])</f>
        <v>97</v>
      </c>
      <c r="I20" s="12">
        <f>SUBTOTAL(109,LTBL_32501[法人以外の団体／事業所数])</f>
        <v>1</v>
      </c>
    </row>
    <row r="21" spans="2:9" ht="15" customHeight="1" x14ac:dyDescent="0.2">
      <c r="E21" s="11">
        <f>LTBL_32501[[#Totals],[個人／事業所数]]/LTBL_32501[[#Totals],[総数／事業所数]]</f>
        <v>0.55311355311355315</v>
      </c>
      <c r="G21" s="11">
        <f>LTBL_32501[[#Totals],[法人／事業所数]]/LTBL_32501[[#Totals],[総数／事業所数]]</f>
        <v>0.35531135531135533</v>
      </c>
      <c r="I21" s="11">
        <f>LTBL_32501[[#Totals],[法人以外の団体／事業所数]]/LTBL_32501[[#Totals],[総数／事業所数]]</f>
        <v>3.663003663003663E-3</v>
      </c>
    </row>
    <row r="23" spans="2:9" ht="33" customHeight="1" x14ac:dyDescent="0.2">
      <c r="B23" t="s">
        <v>185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54</v>
      </c>
      <c r="C24" s="12">
        <v>32</v>
      </c>
      <c r="D24" s="8">
        <v>11.72</v>
      </c>
      <c r="E24" s="12">
        <v>22</v>
      </c>
      <c r="F24" s="8">
        <v>14.57</v>
      </c>
      <c r="G24" s="12">
        <v>10</v>
      </c>
      <c r="H24" s="8">
        <v>10.31</v>
      </c>
      <c r="I24" s="12">
        <v>0</v>
      </c>
    </row>
    <row r="25" spans="2:9" ht="15" customHeight="1" x14ac:dyDescent="0.2">
      <c r="B25" t="s">
        <v>58</v>
      </c>
      <c r="C25" s="12">
        <v>32</v>
      </c>
      <c r="D25" s="8">
        <v>11.72</v>
      </c>
      <c r="E25" s="12">
        <v>31</v>
      </c>
      <c r="F25" s="8">
        <v>20.53</v>
      </c>
      <c r="G25" s="12">
        <v>1</v>
      </c>
      <c r="H25" s="8">
        <v>1.03</v>
      </c>
      <c r="I25" s="12">
        <v>0</v>
      </c>
    </row>
    <row r="26" spans="2:9" ht="15" customHeight="1" x14ac:dyDescent="0.2">
      <c r="B26" t="s">
        <v>59</v>
      </c>
      <c r="C26" s="12">
        <v>29</v>
      </c>
      <c r="D26" s="8">
        <v>10.62</v>
      </c>
      <c r="E26" s="12">
        <v>29</v>
      </c>
      <c r="F26" s="8">
        <v>19.21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60</v>
      </c>
      <c r="C27" s="12">
        <v>23</v>
      </c>
      <c r="D27" s="8">
        <v>8.42</v>
      </c>
      <c r="E27" s="12">
        <v>4</v>
      </c>
      <c r="F27" s="8">
        <v>2.65</v>
      </c>
      <c r="G27" s="12">
        <v>3</v>
      </c>
      <c r="H27" s="8">
        <v>3.09</v>
      </c>
      <c r="I27" s="12">
        <v>0</v>
      </c>
    </row>
    <row r="28" spans="2:9" ht="15" customHeight="1" x14ac:dyDescent="0.2">
      <c r="B28" t="s">
        <v>52</v>
      </c>
      <c r="C28" s="12">
        <v>22</v>
      </c>
      <c r="D28" s="8">
        <v>8.06</v>
      </c>
      <c r="E28" s="12">
        <v>11</v>
      </c>
      <c r="F28" s="8">
        <v>7.28</v>
      </c>
      <c r="G28" s="12">
        <v>11</v>
      </c>
      <c r="H28" s="8">
        <v>11.34</v>
      </c>
      <c r="I28" s="12">
        <v>0</v>
      </c>
    </row>
    <row r="29" spans="2:9" ht="15" customHeight="1" x14ac:dyDescent="0.2">
      <c r="B29" t="s">
        <v>43</v>
      </c>
      <c r="C29" s="12">
        <v>15</v>
      </c>
      <c r="D29" s="8">
        <v>5.49</v>
      </c>
      <c r="E29" s="12">
        <v>4</v>
      </c>
      <c r="F29" s="8">
        <v>2.65</v>
      </c>
      <c r="G29" s="12">
        <v>11</v>
      </c>
      <c r="H29" s="8">
        <v>11.34</v>
      </c>
      <c r="I29" s="12">
        <v>0</v>
      </c>
    </row>
    <row r="30" spans="2:9" ht="15" customHeight="1" x14ac:dyDescent="0.2">
      <c r="B30" t="s">
        <v>44</v>
      </c>
      <c r="C30" s="12">
        <v>14</v>
      </c>
      <c r="D30" s="8">
        <v>5.13</v>
      </c>
      <c r="E30" s="12">
        <v>9</v>
      </c>
      <c r="F30" s="8">
        <v>5.96</v>
      </c>
      <c r="G30" s="12">
        <v>5</v>
      </c>
      <c r="H30" s="8">
        <v>5.15</v>
      </c>
      <c r="I30" s="12">
        <v>0</v>
      </c>
    </row>
    <row r="31" spans="2:9" ht="15" customHeight="1" x14ac:dyDescent="0.2">
      <c r="B31" t="s">
        <v>55</v>
      </c>
      <c r="C31" s="12">
        <v>9</v>
      </c>
      <c r="D31" s="8">
        <v>3.3</v>
      </c>
      <c r="E31" s="12">
        <v>4</v>
      </c>
      <c r="F31" s="8">
        <v>2.65</v>
      </c>
      <c r="G31" s="12">
        <v>4</v>
      </c>
      <c r="H31" s="8">
        <v>4.12</v>
      </c>
      <c r="I31" s="12">
        <v>1</v>
      </c>
    </row>
    <row r="32" spans="2:9" ht="15" customHeight="1" x14ac:dyDescent="0.2">
      <c r="B32" t="s">
        <v>53</v>
      </c>
      <c r="C32" s="12">
        <v>8</v>
      </c>
      <c r="D32" s="8">
        <v>2.93</v>
      </c>
      <c r="E32" s="12">
        <v>5</v>
      </c>
      <c r="F32" s="8">
        <v>3.31</v>
      </c>
      <c r="G32" s="12">
        <v>3</v>
      </c>
      <c r="H32" s="8">
        <v>3.09</v>
      </c>
      <c r="I32" s="12">
        <v>0</v>
      </c>
    </row>
    <row r="33" spans="2:9" ht="15" customHeight="1" x14ac:dyDescent="0.2">
      <c r="B33" t="s">
        <v>67</v>
      </c>
      <c r="C33" s="12">
        <v>8</v>
      </c>
      <c r="D33" s="8">
        <v>2.93</v>
      </c>
      <c r="E33" s="12">
        <v>6</v>
      </c>
      <c r="F33" s="8">
        <v>3.97</v>
      </c>
      <c r="G33" s="12">
        <v>2</v>
      </c>
      <c r="H33" s="8">
        <v>2.06</v>
      </c>
      <c r="I33" s="12">
        <v>0</v>
      </c>
    </row>
    <row r="34" spans="2:9" ht="15" customHeight="1" x14ac:dyDescent="0.2">
      <c r="B34" t="s">
        <v>51</v>
      </c>
      <c r="C34" s="12">
        <v>7</v>
      </c>
      <c r="D34" s="8">
        <v>2.56</v>
      </c>
      <c r="E34" s="12">
        <v>6</v>
      </c>
      <c r="F34" s="8">
        <v>3.97</v>
      </c>
      <c r="G34" s="12">
        <v>1</v>
      </c>
      <c r="H34" s="8">
        <v>1.03</v>
      </c>
      <c r="I34" s="12">
        <v>0</v>
      </c>
    </row>
    <row r="35" spans="2:9" ht="15" customHeight="1" x14ac:dyDescent="0.2">
      <c r="B35" t="s">
        <v>57</v>
      </c>
      <c r="C35" s="12">
        <v>7</v>
      </c>
      <c r="D35" s="8">
        <v>2.56</v>
      </c>
      <c r="E35" s="12">
        <v>2</v>
      </c>
      <c r="F35" s="8">
        <v>1.32</v>
      </c>
      <c r="G35" s="12">
        <v>4</v>
      </c>
      <c r="H35" s="8">
        <v>4.12</v>
      </c>
      <c r="I35" s="12">
        <v>0</v>
      </c>
    </row>
    <row r="36" spans="2:9" ht="15" customHeight="1" x14ac:dyDescent="0.2">
      <c r="B36" t="s">
        <v>46</v>
      </c>
      <c r="C36" s="12">
        <v>6</v>
      </c>
      <c r="D36" s="8">
        <v>2.2000000000000002</v>
      </c>
      <c r="E36" s="12">
        <v>1</v>
      </c>
      <c r="F36" s="8">
        <v>0.66</v>
      </c>
      <c r="G36" s="12">
        <v>5</v>
      </c>
      <c r="H36" s="8">
        <v>5.15</v>
      </c>
      <c r="I36" s="12">
        <v>0</v>
      </c>
    </row>
    <row r="37" spans="2:9" ht="15" customHeight="1" x14ac:dyDescent="0.2">
      <c r="B37" t="s">
        <v>45</v>
      </c>
      <c r="C37" s="12">
        <v>5</v>
      </c>
      <c r="D37" s="8">
        <v>1.83</v>
      </c>
      <c r="E37" s="12">
        <v>2</v>
      </c>
      <c r="F37" s="8">
        <v>1.32</v>
      </c>
      <c r="G37" s="12">
        <v>3</v>
      </c>
      <c r="H37" s="8">
        <v>3.09</v>
      </c>
      <c r="I37" s="12">
        <v>0</v>
      </c>
    </row>
    <row r="38" spans="2:9" ht="15" customHeight="1" x14ac:dyDescent="0.2">
      <c r="B38" t="s">
        <v>77</v>
      </c>
      <c r="C38" s="12">
        <v>5</v>
      </c>
      <c r="D38" s="8">
        <v>1.83</v>
      </c>
      <c r="E38" s="12">
        <v>2</v>
      </c>
      <c r="F38" s="8">
        <v>1.32</v>
      </c>
      <c r="G38" s="12">
        <v>3</v>
      </c>
      <c r="H38" s="8">
        <v>3.09</v>
      </c>
      <c r="I38" s="12">
        <v>0</v>
      </c>
    </row>
    <row r="39" spans="2:9" ht="15" customHeight="1" x14ac:dyDescent="0.2">
      <c r="B39" t="s">
        <v>47</v>
      </c>
      <c r="C39" s="12">
        <v>5</v>
      </c>
      <c r="D39" s="8">
        <v>1.83</v>
      </c>
      <c r="E39" s="12">
        <v>2</v>
      </c>
      <c r="F39" s="8">
        <v>1.32</v>
      </c>
      <c r="G39" s="12">
        <v>3</v>
      </c>
      <c r="H39" s="8">
        <v>3.09</v>
      </c>
      <c r="I39" s="12">
        <v>0</v>
      </c>
    </row>
    <row r="40" spans="2:9" ht="15" customHeight="1" x14ac:dyDescent="0.2">
      <c r="B40" t="s">
        <v>48</v>
      </c>
      <c r="C40" s="12">
        <v>4</v>
      </c>
      <c r="D40" s="8">
        <v>1.47</v>
      </c>
      <c r="E40" s="12">
        <v>2</v>
      </c>
      <c r="F40" s="8">
        <v>1.32</v>
      </c>
      <c r="G40" s="12">
        <v>2</v>
      </c>
      <c r="H40" s="8">
        <v>2.06</v>
      </c>
      <c r="I40" s="12">
        <v>0</v>
      </c>
    </row>
    <row r="41" spans="2:9" ht="15" customHeight="1" x14ac:dyDescent="0.2">
      <c r="B41" t="s">
        <v>73</v>
      </c>
      <c r="C41" s="12">
        <v>3</v>
      </c>
      <c r="D41" s="8">
        <v>1.1000000000000001</v>
      </c>
      <c r="E41" s="12">
        <v>2</v>
      </c>
      <c r="F41" s="8">
        <v>1.32</v>
      </c>
      <c r="G41" s="12">
        <v>1</v>
      </c>
      <c r="H41" s="8">
        <v>1.03</v>
      </c>
      <c r="I41" s="12">
        <v>0</v>
      </c>
    </row>
    <row r="42" spans="2:9" ht="15" customHeight="1" x14ac:dyDescent="0.2">
      <c r="B42" t="s">
        <v>84</v>
      </c>
      <c r="C42" s="12">
        <v>3</v>
      </c>
      <c r="D42" s="8">
        <v>1.1000000000000001</v>
      </c>
      <c r="E42" s="12">
        <v>0</v>
      </c>
      <c r="F42" s="8">
        <v>0</v>
      </c>
      <c r="G42" s="12">
        <v>3</v>
      </c>
      <c r="H42" s="8">
        <v>3.09</v>
      </c>
      <c r="I42" s="12">
        <v>0</v>
      </c>
    </row>
    <row r="43" spans="2:9" ht="15" customHeight="1" x14ac:dyDescent="0.2">
      <c r="B43" t="s">
        <v>85</v>
      </c>
      <c r="C43" s="12">
        <v>3</v>
      </c>
      <c r="D43" s="8">
        <v>1.1000000000000001</v>
      </c>
      <c r="E43" s="12">
        <v>0</v>
      </c>
      <c r="F43" s="8">
        <v>0</v>
      </c>
      <c r="G43" s="12">
        <v>3</v>
      </c>
      <c r="H43" s="8">
        <v>3.09</v>
      </c>
      <c r="I43" s="12">
        <v>0</v>
      </c>
    </row>
    <row r="44" spans="2:9" ht="15" customHeight="1" x14ac:dyDescent="0.2">
      <c r="B44" t="s">
        <v>65</v>
      </c>
      <c r="C44" s="12">
        <v>3</v>
      </c>
      <c r="D44" s="8">
        <v>1.1000000000000001</v>
      </c>
      <c r="E44" s="12">
        <v>1</v>
      </c>
      <c r="F44" s="8">
        <v>0.66</v>
      </c>
      <c r="G44" s="12">
        <v>1</v>
      </c>
      <c r="H44" s="8">
        <v>1.03</v>
      </c>
      <c r="I44" s="12">
        <v>0</v>
      </c>
    </row>
    <row r="45" spans="2:9" ht="15" customHeight="1" x14ac:dyDescent="0.2">
      <c r="B45" t="s">
        <v>61</v>
      </c>
      <c r="C45" s="12">
        <v>3</v>
      </c>
      <c r="D45" s="8">
        <v>1.1000000000000001</v>
      </c>
      <c r="E45" s="12">
        <v>2</v>
      </c>
      <c r="F45" s="8">
        <v>1.32</v>
      </c>
      <c r="G45" s="12">
        <v>1</v>
      </c>
      <c r="H45" s="8">
        <v>1.03</v>
      </c>
      <c r="I45" s="12">
        <v>0</v>
      </c>
    </row>
    <row r="46" spans="2:9" ht="15" customHeight="1" x14ac:dyDescent="0.2">
      <c r="B46" t="s">
        <v>86</v>
      </c>
      <c r="C46" s="12">
        <v>3</v>
      </c>
      <c r="D46" s="8">
        <v>1.1000000000000001</v>
      </c>
      <c r="E46" s="12">
        <v>0</v>
      </c>
      <c r="F46" s="8">
        <v>0</v>
      </c>
      <c r="G46" s="12">
        <v>3</v>
      </c>
      <c r="H46" s="8">
        <v>3.09</v>
      </c>
      <c r="I46" s="12">
        <v>0</v>
      </c>
    </row>
    <row r="47" spans="2:9" ht="15" customHeight="1" x14ac:dyDescent="0.2">
      <c r="B47" t="s">
        <v>71</v>
      </c>
      <c r="C47" s="12">
        <v>3</v>
      </c>
      <c r="D47" s="8">
        <v>1.1000000000000001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50" spans="2:9" ht="33" customHeight="1" x14ac:dyDescent="0.2">
      <c r="B50" t="s">
        <v>186</v>
      </c>
      <c r="C50" s="10" t="s">
        <v>36</v>
      </c>
      <c r="D50" s="10" t="s">
        <v>37</v>
      </c>
      <c r="E50" s="10" t="s">
        <v>38</v>
      </c>
      <c r="F50" s="10" t="s">
        <v>39</v>
      </c>
      <c r="G50" s="10" t="s">
        <v>40</v>
      </c>
      <c r="H50" s="10" t="s">
        <v>41</v>
      </c>
      <c r="I50" s="10" t="s">
        <v>42</v>
      </c>
    </row>
    <row r="51" spans="2:9" ht="15" customHeight="1" x14ac:dyDescent="0.2">
      <c r="B51" t="s">
        <v>113</v>
      </c>
      <c r="C51" s="12">
        <v>18</v>
      </c>
      <c r="D51" s="8">
        <v>6.59</v>
      </c>
      <c r="E51" s="12">
        <v>0</v>
      </c>
      <c r="F51" s="8">
        <v>0</v>
      </c>
      <c r="G51" s="12">
        <v>2</v>
      </c>
      <c r="H51" s="8">
        <v>2.06</v>
      </c>
      <c r="I51" s="12">
        <v>0</v>
      </c>
    </row>
    <row r="52" spans="2:9" ht="15" customHeight="1" x14ac:dyDescent="0.2">
      <c r="B52" t="s">
        <v>112</v>
      </c>
      <c r="C52" s="12">
        <v>17</v>
      </c>
      <c r="D52" s="8">
        <v>6.23</v>
      </c>
      <c r="E52" s="12">
        <v>17</v>
      </c>
      <c r="F52" s="8">
        <v>11.26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105</v>
      </c>
      <c r="C53" s="12">
        <v>10</v>
      </c>
      <c r="D53" s="8">
        <v>3.66</v>
      </c>
      <c r="E53" s="12">
        <v>9</v>
      </c>
      <c r="F53" s="8">
        <v>5.96</v>
      </c>
      <c r="G53" s="12">
        <v>1</v>
      </c>
      <c r="H53" s="8">
        <v>1.03</v>
      </c>
      <c r="I53" s="12">
        <v>0</v>
      </c>
    </row>
    <row r="54" spans="2:9" ht="15" customHeight="1" x14ac:dyDescent="0.2">
      <c r="B54" t="s">
        <v>108</v>
      </c>
      <c r="C54" s="12">
        <v>10</v>
      </c>
      <c r="D54" s="8">
        <v>3.66</v>
      </c>
      <c r="E54" s="12">
        <v>9</v>
      </c>
      <c r="F54" s="8">
        <v>5.96</v>
      </c>
      <c r="G54" s="12">
        <v>1</v>
      </c>
      <c r="H54" s="8">
        <v>1.03</v>
      </c>
      <c r="I54" s="12">
        <v>0</v>
      </c>
    </row>
    <row r="55" spans="2:9" ht="15" customHeight="1" x14ac:dyDescent="0.2">
      <c r="B55" t="s">
        <v>111</v>
      </c>
      <c r="C55" s="12">
        <v>9</v>
      </c>
      <c r="D55" s="8">
        <v>3.3</v>
      </c>
      <c r="E55" s="12">
        <v>9</v>
      </c>
      <c r="F55" s="8">
        <v>5.96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116</v>
      </c>
      <c r="C56" s="12">
        <v>8</v>
      </c>
      <c r="D56" s="8">
        <v>2.93</v>
      </c>
      <c r="E56" s="12">
        <v>3</v>
      </c>
      <c r="F56" s="8">
        <v>1.99</v>
      </c>
      <c r="G56" s="12">
        <v>5</v>
      </c>
      <c r="H56" s="8">
        <v>5.15</v>
      </c>
      <c r="I56" s="12">
        <v>0</v>
      </c>
    </row>
    <row r="57" spans="2:9" ht="15" customHeight="1" x14ac:dyDescent="0.2">
      <c r="B57" t="s">
        <v>145</v>
      </c>
      <c r="C57" s="12">
        <v>8</v>
      </c>
      <c r="D57" s="8">
        <v>2.93</v>
      </c>
      <c r="E57" s="12">
        <v>6</v>
      </c>
      <c r="F57" s="8">
        <v>3.97</v>
      </c>
      <c r="G57" s="12">
        <v>2</v>
      </c>
      <c r="H57" s="8">
        <v>2.06</v>
      </c>
      <c r="I57" s="12">
        <v>0</v>
      </c>
    </row>
    <row r="58" spans="2:9" ht="15" customHeight="1" x14ac:dyDescent="0.2">
      <c r="B58" t="s">
        <v>96</v>
      </c>
      <c r="C58" s="12">
        <v>6</v>
      </c>
      <c r="D58" s="8">
        <v>2.2000000000000002</v>
      </c>
      <c r="E58" s="12">
        <v>1</v>
      </c>
      <c r="F58" s="8">
        <v>0.66</v>
      </c>
      <c r="G58" s="12">
        <v>5</v>
      </c>
      <c r="H58" s="8">
        <v>5.15</v>
      </c>
      <c r="I58" s="12">
        <v>0</v>
      </c>
    </row>
    <row r="59" spans="2:9" ht="15" customHeight="1" x14ac:dyDescent="0.2">
      <c r="B59" t="s">
        <v>102</v>
      </c>
      <c r="C59" s="12">
        <v>6</v>
      </c>
      <c r="D59" s="8">
        <v>2.2000000000000002</v>
      </c>
      <c r="E59" s="12">
        <v>4</v>
      </c>
      <c r="F59" s="8">
        <v>2.65</v>
      </c>
      <c r="G59" s="12">
        <v>2</v>
      </c>
      <c r="H59" s="8">
        <v>2.06</v>
      </c>
      <c r="I59" s="12">
        <v>0</v>
      </c>
    </row>
    <row r="60" spans="2:9" ht="15" customHeight="1" x14ac:dyDescent="0.2">
      <c r="B60" t="s">
        <v>168</v>
      </c>
      <c r="C60" s="12">
        <v>6</v>
      </c>
      <c r="D60" s="8">
        <v>2.2000000000000002</v>
      </c>
      <c r="E60" s="12">
        <v>5</v>
      </c>
      <c r="F60" s="8">
        <v>3.31</v>
      </c>
      <c r="G60" s="12">
        <v>1</v>
      </c>
      <c r="H60" s="8">
        <v>1.03</v>
      </c>
      <c r="I60" s="12">
        <v>0</v>
      </c>
    </row>
    <row r="61" spans="2:9" ht="15" customHeight="1" x14ac:dyDescent="0.2">
      <c r="B61" t="s">
        <v>107</v>
      </c>
      <c r="C61" s="12">
        <v>6</v>
      </c>
      <c r="D61" s="8">
        <v>2.2000000000000002</v>
      </c>
      <c r="E61" s="12">
        <v>2</v>
      </c>
      <c r="F61" s="8">
        <v>1.32</v>
      </c>
      <c r="G61" s="12">
        <v>3</v>
      </c>
      <c r="H61" s="8">
        <v>3.09</v>
      </c>
      <c r="I61" s="12">
        <v>0</v>
      </c>
    </row>
    <row r="62" spans="2:9" ht="15" customHeight="1" x14ac:dyDescent="0.2">
      <c r="B62" t="s">
        <v>109</v>
      </c>
      <c r="C62" s="12">
        <v>6</v>
      </c>
      <c r="D62" s="8">
        <v>2.2000000000000002</v>
      </c>
      <c r="E62" s="12">
        <v>6</v>
      </c>
      <c r="F62" s="8">
        <v>3.97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100</v>
      </c>
      <c r="C63" s="12">
        <v>5</v>
      </c>
      <c r="D63" s="8">
        <v>1.83</v>
      </c>
      <c r="E63" s="12">
        <v>3</v>
      </c>
      <c r="F63" s="8">
        <v>1.99</v>
      </c>
      <c r="G63" s="12">
        <v>2</v>
      </c>
      <c r="H63" s="8">
        <v>2.06</v>
      </c>
      <c r="I63" s="12">
        <v>0</v>
      </c>
    </row>
    <row r="64" spans="2:9" ht="15" customHeight="1" x14ac:dyDescent="0.2">
      <c r="B64" t="s">
        <v>124</v>
      </c>
      <c r="C64" s="12">
        <v>5</v>
      </c>
      <c r="D64" s="8">
        <v>1.83</v>
      </c>
      <c r="E64" s="12">
        <v>5</v>
      </c>
      <c r="F64" s="8">
        <v>3.31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122</v>
      </c>
      <c r="C65" s="12">
        <v>4</v>
      </c>
      <c r="D65" s="8">
        <v>1.47</v>
      </c>
      <c r="E65" s="12">
        <v>4</v>
      </c>
      <c r="F65" s="8">
        <v>2.65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125</v>
      </c>
      <c r="C66" s="12">
        <v>4</v>
      </c>
      <c r="D66" s="8">
        <v>1.47</v>
      </c>
      <c r="E66" s="12">
        <v>1</v>
      </c>
      <c r="F66" s="8">
        <v>0.66</v>
      </c>
      <c r="G66" s="12">
        <v>3</v>
      </c>
      <c r="H66" s="8">
        <v>3.09</v>
      </c>
      <c r="I66" s="12">
        <v>0</v>
      </c>
    </row>
    <row r="67" spans="2:9" ht="15" customHeight="1" x14ac:dyDescent="0.2">
      <c r="B67" t="s">
        <v>99</v>
      </c>
      <c r="C67" s="12">
        <v>4</v>
      </c>
      <c r="D67" s="8">
        <v>1.47</v>
      </c>
      <c r="E67" s="12">
        <v>4</v>
      </c>
      <c r="F67" s="8">
        <v>2.65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101</v>
      </c>
      <c r="C68" s="12">
        <v>4</v>
      </c>
      <c r="D68" s="8">
        <v>1.47</v>
      </c>
      <c r="E68" s="12">
        <v>2</v>
      </c>
      <c r="F68" s="8">
        <v>1.32</v>
      </c>
      <c r="G68" s="12">
        <v>2</v>
      </c>
      <c r="H68" s="8">
        <v>2.06</v>
      </c>
      <c r="I68" s="12">
        <v>0</v>
      </c>
    </row>
    <row r="69" spans="2:9" ht="15" customHeight="1" x14ac:dyDescent="0.2">
      <c r="B69" t="s">
        <v>104</v>
      </c>
      <c r="C69" s="12">
        <v>4</v>
      </c>
      <c r="D69" s="8">
        <v>1.47</v>
      </c>
      <c r="E69" s="12">
        <v>1</v>
      </c>
      <c r="F69" s="8">
        <v>0.66</v>
      </c>
      <c r="G69" s="12">
        <v>3</v>
      </c>
      <c r="H69" s="8">
        <v>3.09</v>
      </c>
      <c r="I69" s="12">
        <v>0</v>
      </c>
    </row>
    <row r="70" spans="2:9" ht="15" customHeight="1" x14ac:dyDescent="0.2">
      <c r="B70" t="s">
        <v>118</v>
      </c>
      <c r="C70" s="12">
        <v>4</v>
      </c>
      <c r="D70" s="8">
        <v>1.47</v>
      </c>
      <c r="E70" s="12">
        <v>3</v>
      </c>
      <c r="F70" s="8">
        <v>1.99</v>
      </c>
      <c r="G70" s="12">
        <v>0</v>
      </c>
      <c r="H70" s="8">
        <v>0</v>
      </c>
      <c r="I70" s="12">
        <v>1</v>
      </c>
    </row>
    <row r="71" spans="2:9" ht="15" customHeight="1" x14ac:dyDescent="0.2">
      <c r="B71" t="s">
        <v>110</v>
      </c>
      <c r="C71" s="12">
        <v>4</v>
      </c>
      <c r="D71" s="8">
        <v>1.47</v>
      </c>
      <c r="E71" s="12">
        <v>4</v>
      </c>
      <c r="F71" s="8">
        <v>2.65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114</v>
      </c>
      <c r="C72" s="12">
        <v>4</v>
      </c>
      <c r="D72" s="8">
        <v>1.47</v>
      </c>
      <c r="E72" s="12">
        <v>4</v>
      </c>
      <c r="F72" s="8">
        <v>2.65</v>
      </c>
      <c r="G72" s="12">
        <v>0</v>
      </c>
      <c r="H72" s="8">
        <v>0</v>
      </c>
      <c r="I72" s="12">
        <v>0</v>
      </c>
    </row>
    <row r="74" spans="2:9" ht="15" customHeight="1" x14ac:dyDescent="0.2">
      <c r="B74" t="s">
        <v>187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7FFC4-0DDA-4A32-AE8A-9F19C9136736}">
  <sheetPr>
    <pageSetUpPr fitToPage="1"/>
  </sheetPr>
  <dimension ref="A1:H321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35</v>
      </c>
      <c r="B1" s="7" t="s">
        <v>36</v>
      </c>
      <c r="C1" s="7" t="s">
        <v>37</v>
      </c>
      <c r="D1" s="7" t="s">
        <v>38</v>
      </c>
      <c r="E1" s="7" t="s">
        <v>39</v>
      </c>
      <c r="F1" s="7" t="s">
        <v>40</v>
      </c>
      <c r="G1" s="7" t="s">
        <v>41</v>
      </c>
      <c r="H1" s="7" t="s">
        <v>42</v>
      </c>
    </row>
    <row r="2" spans="1:8" x14ac:dyDescent="0.2">
      <c r="A2" s="1" t="s">
        <v>0</v>
      </c>
      <c r="B2" s="4">
        <v>18358</v>
      </c>
      <c r="C2" s="5">
        <v>100.02000000000001</v>
      </c>
      <c r="D2" s="4">
        <v>9971</v>
      </c>
      <c r="E2" s="5">
        <v>100.00999999999999</v>
      </c>
      <c r="F2" s="4">
        <v>7936</v>
      </c>
      <c r="G2" s="5">
        <v>99.990000000000023</v>
      </c>
      <c r="H2" s="4">
        <v>129</v>
      </c>
    </row>
    <row r="3" spans="1:8" x14ac:dyDescent="0.2">
      <c r="A3" s="2" t="s">
        <v>20</v>
      </c>
      <c r="B3" s="4">
        <v>11</v>
      </c>
      <c r="C3" s="5">
        <v>0.06</v>
      </c>
      <c r="D3" s="4">
        <v>1</v>
      </c>
      <c r="E3" s="5">
        <v>0.01</v>
      </c>
      <c r="F3" s="4">
        <v>10</v>
      </c>
      <c r="G3" s="5">
        <v>0.13</v>
      </c>
      <c r="H3" s="4">
        <v>0</v>
      </c>
    </row>
    <row r="4" spans="1:8" x14ac:dyDescent="0.2">
      <c r="A4" s="2" t="s">
        <v>21</v>
      </c>
      <c r="B4" s="4">
        <v>2621</v>
      </c>
      <c r="C4" s="5">
        <v>14.28</v>
      </c>
      <c r="D4" s="4">
        <v>1154</v>
      </c>
      <c r="E4" s="5">
        <v>11.57</v>
      </c>
      <c r="F4" s="4">
        <v>1467</v>
      </c>
      <c r="G4" s="5">
        <v>18.489999999999998</v>
      </c>
      <c r="H4" s="4">
        <v>0</v>
      </c>
    </row>
    <row r="5" spans="1:8" x14ac:dyDescent="0.2">
      <c r="A5" s="2" t="s">
        <v>22</v>
      </c>
      <c r="B5" s="4">
        <v>1310</v>
      </c>
      <c r="C5" s="5">
        <v>7.14</v>
      </c>
      <c r="D5" s="4">
        <v>551</v>
      </c>
      <c r="E5" s="5">
        <v>5.53</v>
      </c>
      <c r="F5" s="4">
        <v>747</v>
      </c>
      <c r="G5" s="5">
        <v>9.41</v>
      </c>
      <c r="H5" s="4">
        <v>12</v>
      </c>
    </row>
    <row r="6" spans="1:8" x14ac:dyDescent="0.2">
      <c r="A6" s="2" t="s">
        <v>23</v>
      </c>
      <c r="B6" s="4">
        <v>48</v>
      </c>
      <c r="C6" s="5">
        <v>0.26</v>
      </c>
      <c r="D6" s="4">
        <v>2</v>
      </c>
      <c r="E6" s="5">
        <v>0.02</v>
      </c>
      <c r="F6" s="4">
        <v>33</v>
      </c>
      <c r="G6" s="5">
        <v>0.42</v>
      </c>
      <c r="H6" s="4">
        <v>0</v>
      </c>
    </row>
    <row r="7" spans="1:8" x14ac:dyDescent="0.2">
      <c r="A7" s="2" t="s">
        <v>24</v>
      </c>
      <c r="B7" s="4">
        <v>133</v>
      </c>
      <c r="C7" s="5">
        <v>0.72</v>
      </c>
      <c r="D7" s="4">
        <v>13</v>
      </c>
      <c r="E7" s="5">
        <v>0.13</v>
      </c>
      <c r="F7" s="4">
        <v>117</v>
      </c>
      <c r="G7" s="5">
        <v>1.47</v>
      </c>
      <c r="H7" s="4">
        <v>1</v>
      </c>
    </row>
    <row r="8" spans="1:8" x14ac:dyDescent="0.2">
      <c r="A8" s="2" t="s">
        <v>25</v>
      </c>
      <c r="B8" s="4">
        <v>224</v>
      </c>
      <c r="C8" s="5">
        <v>1.22</v>
      </c>
      <c r="D8" s="4">
        <v>54</v>
      </c>
      <c r="E8" s="5">
        <v>0.54</v>
      </c>
      <c r="F8" s="4">
        <v>158</v>
      </c>
      <c r="G8" s="5">
        <v>1.99</v>
      </c>
      <c r="H8" s="4">
        <v>4</v>
      </c>
    </row>
    <row r="9" spans="1:8" x14ac:dyDescent="0.2">
      <c r="A9" s="2" t="s">
        <v>26</v>
      </c>
      <c r="B9" s="4">
        <v>4921</v>
      </c>
      <c r="C9" s="5">
        <v>26.81</v>
      </c>
      <c r="D9" s="4">
        <v>2471</v>
      </c>
      <c r="E9" s="5">
        <v>24.78</v>
      </c>
      <c r="F9" s="4">
        <v>2430</v>
      </c>
      <c r="G9" s="5">
        <v>30.62</v>
      </c>
      <c r="H9" s="4">
        <v>19</v>
      </c>
    </row>
    <row r="10" spans="1:8" x14ac:dyDescent="0.2">
      <c r="A10" s="2" t="s">
        <v>27</v>
      </c>
      <c r="B10" s="4">
        <v>141</v>
      </c>
      <c r="C10" s="5">
        <v>0.77</v>
      </c>
      <c r="D10" s="4">
        <v>21</v>
      </c>
      <c r="E10" s="5">
        <v>0.21</v>
      </c>
      <c r="F10" s="4">
        <v>120</v>
      </c>
      <c r="G10" s="5">
        <v>1.51</v>
      </c>
      <c r="H10" s="4">
        <v>0</v>
      </c>
    </row>
    <row r="11" spans="1:8" x14ac:dyDescent="0.2">
      <c r="A11" s="2" t="s">
        <v>28</v>
      </c>
      <c r="B11" s="4">
        <v>1301</v>
      </c>
      <c r="C11" s="5">
        <v>7.09</v>
      </c>
      <c r="D11" s="4">
        <v>595</v>
      </c>
      <c r="E11" s="5">
        <v>5.97</v>
      </c>
      <c r="F11" s="4">
        <v>700</v>
      </c>
      <c r="G11" s="5">
        <v>8.82</v>
      </c>
      <c r="H11" s="4">
        <v>3</v>
      </c>
    </row>
    <row r="12" spans="1:8" x14ac:dyDescent="0.2">
      <c r="A12" s="2" t="s">
        <v>29</v>
      </c>
      <c r="B12" s="4">
        <v>1024</v>
      </c>
      <c r="C12" s="5">
        <v>5.58</v>
      </c>
      <c r="D12" s="4">
        <v>533</v>
      </c>
      <c r="E12" s="5">
        <v>5.35</v>
      </c>
      <c r="F12" s="4">
        <v>471</v>
      </c>
      <c r="G12" s="5">
        <v>5.93</v>
      </c>
      <c r="H12" s="4">
        <v>1</v>
      </c>
    </row>
    <row r="13" spans="1:8" x14ac:dyDescent="0.2">
      <c r="A13" s="2" t="s">
        <v>30</v>
      </c>
      <c r="B13" s="4">
        <v>2046</v>
      </c>
      <c r="C13" s="5">
        <v>11.15</v>
      </c>
      <c r="D13" s="4">
        <v>1590</v>
      </c>
      <c r="E13" s="5">
        <v>15.95</v>
      </c>
      <c r="F13" s="4">
        <v>439</v>
      </c>
      <c r="G13" s="5">
        <v>5.53</v>
      </c>
      <c r="H13" s="4">
        <v>5</v>
      </c>
    </row>
    <row r="14" spans="1:8" x14ac:dyDescent="0.2">
      <c r="A14" s="2" t="s">
        <v>31</v>
      </c>
      <c r="B14" s="4">
        <v>2537</v>
      </c>
      <c r="C14" s="5">
        <v>13.82</v>
      </c>
      <c r="D14" s="4">
        <v>2057</v>
      </c>
      <c r="E14" s="5">
        <v>20.63</v>
      </c>
      <c r="F14" s="4">
        <v>461</v>
      </c>
      <c r="G14" s="5">
        <v>5.81</v>
      </c>
      <c r="H14" s="4">
        <v>10</v>
      </c>
    </row>
    <row r="15" spans="1:8" x14ac:dyDescent="0.2">
      <c r="A15" s="2" t="s">
        <v>32</v>
      </c>
      <c r="B15" s="4">
        <v>700</v>
      </c>
      <c r="C15" s="5">
        <v>3.81</v>
      </c>
      <c r="D15" s="4">
        <v>364</v>
      </c>
      <c r="E15" s="5">
        <v>3.65</v>
      </c>
      <c r="F15" s="4">
        <v>117</v>
      </c>
      <c r="G15" s="5">
        <v>1.47</v>
      </c>
      <c r="H15" s="4">
        <v>44</v>
      </c>
    </row>
    <row r="16" spans="1:8" x14ac:dyDescent="0.2">
      <c r="A16" s="2" t="s">
        <v>33</v>
      </c>
      <c r="B16" s="4">
        <v>745</v>
      </c>
      <c r="C16" s="5">
        <v>4.0599999999999996</v>
      </c>
      <c r="D16" s="4">
        <v>370</v>
      </c>
      <c r="E16" s="5">
        <v>3.71</v>
      </c>
      <c r="F16" s="4">
        <v>322</v>
      </c>
      <c r="G16" s="5">
        <v>4.0599999999999996</v>
      </c>
      <c r="H16" s="4">
        <v>16</v>
      </c>
    </row>
    <row r="17" spans="1:8" x14ac:dyDescent="0.2">
      <c r="A17" s="2" t="s">
        <v>34</v>
      </c>
      <c r="B17" s="4">
        <v>596</v>
      </c>
      <c r="C17" s="5">
        <v>3.25</v>
      </c>
      <c r="D17" s="4">
        <v>195</v>
      </c>
      <c r="E17" s="5">
        <v>1.96</v>
      </c>
      <c r="F17" s="4">
        <v>344</v>
      </c>
      <c r="G17" s="5">
        <v>4.33</v>
      </c>
      <c r="H17" s="4">
        <v>14</v>
      </c>
    </row>
    <row r="18" spans="1:8" x14ac:dyDescent="0.2">
      <c r="A18" s="1" t="s">
        <v>1</v>
      </c>
      <c r="B18" s="4">
        <v>4931</v>
      </c>
      <c r="C18" s="5">
        <v>99.99</v>
      </c>
      <c r="D18" s="4">
        <v>2318</v>
      </c>
      <c r="E18" s="5">
        <v>99.97999999999999</v>
      </c>
      <c r="F18" s="4">
        <v>2531</v>
      </c>
      <c r="G18" s="5">
        <v>100.00999999999999</v>
      </c>
      <c r="H18" s="4">
        <v>53</v>
      </c>
    </row>
    <row r="19" spans="1:8" x14ac:dyDescent="0.2">
      <c r="A19" s="2" t="s">
        <v>20</v>
      </c>
      <c r="B19" s="4">
        <v>0</v>
      </c>
      <c r="C19" s="5">
        <v>0</v>
      </c>
      <c r="D19" s="4">
        <v>0</v>
      </c>
      <c r="E19" s="5">
        <v>0</v>
      </c>
      <c r="F19" s="4">
        <v>0</v>
      </c>
      <c r="G19" s="5">
        <v>0</v>
      </c>
      <c r="H19" s="4">
        <v>0</v>
      </c>
    </row>
    <row r="20" spans="1:8" x14ac:dyDescent="0.2">
      <c r="A20" s="2" t="s">
        <v>21</v>
      </c>
      <c r="B20" s="4">
        <v>612</v>
      </c>
      <c r="C20" s="5">
        <v>12.41</v>
      </c>
      <c r="D20" s="4">
        <v>167</v>
      </c>
      <c r="E20" s="5">
        <v>7.2</v>
      </c>
      <c r="F20" s="4">
        <v>445</v>
      </c>
      <c r="G20" s="5">
        <v>17.579999999999998</v>
      </c>
      <c r="H20" s="4">
        <v>0</v>
      </c>
    </row>
    <row r="21" spans="1:8" x14ac:dyDescent="0.2">
      <c r="A21" s="2" t="s">
        <v>22</v>
      </c>
      <c r="B21" s="4">
        <v>283</v>
      </c>
      <c r="C21" s="5">
        <v>5.74</v>
      </c>
      <c r="D21" s="4">
        <v>100</v>
      </c>
      <c r="E21" s="5">
        <v>4.3099999999999996</v>
      </c>
      <c r="F21" s="4">
        <v>180</v>
      </c>
      <c r="G21" s="5">
        <v>7.11</v>
      </c>
      <c r="H21" s="4">
        <v>3</v>
      </c>
    </row>
    <row r="22" spans="1:8" x14ac:dyDescent="0.2">
      <c r="A22" s="2" t="s">
        <v>23</v>
      </c>
      <c r="B22" s="4">
        <v>7</v>
      </c>
      <c r="C22" s="5">
        <v>0.14000000000000001</v>
      </c>
      <c r="D22" s="4">
        <v>0</v>
      </c>
      <c r="E22" s="5">
        <v>0</v>
      </c>
      <c r="F22" s="4">
        <v>7</v>
      </c>
      <c r="G22" s="5">
        <v>0.28000000000000003</v>
      </c>
      <c r="H22" s="4">
        <v>0</v>
      </c>
    </row>
    <row r="23" spans="1:8" x14ac:dyDescent="0.2">
      <c r="A23" s="2" t="s">
        <v>24</v>
      </c>
      <c r="B23" s="4">
        <v>49</v>
      </c>
      <c r="C23" s="5">
        <v>0.99</v>
      </c>
      <c r="D23" s="4">
        <v>3</v>
      </c>
      <c r="E23" s="5">
        <v>0.13</v>
      </c>
      <c r="F23" s="4">
        <v>46</v>
      </c>
      <c r="G23" s="5">
        <v>1.82</v>
      </c>
      <c r="H23" s="4">
        <v>0</v>
      </c>
    </row>
    <row r="24" spans="1:8" x14ac:dyDescent="0.2">
      <c r="A24" s="2" t="s">
        <v>25</v>
      </c>
      <c r="B24" s="4">
        <v>33</v>
      </c>
      <c r="C24" s="5">
        <v>0.67</v>
      </c>
      <c r="D24" s="4">
        <v>7</v>
      </c>
      <c r="E24" s="5">
        <v>0.3</v>
      </c>
      <c r="F24" s="4">
        <v>24</v>
      </c>
      <c r="G24" s="5">
        <v>0.95</v>
      </c>
      <c r="H24" s="4">
        <v>0</v>
      </c>
    </row>
    <row r="25" spans="1:8" x14ac:dyDescent="0.2">
      <c r="A25" s="2" t="s">
        <v>26</v>
      </c>
      <c r="B25" s="4">
        <v>1249</v>
      </c>
      <c r="C25" s="5">
        <v>25.33</v>
      </c>
      <c r="D25" s="4">
        <v>499</v>
      </c>
      <c r="E25" s="5">
        <v>21.53</v>
      </c>
      <c r="F25" s="4">
        <v>747</v>
      </c>
      <c r="G25" s="5">
        <v>29.51</v>
      </c>
      <c r="H25" s="4">
        <v>3</v>
      </c>
    </row>
    <row r="26" spans="1:8" x14ac:dyDescent="0.2">
      <c r="A26" s="2" t="s">
        <v>27</v>
      </c>
      <c r="B26" s="4">
        <v>54</v>
      </c>
      <c r="C26" s="5">
        <v>1.1000000000000001</v>
      </c>
      <c r="D26" s="4">
        <v>4</v>
      </c>
      <c r="E26" s="5">
        <v>0.17</v>
      </c>
      <c r="F26" s="4">
        <v>50</v>
      </c>
      <c r="G26" s="5">
        <v>1.98</v>
      </c>
      <c r="H26" s="4">
        <v>0</v>
      </c>
    </row>
    <row r="27" spans="1:8" x14ac:dyDescent="0.2">
      <c r="A27" s="2" t="s">
        <v>28</v>
      </c>
      <c r="B27" s="4">
        <v>480</v>
      </c>
      <c r="C27" s="5">
        <v>9.73</v>
      </c>
      <c r="D27" s="4">
        <v>173</v>
      </c>
      <c r="E27" s="5">
        <v>7.46</v>
      </c>
      <c r="F27" s="4">
        <v>307</v>
      </c>
      <c r="G27" s="5">
        <v>12.13</v>
      </c>
      <c r="H27" s="4">
        <v>0</v>
      </c>
    </row>
    <row r="28" spans="1:8" x14ac:dyDescent="0.2">
      <c r="A28" s="2" t="s">
        <v>29</v>
      </c>
      <c r="B28" s="4">
        <v>326</v>
      </c>
      <c r="C28" s="5">
        <v>6.61</v>
      </c>
      <c r="D28" s="4">
        <v>178</v>
      </c>
      <c r="E28" s="5">
        <v>7.68</v>
      </c>
      <c r="F28" s="4">
        <v>145</v>
      </c>
      <c r="G28" s="5">
        <v>5.73</v>
      </c>
      <c r="H28" s="4">
        <v>0</v>
      </c>
    </row>
    <row r="29" spans="1:8" x14ac:dyDescent="0.2">
      <c r="A29" s="2" t="s">
        <v>30</v>
      </c>
      <c r="B29" s="4">
        <v>577</v>
      </c>
      <c r="C29" s="5">
        <v>11.7</v>
      </c>
      <c r="D29" s="4">
        <v>417</v>
      </c>
      <c r="E29" s="5">
        <v>17.989999999999998</v>
      </c>
      <c r="F29" s="4">
        <v>154</v>
      </c>
      <c r="G29" s="5">
        <v>6.08</v>
      </c>
      <c r="H29" s="4">
        <v>0</v>
      </c>
    </row>
    <row r="30" spans="1:8" x14ac:dyDescent="0.2">
      <c r="A30" s="2" t="s">
        <v>31</v>
      </c>
      <c r="B30" s="4">
        <v>679</v>
      </c>
      <c r="C30" s="5">
        <v>13.77</v>
      </c>
      <c r="D30" s="4">
        <v>523</v>
      </c>
      <c r="E30" s="5">
        <v>22.56</v>
      </c>
      <c r="F30" s="4">
        <v>148</v>
      </c>
      <c r="G30" s="5">
        <v>5.85</v>
      </c>
      <c r="H30" s="4">
        <v>6</v>
      </c>
    </row>
    <row r="31" spans="1:8" x14ac:dyDescent="0.2">
      <c r="A31" s="2" t="s">
        <v>32</v>
      </c>
      <c r="B31" s="4">
        <v>180</v>
      </c>
      <c r="C31" s="5">
        <v>3.65</v>
      </c>
      <c r="D31" s="4">
        <v>100</v>
      </c>
      <c r="E31" s="5">
        <v>4.3099999999999996</v>
      </c>
      <c r="F31" s="4">
        <v>51</v>
      </c>
      <c r="G31" s="5">
        <v>2.02</v>
      </c>
      <c r="H31" s="4">
        <v>27</v>
      </c>
    </row>
    <row r="32" spans="1:8" x14ac:dyDescent="0.2">
      <c r="A32" s="2" t="s">
        <v>33</v>
      </c>
      <c r="B32" s="4">
        <v>216</v>
      </c>
      <c r="C32" s="5">
        <v>4.38</v>
      </c>
      <c r="D32" s="4">
        <v>95</v>
      </c>
      <c r="E32" s="5">
        <v>4.0999999999999996</v>
      </c>
      <c r="F32" s="4">
        <v>104</v>
      </c>
      <c r="G32" s="5">
        <v>4.1100000000000003</v>
      </c>
      <c r="H32" s="4">
        <v>9</v>
      </c>
    </row>
    <row r="33" spans="1:8" x14ac:dyDescent="0.2">
      <c r="A33" s="2" t="s">
        <v>34</v>
      </c>
      <c r="B33" s="4">
        <v>186</v>
      </c>
      <c r="C33" s="5">
        <v>3.77</v>
      </c>
      <c r="D33" s="4">
        <v>52</v>
      </c>
      <c r="E33" s="5">
        <v>2.2400000000000002</v>
      </c>
      <c r="F33" s="4">
        <v>123</v>
      </c>
      <c r="G33" s="5">
        <v>4.8600000000000003</v>
      </c>
      <c r="H33" s="4">
        <v>5</v>
      </c>
    </row>
    <row r="34" spans="1:8" x14ac:dyDescent="0.2">
      <c r="A34" s="1" t="s">
        <v>2</v>
      </c>
      <c r="B34" s="4">
        <v>1648</v>
      </c>
      <c r="C34" s="5">
        <v>100</v>
      </c>
      <c r="D34" s="4">
        <v>864</v>
      </c>
      <c r="E34" s="5">
        <v>100.01</v>
      </c>
      <c r="F34" s="4">
        <v>736</v>
      </c>
      <c r="G34" s="5">
        <v>99.999999999999986</v>
      </c>
      <c r="H34" s="4">
        <v>5</v>
      </c>
    </row>
    <row r="35" spans="1:8" x14ac:dyDescent="0.2">
      <c r="A35" s="2" t="s">
        <v>20</v>
      </c>
      <c r="B35" s="4">
        <v>0</v>
      </c>
      <c r="C35" s="5">
        <v>0</v>
      </c>
      <c r="D35" s="4">
        <v>0</v>
      </c>
      <c r="E35" s="5">
        <v>0</v>
      </c>
      <c r="F35" s="4">
        <v>0</v>
      </c>
      <c r="G35" s="5">
        <v>0</v>
      </c>
      <c r="H35" s="4">
        <v>0</v>
      </c>
    </row>
    <row r="36" spans="1:8" x14ac:dyDescent="0.2">
      <c r="A36" s="2" t="s">
        <v>21</v>
      </c>
      <c r="B36" s="4">
        <v>210</v>
      </c>
      <c r="C36" s="5">
        <v>12.74</v>
      </c>
      <c r="D36" s="4">
        <v>89</v>
      </c>
      <c r="E36" s="5">
        <v>10.3</v>
      </c>
      <c r="F36" s="4">
        <v>121</v>
      </c>
      <c r="G36" s="5">
        <v>16.440000000000001</v>
      </c>
      <c r="H36" s="4">
        <v>0</v>
      </c>
    </row>
    <row r="37" spans="1:8" x14ac:dyDescent="0.2">
      <c r="A37" s="2" t="s">
        <v>22</v>
      </c>
      <c r="B37" s="4">
        <v>108</v>
      </c>
      <c r="C37" s="5">
        <v>6.55</v>
      </c>
      <c r="D37" s="4">
        <v>44</v>
      </c>
      <c r="E37" s="5">
        <v>5.09</v>
      </c>
      <c r="F37" s="4">
        <v>63</v>
      </c>
      <c r="G37" s="5">
        <v>8.56</v>
      </c>
      <c r="H37" s="4">
        <v>1</v>
      </c>
    </row>
    <row r="38" spans="1:8" x14ac:dyDescent="0.2">
      <c r="A38" s="2" t="s">
        <v>23</v>
      </c>
      <c r="B38" s="4">
        <v>4</v>
      </c>
      <c r="C38" s="5">
        <v>0.24</v>
      </c>
      <c r="D38" s="4">
        <v>0</v>
      </c>
      <c r="E38" s="5">
        <v>0</v>
      </c>
      <c r="F38" s="4">
        <v>3</v>
      </c>
      <c r="G38" s="5">
        <v>0.41</v>
      </c>
      <c r="H38" s="4">
        <v>0</v>
      </c>
    </row>
    <row r="39" spans="1:8" x14ac:dyDescent="0.2">
      <c r="A39" s="2" t="s">
        <v>24</v>
      </c>
      <c r="B39" s="4">
        <v>14</v>
      </c>
      <c r="C39" s="5">
        <v>0.85</v>
      </c>
      <c r="D39" s="4">
        <v>1</v>
      </c>
      <c r="E39" s="5">
        <v>0.12</v>
      </c>
      <c r="F39" s="4">
        <v>12</v>
      </c>
      <c r="G39" s="5">
        <v>1.63</v>
      </c>
      <c r="H39" s="4">
        <v>0</v>
      </c>
    </row>
    <row r="40" spans="1:8" x14ac:dyDescent="0.2">
      <c r="A40" s="2" t="s">
        <v>25</v>
      </c>
      <c r="B40" s="4">
        <v>28</v>
      </c>
      <c r="C40" s="5">
        <v>1.7</v>
      </c>
      <c r="D40" s="4">
        <v>7</v>
      </c>
      <c r="E40" s="5">
        <v>0.81</v>
      </c>
      <c r="F40" s="4">
        <v>21</v>
      </c>
      <c r="G40" s="5">
        <v>2.85</v>
      </c>
      <c r="H40" s="4">
        <v>0</v>
      </c>
    </row>
    <row r="41" spans="1:8" x14ac:dyDescent="0.2">
      <c r="A41" s="2" t="s">
        <v>26</v>
      </c>
      <c r="B41" s="4">
        <v>432</v>
      </c>
      <c r="C41" s="5">
        <v>26.21</v>
      </c>
      <c r="D41" s="4">
        <v>203</v>
      </c>
      <c r="E41" s="5">
        <v>23.5</v>
      </c>
      <c r="F41" s="4">
        <v>228</v>
      </c>
      <c r="G41" s="5">
        <v>30.98</v>
      </c>
      <c r="H41" s="4">
        <v>1</v>
      </c>
    </row>
    <row r="42" spans="1:8" x14ac:dyDescent="0.2">
      <c r="A42" s="2" t="s">
        <v>27</v>
      </c>
      <c r="B42" s="4">
        <v>17</v>
      </c>
      <c r="C42" s="5">
        <v>1.03</v>
      </c>
      <c r="D42" s="4">
        <v>3</v>
      </c>
      <c r="E42" s="5">
        <v>0.35</v>
      </c>
      <c r="F42" s="4">
        <v>14</v>
      </c>
      <c r="G42" s="5">
        <v>1.9</v>
      </c>
      <c r="H42" s="4">
        <v>0</v>
      </c>
    </row>
    <row r="43" spans="1:8" x14ac:dyDescent="0.2">
      <c r="A43" s="2" t="s">
        <v>28</v>
      </c>
      <c r="B43" s="4">
        <v>130</v>
      </c>
      <c r="C43" s="5">
        <v>7.89</v>
      </c>
      <c r="D43" s="4">
        <v>65</v>
      </c>
      <c r="E43" s="5">
        <v>7.52</v>
      </c>
      <c r="F43" s="4">
        <v>63</v>
      </c>
      <c r="G43" s="5">
        <v>8.56</v>
      </c>
      <c r="H43" s="4">
        <v>1</v>
      </c>
    </row>
    <row r="44" spans="1:8" x14ac:dyDescent="0.2">
      <c r="A44" s="2" t="s">
        <v>29</v>
      </c>
      <c r="B44" s="4">
        <v>76</v>
      </c>
      <c r="C44" s="5">
        <v>4.6100000000000003</v>
      </c>
      <c r="D44" s="4">
        <v>34</v>
      </c>
      <c r="E44" s="5">
        <v>3.94</v>
      </c>
      <c r="F44" s="4">
        <v>40</v>
      </c>
      <c r="G44" s="5">
        <v>5.43</v>
      </c>
      <c r="H44" s="4">
        <v>0</v>
      </c>
    </row>
    <row r="45" spans="1:8" x14ac:dyDescent="0.2">
      <c r="A45" s="2" t="s">
        <v>30</v>
      </c>
      <c r="B45" s="4">
        <v>185</v>
      </c>
      <c r="C45" s="5">
        <v>11.23</v>
      </c>
      <c r="D45" s="4">
        <v>140</v>
      </c>
      <c r="E45" s="5">
        <v>16.2</v>
      </c>
      <c r="F45" s="4">
        <v>45</v>
      </c>
      <c r="G45" s="5">
        <v>6.11</v>
      </c>
      <c r="H45" s="4">
        <v>0</v>
      </c>
    </row>
    <row r="46" spans="1:8" x14ac:dyDescent="0.2">
      <c r="A46" s="2" t="s">
        <v>31</v>
      </c>
      <c r="B46" s="4">
        <v>243</v>
      </c>
      <c r="C46" s="5">
        <v>14.75</v>
      </c>
      <c r="D46" s="4">
        <v>191</v>
      </c>
      <c r="E46" s="5">
        <v>22.11</v>
      </c>
      <c r="F46" s="4">
        <v>52</v>
      </c>
      <c r="G46" s="5">
        <v>7.07</v>
      </c>
      <c r="H46" s="4">
        <v>0</v>
      </c>
    </row>
    <row r="47" spans="1:8" x14ac:dyDescent="0.2">
      <c r="A47" s="2" t="s">
        <v>32</v>
      </c>
      <c r="B47" s="4">
        <v>71</v>
      </c>
      <c r="C47" s="5">
        <v>4.3099999999999996</v>
      </c>
      <c r="D47" s="4">
        <v>36</v>
      </c>
      <c r="E47" s="5">
        <v>4.17</v>
      </c>
      <c r="F47" s="4">
        <v>6</v>
      </c>
      <c r="G47" s="5">
        <v>0.82</v>
      </c>
      <c r="H47" s="4">
        <v>2</v>
      </c>
    </row>
    <row r="48" spans="1:8" x14ac:dyDescent="0.2">
      <c r="A48" s="2" t="s">
        <v>33</v>
      </c>
      <c r="B48" s="4">
        <v>82</v>
      </c>
      <c r="C48" s="5">
        <v>4.9800000000000004</v>
      </c>
      <c r="D48" s="4">
        <v>42</v>
      </c>
      <c r="E48" s="5">
        <v>4.8600000000000003</v>
      </c>
      <c r="F48" s="4">
        <v>30</v>
      </c>
      <c r="G48" s="5">
        <v>4.08</v>
      </c>
      <c r="H48" s="4">
        <v>0</v>
      </c>
    </row>
    <row r="49" spans="1:8" x14ac:dyDescent="0.2">
      <c r="A49" s="2" t="s">
        <v>34</v>
      </c>
      <c r="B49" s="4">
        <v>48</v>
      </c>
      <c r="C49" s="5">
        <v>2.91</v>
      </c>
      <c r="D49" s="4">
        <v>9</v>
      </c>
      <c r="E49" s="5">
        <v>1.04</v>
      </c>
      <c r="F49" s="4">
        <v>38</v>
      </c>
      <c r="G49" s="5">
        <v>5.16</v>
      </c>
      <c r="H49" s="4">
        <v>0</v>
      </c>
    </row>
    <row r="50" spans="1:8" x14ac:dyDescent="0.2">
      <c r="A50" s="1" t="s">
        <v>3</v>
      </c>
      <c r="B50" s="4">
        <v>4211</v>
      </c>
      <c r="C50" s="5">
        <v>100</v>
      </c>
      <c r="D50" s="4">
        <v>2369</v>
      </c>
      <c r="E50" s="5">
        <v>100.02000000000001</v>
      </c>
      <c r="F50" s="4">
        <v>1773</v>
      </c>
      <c r="G50" s="5">
        <v>100.00999999999998</v>
      </c>
      <c r="H50" s="4">
        <v>19</v>
      </c>
    </row>
    <row r="51" spans="1:8" x14ac:dyDescent="0.2">
      <c r="A51" s="2" t="s">
        <v>20</v>
      </c>
      <c r="B51" s="4">
        <v>2</v>
      </c>
      <c r="C51" s="5">
        <v>0.05</v>
      </c>
      <c r="D51" s="4">
        <v>0</v>
      </c>
      <c r="E51" s="5">
        <v>0</v>
      </c>
      <c r="F51" s="4">
        <v>2</v>
      </c>
      <c r="G51" s="5">
        <v>0.11</v>
      </c>
      <c r="H51" s="4">
        <v>0</v>
      </c>
    </row>
    <row r="52" spans="1:8" x14ac:dyDescent="0.2">
      <c r="A52" s="2" t="s">
        <v>21</v>
      </c>
      <c r="B52" s="4">
        <v>639</v>
      </c>
      <c r="C52" s="5">
        <v>15.17</v>
      </c>
      <c r="D52" s="4">
        <v>298</v>
      </c>
      <c r="E52" s="5">
        <v>12.58</v>
      </c>
      <c r="F52" s="4">
        <v>341</v>
      </c>
      <c r="G52" s="5">
        <v>19.23</v>
      </c>
      <c r="H52" s="4">
        <v>0</v>
      </c>
    </row>
    <row r="53" spans="1:8" x14ac:dyDescent="0.2">
      <c r="A53" s="2" t="s">
        <v>22</v>
      </c>
      <c r="B53" s="4">
        <v>293</v>
      </c>
      <c r="C53" s="5">
        <v>6.96</v>
      </c>
      <c r="D53" s="4">
        <v>122</v>
      </c>
      <c r="E53" s="5">
        <v>5.15</v>
      </c>
      <c r="F53" s="4">
        <v>170</v>
      </c>
      <c r="G53" s="5">
        <v>9.59</v>
      </c>
      <c r="H53" s="4">
        <v>1</v>
      </c>
    </row>
    <row r="54" spans="1:8" x14ac:dyDescent="0.2">
      <c r="A54" s="2" t="s">
        <v>23</v>
      </c>
      <c r="B54" s="4">
        <v>11</v>
      </c>
      <c r="C54" s="5">
        <v>0.26</v>
      </c>
      <c r="D54" s="4">
        <v>0</v>
      </c>
      <c r="E54" s="5">
        <v>0</v>
      </c>
      <c r="F54" s="4">
        <v>9</v>
      </c>
      <c r="G54" s="5">
        <v>0.51</v>
      </c>
      <c r="H54" s="4">
        <v>0</v>
      </c>
    </row>
    <row r="55" spans="1:8" x14ac:dyDescent="0.2">
      <c r="A55" s="2" t="s">
        <v>24</v>
      </c>
      <c r="B55" s="4">
        <v>29</v>
      </c>
      <c r="C55" s="5">
        <v>0.69</v>
      </c>
      <c r="D55" s="4">
        <v>3</v>
      </c>
      <c r="E55" s="5">
        <v>0.13</v>
      </c>
      <c r="F55" s="4">
        <v>26</v>
      </c>
      <c r="G55" s="5">
        <v>1.47</v>
      </c>
      <c r="H55" s="4">
        <v>0</v>
      </c>
    </row>
    <row r="56" spans="1:8" x14ac:dyDescent="0.2">
      <c r="A56" s="2" t="s">
        <v>25</v>
      </c>
      <c r="B56" s="4">
        <v>36</v>
      </c>
      <c r="C56" s="5">
        <v>0.85</v>
      </c>
      <c r="D56" s="4">
        <v>8</v>
      </c>
      <c r="E56" s="5">
        <v>0.34</v>
      </c>
      <c r="F56" s="4">
        <v>26</v>
      </c>
      <c r="G56" s="5">
        <v>1.47</v>
      </c>
      <c r="H56" s="4">
        <v>0</v>
      </c>
    </row>
    <row r="57" spans="1:8" x14ac:dyDescent="0.2">
      <c r="A57" s="2" t="s">
        <v>26</v>
      </c>
      <c r="B57" s="4">
        <v>1139</v>
      </c>
      <c r="C57" s="5">
        <v>27.05</v>
      </c>
      <c r="D57" s="4">
        <v>609</v>
      </c>
      <c r="E57" s="5">
        <v>25.71</v>
      </c>
      <c r="F57" s="4">
        <v>529</v>
      </c>
      <c r="G57" s="5">
        <v>29.84</v>
      </c>
      <c r="H57" s="4">
        <v>1</v>
      </c>
    </row>
    <row r="58" spans="1:8" x14ac:dyDescent="0.2">
      <c r="A58" s="2" t="s">
        <v>27</v>
      </c>
      <c r="B58" s="4">
        <v>29</v>
      </c>
      <c r="C58" s="5">
        <v>0.69</v>
      </c>
      <c r="D58" s="4">
        <v>8</v>
      </c>
      <c r="E58" s="5">
        <v>0.34</v>
      </c>
      <c r="F58" s="4">
        <v>21</v>
      </c>
      <c r="G58" s="5">
        <v>1.18</v>
      </c>
      <c r="H58" s="4">
        <v>0</v>
      </c>
    </row>
    <row r="59" spans="1:8" x14ac:dyDescent="0.2">
      <c r="A59" s="2" t="s">
        <v>28</v>
      </c>
      <c r="B59" s="4">
        <v>282</v>
      </c>
      <c r="C59" s="5">
        <v>6.7</v>
      </c>
      <c r="D59" s="4">
        <v>114</v>
      </c>
      <c r="E59" s="5">
        <v>4.8099999999999996</v>
      </c>
      <c r="F59" s="4">
        <v>168</v>
      </c>
      <c r="G59" s="5">
        <v>9.48</v>
      </c>
      <c r="H59" s="4">
        <v>0</v>
      </c>
    </row>
    <row r="60" spans="1:8" x14ac:dyDescent="0.2">
      <c r="A60" s="2" t="s">
        <v>29</v>
      </c>
      <c r="B60" s="4">
        <v>233</v>
      </c>
      <c r="C60" s="5">
        <v>5.53</v>
      </c>
      <c r="D60" s="4">
        <v>149</v>
      </c>
      <c r="E60" s="5">
        <v>6.29</v>
      </c>
      <c r="F60" s="4">
        <v>81</v>
      </c>
      <c r="G60" s="5">
        <v>4.57</v>
      </c>
      <c r="H60" s="4">
        <v>0</v>
      </c>
    </row>
    <row r="61" spans="1:8" x14ac:dyDescent="0.2">
      <c r="A61" s="2" t="s">
        <v>30</v>
      </c>
      <c r="B61" s="4">
        <v>422</v>
      </c>
      <c r="C61" s="5">
        <v>10.02</v>
      </c>
      <c r="D61" s="4">
        <v>330</v>
      </c>
      <c r="E61" s="5">
        <v>13.93</v>
      </c>
      <c r="F61" s="4">
        <v>91</v>
      </c>
      <c r="G61" s="5">
        <v>5.13</v>
      </c>
      <c r="H61" s="4">
        <v>1</v>
      </c>
    </row>
    <row r="62" spans="1:8" x14ac:dyDescent="0.2">
      <c r="A62" s="2" t="s">
        <v>31</v>
      </c>
      <c r="B62" s="4">
        <v>629</v>
      </c>
      <c r="C62" s="5">
        <v>14.94</v>
      </c>
      <c r="D62" s="4">
        <v>487</v>
      </c>
      <c r="E62" s="5">
        <v>20.56</v>
      </c>
      <c r="F62" s="4">
        <v>139</v>
      </c>
      <c r="G62" s="5">
        <v>7.84</v>
      </c>
      <c r="H62" s="4">
        <v>1</v>
      </c>
    </row>
    <row r="63" spans="1:8" x14ac:dyDescent="0.2">
      <c r="A63" s="2" t="s">
        <v>32</v>
      </c>
      <c r="B63" s="4">
        <v>163</v>
      </c>
      <c r="C63" s="5">
        <v>3.87</v>
      </c>
      <c r="D63" s="4">
        <v>94</v>
      </c>
      <c r="E63" s="5">
        <v>3.97</v>
      </c>
      <c r="F63" s="4">
        <v>31</v>
      </c>
      <c r="G63" s="5">
        <v>1.75</v>
      </c>
      <c r="H63" s="4">
        <v>12</v>
      </c>
    </row>
    <row r="64" spans="1:8" x14ac:dyDescent="0.2">
      <c r="A64" s="2" t="s">
        <v>33</v>
      </c>
      <c r="B64" s="4">
        <v>184</v>
      </c>
      <c r="C64" s="5">
        <v>4.37</v>
      </c>
      <c r="D64" s="4">
        <v>93</v>
      </c>
      <c r="E64" s="5">
        <v>3.93</v>
      </c>
      <c r="F64" s="4">
        <v>81</v>
      </c>
      <c r="G64" s="5">
        <v>4.57</v>
      </c>
      <c r="H64" s="4">
        <v>1</v>
      </c>
    </row>
    <row r="65" spans="1:8" x14ac:dyDescent="0.2">
      <c r="A65" s="2" t="s">
        <v>34</v>
      </c>
      <c r="B65" s="4">
        <v>120</v>
      </c>
      <c r="C65" s="5">
        <v>2.85</v>
      </c>
      <c r="D65" s="4">
        <v>54</v>
      </c>
      <c r="E65" s="5">
        <v>2.2799999999999998</v>
      </c>
      <c r="F65" s="4">
        <v>58</v>
      </c>
      <c r="G65" s="5">
        <v>3.27</v>
      </c>
      <c r="H65" s="4">
        <v>2</v>
      </c>
    </row>
    <row r="66" spans="1:8" x14ac:dyDescent="0.2">
      <c r="A66" s="1" t="s">
        <v>4</v>
      </c>
      <c r="B66" s="4">
        <v>1345</v>
      </c>
      <c r="C66" s="5">
        <v>100</v>
      </c>
      <c r="D66" s="4">
        <v>711</v>
      </c>
      <c r="E66" s="5">
        <v>100.00999999999999</v>
      </c>
      <c r="F66" s="4">
        <v>601</v>
      </c>
      <c r="G66" s="5">
        <v>100.00999999999999</v>
      </c>
      <c r="H66" s="4">
        <v>8</v>
      </c>
    </row>
    <row r="67" spans="1:8" x14ac:dyDescent="0.2">
      <c r="A67" s="2" t="s">
        <v>20</v>
      </c>
      <c r="B67" s="4">
        <v>4</v>
      </c>
      <c r="C67" s="5">
        <v>0.3</v>
      </c>
      <c r="D67" s="4">
        <v>0</v>
      </c>
      <c r="E67" s="5">
        <v>0</v>
      </c>
      <c r="F67" s="4">
        <v>4</v>
      </c>
      <c r="G67" s="5">
        <v>0.67</v>
      </c>
      <c r="H67" s="4">
        <v>0</v>
      </c>
    </row>
    <row r="68" spans="1:8" x14ac:dyDescent="0.2">
      <c r="A68" s="2" t="s">
        <v>21</v>
      </c>
      <c r="B68" s="4">
        <v>186</v>
      </c>
      <c r="C68" s="5">
        <v>13.83</v>
      </c>
      <c r="D68" s="4">
        <v>59</v>
      </c>
      <c r="E68" s="5">
        <v>8.3000000000000007</v>
      </c>
      <c r="F68" s="4">
        <v>127</v>
      </c>
      <c r="G68" s="5">
        <v>21.13</v>
      </c>
      <c r="H68" s="4">
        <v>0</v>
      </c>
    </row>
    <row r="69" spans="1:8" x14ac:dyDescent="0.2">
      <c r="A69" s="2" t="s">
        <v>22</v>
      </c>
      <c r="B69" s="4">
        <v>78</v>
      </c>
      <c r="C69" s="5">
        <v>5.8</v>
      </c>
      <c r="D69" s="4">
        <v>33</v>
      </c>
      <c r="E69" s="5">
        <v>4.6399999999999997</v>
      </c>
      <c r="F69" s="4">
        <v>44</v>
      </c>
      <c r="G69" s="5">
        <v>7.32</v>
      </c>
      <c r="H69" s="4">
        <v>1</v>
      </c>
    </row>
    <row r="70" spans="1:8" x14ac:dyDescent="0.2">
      <c r="A70" s="2" t="s">
        <v>23</v>
      </c>
      <c r="B70" s="4">
        <v>5</v>
      </c>
      <c r="C70" s="5">
        <v>0.37</v>
      </c>
      <c r="D70" s="4">
        <v>1</v>
      </c>
      <c r="E70" s="5">
        <v>0.14000000000000001</v>
      </c>
      <c r="F70" s="4">
        <v>4</v>
      </c>
      <c r="G70" s="5">
        <v>0.67</v>
      </c>
      <c r="H70" s="4">
        <v>0</v>
      </c>
    </row>
    <row r="71" spans="1:8" x14ac:dyDescent="0.2">
      <c r="A71" s="2" t="s">
        <v>24</v>
      </c>
      <c r="B71" s="4">
        <v>5</v>
      </c>
      <c r="C71" s="5">
        <v>0.37</v>
      </c>
      <c r="D71" s="4">
        <v>1</v>
      </c>
      <c r="E71" s="5">
        <v>0.14000000000000001</v>
      </c>
      <c r="F71" s="4">
        <v>4</v>
      </c>
      <c r="G71" s="5">
        <v>0.67</v>
      </c>
      <c r="H71" s="4">
        <v>0</v>
      </c>
    </row>
    <row r="72" spans="1:8" x14ac:dyDescent="0.2">
      <c r="A72" s="2" t="s">
        <v>25</v>
      </c>
      <c r="B72" s="4">
        <v>14</v>
      </c>
      <c r="C72" s="5">
        <v>1.04</v>
      </c>
      <c r="D72" s="4">
        <v>4</v>
      </c>
      <c r="E72" s="5">
        <v>0.56000000000000005</v>
      </c>
      <c r="F72" s="4">
        <v>10</v>
      </c>
      <c r="G72" s="5">
        <v>1.66</v>
      </c>
      <c r="H72" s="4">
        <v>0</v>
      </c>
    </row>
    <row r="73" spans="1:8" x14ac:dyDescent="0.2">
      <c r="A73" s="2" t="s">
        <v>26</v>
      </c>
      <c r="B73" s="4">
        <v>344</v>
      </c>
      <c r="C73" s="5">
        <v>25.58</v>
      </c>
      <c r="D73" s="4">
        <v>150</v>
      </c>
      <c r="E73" s="5">
        <v>21.1</v>
      </c>
      <c r="F73" s="4">
        <v>189</v>
      </c>
      <c r="G73" s="5">
        <v>31.45</v>
      </c>
      <c r="H73" s="4">
        <v>5</v>
      </c>
    </row>
    <row r="74" spans="1:8" x14ac:dyDescent="0.2">
      <c r="A74" s="2" t="s">
        <v>27</v>
      </c>
      <c r="B74" s="4">
        <v>12</v>
      </c>
      <c r="C74" s="5">
        <v>0.89</v>
      </c>
      <c r="D74" s="4">
        <v>1</v>
      </c>
      <c r="E74" s="5">
        <v>0.14000000000000001</v>
      </c>
      <c r="F74" s="4">
        <v>11</v>
      </c>
      <c r="G74" s="5">
        <v>1.83</v>
      </c>
      <c r="H74" s="4">
        <v>0</v>
      </c>
    </row>
    <row r="75" spans="1:8" x14ac:dyDescent="0.2">
      <c r="A75" s="2" t="s">
        <v>28</v>
      </c>
      <c r="B75" s="4">
        <v>90</v>
      </c>
      <c r="C75" s="5">
        <v>6.69</v>
      </c>
      <c r="D75" s="4">
        <v>40</v>
      </c>
      <c r="E75" s="5">
        <v>5.63</v>
      </c>
      <c r="F75" s="4">
        <v>50</v>
      </c>
      <c r="G75" s="5">
        <v>8.32</v>
      </c>
      <c r="H75" s="4">
        <v>0</v>
      </c>
    </row>
    <row r="76" spans="1:8" x14ac:dyDescent="0.2">
      <c r="A76" s="2" t="s">
        <v>29</v>
      </c>
      <c r="B76" s="4">
        <v>79</v>
      </c>
      <c r="C76" s="5">
        <v>5.87</v>
      </c>
      <c r="D76" s="4">
        <v>41</v>
      </c>
      <c r="E76" s="5">
        <v>5.77</v>
      </c>
      <c r="F76" s="4">
        <v>36</v>
      </c>
      <c r="G76" s="5">
        <v>5.99</v>
      </c>
      <c r="H76" s="4">
        <v>0</v>
      </c>
    </row>
    <row r="77" spans="1:8" x14ac:dyDescent="0.2">
      <c r="A77" s="2" t="s">
        <v>30</v>
      </c>
      <c r="B77" s="4">
        <v>188</v>
      </c>
      <c r="C77" s="5">
        <v>13.98</v>
      </c>
      <c r="D77" s="4">
        <v>149</v>
      </c>
      <c r="E77" s="5">
        <v>20.96</v>
      </c>
      <c r="F77" s="4">
        <v>38</v>
      </c>
      <c r="G77" s="5">
        <v>6.32</v>
      </c>
      <c r="H77" s="4">
        <v>1</v>
      </c>
    </row>
    <row r="78" spans="1:8" x14ac:dyDescent="0.2">
      <c r="A78" s="2" t="s">
        <v>31</v>
      </c>
      <c r="B78" s="4">
        <v>196</v>
      </c>
      <c r="C78" s="5">
        <v>14.57</v>
      </c>
      <c r="D78" s="4">
        <v>158</v>
      </c>
      <c r="E78" s="5">
        <v>22.22</v>
      </c>
      <c r="F78" s="4">
        <v>38</v>
      </c>
      <c r="G78" s="5">
        <v>6.32</v>
      </c>
      <c r="H78" s="4">
        <v>0</v>
      </c>
    </row>
    <row r="79" spans="1:8" x14ac:dyDescent="0.2">
      <c r="A79" s="2" t="s">
        <v>32</v>
      </c>
      <c r="B79" s="4">
        <v>59</v>
      </c>
      <c r="C79" s="5">
        <v>4.3899999999999997</v>
      </c>
      <c r="D79" s="4">
        <v>33</v>
      </c>
      <c r="E79" s="5">
        <v>4.6399999999999997</v>
      </c>
      <c r="F79" s="4">
        <v>5</v>
      </c>
      <c r="G79" s="5">
        <v>0.83</v>
      </c>
      <c r="H79" s="4">
        <v>0</v>
      </c>
    </row>
    <row r="80" spans="1:8" x14ac:dyDescent="0.2">
      <c r="A80" s="2" t="s">
        <v>33</v>
      </c>
      <c r="B80" s="4">
        <v>55</v>
      </c>
      <c r="C80" s="5">
        <v>4.09</v>
      </c>
      <c r="D80" s="4">
        <v>31</v>
      </c>
      <c r="E80" s="5">
        <v>4.3600000000000003</v>
      </c>
      <c r="F80" s="4">
        <v>23</v>
      </c>
      <c r="G80" s="5">
        <v>3.83</v>
      </c>
      <c r="H80" s="4">
        <v>1</v>
      </c>
    </row>
    <row r="81" spans="1:8" x14ac:dyDescent="0.2">
      <c r="A81" s="2" t="s">
        <v>34</v>
      </c>
      <c r="B81" s="4">
        <v>30</v>
      </c>
      <c r="C81" s="5">
        <v>2.23</v>
      </c>
      <c r="D81" s="4">
        <v>10</v>
      </c>
      <c r="E81" s="5">
        <v>1.41</v>
      </c>
      <c r="F81" s="4">
        <v>18</v>
      </c>
      <c r="G81" s="5">
        <v>3</v>
      </c>
      <c r="H81" s="4">
        <v>0</v>
      </c>
    </row>
    <row r="82" spans="1:8" x14ac:dyDescent="0.2">
      <c r="A82" s="1" t="s">
        <v>5</v>
      </c>
      <c r="B82" s="4">
        <v>1012</v>
      </c>
      <c r="C82" s="5">
        <v>100.01</v>
      </c>
      <c r="D82" s="4">
        <v>614</v>
      </c>
      <c r="E82" s="5">
        <v>99.999999999999986</v>
      </c>
      <c r="F82" s="4">
        <v>380</v>
      </c>
      <c r="G82" s="5">
        <v>99.999999999999986</v>
      </c>
      <c r="H82" s="4">
        <v>8</v>
      </c>
    </row>
    <row r="83" spans="1:8" x14ac:dyDescent="0.2">
      <c r="A83" s="2" t="s">
        <v>20</v>
      </c>
      <c r="B83" s="4">
        <v>2</v>
      </c>
      <c r="C83" s="5">
        <v>0.2</v>
      </c>
      <c r="D83" s="4">
        <v>0</v>
      </c>
      <c r="E83" s="5">
        <v>0</v>
      </c>
      <c r="F83" s="4">
        <v>2</v>
      </c>
      <c r="G83" s="5">
        <v>0.53</v>
      </c>
      <c r="H83" s="4">
        <v>0</v>
      </c>
    </row>
    <row r="84" spans="1:8" x14ac:dyDescent="0.2">
      <c r="A84" s="2" t="s">
        <v>21</v>
      </c>
      <c r="B84" s="4">
        <v>143</v>
      </c>
      <c r="C84" s="5">
        <v>14.13</v>
      </c>
      <c r="D84" s="4">
        <v>68</v>
      </c>
      <c r="E84" s="5">
        <v>11.07</v>
      </c>
      <c r="F84" s="4">
        <v>75</v>
      </c>
      <c r="G84" s="5">
        <v>19.739999999999998</v>
      </c>
      <c r="H84" s="4">
        <v>0</v>
      </c>
    </row>
    <row r="85" spans="1:8" x14ac:dyDescent="0.2">
      <c r="A85" s="2" t="s">
        <v>22</v>
      </c>
      <c r="B85" s="4">
        <v>84</v>
      </c>
      <c r="C85" s="5">
        <v>8.3000000000000007</v>
      </c>
      <c r="D85" s="4">
        <v>42</v>
      </c>
      <c r="E85" s="5">
        <v>6.84</v>
      </c>
      <c r="F85" s="4">
        <v>41</v>
      </c>
      <c r="G85" s="5">
        <v>10.79</v>
      </c>
      <c r="H85" s="4">
        <v>1</v>
      </c>
    </row>
    <row r="86" spans="1:8" x14ac:dyDescent="0.2">
      <c r="A86" s="2" t="s">
        <v>23</v>
      </c>
      <c r="B86" s="4">
        <v>1</v>
      </c>
      <c r="C86" s="5">
        <v>0.1</v>
      </c>
      <c r="D86" s="4">
        <v>0</v>
      </c>
      <c r="E86" s="5">
        <v>0</v>
      </c>
      <c r="F86" s="4">
        <v>1</v>
      </c>
      <c r="G86" s="5">
        <v>0.26</v>
      </c>
      <c r="H86" s="4">
        <v>0</v>
      </c>
    </row>
    <row r="87" spans="1:8" x14ac:dyDescent="0.2">
      <c r="A87" s="2" t="s">
        <v>24</v>
      </c>
      <c r="B87" s="4">
        <v>3</v>
      </c>
      <c r="C87" s="5">
        <v>0.3</v>
      </c>
      <c r="D87" s="4">
        <v>0</v>
      </c>
      <c r="E87" s="5">
        <v>0</v>
      </c>
      <c r="F87" s="4">
        <v>3</v>
      </c>
      <c r="G87" s="5">
        <v>0.79</v>
      </c>
      <c r="H87" s="4">
        <v>0</v>
      </c>
    </row>
    <row r="88" spans="1:8" x14ac:dyDescent="0.2">
      <c r="A88" s="2" t="s">
        <v>25</v>
      </c>
      <c r="B88" s="4">
        <v>21</v>
      </c>
      <c r="C88" s="5">
        <v>2.08</v>
      </c>
      <c r="D88" s="4">
        <v>4</v>
      </c>
      <c r="E88" s="5">
        <v>0.65</v>
      </c>
      <c r="F88" s="4">
        <v>17</v>
      </c>
      <c r="G88" s="5">
        <v>4.47</v>
      </c>
      <c r="H88" s="4">
        <v>0</v>
      </c>
    </row>
    <row r="89" spans="1:8" x14ac:dyDescent="0.2">
      <c r="A89" s="2" t="s">
        <v>26</v>
      </c>
      <c r="B89" s="4">
        <v>281</v>
      </c>
      <c r="C89" s="5">
        <v>27.77</v>
      </c>
      <c r="D89" s="4">
        <v>156</v>
      </c>
      <c r="E89" s="5">
        <v>25.41</v>
      </c>
      <c r="F89" s="4">
        <v>124</v>
      </c>
      <c r="G89" s="5">
        <v>32.630000000000003</v>
      </c>
      <c r="H89" s="4">
        <v>1</v>
      </c>
    </row>
    <row r="90" spans="1:8" x14ac:dyDescent="0.2">
      <c r="A90" s="2" t="s">
        <v>27</v>
      </c>
      <c r="B90" s="4">
        <v>6</v>
      </c>
      <c r="C90" s="5">
        <v>0.59</v>
      </c>
      <c r="D90" s="4">
        <v>1</v>
      </c>
      <c r="E90" s="5">
        <v>0.16</v>
      </c>
      <c r="F90" s="4">
        <v>5</v>
      </c>
      <c r="G90" s="5">
        <v>1.32</v>
      </c>
      <c r="H90" s="4">
        <v>0</v>
      </c>
    </row>
    <row r="91" spans="1:8" x14ac:dyDescent="0.2">
      <c r="A91" s="2" t="s">
        <v>28</v>
      </c>
      <c r="B91" s="4">
        <v>74</v>
      </c>
      <c r="C91" s="5">
        <v>7.31</v>
      </c>
      <c r="D91" s="4">
        <v>56</v>
      </c>
      <c r="E91" s="5">
        <v>9.1199999999999992</v>
      </c>
      <c r="F91" s="4">
        <v>17</v>
      </c>
      <c r="G91" s="5">
        <v>4.47</v>
      </c>
      <c r="H91" s="4">
        <v>0</v>
      </c>
    </row>
    <row r="92" spans="1:8" x14ac:dyDescent="0.2">
      <c r="A92" s="2" t="s">
        <v>29</v>
      </c>
      <c r="B92" s="4">
        <v>60</v>
      </c>
      <c r="C92" s="5">
        <v>5.93</v>
      </c>
      <c r="D92" s="4">
        <v>30</v>
      </c>
      <c r="E92" s="5">
        <v>4.8899999999999997</v>
      </c>
      <c r="F92" s="4">
        <v>30</v>
      </c>
      <c r="G92" s="5">
        <v>7.89</v>
      </c>
      <c r="H92" s="4">
        <v>0</v>
      </c>
    </row>
    <row r="93" spans="1:8" x14ac:dyDescent="0.2">
      <c r="A93" s="2" t="s">
        <v>30</v>
      </c>
      <c r="B93" s="4">
        <v>106</v>
      </c>
      <c r="C93" s="5">
        <v>10.47</v>
      </c>
      <c r="D93" s="4">
        <v>89</v>
      </c>
      <c r="E93" s="5">
        <v>14.5</v>
      </c>
      <c r="F93" s="4">
        <v>16</v>
      </c>
      <c r="G93" s="5">
        <v>4.21</v>
      </c>
      <c r="H93" s="4">
        <v>0</v>
      </c>
    </row>
    <row r="94" spans="1:8" x14ac:dyDescent="0.2">
      <c r="A94" s="2" t="s">
        <v>31</v>
      </c>
      <c r="B94" s="4">
        <v>128</v>
      </c>
      <c r="C94" s="5">
        <v>12.65</v>
      </c>
      <c r="D94" s="4">
        <v>108</v>
      </c>
      <c r="E94" s="5">
        <v>17.59</v>
      </c>
      <c r="F94" s="4">
        <v>17</v>
      </c>
      <c r="G94" s="5">
        <v>4.47</v>
      </c>
      <c r="H94" s="4">
        <v>3</v>
      </c>
    </row>
    <row r="95" spans="1:8" x14ac:dyDescent="0.2">
      <c r="A95" s="2" t="s">
        <v>32</v>
      </c>
      <c r="B95" s="4">
        <v>41</v>
      </c>
      <c r="C95" s="5">
        <v>4.05</v>
      </c>
      <c r="D95" s="4">
        <v>25</v>
      </c>
      <c r="E95" s="5">
        <v>4.07</v>
      </c>
      <c r="F95" s="4">
        <v>8</v>
      </c>
      <c r="G95" s="5">
        <v>2.11</v>
      </c>
      <c r="H95" s="4">
        <v>0</v>
      </c>
    </row>
    <row r="96" spans="1:8" x14ac:dyDescent="0.2">
      <c r="A96" s="2" t="s">
        <v>33</v>
      </c>
      <c r="B96" s="4">
        <v>34</v>
      </c>
      <c r="C96" s="5">
        <v>3.36</v>
      </c>
      <c r="D96" s="4">
        <v>23</v>
      </c>
      <c r="E96" s="5">
        <v>3.75</v>
      </c>
      <c r="F96" s="4">
        <v>8</v>
      </c>
      <c r="G96" s="5">
        <v>2.11</v>
      </c>
      <c r="H96" s="4">
        <v>3</v>
      </c>
    </row>
    <row r="97" spans="1:8" x14ac:dyDescent="0.2">
      <c r="A97" s="2" t="s">
        <v>34</v>
      </c>
      <c r="B97" s="4">
        <v>28</v>
      </c>
      <c r="C97" s="5">
        <v>2.77</v>
      </c>
      <c r="D97" s="4">
        <v>12</v>
      </c>
      <c r="E97" s="5">
        <v>1.95</v>
      </c>
      <c r="F97" s="4">
        <v>16</v>
      </c>
      <c r="G97" s="5">
        <v>4.21</v>
      </c>
      <c r="H97" s="4">
        <v>0</v>
      </c>
    </row>
    <row r="98" spans="1:8" x14ac:dyDescent="0.2">
      <c r="A98" s="1" t="s">
        <v>6</v>
      </c>
      <c r="B98" s="4">
        <v>906</v>
      </c>
      <c r="C98" s="5">
        <v>99.99</v>
      </c>
      <c r="D98" s="4">
        <v>512</v>
      </c>
      <c r="E98" s="5">
        <v>99.990000000000009</v>
      </c>
      <c r="F98" s="4">
        <v>359</v>
      </c>
      <c r="G98" s="5">
        <v>100.01000000000002</v>
      </c>
      <c r="H98" s="4">
        <v>2</v>
      </c>
    </row>
    <row r="99" spans="1:8" x14ac:dyDescent="0.2">
      <c r="A99" s="2" t="s">
        <v>20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2">
      <c r="A100" s="2" t="s">
        <v>21</v>
      </c>
      <c r="B100" s="4">
        <v>138</v>
      </c>
      <c r="C100" s="5">
        <v>15.23</v>
      </c>
      <c r="D100" s="4">
        <v>64</v>
      </c>
      <c r="E100" s="5">
        <v>12.5</v>
      </c>
      <c r="F100" s="4">
        <v>74</v>
      </c>
      <c r="G100" s="5">
        <v>20.61</v>
      </c>
      <c r="H100" s="4">
        <v>0</v>
      </c>
    </row>
    <row r="101" spans="1:8" x14ac:dyDescent="0.2">
      <c r="A101" s="2" t="s">
        <v>22</v>
      </c>
      <c r="B101" s="4">
        <v>89</v>
      </c>
      <c r="C101" s="5">
        <v>9.82</v>
      </c>
      <c r="D101" s="4">
        <v>46</v>
      </c>
      <c r="E101" s="5">
        <v>8.98</v>
      </c>
      <c r="F101" s="4">
        <v>42</v>
      </c>
      <c r="G101" s="5">
        <v>11.7</v>
      </c>
      <c r="H101" s="4">
        <v>1</v>
      </c>
    </row>
    <row r="102" spans="1:8" x14ac:dyDescent="0.2">
      <c r="A102" s="2" t="s">
        <v>23</v>
      </c>
      <c r="B102" s="4">
        <v>2</v>
      </c>
      <c r="C102" s="5">
        <v>0.22</v>
      </c>
      <c r="D102" s="4">
        <v>0</v>
      </c>
      <c r="E102" s="5">
        <v>0</v>
      </c>
      <c r="F102" s="4">
        <v>1</v>
      </c>
      <c r="G102" s="5">
        <v>0.28000000000000003</v>
      </c>
      <c r="H102" s="4">
        <v>0</v>
      </c>
    </row>
    <row r="103" spans="1:8" x14ac:dyDescent="0.2">
      <c r="A103" s="2" t="s">
        <v>24</v>
      </c>
      <c r="B103" s="4">
        <v>2</v>
      </c>
      <c r="C103" s="5">
        <v>0.22</v>
      </c>
      <c r="D103" s="4">
        <v>0</v>
      </c>
      <c r="E103" s="5">
        <v>0</v>
      </c>
      <c r="F103" s="4">
        <v>2</v>
      </c>
      <c r="G103" s="5">
        <v>0.56000000000000005</v>
      </c>
      <c r="H103" s="4">
        <v>0</v>
      </c>
    </row>
    <row r="104" spans="1:8" x14ac:dyDescent="0.2">
      <c r="A104" s="2" t="s">
        <v>25</v>
      </c>
      <c r="B104" s="4">
        <v>9</v>
      </c>
      <c r="C104" s="5">
        <v>0.99</v>
      </c>
      <c r="D104" s="4">
        <v>2</v>
      </c>
      <c r="E104" s="5">
        <v>0.39</v>
      </c>
      <c r="F104" s="4">
        <v>6</v>
      </c>
      <c r="G104" s="5">
        <v>1.67</v>
      </c>
      <c r="H104" s="4">
        <v>0</v>
      </c>
    </row>
    <row r="105" spans="1:8" x14ac:dyDescent="0.2">
      <c r="A105" s="2" t="s">
        <v>26</v>
      </c>
      <c r="B105" s="4">
        <v>248</v>
      </c>
      <c r="C105" s="5">
        <v>27.37</v>
      </c>
      <c r="D105" s="4">
        <v>134</v>
      </c>
      <c r="E105" s="5">
        <v>26.17</v>
      </c>
      <c r="F105" s="4">
        <v>113</v>
      </c>
      <c r="G105" s="5">
        <v>31.48</v>
      </c>
      <c r="H105" s="4">
        <v>0</v>
      </c>
    </row>
    <row r="106" spans="1:8" x14ac:dyDescent="0.2">
      <c r="A106" s="2" t="s">
        <v>27</v>
      </c>
      <c r="B106" s="4">
        <v>4</v>
      </c>
      <c r="C106" s="5">
        <v>0.44</v>
      </c>
      <c r="D106" s="4">
        <v>1</v>
      </c>
      <c r="E106" s="5">
        <v>0.2</v>
      </c>
      <c r="F106" s="4">
        <v>3</v>
      </c>
      <c r="G106" s="5">
        <v>0.84</v>
      </c>
      <c r="H106" s="4">
        <v>0</v>
      </c>
    </row>
    <row r="107" spans="1:8" x14ac:dyDescent="0.2">
      <c r="A107" s="2" t="s">
        <v>28</v>
      </c>
      <c r="B107" s="4">
        <v>51</v>
      </c>
      <c r="C107" s="5">
        <v>5.63</v>
      </c>
      <c r="D107" s="4">
        <v>31</v>
      </c>
      <c r="E107" s="5">
        <v>6.05</v>
      </c>
      <c r="F107" s="4">
        <v>20</v>
      </c>
      <c r="G107" s="5">
        <v>5.57</v>
      </c>
      <c r="H107" s="4">
        <v>0</v>
      </c>
    </row>
    <row r="108" spans="1:8" x14ac:dyDescent="0.2">
      <c r="A108" s="2" t="s">
        <v>29</v>
      </c>
      <c r="B108" s="4">
        <v>48</v>
      </c>
      <c r="C108" s="5">
        <v>5.3</v>
      </c>
      <c r="D108" s="4">
        <v>17</v>
      </c>
      <c r="E108" s="5">
        <v>3.32</v>
      </c>
      <c r="F108" s="4">
        <v>29</v>
      </c>
      <c r="G108" s="5">
        <v>8.08</v>
      </c>
      <c r="H108" s="4">
        <v>1</v>
      </c>
    </row>
    <row r="109" spans="1:8" x14ac:dyDescent="0.2">
      <c r="A109" s="2" t="s">
        <v>30</v>
      </c>
      <c r="B109" s="4">
        <v>83</v>
      </c>
      <c r="C109" s="5">
        <v>9.16</v>
      </c>
      <c r="D109" s="4">
        <v>70</v>
      </c>
      <c r="E109" s="5">
        <v>13.67</v>
      </c>
      <c r="F109" s="4">
        <v>13</v>
      </c>
      <c r="G109" s="5">
        <v>3.62</v>
      </c>
      <c r="H109" s="4">
        <v>0</v>
      </c>
    </row>
    <row r="110" spans="1:8" x14ac:dyDescent="0.2">
      <c r="A110" s="2" t="s">
        <v>31</v>
      </c>
      <c r="B110" s="4">
        <v>126</v>
      </c>
      <c r="C110" s="5">
        <v>13.91</v>
      </c>
      <c r="D110" s="4">
        <v>105</v>
      </c>
      <c r="E110" s="5">
        <v>20.51</v>
      </c>
      <c r="F110" s="4">
        <v>20</v>
      </c>
      <c r="G110" s="5">
        <v>5.57</v>
      </c>
      <c r="H110" s="4">
        <v>0</v>
      </c>
    </row>
    <row r="111" spans="1:8" x14ac:dyDescent="0.2">
      <c r="A111" s="2" t="s">
        <v>32</v>
      </c>
      <c r="B111" s="4">
        <v>47</v>
      </c>
      <c r="C111" s="5">
        <v>5.19</v>
      </c>
      <c r="D111" s="4">
        <v>16</v>
      </c>
      <c r="E111" s="5">
        <v>3.13</v>
      </c>
      <c r="F111" s="4">
        <v>3</v>
      </c>
      <c r="G111" s="5">
        <v>0.84</v>
      </c>
      <c r="H111" s="4">
        <v>0</v>
      </c>
    </row>
    <row r="112" spans="1:8" x14ac:dyDescent="0.2">
      <c r="A112" s="2" t="s">
        <v>33</v>
      </c>
      <c r="B112" s="4">
        <v>23</v>
      </c>
      <c r="C112" s="5">
        <v>2.54</v>
      </c>
      <c r="D112" s="4">
        <v>12</v>
      </c>
      <c r="E112" s="5">
        <v>2.34</v>
      </c>
      <c r="F112" s="4">
        <v>11</v>
      </c>
      <c r="G112" s="5">
        <v>3.06</v>
      </c>
      <c r="H112" s="4">
        <v>0</v>
      </c>
    </row>
    <row r="113" spans="1:8" x14ac:dyDescent="0.2">
      <c r="A113" s="2" t="s">
        <v>34</v>
      </c>
      <c r="B113" s="4">
        <v>36</v>
      </c>
      <c r="C113" s="5">
        <v>3.97</v>
      </c>
      <c r="D113" s="4">
        <v>14</v>
      </c>
      <c r="E113" s="5">
        <v>2.73</v>
      </c>
      <c r="F113" s="4">
        <v>22</v>
      </c>
      <c r="G113" s="5">
        <v>6.13</v>
      </c>
      <c r="H113" s="4">
        <v>0</v>
      </c>
    </row>
    <row r="114" spans="1:8" x14ac:dyDescent="0.2">
      <c r="A114" s="1" t="s">
        <v>7</v>
      </c>
      <c r="B114" s="4">
        <v>735</v>
      </c>
      <c r="C114" s="5">
        <v>99.989999999999981</v>
      </c>
      <c r="D114" s="4">
        <v>436</v>
      </c>
      <c r="E114" s="5">
        <v>100.01</v>
      </c>
      <c r="F114" s="4">
        <v>273</v>
      </c>
      <c r="G114" s="5">
        <v>100.01000000000002</v>
      </c>
      <c r="H114" s="4">
        <v>4</v>
      </c>
    </row>
    <row r="115" spans="1:8" x14ac:dyDescent="0.2">
      <c r="A115" s="2" t="s">
        <v>20</v>
      </c>
      <c r="B115" s="4">
        <v>1</v>
      </c>
      <c r="C115" s="5">
        <v>0.14000000000000001</v>
      </c>
      <c r="D115" s="4">
        <v>0</v>
      </c>
      <c r="E115" s="5">
        <v>0</v>
      </c>
      <c r="F115" s="4">
        <v>1</v>
      </c>
      <c r="G115" s="5">
        <v>0.37</v>
      </c>
      <c r="H115" s="4">
        <v>0</v>
      </c>
    </row>
    <row r="116" spans="1:8" x14ac:dyDescent="0.2">
      <c r="A116" s="2" t="s">
        <v>21</v>
      </c>
      <c r="B116" s="4">
        <v>76</v>
      </c>
      <c r="C116" s="5">
        <v>10.34</v>
      </c>
      <c r="D116" s="4">
        <v>36</v>
      </c>
      <c r="E116" s="5">
        <v>8.26</v>
      </c>
      <c r="F116" s="4">
        <v>40</v>
      </c>
      <c r="G116" s="5">
        <v>14.65</v>
      </c>
      <c r="H116" s="4">
        <v>0</v>
      </c>
    </row>
    <row r="117" spans="1:8" x14ac:dyDescent="0.2">
      <c r="A117" s="2" t="s">
        <v>22</v>
      </c>
      <c r="B117" s="4">
        <v>50</v>
      </c>
      <c r="C117" s="5">
        <v>6.8</v>
      </c>
      <c r="D117" s="4">
        <v>21</v>
      </c>
      <c r="E117" s="5">
        <v>4.82</v>
      </c>
      <c r="F117" s="4">
        <v>28</v>
      </c>
      <c r="G117" s="5">
        <v>10.26</v>
      </c>
      <c r="H117" s="4">
        <v>1</v>
      </c>
    </row>
    <row r="118" spans="1:8" x14ac:dyDescent="0.2">
      <c r="A118" s="2" t="s">
        <v>23</v>
      </c>
      <c r="B118" s="4">
        <v>3</v>
      </c>
      <c r="C118" s="5">
        <v>0.41</v>
      </c>
      <c r="D118" s="4">
        <v>1</v>
      </c>
      <c r="E118" s="5">
        <v>0.23</v>
      </c>
      <c r="F118" s="4">
        <v>2</v>
      </c>
      <c r="G118" s="5">
        <v>0.73</v>
      </c>
      <c r="H118" s="4">
        <v>0</v>
      </c>
    </row>
    <row r="119" spans="1:8" x14ac:dyDescent="0.2">
      <c r="A119" s="2" t="s">
        <v>24</v>
      </c>
      <c r="B119" s="4">
        <v>4</v>
      </c>
      <c r="C119" s="5">
        <v>0.54</v>
      </c>
      <c r="D119" s="4">
        <v>1</v>
      </c>
      <c r="E119" s="5">
        <v>0.23</v>
      </c>
      <c r="F119" s="4">
        <v>3</v>
      </c>
      <c r="G119" s="5">
        <v>1.1000000000000001</v>
      </c>
      <c r="H119" s="4">
        <v>0</v>
      </c>
    </row>
    <row r="120" spans="1:8" x14ac:dyDescent="0.2">
      <c r="A120" s="2" t="s">
        <v>25</v>
      </c>
      <c r="B120" s="4">
        <v>10</v>
      </c>
      <c r="C120" s="5">
        <v>1.36</v>
      </c>
      <c r="D120" s="4">
        <v>1</v>
      </c>
      <c r="E120" s="5">
        <v>0.23</v>
      </c>
      <c r="F120" s="4">
        <v>8</v>
      </c>
      <c r="G120" s="5">
        <v>2.93</v>
      </c>
      <c r="H120" s="4">
        <v>1</v>
      </c>
    </row>
    <row r="121" spans="1:8" x14ac:dyDescent="0.2">
      <c r="A121" s="2" t="s">
        <v>26</v>
      </c>
      <c r="B121" s="4">
        <v>200</v>
      </c>
      <c r="C121" s="5">
        <v>27.21</v>
      </c>
      <c r="D121" s="4">
        <v>107</v>
      </c>
      <c r="E121" s="5">
        <v>24.54</v>
      </c>
      <c r="F121" s="4">
        <v>92</v>
      </c>
      <c r="G121" s="5">
        <v>33.700000000000003</v>
      </c>
      <c r="H121" s="4">
        <v>1</v>
      </c>
    </row>
    <row r="122" spans="1:8" x14ac:dyDescent="0.2">
      <c r="A122" s="2" t="s">
        <v>27</v>
      </c>
      <c r="B122" s="4">
        <v>3</v>
      </c>
      <c r="C122" s="5">
        <v>0.41</v>
      </c>
      <c r="D122" s="4">
        <v>0</v>
      </c>
      <c r="E122" s="5">
        <v>0</v>
      </c>
      <c r="F122" s="4">
        <v>3</v>
      </c>
      <c r="G122" s="5">
        <v>1.1000000000000001</v>
      </c>
      <c r="H122" s="4">
        <v>0</v>
      </c>
    </row>
    <row r="123" spans="1:8" x14ac:dyDescent="0.2">
      <c r="A123" s="2" t="s">
        <v>28</v>
      </c>
      <c r="B123" s="4">
        <v>58</v>
      </c>
      <c r="C123" s="5">
        <v>7.89</v>
      </c>
      <c r="D123" s="4">
        <v>42</v>
      </c>
      <c r="E123" s="5">
        <v>9.6300000000000008</v>
      </c>
      <c r="F123" s="4">
        <v>16</v>
      </c>
      <c r="G123" s="5">
        <v>5.86</v>
      </c>
      <c r="H123" s="4">
        <v>0</v>
      </c>
    </row>
    <row r="124" spans="1:8" x14ac:dyDescent="0.2">
      <c r="A124" s="2" t="s">
        <v>29</v>
      </c>
      <c r="B124" s="4">
        <v>47</v>
      </c>
      <c r="C124" s="5">
        <v>6.39</v>
      </c>
      <c r="D124" s="4">
        <v>22</v>
      </c>
      <c r="E124" s="5">
        <v>5.05</v>
      </c>
      <c r="F124" s="4">
        <v>24</v>
      </c>
      <c r="G124" s="5">
        <v>8.7899999999999991</v>
      </c>
      <c r="H124" s="4">
        <v>0</v>
      </c>
    </row>
    <row r="125" spans="1:8" x14ac:dyDescent="0.2">
      <c r="A125" s="2" t="s">
        <v>30</v>
      </c>
      <c r="B125" s="4">
        <v>91</v>
      </c>
      <c r="C125" s="5">
        <v>12.38</v>
      </c>
      <c r="D125" s="4">
        <v>70</v>
      </c>
      <c r="E125" s="5">
        <v>16.059999999999999</v>
      </c>
      <c r="F125" s="4">
        <v>21</v>
      </c>
      <c r="G125" s="5">
        <v>7.69</v>
      </c>
      <c r="H125" s="4">
        <v>0</v>
      </c>
    </row>
    <row r="126" spans="1:8" x14ac:dyDescent="0.2">
      <c r="A126" s="2" t="s">
        <v>31</v>
      </c>
      <c r="B126" s="4">
        <v>96</v>
      </c>
      <c r="C126" s="5">
        <v>13.06</v>
      </c>
      <c r="D126" s="4">
        <v>87</v>
      </c>
      <c r="E126" s="5">
        <v>19.95</v>
      </c>
      <c r="F126" s="4">
        <v>9</v>
      </c>
      <c r="G126" s="5">
        <v>3.3</v>
      </c>
      <c r="H126" s="4">
        <v>0</v>
      </c>
    </row>
    <row r="127" spans="1:8" x14ac:dyDescent="0.2">
      <c r="A127" s="2" t="s">
        <v>32</v>
      </c>
      <c r="B127" s="4">
        <v>21</v>
      </c>
      <c r="C127" s="5">
        <v>2.86</v>
      </c>
      <c r="D127" s="4">
        <v>20</v>
      </c>
      <c r="E127" s="5">
        <v>4.59</v>
      </c>
      <c r="F127" s="4">
        <v>1</v>
      </c>
      <c r="G127" s="5">
        <v>0.37</v>
      </c>
      <c r="H127" s="4">
        <v>0</v>
      </c>
    </row>
    <row r="128" spans="1:8" x14ac:dyDescent="0.2">
      <c r="A128" s="2" t="s">
        <v>33</v>
      </c>
      <c r="B128" s="4">
        <v>33</v>
      </c>
      <c r="C128" s="5">
        <v>4.49</v>
      </c>
      <c r="D128" s="4">
        <v>20</v>
      </c>
      <c r="E128" s="5">
        <v>4.59</v>
      </c>
      <c r="F128" s="4">
        <v>12</v>
      </c>
      <c r="G128" s="5">
        <v>4.4000000000000004</v>
      </c>
      <c r="H128" s="4">
        <v>1</v>
      </c>
    </row>
    <row r="129" spans="1:8" x14ac:dyDescent="0.2">
      <c r="A129" s="2" t="s">
        <v>34</v>
      </c>
      <c r="B129" s="4">
        <v>42</v>
      </c>
      <c r="C129" s="5">
        <v>5.71</v>
      </c>
      <c r="D129" s="4">
        <v>8</v>
      </c>
      <c r="E129" s="5">
        <v>1.83</v>
      </c>
      <c r="F129" s="4">
        <v>13</v>
      </c>
      <c r="G129" s="5">
        <v>4.76</v>
      </c>
      <c r="H129" s="4">
        <v>0</v>
      </c>
    </row>
    <row r="130" spans="1:8" x14ac:dyDescent="0.2">
      <c r="A130" s="1" t="s">
        <v>8</v>
      </c>
      <c r="B130" s="4">
        <v>996</v>
      </c>
      <c r="C130" s="5">
        <v>99.99</v>
      </c>
      <c r="D130" s="4">
        <v>576</v>
      </c>
      <c r="E130" s="5">
        <v>99.99</v>
      </c>
      <c r="F130" s="4">
        <v>406</v>
      </c>
      <c r="G130" s="5">
        <v>100.00999999999998</v>
      </c>
      <c r="H130" s="4">
        <v>6</v>
      </c>
    </row>
    <row r="131" spans="1:8" x14ac:dyDescent="0.2">
      <c r="A131" s="2" t="s">
        <v>20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2">
      <c r="A132" s="2" t="s">
        <v>21</v>
      </c>
      <c r="B132" s="4">
        <v>231</v>
      </c>
      <c r="C132" s="5">
        <v>23.19</v>
      </c>
      <c r="D132" s="4">
        <v>142</v>
      </c>
      <c r="E132" s="5">
        <v>24.65</v>
      </c>
      <c r="F132" s="4">
        <v>89</v>
      </c>
      <c r="G132" s="5">
        <v>21.92</v>
      </c>
      <c r="H132" s="4">
        <v>0</v>
      </c>
    </row>
    <row r="133" spans="1:8" x14ac:dyDescent="0.2">
      <c r="A133" s="2" t="s">
        <v>22</v>
      </c>
      <c r="B133" s="4">
        <v>98</v>
      </c>
      <c r="C133" s="5">
        <v>9.84</v>
      </c>
      <c r="D133" s="4">
        <v>36</v>
      </c>
      <c r="E133" s="5">
        <v>6.25</v>
      </c>
      <c r="F133" s="4">
        <v>62</v>
      </c>
      <c r="G133" s="5">
        <v>15.27</v>
      </c>
      <c r="H133" s="4">
        <v>0</v>
      </c>
    </row>
    <row r="134" spans="1:8" x14ac:dyDescent="0.2">
      <c r="A134" s="2" t="s">
        <v>23</v>
      </c>
      <c r="B134" s="4">
        <v>3</v>
      </c>
      <c r="C134" s="5">
        <v>0.3</v>
      </c>
      <c r="D134" s="4">
        <v>0</v>
      </c>
      <c r="E134" s="5">
        <v>0</v>
      </c>
      <c r="F134" s="4">
        <v>3</v>
      </c>
      <c r="G134" s="5">
        <v>0.74</v>
      </c>
      <c r="H134" s="4">
        <v>0</v>
      </c>
    </row>
    <row r="135" spans="1:8" x14ac:dyDescent="0.2">
      <c r="A135" s="2" t="s">
        <v>24</v>
      </c>
      <c r="B135" s="4">
        <v>6</v>
      </c>
      <c r="C135" s="5">
        <v>0.6</v>
      </c>
      <c r="D135" s="4">
        <v>0</v>
      </c>
      <c r="E135" s="5">
        <v>0</v>
      </c>
      <c r="F135" s="4">
        <v>5</v>
      </c>
      <c r="G135" s="5">
        <v>1.23</v>
      </c>
      <c r="H135" s="4">
        <v>1</v>
      </c>
    </row>
    <row r="136" spans="1:8" x14ac:dyDescent="0.2">
      <c r="A136" s="2" t="s">
        <v>25</v>
      </c>
      <c r="B136" s="4">
        <v>7</v>
      </c>
      <c r="C136" s="5">
        <v>0.7</v>
      </c>
      <c r="D136" s="4">
        <v>0</v>
      </c>
      <c r="E136" s="5">
        <v>0</v>
      </c>
      <c r="F136" s="4">
        <v>6</v>
      </c>
      <c r="G136" s="5">
        <v>1.48</v>
      </c>
      <c r="H136" s="4">
        <v>1</v>
      </c>
    </row>
    <row r="137" spans="1:8" x14ac:dyDescent="0.2">
      <c r="A137" s="2" t="s">
        <v>26</v>
      </c>
      <c r="B137" s="4">
        <v>264</v>
      </c>
      <c r="C137" s="5">
        <v>26.51</v>
      </c>
      <c r="D137" s="4">
        <v>160</v>
      </c>
      <c r="E137" s="5">
        <v>27.78</v>
      </c>
      <c r="F137" s="4">
        <v>104</v>
      </c>
      <c r="G137" s="5">
        <v>25.62</v>
      </c>
      <c r="H137" s="4">
        <v>0</v>
      </c>
    </row>
    <row r="138" spans="1:8" x14ac:dyDescent="0.2">
      <c r="A138" s="2" t="s">
        <v>27</v>
      </c>
      <c r="B138" s="4">
        <v>7</v>
      </c>
      <c r="C138" s="5">
        <v>0.7</v>
      </c>
      <c r="D138" s="4">
        <v>2</v>
      </c>
      <c r="E138" s="5">
        <v>0.35</v>
      </c>
      <c r="F138" s="4">
        <v>5</v>
      </c>
      <c r="G138" s="5">
        <v>1.23</v>
      </c>
      <c r="H138" s="4">
        <v>0</v>
      </c>
    </row>
    <row r="139" spans="1:8" x14ac:dyDescent="0.2">
      <c r="A139" s="2" t="s">
        <v>28</v>
      </c>
      <c r="B139" s="4">
        <v>37</v>
      </c>
      <c r="C139" s="5">
        <v>3.71</v>
      </c>
      <c r="D139" s="4">
        <v>12</v>
      </c>
      <c r="E139" s="5">
        <v>2.08</v>
      </c>
      <c r="F139" s="4">
        <v>25</v>
      </c>
      <c r="G139" s="5">
        <v>6.16</v>
      </c>
      <c r="H139" s="4">
        <v>0</v>
      </c>
    </row>
    <row r="140" spans="1:8" x14ac:dyDescent="0.2">
      <c r="A140" s="2" t="s">
        <v>29</v>
      </c>
      <c r="B140" s="4">
        <v>54</v>
      </c>
      <c r="C140" s="5">
        <v>5.42</v>
      </c>
      <c r="D140" s="4">
        <v>19</v>
      </c>
      <c r="E140" s="5">
        <v>3.3</v>
      </c>
      <c r="F140" s="4">
        <v>33</v>
      </c>
      <c r="G140" s="5">
        <v>8.1300000000000008</v>
      </c>
      <c r="H140" s="4">
        <v>0</v>
      </c>
    </row>
    <row r="141" spans="1:8" x14ac:dyDescent="0.2">
      <c r="A141" s="2" t="s">
        <v>30</v>
      </c>
      <c r="B141" s="4">
        <v>71</v>
      </c>
      <c r="C141" s="5">
        <v>7.13</v>
      </c>
      <c r="D141" s="4">
        <v>53</v>
      </c>
      <c r="E141" s="5">
        <v>9.1999999999999993</v>
      </c>
      <c r="F141" s="4">
        <v>14</v>
      </c>
      <c r="G141" s="5">
        <v>3.45</v>
      </c>
      <c r="H141" s="4">
        <v>1</v>
      </c>
    </row>
    <row r="142" spans="1:8" x14ac:dyDescent="0.2">
      <c r="A142" s="2" t="s">
        <v>31</v>
      </c>
      <c r="B142" s="4">
        <v>137</v>
      </c>
      <c r="C142" s="5">
        <v>13.76</v>
      </c>
      <c r="D142" s="4">
        <v>120</v>
      </c>
      <c r="E142" s="5">
        <v>20.83</v>
      </c>
      <c r="F142" s="4">
        <v>17</v>
      </c>
      <c r="G142" s="5">
        <v>4.1900000000000004</v>
      </c>
      <c r="H142" s="4">
        <v>0</v>
      </c>
    </row>
    <row r="143" spans="1:8" x14ac:dyDescent="0.2">
      <c r="A143" s="2" t="s">
        <v>32</v>
      </c>
      <c r="B143" s="4">
        <v>17</v>
      </c>
      <c r="C143" s="5">
        <v>1.71</v>
      </c>
      <c r="D143" s="4">
        <v>11</v>
      </c>
      <c r="E143" s="5">
        <v>1.91</v>
      </c>
      <c r="F143" s="4">
        <v>4</v>
      </c>
      <c r="G143" s="5">
        <v>0.99</v>
      </c>
      <c r="H143" s="4">
        <v>2</v>
      </c>
    </row>
    <row r="144" spans="1:8" x14ac:dyDescent="0.2">
      <c r="A144" s="2" t="s">
        <v>33</v>
      </c>
      <c r="B144" s="4">
        <v>31</v>
      </c>
      <c r="C144" s="5">
        <v>3.11</v>
      </c>
      <c r="D144" s="4">
        <v>15</v>
      </c>
      <c r="E144" s="5">
        <v>2.6</v>
      </c>
      <c r="F144" s="4">
        <v>15</v>
      </c>
      <c r="G144" s="5">
        <v>3.69</v>
      </c>
      <c r="H144" s="4">
        <v>0</v>
      </c>
    </row>
    <row r="145" spans="1:8" x14ac:dyDescent="0.2">
      <c r="A145" s="2" t="s">
        <v>34</v>
      </c>
      <c r="B145" s="4">
        <v>33</v>
      </c>
      <c r="C145" s="5">
        <v>3.31</v>
      </c>
      <c r="D145" s="4">
        <v>6</v>
      </c>
      <c r="E145" s="5">
        <v>1.04</v>
      </c>
      <c r="F145" s="4">
        <v>24</v>
      </c>
      <c r="G145" s="5">
        <v>5.91</v>
      </c>
      <c r="H145" s="4">
        <v>1</v>
      </c>
    </row>
    <row r="146" spans="1:8" x14ac:dyDescent="0.2">
      <c r="A146" s="1" t="s">
        <v>9</v>
      </c>
      <c r="B146" s="4">
        <v>371</v>
      </c>
      <c r="C146" s="5">
        <v>100.03</v>
      </c>
      <c r="D146" s="4">
        <v>217</v>
      </c>
      <c r="E146" s="5">
        <v>100</v>
      </c>
      <c r="F146" s="4">
        <v>136</v>
      </c>
      <c r="G146" s="5">
        <v>100.00999999999998</v>
      </c>
      <c r="H146" s="4">
        <v>2</v>
      </c>
    </row>
    <row r="147" spans="1:8" x14ac:dyDescent="0.2">
      <c r="A147" s="2" t="s">
        <v>20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2">
      <c r="A148" s="2" t="s">
        <v>21</v>
      </c>
      <c r="B148" s="4">
        <v>53</v>
      </c>
      <c r="C148" s="5">
        <v>14.29</v>
      </c>
      <c r="D148" s="4">
        <v>33</v>
      </c>
      <c r="E148" s="5">
        <v>15.21</v>
      </c>
      <c r="F148" s="4">
        <v>20</v>
      </c>
      <c r="G148" s="5">
        <v>14.71</v>
      </c>
      <c r="H148" s="4">
        <v>0</v>
      </c>
    </row>
    <row r="149" spans="1:8" x14ac:dyDescent="0.2">
      <c r="A149" s="2" t="s">
        <v>22</v>
      </c>
      <c r="B149" s="4">
        <v>49</v>
      </c>
      <c r="C149" s="5">
        <v>13.21</v>
      </c>
      <c r="D149" s="4">
        <v>22</v>
      </c>
      <c r="E149" s="5">
        <v>10.14</v>
      </c>
      <c r="F149" s="4">
        <v>27</v>
      </c>
      <c r="G149" s="5">
        <v>19.850000000000001</v>
      </c>
      <c r="H149" s="4">
        <v>0</v>
      </c>
    </row>
    <row r="150" spans="1:8" x14ac:dyDescent="0.2">
      <c r="A150" s="2" t="s">
        <v>23</v>
      </c>
      <c r="B150" s="4">
        <v>4</v>
      </c>
      <c r="C150" s="5">
        <v>1.08</v>
      </c>
      <c r="D150" s="4">
        <v>0</v>
      </c>
      <c r="E150" s="5">
        <v>0</v>
      </c>
      <c r="F150" s="4">
        <v>0</v>
      </c>
      <c r="G150" s="5">
        <v>0</v>
      </c>
      <c r="H150" s="4">
        <v>0</v>
      </c>
    </row>
    <row r="151" spans="1:8" x14ac:dyDescent="0.2">
      <c r="A151" s="2" t="s">
        <v>24</v>
      </c>
      <c r="B151" s="4">
        <v>7</v>
      </c>
      <c r="C151" s="5">
        <v>1.89</v>
      </c>
      <c r="D151" s="4">
        <v>0</v>
      </c>
      <c r="E151" s="5">
        <v>0</v>
      </c>
      <c r="F151" s="4">
        <v>7</v>
      </c>
      <c r="G151" s="5">
        <v>5.15</v>
      </c>
      <c r="H151" s="4">
        <v>0</v>
      </c>
    </row>
    <row r="152" spans="1:8" x14ac:dyDescent="0.2">
      <c r="A152" s="2" t="s">
        <v>25</v>
      </c>
      <c r="B152" s="4">
        <v>4</v>
      </c>
      <c r="C152" s="5">
        <v>1.08</v>
      </c>
      <c r="D152" s="4">
        <v>0</v>
      </c>
      <c r="E152" s="5">
        <v>0</v>
      </c>
      <c r="F152" s="4">
        <v>4</v>
      </c>
      <c r="G152" s="5">
        <v>2.94</v>
      </c>
      <c r="H152" s="4">
        <v>0</v>
      </c>
    </row>
    <row r="153" spans="1:8" x14ac:dyDescent="0.2">
      <c r="A153" s="2" t="s">
        <v>26</v>
      </c>
      <c r="B153" s="4">
        <v>119</v>
      </c>
      <c r="C153" s="5">
        <v>32.08</v>
      </c>
      <c r="D153" s="4">
        <v>72</v>
      </c>
      <c r="E153" s="5">
        <v>33.18</v>
      </c>
      <c r="F153" s="4">
        <v>46</v>
      </c>
      <c r="G153" s="5">
        <v>33.82</v>
      </c>
      <c r="H153" s="4">
        <v>1</v>
      </c>
    </row>
    <row r="154" spans="1:8" x14ac:dyDescent="0.2">
      <c r="A154" s="2" t="s">
        <v>27</v>
      </c>
      <c r="B154" s="4">
        <v>3</v>
      </c>
      <c r="C154" s="5">
        <v>0.81</v>
      </c>
      <c r="D154" s="4">
        <v>0</v>
      </c>
      <c r="E154" s="5">
        <v>0</v>
      </c>
      <c r="F154" s="4">
        <v>3</v>
      </c>
      <c r="G154" s="5">
        <v>2.21</v>
      </c>
      <c r="H154" s="4">
        <v>0</v>
      </c>
    </row>
    <row r="155" spans="1:8" x14ac:dyDescent="0.2">
      <c r="A155" s="2" t="s">
        <v>28</v>
      </c>
      <c r="B155" s="4">
        <v>8</v>
      </c>
      <c r="C155" s="5">
        <v>2.16</v>
      </c>
      <c r="D155" s="4">
        <v>3</v>
      </c>
      <c r="E155" s="5">
        <v>1.38</v>
      </c>
      <c r="F155" s="4">
        <v>5</v>
      </c>
      <c r="G155" s="5">
        <v>3.68</v>
      </c>
      <c r="H155" s="4">
        <v>0</v>
      </c>
    </row>
    <row r="156" spans="1:8" x14ac:dyDescent="0.2">
      <c r="A156" s="2" t="s">
        <v>29</v>
      </c>
      <c r="B156" s="4">
        <v>9</v>
      </c>
      <c r="C156" s="5">
        <v>2.4300000000000002</v>
      </c>
      <c r="D156" s="4">
        <v>5</v>
      </c>
      <c r="E156" s="5">
        <v>2.2999999999999998</v>
      </c>
      <c r="F156" s="4">
        <v>4</v>
      </c>
      <c r="G156" s="5">
        <v>2.94</v>
      </c>
      <c r="H156" s="4">
        <v>0</v>
      </c>
    </row>
    <row r="157" spans="1:8" x14ac:dyDescent="0.2">
      <c r="A157" s="2" t="s">
        <v>30</v>
      </c>
      <c r="B157" s="4">
        <v>42</v>
      </c>
      <c r="C157" s="5">
        <v>11.32</v>
      </c>
      <c r="D157" s="4">
        <v>33</v>
      </c>
      <c r="E157" s="5">
        <v>15.21</v>
      </c>
      <c r="F157" s="4">
        <v>8</v>
      </c>
      <c r="G157" s="5">
        <v>5.88</v>
      </c>
      <c r="H157" s="4">
        <v>1</v>
      </c>
    </row>
    <row r="158" spans="1:8" x14ac:dyDescent="0.2">
      <c r="A158" s="2" t="s">
        <v>31</v>
      </c>
      <c r="B158" s="4">
        <v>36</v>
      </c>
      <c r="C158" s="5">
        <v>9.6999999999999993</v>
      </c>
      <c r="D158" s="4">
        <v>33</v>
      </c>
      <c r="E158" s="5">
        <v>15.21</v>
      </c>
      <c r="F158" s="4">
        <v>3</v>
      </c>
      <c r="G158" s="5">
        <v>2.21</v>
      </c>
      <c r="H158" s="4">
        <v>0</v>
      </c>
    </row>
    <row r="159" spans="1:8" x14ac:dyDescent="0.2">
      <c r="A159" s="2" t="s">
        <v>32</v>
      </c>
      <c r="B159" s="4">
        <v>19</v>
      </c>
      <c r="C159" s="5">
        <v>5.12</v>
      </c>
      <c r="D159" s="4">
        <v>7</v>
      </c>
      <c r="E159" s="5">
        <v>3.23</v>
      </c>
      <c r="F159" s="4">
        <v>2</v>
      </c>
      <c r="G159" s="5">
        <v>1.47</v>
      </c>
      <c r="H159" s="4">
        <v>0</v>
      </c>
    </row>
    <row r="160" spans="1:8" x14ac:dyDescent="0.2">
      <c r="A160" s="2" t="s">
        <v>33</v>
      </c>
      <c r="B160" s="4">
        <v>10</v>
      </c>
      <c r="C160" s="5">
        <v>2.7</v>
      </c>
      <c r="D160" s="4">
        <v>5</v>
      </c>
      <c r="E160" s="5">
        <v>2.2999999999999998</v>
      </c>
      <c r="F160" s="4">
        <v>4</v>
      </c>
      <c r="G160" s="5">
        <v>2.94</v>
      </c>
      <c r="H160" s="4">
        <v>0</v>
      </c>
    </row>
    <row r="161" spans="1:8" x14ac:dyDescent="0.2">
      <c r="A161" s="2" t="s">
        <v>34</v>
      </c>
      <c r="B161" s="4">
        <v>8</v>
      </c>
      <c r="C161" s="5">
        <v>2.16</v>
      </c>
      <c r="D161" s="4">
        <v>4</v>
      </c>
      <c r="E161" s="5">
        <v>1.84</v>
      </c>
      <c r="F161" s="4">
        <v>3</v>
      </c>
      <c r="G161" s="5">
        <v>2.21</v>
      </c>
      <c r="H161" s="4">
        <v>0</v>
      </c>
    </row>
    <row r="162" spans="1:8" x14ac:dyDescent="0.2">
      <c r="A162" s="1" t="s">
        <v>10</v>
      </c>
      <c r="B162" s="4">
        <v>150</v>
      </c>
      <c r="C162" s="5">
        <v>99.97999999999999</v>
      </c>
      <c r="D162" s="4">
        <v>85</v>
      </c>
      <c r="E162" s="5">
        <v>100.01</v>
      </c>
      <c r="F162" s="4">
        <v>54</v>
      </c>
      <c r="G162" s="5">
        <v>99.990000000000009</v>
      </c>
      <c r="H162" s="4">
        <v>1</v>
      </c>
    </row>
    <row r="163" spans="1:8" x14ac:dyDescent="0.2">
      <c r="A163" s="2" t="s">
        <v>20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2">
      <c r="A164" s="2" t="s">
        <v>21</v>
      </c>
      <c r="B164" s="4">
        <v>20</v>
      </c>
      <c r="C164" s="5">
        <v>13.33</v>
      </c>
      <c r="D164" s="4">
        <v>14</v>
      </c>
      <c r="E164" s="5">
        <v>16.47</v>
      </c>
      <c r="F164" s="4">
        <v>6</v>
      </c>
      <c r="G164" s="5">
        <v>11.11</v>
      </c>
      <c r="H164" s="4">
        <v>0</v>
      </c>
    </row>
    <row r="165" spans="1:8" x14ac:dyDescent="0.2">
      <c r="A165" s="2" t="s">
        <v>22</v>
      </c>
      <c r="B165" s="4">
        <v>20</v>
      </c>
      <c r="C165" s="5">
        <v>13.33</v>
      </c>
      <c r="D165" s="4">
        <v>7</v>
      </c>
      <c r="E165" s="5">
        <v>8.24</v>
      </c>
      <c r="F165" s="4">
        <v>13</v>
      </c>
      <c r="G165" s="5">
        <v>24.07</v>
      </c>
      <c r="H165" s="4">
        <v>0</v>
      </c>
    </row>
    <row r="166" spans="1:8" x14ac:dyDescent="0.2">
      <c r="A166" s="2" t="s">
        <v>23</v>
      </c>
      <c r="B166" s="4">
        <v>0</v>
      </c>
      <c r="C166" s="5">
        <v>0</v>
      </c>
      <c r="D166" s="4">
        <v>0</v>
      </c>
      <c r="E166" s="5">
        <v>0</v>
      </c>
      <c r="F166" s="4">
        <v>0</v>
      </c>
      <c r="G166" s="5">
        <v>0</v>
      </c>
      <c r="H166" s="4">
        <v>0</v>
      </c>
    </row>
    <row r="167" spans="1:8" x14ac:dyDescent="0.2">
      <c r="A167" s="2" t="s">
        <v>24</v>
      </c>
      <c r="B167" s="4">
        <v>2</v>
      </c>
      <c r="C167" s="5">
        <v>1.33</v>
      </c>
      <c r="D167" s="4">
        <v>1</v>
      </c>
      <c r="E167" s="5">
        <v>1.18</v>
      </c>
      <c r="F167" s="4">
        <v>0</v>
      </c>
      <c r="G167" s="5">
        <v>0</v>
      </c>
      <c r="H167" s="4">
        <v>0</v>
      </c>
    </row>
    <row r="168" spans="1:8" x14ac:dyDescent="0.2">
      <c r="A168" s="2" t="s">
        <v>25</v>
      </c>
      <c r="B168" s="4">
        <v>5</v>
      </c>
      <c r="C168" s="5">
        <v>3.33</v>
      </c>
      <c r="D168" s="4">
        <v>5</v>
      </c>
      <c r="E168" s="5">
        <v>5.88</v>
      </c>
      <c r="F168" s="4">
        <v>0</v>
      </c>
      <c r="G168" s="5">
        <v>0</v>
      </c>
      <c r="H168" s="4">
        <v>0</v>
      </c>
    </row>
    <row r="169" spans="1:8" x14ac:dyDescent="0.2">
      <c r="A169" s="2" t="s">
        <v>26</v>
      </c>
      <c r="B169" s="4">
        <v>47</v>
      </c>
      <c r="C169" s="5">
        <v>31.33</v>
      </c>
      <c r="D169" s="4">
        <v>27</v>
      </c>
      <c r="E169" s="5">
        <v>31.76</v>
      </c>
      <c r="F169" s="4">
        <v>19</v>
      </c>
      <c r="G169" s="5">
        <v>35.19</v>
      </c>
      <c r="H169" s="4">
        <v>1</v>
      </c>
    </row>
    <row r="170" spans="1:8" x14ac:dyDescent="0.2">
      <c r="A170" s="2" t="s">
        <v>27</v>
      </c>
      <c r="B170" s="4">
        <v>0</v>
      </c>
      <c r="C170" s="5">
        <v>0</v>
      </c>
      <c r="D170" s="4">
        <v>0</v>
      </c>
      <c r="E170" s="5">
        <v>0</v>
      </c>
      <c r="F170" s="4">
        <v>0</v>
      </c>
      <c r="G170" s="5">
        <v>0</v>
      </c>
      <c r="H170" s="4">
        <v>0</v>
      </c>
    </row>
    <row r="171" spans="1:8" x14ac:dyDescent="0.2">
      <c r="A171" s="2" t="s">
        <v>28</v>
      </c>
      <c r="B171" s="4">
        <v>2</v>
      </c>
      <c r="C171" s="5">
        <v>1.33</v>
      </c>
      <c r="D171" s="4">
        <v>1</v>
      </c>
      <c r="E171" s="5">
        <v>1.18</v>
      </c>
      <c r="F171" s="4">
        <v>1</v>
      </c>
      <c r="G171" s="5">
        <v>1.85</v>
      </c>
      <c r="H171" s="4">
        <v>0</v>
      </c>
    </row>
    <row r="172" spans="1:8" x14ac:dyDescent="0.2">
      <c r="A172" s="2" t="s">
        <v>29</v>
      </c>
      <c r="B172" s="4">
        <v>10</v>
      </c>
      <c r="C172" s="5">
        <v>6.67</v>
      </c>
      <c r="D172" s="4">
        <v>3</v>
      </c>
      <c r="E172" s="5">
        <v>3.53</v>
      </c>
      <c r="F172" s="4">
        <v>5</v>
      </c>
      <c r="G172" s="5">
        <v>9.26</v>
      </c>
      <c r="H172" s="4">
        <v>0</v>
      </c>
    </row>
    <row r="173" spans="1:8" x14ac:dyDescent="0.2">
      <c r="A173" s="2" t="s">
        <v>30</v>
      </c>
      <c r="B173" s="4">
        <v>12</v>
      </c>
      <c r="C173" s="5">
        <v>8</v>
      </c>
      <c r="D173" s="4">
        <v>7</v>
      </c>
      <c r="E173" s="5">
        <v>8.24</v>
      </c>
      <c r="F173" s="4">
        <v>5</v>
      </c>
      <c r="G173" s="5">
        <v>9.26</v>
      </c>
      <c r="H173" s="4">
        <v>0</v>
      </c>
    </row>
    <row r="174" spans="1:8" x14ac:dyDescent="0.2">
      <c r="A174" s="2" t="s">
        <v>31</v>
      </c>
      <c r="B174" s="4">
        <v>15</v>
      </c>
      <c r="C174" s="5">
        <v>10</v>
      </c>
      <c r="D174" s="4">
        <v>14</v>
      </c>
      <c r="E174" s="5">
        <v>16.47</v>
      </c>
      <c r="F174" s="4">
        <v>1</v>
      </c>
      <c r="G174" s="5">
        <v>1.85</v>
      </c>
      <c r="H174" s="4">
        <v>0</v>
      </c>
    </row>
    <row r="175" spans="1:8" x14ac:dyDescent="0.2">
      <c r="A175" s="2" t="s">
        <v>32</v>
      </c>
      <c r="B175" s="4">
        <v>8</v>
      </c>
      <c r="C175" s="5">
        <v>5.33</v>
      </c>
      <c r="D175" s="4">
        <v>1</v>
      </c>
      <c r="E175" s="5">
        <v>1.18</v>
      </c>
      <c r="F175" s="4">
        <v>0</v>
      </c>
      <c r="G175" s="5">
        <v>0</v>
      </c>
      <c r="H175" s="4">
        <v>0</v>
      </c>
    </row>
    <row r="176" spans="1:8" x14ac:dyDescent="0.2">
      <c r="A176" s="2" t="s">
        <v>33</v>
      </c>
      <c r="B176" s="4">
        <v>5</v>
      </c>
      <c r="C176" s="5">
        <v>3.33</v>
      </c>
      <c r="D176" s="4">
        <v>3</v>
      </c>
      <c r="E176" s="5">
        <v>3.53</v>
      </c>
      <c r="F176" s="4">
        <v>2</v>
      </c>
      <c r="G176" s="5">
        <v>3.7</v>
      </c>
      <c r="H176" s="4">
        <v>0</v>
      </c>
    </row>
    <row r="177" spans="1:8" x14ac:dyDescent="0.2">
      <c r="A177" s="2" t="s">
        <v>34</v>
      </c>
      <c r="B177" s="4">
        <v>4</v>
      </c>
      <c r="C177" s="5">
        <v>2.67</v>
      </c>
      <c r="D177" s="4">
        <v>2</v>
      </c>
      <c r="E177" s="5">
        <v>2.35</v>
      </c>
      <c r="F177" s="4">
        <v>2</v>
      </c>
      <c r="G177" s="5">
        <v>3.7</v>
      </c>
      <c r="H177" s="4">
        <v>0</v>
      </c>
    </row>
    <row r="178" spans="1:8" x14ac:dyDescent="0.2">
      <c r="A178" s="1" t="s">
        <v>11</v>
      </c>
      <c r="B178" s="4">
        <v>153</v>
      </c>
      <c r="C178" s="5">
        <v>100.01</v>
      </c>
      <c r="D178" s="4">
        <v>85</v>
      </c>
      <c r="E178" s="5">
        <v>100.01000000000002</v>
      </c>
      <c r="F178" s="4">
        <v>64</v>
      </c>
      <c r="G178" s="5">
        <v>100.02</v>
      </c>
      <c r="H178" s="4">
        <v>1</v>
      </c>
    </row>
    <row r="179" spans="1:8" x14ac:dyDescent="0.2">
      <c r="A179" s="2" t="s">
        <v>20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2">
      <c r="A180" s="2" t="s">
        <v>21</v>
      </c>
      <c r="B180" s="4">
        <v>20</v>
      </c>
      <c r="C180" s="5">
        <v>13.07</v>
      </c>
      <c r="D180" s="4">
        <v>9</v>
      </c>
      <c r="E180" s="5">
        <v>10.59</v>
      </c>
      <c r="F180" s="4">
        <v>11</v>
      </c>
      <c r="G180" s="5">
        <v>17.190000000000001</v>
      </c>
      <c r="H180" s="4">
        <v>0</v>
      </c>
    </row>
    <row r="181" spans="1:8" x14ac:dyDescent="0.2">
      <c r="A181" s="2" t="s">
        <v>22</v>
      </c>
      <c r="B181" s="4">
        <v>10</v>
      </c>
      <c r="C181" s="5">
        <v>6.54</v>
      </c>
      <c r="D181" s="4">
        <v>2</v>
      </c>
      <c r="E181" s="5">
        <v>2.35</v>
      </c>
      <c r="F181" s="4">
        <v>8</v>
      </c>
      <c r="G181" s="5">
        <v>12.5</v>
      </c>
      <c r="H181" s="4">
        <v>0</v>
      </c>
    </row>
    <row r="182" spans="1:8" x14ac:dyDescent="0.2">
      <c r="A182" s="2" t="s">
        <v>23</v>
      </c>
      <c r="B182" s="4">
        <v>1</v>
      </c>
      <c r="C182" s="5">
        <v>0.65</v>
      </c>
      <c r="D182" s="4">
        <v>0</v>
      </c>
      <c r="E182" s="5">
        <v>0</v>
      </c>
      <c r="F182" s="4">
        <v>0</v>
      </c>
      <c r="G182" s="5">
        <v>0</v>
      </c>
      <c r="H182" s="4">
        <v>0</v>
      </c>
    </row>
    <row r="183" spans="1:8" x14ac:dyDescent="0.2">
      <c r="A183" s="2" t="s">
        <v>24</v>
      </c>
      <c r="B183" s="4">
        <v>2</v>
      </c>
      <c r="C183" s="5">
        <v>1.31</v>
      </c>
      <c r="D183" s="4">
        <v>0</v>
      </c>
      <c r="E183" s="5">
        <v>0</v>
      </c>
      <c r="F183" s="4">
        <v>2</v>
      </c>
      <c r="G183" s="5">
        <v>3.13</v>
      </c>
      <c r="H183" s="4">
        <v>0</v>
      </c>
    </row>
    <row r="184" spans="1:8" x14ac:dyDescent="0.2">
      <c r="A184" s="2" t="s">
        <v>25</v>
      </c>
      <c r="B184" s="4">
        <v>2</v>
      </c>
      <c r="C184" s="5">
        <v>1.31</v>
      </c>
      <c r="D184" s="4">
        <v>0</v>
      </c>
      <c r="E184" s="5">
        <v>0</v>
      </c>
      <c r="F184" s="4">
        <v>2</v>
      </c>
      <c r="G184" s="5">
        <v>3.13</v>
      </c>
      <c r="H184" s="4">
        <v>0</v>
      </c>
    </row>
    <row r="185" spans="1:8" x14ac:dyDescent="0.2">
      <c r="A185" s="2" t="s">
        <v>26</v>
      </c>
      <c r="B185" s="4">
        <v>44</v>
      </c>
      <c r="C185" s="5">
        <v>28.76</v>
      </c>
      <c r="D185" s="4">
        <v>27</v>
      </c>
      <c r="E185" s="5">
        <v>31.76</v>
      </c>
      <c r="F185" s="4">
        <v>16</v>
      </c>
      <c r="G185" s="5">
        <v>25</v>
      </c>
      <c r="H185" s="4">
        <v>1</v>
      </c>
    </row>
    <row r="186" spans="1:8" x14ac:dyDescent="0.2">
      <c r="A186" s="2" t="s">
        <v>27</v>
      </c>
      <c r="B186" s="4">
        <v>1</v>
      </c>
      <c r="C186" s="5">
        <v>0.65</v>
      </c>
      <c r="D186" s="4">
        <v>1</v>
      </c>
      <c r="E186" s="5">
        <v>1.18</v>
      </c>
      <c r="F186" s="4">
        <v>0</v>
      </c>
      <c r="G186" s="5">
        <v>0</v>
      </c>
      <c r="H186" s="4">
        <v>0</v>
      </c>
    </row>
    <row r="187" spans="1:8" x14ac:dyDescent="0.2">
      <c r="A187" s="2" t="s">
        <v>28</v>
      </c>
      <c r="B187" s="4">
        <v>7</v>
      </c>
      <c r="C187" s="5">
        <v>4.58</v>
      </c>
      <c r="D187" s="4">
        <v>4</v>
      </c>
      <c r="E187" s="5">
        <v>4.71</v>
      </c>
      <c r="F187" s="4">
        <v>3</v>
      </c>
      <c r="G187" s="5">
        <v>4.6900000000000004</v>
      </c>
      <c r="H187" s="4">
        <v>0</v>
      </c>
    </row>
    <row r="188" spans="1:8" x14ac:dyDescent="0.2">
      <c r="A188" s="2" t="s">
        <v>29</v>
      </c>
      <c r="B188" s="4">
        <v>15</v>
      </c>
      <c r="C188" s="5">
        <v>9.8000000000000007</v>
      </c>
      <c r="D188" s="4">
        <v>4</v>
      </c>
      <c r="E188" s="5">
        <v>4.71</v>
      </c>
      <c r="F188" s="4">
        <v>10</v>
      </c>
      <c r="G188" s="5">
        <v>15.63</v>
      </c>
      <c r="H188" s="4">
        <v>0</v>
      </c>
    </row>
    <row r="189" spans="1:8" x14ac:dyDescent="0.2">
      <c r="A189" s="2" t="s">
        <v>30</v>
      </c>
      <c r="B189" s="4">
        <v>19</v>
      </c>
      <c r="C189" s="5">
        <v>12.42</v>
      </c>
      <c r="D189" s="4">
        <v>16</v>
      </c>
      <c r="E189" s="5">
        <v>18.82</v>
      </c>
      <c r="F189" s="4">
        <v>3</v>
      </c>
      <c r="G189" s="5">
        <v>4.6900000000000004</v>
      </c>
      <c r="H189" s="4">
        <v>0</v>
      </c>
    </row>
    <row r="190" spans="1:8" x14ac:dyDescent="0.2">
      <c r="A190" s="2" t="s">
        <v>31</v>
      </c>
      <c r="B190" s="4">
        <v>19</v>
      </c>
      <c r="C190" s="5">
        <v>12.42</v>
      </c>
      <c r="D190" s="4">
        <v>18</v>
      </c>
      <c r="E190" s="5">
        <v>21.18</v>
      </c>
      <c r="F190" s="4">
        <v>1</v>
      </c>
      <c r="G190" s="5">
        <v>1.56</v>
      </c>
      <c r="H190" s="4">
        <v>0</v>
      </c>
    </row>
    <row r="191" spans="1:8" x14ac:dyDescent="0.2">
      <c r="A191" s="2" t="s">
        <v>32</v>
      </c>
      <c r="B191" s="4">
        <v>1</v>
      </c>
      <c r="C191" s="5">
        <v>0.65</v>
      </c>
      <c r="D191" s="4">
        <v>0</v>
      </c>
      <c r="E191" s="5">
        <v>0</v>
      </c>
      <c r="F191" s="4">
        <v>0</v>
      </c>
      <c r="G191" s="5">
        <v>0</v>
      </c>
      <c r="H191" s="4">
        <v>0</v>
      </c>
    </row>
    <row r="192" spans="1:8" x14ac:dyDescent="0.2">
      <c r="A192" s="2" t="s">
        <v>33</v>
      </c>
      <c r="B192" s="4">
        <v>7</v>
      </c>
      <c r="C192" s="5">
        <v>4.58</v>
      </c>
      <c r="D192" s="4">
        <v>3</v>
      </c>
      <c r="E192" s="5">
        <v>3.53</v>
      </c>
      <c r="F192" s="4">
        <v>4</v>
      </c>
      <c r="G192" s="5">
        <v>6.25</v>
      </c>
      <c r="H192" s="4">
        <v>0</v>
      </c>
    </row>
    <row r="193" spans="1:8" x14ac:dyDescent="0.2">
      <c r="A193" s="2" t="s">
        <v>34</v>
      </c>
      <c r="B193" s="4">
        <v>5</v>
      </c>
      <c r="C193" s="5">
        <v>3.27</v>
      </c>
      <c r="D193" s="4">
        <v>1</v>
      </c>
      <c r="E193" s="5">
        <v>1.18</v>
      </c>
      <c r="F193" s="4">
        <v>4</v>
      </c>
      <c r="G193" s="5">
        <v>6.25</v>
      </c>
      <c r="H193" s="4">
        <v>0</v>
      </c>
    </row>
    <row r="194" spans="1:8" x14ac:dyDescent="0.2">
      <c r="A194" s="1" t="s">
        <v>12</v>
      </c>
      <c r="B194" s="4">
        <v>151</v>
      </c>
      <c r="C194" s="5">
        <v>99.99</v>
      </c>
      <c r="D194" s="4">
        <v>85</v>
      </c>
      <c r="E194" s="5">
        <v>99.999999999999972</v>
      </c>
      <c r="F194" s="4">
        <v>55</v>
      </c>
      <c r="G194" s="5">
        <v>99.999999999999986</v>
      </c>
      <c r="H194" s="4">
        <v>2</v>
      </c>
    </row>
    <row r="195" spans="1:8" x14ac:dyDescent="0.2">
      <c r="A195" s="2" t="s">
        <v>20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2">
      <c r="A196" s="2" t="s">
        <v>21</v>
      </c>
      <c r="B196" s="4">
        <v>24</v>
      </c>
      <c r="C196" s="5">
        <v>15.89</v>
      </c>
      <c r="D196" s="4">
        <v>12</v>
      </c>
      <c r="E196" s="5">
        <v>14.12</v>
      </c>
      <c r="F196" s="4">
        <v>12</v>
      </c>
      <c r="G196" s="5">
        <v>21.82</v>
      </c>
      <c r="H196" s="4">
        <v>0</v>
      </c>
    </row>
    <row r="197" spans="1:8" x14ac:dyDescent="0.2">
      <c r="A197" s="2" t="s">
        <v>22</v>
      </c>
      <c r="B197" s="4">
        <v>14</v>
      </c>
      <c r="C197" s="5">
        <v>9.27</v>
      </c>
      <c r="D197" s="4">
        <v>8</v>
      </c>
      <c r="E197" s="5">
        <v>9.41</v>
      </c>
      <c r="F197" s="4">
        <v>5</v>
      </c>
      <c r="G197" s="5">
        <v>9.09</v>
      </c>
      <c r="H197" s="4">
        <v>1</v>
      </c>
    </row>
    <row r="198" spans="1:8" x14ac:dyDescent="0.2">
      <c r="A198" s="2" t="s">
        <v>23</v>
      </c>
      <c r="B198" s="4">
        <v>4</v>
      </c>
      <c r="C198" s="5">
        <v>2.65</v>
      </c>
      <c r="D198" s="4">
        <v>0</v>
      </c>
      <c r="E198" s="5">
        <v>0</v>
      </c>
      <c r="F198" s="4">
        <v>2</v>
      </c>
      <c r="G198" s="5">
        <v>3.64</v>
      </c>
      <c r="H198" s="4">
        <v>0</v>
      </c>
    </row>
    <row r="199" spans="1:8" x14ac:dyDescent="0.2">
      <c r="A199" s="2" t="s">
        <v>24</v>
      </c>
      <c r="B199" s="4">
        <v>0</v>
      </c>
      <c r="C199" s="5">
        <v>0</v>
      </c>
      <c r="D199" s="4">
        <v>0</v>
      </c>
      <c r="E199" s="5">
        <v>0</v>
      </c>
      <c r="F199" s="4">
        <v>0</v>
      </c>
      <c r="G199" s="5">
        <v>0</v>
      </c>
      <c r="H199" s="4">
        <v>0</v>
      </c>
    </row>
    <row r="200" spans="1:8" x14ac:dyDescent="0.2">
      <c r="A200" s="2" t="s">
        <v>25</v>
      </c>
      <c r="B200" s="4">
        <v>5</v>
      </c>
      <c r="C200" s="5">
        <v>3.31</v>
      </c>
      <c r="D200" s="4">
        <v>1</v>
      </c>
      <c r="E200" s="5">
        <v>1.18</v>
      </c>
      <c r="F200" s="4">
        <v>4</v>
      </c>
      <c r="G200" s="5">
        <v>7.27</v>
      </c>
      <c r="H200" s="4">
        <v>0</v>
      </c>
    </row>
    <row r="201" spans="1:8" x14ac:dyDescent="0.2">
      <c r="A201" s="2" t="s">
        <v>26</v>
      </c>
      <c r="B201" s="4">
        <v>41</v>
      </c>
      <c r="C201" s="5">
        <v>27.15</v>
      </c>
      <c r="D201" s="4">
        <v>26</v>
      </c>
      <c r="E201" s="5">
        <v>30.59</v>
      </c>
      <c r="F201" s="4">
        <v>14</v>
      </c>
      <c r="G201" s="5">
        <v>25.45</v>
      </c>
      <c r="H201" s="4">
        <v>1</v>
      </c>
    </row>
    <row r="202" spans="1:8" x14ac:dyDescent="0.2">
      <c r="A202" s="2" t="s">
        <v>27</v>
      </c>
      <c r="B202" s="4">
        <v>0</v>
      </c>
      <c r="C202" s="5">
        <v>0</v>
      </c>
      <c r="D202" s="4">
        <v>0</v>
      </c>
      <c r="E202" s="5">
        <v>0</v>
      </c>
      <c r="F202" s="4">
        <v>0</v>
      </c>
      <c r="G202" s="5">
        <v>0</v>
      </c>
      <c r="H202" s="4">
        <v>0</v>
      </c>
    </row>
    <row r="203" spans="1:8" x14ac:dyDescent="0.2">
      <c r="A203" s="2" t="s">
        <v>28</v>
      </c>
      <c r="B203" s="4">
        <v>4</v>
      </c>
      <c r="C203" s="5">
        <v>2.65</v>
      </c>
      <c r="D203" s="4">
        <v>1</v>
      </c>
      <c r="E203" s="5">
        <v>1.18</v>
      </c>
      <c r="F203" s="4">
        <v>3</v>
      </c>
      <c r="G203" s="5">
        <v>5.45</v>
      </c>
      <c r="H203" s="4">
        <v>0</v>
      </c>
    </row>
    <row r="204" spans="1:8" x14ac:dyDescent="0.2">
      <c r="A204" s="2" t="s">
        <v>29</v>
      </c>
      <c r="B204" s="4">
        <v>5</v>
      </c>
      <c r="C204" s="5">
        <v>3.31</v>
      </c>
      <c r="D204" s="4">
        <v>2</v>
      </c>
      <c r="E204" s="5">
        <v>2.35</v>
      </c>
      <c r="F204" s="4">
        <v>3</v>
      </c>
      <c r="G204" s="5">
        <v>5.45</v>
      </c>
      <c r="H204" s="4">
        <v>0</v>
      </c>
    </row>
    <row r="205" spans="1:8" x14ac:dyDescent="0.2">
      <c r="A205" s="2" t="s">
        <v>30</v>
      </c>
      <c r="B205" s="4">
        <v>9</v>
      </c>
      <c r="C205" s="5">
        <v>5.96</v>
      </c>
      <c r="D205" s="4">
        <v>8</v>
      </c>
      <c r="E205" s="5">
        <v>9.41</v>
      </c>
      <c r="F205" s="4">
        <v>1</v>
      </c>
      <c r="G205" s="5">
        <v>1.82</v>
      </c>
      <c r="H205" s="4">
        <v>0</v>
      </c>
    </row>
    <row r="206" spans="1:8" x14ac:dyDescent="0.2">
      <c r="A206" s="2" t="s">
        <v>31</v>
      </c>
      <c r="B206" s="4">
        <v>22</v>
      </c>
      <c r="C206" s="5">
        <v>14.57</v>
      </c>
      <c r="D206" s="4">
        <v>21</v>
      </c>
      <c r="E206" s="5">
        <v>24.71</v>
      </c>
      <c r="F206" s="4">
        <v>1</v>
      </c>
      <c r="G206" s="5">
        <v>1.82</v>
      </c>
      <c r="H206" s="4">
        <v>0</v>
      </c>
    </row>
    <row r="207" spans="1:8" x14ac:dyDescent="0.2">
      <c r="A207" s="2" t="s">
        <v>32</v>
      </c>
      <c r="B207" s="4">
        <v>6</v>
      </c>
      <c r="C207" s="5">
        <v>3.97</v>
      </c>
      <c r="D207" s="4">
        <v>2</v>
      </c>
      <c r="E207" s="5">
        <v>2.35</v>
      </c>
      <c r="F207" s="4">
        <v>0</v>
      </c>
      <c r="G207" s="5">
        <v>0</v>
      </c>
      <c r="H207" s="4">
        <v>0</v>
      </c>
    </row>
    <row r="208" spans="1:8" x14ac:dyDescent="0.2">
      <c r="A208" s="2" t="s">
        <v>33</v>
      </c>
      <c r="B208" s="4">
        <v>13</v>
      </c>
      <c r="C208" s="5">
        <v>8.61</v>
      </c>
      <c r="D208" s="4">
        <v>2</v>
      </c>
      <c r="E208" s="5">
        <v>2.35</v>
      </c>
      <c r="F208" s="4">
        <v>8</v>
      </c>
      <c r="G208" s="5">
        <v>14.55</v>
      </c>
      <c r="H208" s="4">
        <v>0</v>
      </c>
    </row>
    <row r="209" spans="1:8" x14ac:dyDescent="0.2">
      <c r="A209" s="2" t="s">
        <v>34</v>
      </c>
      <c r="B209" s="4">
        <v>4</v>
      </c>
      <c r="C209" s="5">
        <v>2.65</v>
      </c>
      <c r="D209" s="4">
        <v>2</v>
      </c>
      <c r="E209" s="5">
        <v>2.35</v>
      </c>
      <c r="F209" s="4">
        <v>2</v>
      </c>
      <c r="G209" s="5">
        <v>3.64</v>
      </c>
      <c r="H209" s="4">
        <v>0</v>
      </c>
    </row>
    <row r="210" spans="1:8" x14ac:dyDescent="0.2">
      <c r="A210" s="1" t="s">
        <v>13</v>
      </c>
      <c r="B210" s="4">
        <v>375</v>
      </c>
      <c r="C210" s="5">
        <v>100.02</v>
      </c>
      <c r="D210" s="4">
        <v>229</v>
      </c>
      <c r="E210" s="5">
        <v>99.97</v>
      </c>
      <c r="F210" s="4">
        <v>133</v>
      </c>
      <c r="G210" s="5">
        <v>99.97999999999999</v>
      </c>
      <c r="H210" s="4">
        <v>0</v>
      </c>
    </row>
    <row r="211" spans="1:8" x14ac:dyDescent="0.2">
      <c r="A211" s="2" t="s">
        <v>20</v>
      </c>
      <c r="B211" s="4">
        <v>1</v>
      </c>
      <c r="C211" s="5">
        <v>0.27</v>
      </c>
      <c r="D211" s="4">
        <v>0</v>
      </c>
      <c r="E211" s="5">
        <v>0</v>
      </c>
      <c r="F211" s="4">
        <v>1</v>
      </c>
      <c r="G211" s="5">
        <v>0.75</v>
      </c>
      <c r="H211" s="4">
        <v>0</v>
      </c>
    </row>
    <row r="212" spans="1:8" x14ac:dyDescent="0.2">
      <c r="A212" s="2" t="s">
        <v>21</v>
      </c>
      <c r="B212" s="4">
        <v>57</v>
      </c>
      <c r="C212" s="5">
        <v>15.2</v>
      </c>
      <c r="D212" s="4">
        <v>35</v>
      </c>
      <c r="E212" s="5">
        <v>15.28</v>
      </c>
      <c r="F212" s="4">
        <v>22</v>
      </c>
      <c r="G212" s="5">
        <v>16.54</v>
      </c>
      <c r="H212" s="4">
        <v>0</v>
      </c>
    </row>
    <row r="213" spans="1:8" x14ac:dyDescent="0.2">
      <c r="A213" s="2" t="s">
        <v>22</v>
      </c>
      <c r="B213" s="4">
        <v>31</v>
      </c>
      <c r="C213" s="5">
        <v>8.27</v>
      </c>
      <c r="D213" s="4">
        <v>8</v>
      </c>
      <c r="E213" s="5">
        <v>3.49</v>
      </c>
      <c r="F213" s="4">
        <v>23</v>
      </c>
      <c r="G213" s="5">
        <v>17.29</v>
      </c>
      <c r="H213" s="4">
        <v>0</v>
      </c>
    </row>
    <row r="214" spans="1:8" x14ac:dyDescent="0.2">
      <c r="A214" s="2" t="s">
        <v>23</v>
      </c>
      <c r="B214" s="4">
        <v>1</v>
      </c>
      <c r="C214" s="5">
        <v>0.27</v>
      </c>
      <c r="D214" s="4">
        <v>0</v>
      </c>
      <c r="E214" s="5">
        <v>0</v>
      </c>
      <c r="F214" s="4">
        <v>1</v>
      </c>
      <c r="G214" s="5">
        <v>0.75</v>
      </c>
      <c r="H214" s="4">
        <v>0</v>
      </c>
    </row>
    <row r="215" spans="1:8" x14ac:dyDescent="0.2">
      <c r="A215" s="2" t="s">
        <v>24</v>
      </c>
      <c r="B215" s="4">
        <v>2</v>
      </c>
      <c r="C215" s="5">
        <v>0.53</v>
      </c>
      <c r="D215" s="4">
        <v>0</v>
      </c>
      <c r="E215" s="5">
        <v>0</v>
      </c>
      <c r="F215" s="4">
        <v>2</v>
      </c>
      <c r="G215" s="5">
        <v>1.5</v>
      </c>
      <c r="H215" s="4">
        <v>0</v>
      </c>
    </row>
    <row r="216" spans="1:8" x14ac:dyDescent="0.2">
      <c r="A216" s="2" t="s">
        <v>25</v>
      </c>
      <c r="B216" s="4">
        <v>10</v>
      </c>
      <c r="C216" s="5">
        <v>2.67</v>
      </c>
      <c r="D216" s="4">
        <v>3</v>
      </c>
      <c r="E216" s="5">
        <v>1.31</v>
      </c>
      <c r="F216" s="4">
        <v>7</v>
      </c>
      <c r="G216" s="5">
        <v>5.26</v>
      </c>
      <c r="H216" s="4">
        <v>0</v>
      </c>
    </row>
    <row r="217" spans="1:8" x14ac:dyDescent="0.2">
      <c r="A217" s="2" t="s">
        <v>26</v>
      </c>
      <c r="B217" s="4">
        <v>111</v>
      </c>
      <c r="C217" s="5">
        <v>29.6</v>
      </c>
      <c r="D217" s="4">
        <v>69</v>
      </c>
      <c r="E217" s="5">
        <v>30.13</v>
      </c>
      <c r="F217" s="4">
        <v>42</v>
      </c>
      <c r="G217" s="5">
        <v>31.58</v>
      </c>
      <c r="H217" s="4">
        <v>0</v>
      </c>
    </row>
    <row r="218" spans="1:8" x14ac:dyDescent="0.2">
      <c r="A218" s="2" t="s">
        <v>27</v>
      </c>
      <c r="B218" s="4">
        <v>0</v>
      </c>
      <c r="C218" s="5">
        <v>0</v>
      </c>
      <c r="D218" s="4">
        <v>0</v>
      </c>
      <c r="E218" s="5">
        <v>0</v>
      </c>
      <c r="F218" s="4">
        <v>0</v>
      </c>
      <c r="G218" s="5">
        <v>0</v>
      </c>
      <c r="H218" s="4">
        <v>0</v>
      </c>
    </row>
    <row r="219" spans="1:8" x14ac:dyDescent="0.2">
      <c r="A219" s="2" t="s">
        <v>28</v>
      </c>
      <c r="B219" s="4">
        <v>6</v>
      </c>
      <c r="C219" s="5">
        <v>1.6</v>
      </c>
      <c r="D219" s="4">
        <v>5</v>
      </c>
      <c r="E219" s="5">
        <v>2.1800000000000002</v>
      </c>
      <c r="F219" s="4">
        <v>1</v>
      </c>
      <c r="G219" s="5">
        <v>0.75</v>
      </c>
      <c r="H219" s="4">
        <v>0</v>
      </c>
    </row>
    <row r="220" spans="1:8" x14ac:dyDescent="0.2">
      <c r="A220" s="2" t="s">
        <v>29</v>
      </c>
      <c r="B220" s="4">
        <v>22</v>
      </c>
      <c r="C220" s="5">
        <v>5.87</v>
      </c>
      <c r="D220" s="4">
        <v>11</v>
      </c>
      <c r="E220" s="5">
        <v>4.8</v>
      </c>
      <c r="F220" s="4">
        <v>11</v>
      </c>
      <c r="G220" s="5">
        <v>8.27</v>
      </c>
      <c r="H220" s="4">
        <v>0</v>
      </c>
    </row>
    <row r="221" spans="1:8" x14ac:dyDescent="0.2">
      <c r="A221" s="2" t="s">
        <v>30</v>
      </c>
      <c r="B221" s="4">
        <v>43</v>
      </c>
      <c r="C221" s="5">
        <v>11.47</v>
      </c>
      <c r="D221" s="4">
        <v>36</v>
      </c>
      <c r="E221" s="5">
        <v>15.72</v>
      </c>
      <c r="F221" s="4">
        <v>7</v>
      </c>
      <c r="G221" s="5">
        <v>5.26</v>
      </c>
      <c r="H221" s="4">
        <v>0</v>
      </c>
    </row>
    <row r="222" spans="1:8" x14ac:dyDescent="0.2">
      <c r="A222" s="2" t="s">
        <v>31</v>
      </c>
      <c r="B222" s="4">
        <v>40</v>
      </c>
      <c r="C222" s="5">
        <v>10.67</v>
      </c>
      <c r="D222" s="4">
        <v>38</v>
      </c>
      <c r="E222" s="5">
        <v>16.59</v>
      </c>
      <c r="F222" s="4">
        <v>2</v>
      </c>
      <c r="G222" s="5">
        <v>1.5</v>
      </c>
      <c r="H222" s="4">
        <v>0</v>
      </c>
    </row>
    <row r="223" spans="1:8" x14ac:dyDescent="0.2">
      <c r="A223" s="2" t="s">
        <v>32</v>
      </c>
      <c r="B223" s="4">
        <v>18</v>
      </c>
      <c r="C223" s="5">
        <v>4.8</v>
      </c>
      <c r="D223" s="4">
        <v>5</v>
      </c>
      <c r="E223" s="5">
        <v>2.1800000000000002</v>
      </c>
      <c r="F223" s="4">
        <v>0</v>
      </c>
      <c r="G223" s="5">
        <v>0</v>
      </c>
      <c r="H223" s="4">
        <v>0</v>
      </c>
    </row>
    <row r="224" spans="1:8" x14ac:dyDescent="0.2">
      <c r="A224" s="2" t="s">
        <v>33</v>
      </c>
      <c r="B224" s="4">
        <v>18</v>
      </c>
      <c r="C224" s="5">
        <v>4.8</v>
      </c>
      <c r="D224" s="4">
        <v>8</v>
      </c>
      <c r="E224" s="5">
        <v>3.49</v>
      </c>
      <c r="F224" s="4">
        <v>10</v>
      </c>
      <c r="G224" s="5">
        <v>7.52</v>
      </c>
      <c r="H224" s="4">
        <v>0</v>
      </c>
    </row>
    <row r="225" spans="1:8" x14ac:dyDescent="0.2">
      <c r="A225" s="2" t="s">
        <v>34</v>
      </c>
      <c r="B225" s="4">
        <v>15</v>
      </c>
      <c r="C225" s="5">
        <v>4</v>
      </c>
      <c r="D225" s="4">
        <v>11</v>
      </c>
      <c r="E225" s="5">
        <v>4.8</v>
      </c>
      <c r="F225" s="4">
        <v>4</v>
      </c>
      <c r="G225" s="5">
        <v>3.01</v>
      </c>
      <c r="H225" s="4">
        <v>0</v>
      </c>
    </row>
    <row r="226" spans="1:8" x14ac:dyDescent="0.2">
      <c r="A226" s="1" t="s">
        <v>14</v>
      </c>
      <c r="B226" s="4">
        <v>273</v>
      </c>
      <c r="C226" s="5">
        <v>100</v>
      </c>
      <c r="D226" s="4">
        <v>151</v>
      </c>
      <c r="E226" s="5">
        <v>99.990000000000009</v>
      </c>
      <c r="F226" s="4">
        <v>97</v>
      </c>
      <c r="G226" s="5">
        <v>99.990000000000023</v>
      </c>
      <c r="H226" s="4">
        <v>1</v>
      </c>
    </row>
    <row r="227" spans="1:8" x14ac:dyDescent="0.2">
      <c r="A227" s="2" t="s">
        <v>20</v>
      </c>
      <c r="B227" s="4">
        <v>1</v>
      </c>
      <c r="C227" s="5">
        <v>0.37</v>
      </c>
      <c r="D227" s="4">
        <v>1</v>
      </c>
      <c r="E227" s="5">
        <v>0.66</v>
      </c>
      <c r="F227" s="4">
        <v>0</v>
      </c>
      <c r="G227" s="5">
        <v>0</v>
      </c>
      <c r="H227" s="4">
        <v>0</v>
      </c>
    </row>
    <row r="228" spans="1:8" x14ac:dyDescent="0.2">
      <c r="A228" s="2" t="s">
        <v>21</v>
      </c>
      <c r="B228" s="4">
        <v>34</v>
      </c>
      <c r="C228" s="5">
        <v>12.45</v>
      </c>
      <c r="D228" s="4">
        <v>15</v>
      </c>
      <c r="E228" s="5">
        <v>9.93</v>
      </c>
      <c r="F228" s="4">
        <v>19</v>
      </c>
      <c r="G228" s="5">
        <v>19.59</v>
      </c>
      <c r="H228" s="4">
        <v>0</v>
      </c>
    </row>
    <row r="229" spans="1:8" x14ac:dyDescent="0.2">
      <c r="A229" s="2" t="s">
        <v>22</v>
      </c>
      <c r="B229" s="4">
        <v>19</v>
      </c>
      <c r="C229" s="5">
        <v>6.96</v>
      </c>
      <c r="D229" s="4">
        <v>6</v>
      </c>
      <c r="E229" s="5">
        <v>3.97</v>
      </c>
      <c r="F229" s="4">
        <v>13</v>
      </c>
      <c r="G229" s="5">
        <v>13.4</v>
      </c>
      <c r="H229" s="4">
        <v>0</v>
      </c>
    </row>
    <row r="230" spans="1:8" x14ac:dyDescent="0.2">
      <c r="A230" s="2" t="s">
        <v>23</v>
      </c>
      <c r="B230" s="4">
        <v>0</v>
      </c>
      <c r="C230" s="5">
        <v>0</v>
      </c>
      <c r="D230" s="4">
        <v>0</v>
      </c>
      <c r="E230" s="5">
        <v>0</v>
      </c>
      <c r="F230" s="4">
        <v>0</v>
      </c>
      <c r="G230" s="5">
        <v>0</v>
      </c>
      <c r="H230" s="4">
        <v>0</v>
      </c>
    </row>
    <row r="231" spans="1:8" x14ac:dyDescent="0.2">
      <c r="A231" s="2" t="s">
        <v>24</v>
      </c>
      <c r="B231" s="4">
        <v>1</v>
      </c>
      <c r="C231" s="5">
        <v>0.37</v>
      </c>
      <c r="D231" s="4">
        <v>0</v>
      </c>
      <c r="E231" s="5">
        <v>0</v>
      </c>
      <c r="F231" s="4">
        <v>1</v>
      </c>
      <c r="G231" s="5">
        <v>1.03</v>
      </c>
      <c r="H231" s="4">
        <v>0</v>
      </c>
    </row>
    <row r="232" spans="1:8" x14ac:dyDescent="0.2">
      <c r="A232" s="2" t="s">
        <v>25</v>
      </c>
      <c r="B232" s="4">
        <v>7</v>
      </c>
      <c r="C232" s="5">
        <v>2.56</v>
      </c>
      <c r="D232" s="4">
        <v>0</v>
      </c>
      <c r="E232" s="5">
        <v>0</v>
      </c>
      <c r="F232" s="4">
        <v>6</v>
      </c>
      <c r="G232" s="5">
        <v>6.19</v>
      </c>
      <c r="H232" s="4">
        <v>0</v>
      </c>
    </row>
    <row r="233" spans="1:8" x14ac:dyDescent="0.2">
      <c r="A233" s="2" t="s">
        <v>26</v>
      </c>
      <c r="B233" s="4">
        <v>81</v>
      </c>
      <c r="C233" s="5">
        <v>29.67</v>
      </c>
      <c r="D233" s="4">
        <v>49</v>
      </c>
      <c r="E233" s="5">
        <v>32.450000000000003</v>
      </c>
      <c r="F233" s="4">
        <v>32</v>
      </c>
      <c r="G233" s="5">
        <v>32.99</v>
      </c>
      <c r="H233" s="4">
        <v>0</v>
      </c>
    </row>
    <row r="234" spans="1:8" x14ac:dyDescent="0.2">
      <c r="A234" s="2" t="s">
        <v>27</v>
      </c>
      <c r="B234" s="4">
        <v>3</v>
      </c>
      <c r="C234" s="5">
        <v>1.1000000000000001</v>
      </c>
      <c r="D234" s="4">
        <v>0</v>
      </c>
      <c r="E234" s="5">
        <v>0</v>
      </c>
      <c r="F234" s="4">
        <v>3</v>
      </c>
      <c r="G234" s="5">
        <v>3.09</v>
      </c>
      <c r="H234" s="4">
        <v>0</v>
      </c>
    </row>
    <row r="235" spans="1:8" x14ac:dyDescent="0.2">
      <c r="A235" s="2" t="s">
        <v>28</v>
      </c>
      <c r="B235" s="4">
        <v>10</v>
      </c>
      <c r="C235" s="5">
        <v>3.66</v>
      </c>
      <c r="D235" s="4">
        <v>4</v>
      </c>
      <c r="E235" s="5">
        <v>2.65</v>
      </c>
      <c r="F235" s="4">
        <v>5</v>
      </c>
      <c r="G235" s="5">
        <v>5.15</v>
      </c>
      <c r="H235" s="4">
        <v>1</v>
      </c>
    </row>
    <row r="236" spans="1:8" x14ac:dyDescent="0.2">
      <c r="A236" s="2" t="s">
        <v>29</v>
      </c>
      <c r="B236" s="4">
        <v>8</v>
      </c>
      <c r="C236" s="5">
        <v>2.93</v>
      </c>
      <c r="D236" s="4">
        <v>3</v>
      </c>
      <c r="E236" s="5">
        <v>1.99</v>
      </c>
      <c r="F236" s="4">
        <v>4</v>
      </c>
      <c r="G236" s="5">
        <v>4.12</v>
      </c>
      <c r="H236" s="4">
        <v>0</v>
      </c>
    </row>
    <row r="237" spans="1:8" x14ac:dyDescent="0.2">
      <c r="A237" s="2" t="s">
        <v>30</v>
      </c>
      <c r="B237" s="4">
        <v>40</v>
      </c>
      <c r="C237" s="5">
        <v>14.65</v>
      </c>
      <c r="D237" s="4">
        <v>37</v>
      </c>
      <c r="E237" s="5">
        <v>24.5</v>
      </c>
      <c r="F237" s="4">
        <v>3</v>
      </c>
      <c r="G237" s="5">
        <v>3.09</v>
      </c>
      <c r="H237" s="4">
        <v>0</v>
      </c>
    </row>
    <row r="238" spans="1:8" x14ac:dyDescent="0.2">
      <c r="A238" s="2" t="s">
        <v>31</v>
      </c>
      <c r="B238" s="4">
        <v>33</v>
      </c>
      <c r="C238" s="5">
        <v>12.09</v>
      </c>
      <c r="D238" s="4">
        <v>30</v>
      </c>
      <c r="E238" s="5">
        <v>19.87</v>
      </c>
      <c r="F238" s="4">
        <v>1</v>
      </c>
      <c r="G238" s="5">
        <v>1.03</v>
      </c>
      <c r="H238" s="4">
        <v>0</v>
      </c>
    </row>
    <row r="239" spans="1:8" x14ac:dyDescent="0.2">
      <c r="A239" s="2" t="s">
        <v>32</v>
      </c>
      <c r="B239" s="4">
        <v>23</v>
      </c>
      <c r="C239" s="5">
        <v>8.42</v>
      </c>
      <c r="D239" s="4">
        <v>4</v>
      </c>
      <c r="E239" s="5">
        <v>2.65</v>
      </c>
      <c r="F239" s="4">
        <v>3</v>
      </c>
      <c r="G239" s="5">
        <v>3.09</v>
      </c>
      <c r="H239" s="4">
        <v>0</v>
      </c>
    </row>
    <row r="240" spans="1:8" x14ac:dyDescent="0.2">
      <c r="A240" s="2" t="s">
        <v>33</v>
      </c>
      <c r="B240" s="4">
        <v>4</v>
      </c>
      <c r="C240" s="5">
        <v>1.47</v>
      </c>
      <c r="D240" s="4">
        <v>2</v>
      </c>
      <c r="E240" s="5">
        <v>1.32</v>
      </c>
      <c r="F240" s="4">
        <v>1</v>
      </c>
      <c r="G240" s="5">
        <v>1.03</v>
      </c>
      <c r="H240" s="4">
        <v>0</v>
      </c>
    </row>
    <row r="241" spans="1:8" x14ac:dyDescent="0.2">
      <c r="A241" s="2" t="s">
        <v>34</v>
      </c>
      <c r="B241" s="4">
        <v>9</v>
      </c>
      <c r="C241" s="5">
        <v>3.3</v>
      </c>
      <c r="D241" s="4">
        <v>0</v>
      </c>
      <c r="E241" s="5">
        <v>0</v>
      </c>
      <c r="F241" s="4">
        <v>6</v>
      </c>
      <c r="G241" s="5">
        <v>6.19</v>
      </c>
      <c r="H241" s="4">
        <v>0</v>
      </c>
    </row>
    <row r="242" spans="1:8" x14ac:dyDescent="0.2">
      <c r="A242" s="1" t="s">
        <v>15</v>
      </c>
      <c r="B242" s="4">
        <v>204</v>
      </c>
      <c r="C242" s="5">
        <v>99.98</v>
      </c>
      <c r="D242" s="4">
        <v>120</v>
      </c>
      <c r="E242" s="5">
        <v>100</v>
      </c>
      <c r="F242" s="4">
        <v>73</v>
      </c>
      <c r="G242" s="5">
        <v>100.01</v>
      </c>
      <c r="H242" s="4">
        <v>3</v>
      </c>
    </row>
    <row r="243" spans="1:8" x14ac:dyDescent="0.2">
      <c r="A243" s="2" t="s">
        <v>20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2">
      <c r="A244" s="2" t="s">
        <v>21</v>
      </c>
      <c r="B244" s="4">
        <v>33</v>
      </c>
      <c r="C244" s="5">
        <v>16.18</v>
      </c>
      <c r="D244" s="4">
        <v>19</v>
      </c>
      <c r="E244" s="5">
        <v>15.83</v>
      </c>
      <c r="F244" s="4">
        <v>14</v>
      </c>
      <c r="G244" s="5">
        <v>19.18</v>
      </c>
      <c r="H244" s="4">
        <v>0</v>
      </c>
    </row>
    <row r="245" spans="1:8" x14ac:dyDescent="0.2">
      <c r="A245" s="2" t="s">
        <v>22</v>
      </c>
      <c r="B245" s="4">
        <v>18</v>
      </c>
      <c r="C245" s="5">
        <v>8.82</v>
      </c>
      <c r="D245" s="4">
        <v>15</v>
      </c>
      <c r="E245" s="5">
        <v>12.5</v>
      </c>
      <c r="F245" s="4">
        <v>1</v>
      </c>
      <c r="G245" s="5">
        <v>1.37</v>
      </c>
      <c r="H245" s="4">
        <v>2</v>
      </c>
    </row>
    <row r="246" spans="1:8" x14ac:dyDescent="0.2">
      <c r="A246" s="2" t="s">
        <v>23</v>
      </c>
      <c r="B246" s="4">
        <v>1</v>
      </c>
      <c r="C246" s="5">
        <v>0.49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2">
      <c r="A247" s="2" t="s">
        <v>24</v>
      </c>
      <c r="B247" s="4">
        <v>0</v>
      </c>
      <c r="C247" s="5">
        <v>0</v>
      </c>
      <c r="D247" s="4">
        <v>0</v>
      </c>
      <c r="E247" s="5">
        <v>0</v>
      </c>
      <c r="F247" s="4">
        <v>0</v>
      </c>
      <c r="G247" s="5">
        <v>0</v>
      </c>
      <c r="H247" s="4">
        <v>0</v>
      </c>
    </row>
    <row r="248" spans="1:8" x14ac:dyDescent="0.2">
      <c r="A248" s="2" t="s">
        <v>25</v>
      </c>
      <c r="B248" s="4">
        <v>5</v>
      </c>
      <c r="C248" s="5">
        <v>2.4500000000000002</v>
      </c>
      <c r="D248" s="4">
        <v>0</v>
      </c>
      <c r="E248" s="5">
        <v>0</v>
      </c>
      <c r="F248" s="4">
        <v>4</v>
      </c>
      <c r="G248" s="5">
        <v>5.48</v>
      </c>
      <c r="H248" s="4">
        <v>1</v>
      </c>
    </row>
    <row r="249" spans="1:8" x14ac:dyDescent="0.2">
      <c r="A249" s="2" t="s">
        <v>26</v>
      </c>
      <c r="B249" s="4">
        <v>68</v>
      </c>
      <c r="C249" s="5">
        <v>33.33</v>
      </c>
      <c r="D249" s="4">
        <v>32</v>
      </c>
      <c r="E249" s="5">
        <v>26.67</v>
      </c>
      <c r="F249" s="4">
        <v>36</v>
      </c>
      <c r="G249" s="5">
        <v>49.32</v>
      </c>
      <c r="H249" s="4">
        <v>0</v>
      </c>
    </row>
    <row r="250" spans="1:8" x14ac:dyDescent="0.2">
      <c r="A250" s="2" t="s">
        <v>27</v>
      </c>
      <c r="B250" s="4">
        <v>1</v>
      </c>
      <c r="C250" s="5">
        <v>0.49</v>
      </c>
      <c r="D250" s="4">
        <v>0</v>
      </c>
      <c r="E250" s="5">
        <v>0</v>
      </c>
      <c r="F250" s="4">
        <v>1</v>
      </c>
      <c r="G250" s="5">
        <v>1.37</v>
      </c>
      <c r="H250" s="4">
        <v>0</v>
      </c>
    </row>
    <row r="251" spans="1:8" x14ac:dyDescent="0.2">
      <c r="A251" s="2" t="s">
        <v>28</v>
      </c>
      <c r="B251" s="4">
        <v>7</v>
      </c>
      <c r="C251" s="5">
        <v>3.43</v>
      </c>
      <c r="D251" s="4">
        <v>3</v>
      </c>
      <c r="E251" s="5">
        <v>2.5</v>
      </c>
      <c r="F251" s="4">
        <v>4</v>
      </c>
      <c r="G251" s="5">
        <v>5.48</v>
      </c>
      <c r="H251" s="4">
        <v>0</v>
      </c>
    </row>
    <row r="252" spans="1:8" x14ac:dyDescent="0.2">
      <c r="A252" s="2" t="s">
        <v>29</v>
      </c>
      <c r="B252" s="4">
        <v>8</v>
      </c>
      <c r="C252" s="5">
        <v>3.92</v>
      </c>
      <c r="D252" s="4">
        <v>5</v>
      </c>
      <c r="E252" s="5">
        <v>4.17</v>
      </c>
      <c r="F252" s="4">
        <v>3</v>
      </c>
      <c r="G252" s="5">
        <v>4.1100000000000003</v>
      </c>
      <c r="H252" s="4">
        <v>0</v>
      </c>
    </row>
    <row r="253" spans="1:8" x14ac:dyDescent="0.2">
      <c r="A253" s="2" t="s">
        <v>30</v>
      </c>
      <c r="B253" s="4">
        <v>22</v>
      </c>
      <c r="C253" s="5">
        <v>10.78</v>
      </c>
      <c r="D253" s="4">
        <v>16</v>
      </c>
      <c r="E253" s="5">
        <v>13.33</v>
      </c>
      <c r="F253" s="4">
        <v>6</v>
      </c>
      <c r="G253" s="5">
        <v>8.2200000000000006</v>
      </c>
      <c r="H253" s="4">
        <v>0</v>
      </c>
    </row>
    <row r="254" spans="1:8" x14ac:dyDescent="0.2">
      <c r="A254" s="2" t="s">
        <v>31</v>
      </c>
      <c r="B254" s="4">
        <v>25</v>
      </c>
      <c r="C254" s="5">
        <v>12.25</v>
      </c>
      <c r="D254" s="4">
        <v>22</v>
      </c>
      <c r="E254" s="5">
        <v>18.329999999999998</v>
      </c>
      <c r="F254" s="4">
        <v>2</v>
      </c>
      <c r="G254" s="5">
        <v>2.74</v>
      </c>
      <c r="H254" s="4">
        <v>0</v>
      </c>
    </row>
    <row r="255" spans="1:8" x14ac:dyDescent="0.2">
      <c r="A255" s="2" t="s">
        <v>32</v>
      </c>
      <c r="B255" s="4">
        <v>10</v>
      </c>
      <c r="C255" s="5">
        <v>4.9000000000000004</v>
      </c>
      <c r="D255" s="4">
        <v>3</v>
      </c>
      <c r="E255" s="5">
        <v>2.5</v>
      </c>
      <c r="F255" s="4">
        <v>1</v>
      </c>
      <c r="G255" s="5">
        <v>1.37</v>
      </c>
      <c r="H255" s="4">
        <v>0</v>
      </c>
    </row>
    <row r="256" spans="1:8" x14ac:dyDescent="0.2">
      <c r="A256" s="2" t="s">
        <v>33</v>
      </c>
      <c r="B256" s="4">
        <v>3</v>
      </c>
      <c r="C256" s="5">
        <v>1.47</v>
      </c>
      <c r="D256" s="4">
        <v>3</v>
      </c>
      <c r="E256" s="5">
        <v>2.5</v>
      </c>
      <c r="F256" s="4">
        <v>0</v>
      </c>
      <c r="G256" s="5">
        <v>0</v>
      </c>
      <c r="H256" s="4">
        <v>0</v>
      </c>
    </row>
    <row r="257" spans="1:8" x14ac:dyDescent="0.2">
      <c r="A257" s="2" t="s">
        <v>34</v>
      </c>
      <c r="B257" s="4">
        <v>3</v>
      </c>
      <c r="C257" s="5">
        <v>1.47</v>
      </c>
      <c r="D257" s="4">
        <v>2</v>
      </c>
      <c r="E257" s="5">
        <v>1.67</v>
      </c>
      <c r="F257" s="4">
        <v>1</v>
      </c>
      <c r="G257" s="5">
        <v>1.37</v>
      </c>
      <c r="H257" s="4">
        <v>0</v>
      </c>
    </row>
    <row r="258" spans="1:8" x14ac:dyDescent="0.2">
      <c r="A258" s="1" t="s">
        <v>16</v>
      </c>
      <c r="B258" s="4">
        <v>96</v>
      </c>
      <c r="C258" s="5">
        <v>99.999999999999986</v>
      </c>
      <c r="D258" s="4">
        <v>68</v>
      </c>
      <c r="E258" s="5">
        <v>100</v>
      </c>
      <c r="F258" s="4">
        <v>22</v>
      </c>
      <c r="G258" s="5">
        <v>100.01</v>
      </c>
      <c r="H258" s="4">
        <v>4</v>
      </c>
    </row>
    <row r="259" spans="1:8" x14ac:dyDescent="0.2">
      <c r="A259" s="2" t="s">
        <v>20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2">
      <c r="A260" s="2" t="s">
        <v>21</v>
      </c>
      <c r="B260" s="4">
        <v>15</v>
      </c>
      <c r="C260" s="5">
        <v>15.63</v>
      </c>
      <c r="D260" s="4">
        <v>10</v>
      </c>
      <c r="E260" s="5">
        <v>14.71</v>
      </c>
      <c r="F260" s="4">
        <v>5</v>
      </c>
      <c r="G260" s="5">
        <v>22.73</v>
      </c>
      <c r="H260" s="4">
        <v>0</v>
      </c>
    </row>
    <row r="261" spans="1:8" x14ac:dyDescent="0.2">
      <c r="A261" s="2" t="s">
        <v>22</v>
      </c>
      <c r="B261" s="4">
        <v>11</v>
      </c>
      <c r="C261" s="5">
        <v>11.46</v>
      </c>
      <c r="D261" s="4">
        <v>5</v>
      </c>
      <c r="E261" s="5">
        <v>7.35</v>
      </c>
      <c r="F261" s="4">
        <v>6</v>
      </c>
      <c r="G261" s="5">
        <v>27.27</v>
      </c>
      <c r="H261" s="4">
        <v>0</v>
      </c>
    </row>
    <row r="262" spans="1:8" x14ac:dyDescent="0.2">
      <c r="A262" s="2" t="s">
        <v>23</v>
      </c>
      <c r="B262" s="4">
        <v>1</v>
      </c>
      <c r="C262" s="5">
        <v>1.04</v>
      </c>
      <c r="D262" s="4">
        <v>0</v>
      </c>
      <c r="E262" s="5">
        <v>0</v>
      </c>
      <c r="F262" s="4">
        <v>0</v>
      </c>
      <c r="G262" s="5">
        <v>0</v>
      </c>
      <c r="H262" s="4">
        <v>0</v>
      </c>
    </row>
    <row r="263" spans="1:8" x14ac:dyDescent="0.2">
      <c r="A263" s="2" t="s">
        <v>24</v>
      </c>
      <c r="B263" s="4">
        <v>2</v>
      </c>
      <c r="C263" s="5">
        <v>2.08</v>
      </c>
      <c r="D263" s="4">
        <v>1</v>
      </c>
      <c r="E263" s="5">
        <v>1.47</v>
      </c>
      <c r="F263" s="4">
        <v>1</v>
      </c>
      <c r="G263" s="5">
        <v>4.55</v>
      </c>
      <c r="H263" s="4">
        <v>0</v>
      </c>
    </row>
    <row r="264" spans="1:8" x14ac:dyDescent="0.2">
      <c r="A264" s="2" t="s">
        <v>25</v>
      </c>
      <c r="B264" s="4">
        <v>5</v>
      </c>
      <c r="C264" s="5">
        <v>5.21</v>
      </c>
      <c r="D264" s="4">
        <v>5</v>
      </c>
      <c r="E264" s="5">
        <v>7.35</v>
      </c>
      <c r="F264" s="4">
        <v>0</v>
      </c>
      <c r="G264" s="5">
        <v>0</v>
      </c>
      <c r="H264" s="4">
        <v>0</v>
      </c>
    </row>
    <row r="265" spans="1:8" x14ac:dyDescent="0.2">
      <c r="A265" s="2" t="s">
        <v>26</v>
      </c>
      <c r="B265" s="4">
        <v>20</v>
      </c>
      <c r="C265" s="5">
        <v>20.83</v>
      </c>
      <c r="D265" s="4">
        <v>15</v>
      </c>
      <c r="E265" s="5">
        <v>22.06</v>
      </c>
      <c r="F265" s="4">
        <v>5</v>
      </c>
      <c r="G265" s="5">
        <v>22.73</v>
      </c>
      <c r="H265" s="4">
        <v>0</v>
      </c>
    </row>
    <row r="266" spans="1:8" x14ac:dyDescent="0.2">
      <c r="A266" s="2" t="s">
        <v>27</v>
      </c>
      <c r="B266" s="4">
        <v>0</v>
      </c>
      <c r="C266" s="5">
        <v>0</v>
      </c>
      <c r="D266" s="4">
        <v>0</v>
      </c>
      <c r="E266" s="5">
        <v>0</v>
      </c>
      <c r="F266" s="4">
        <v>0</v>
      </c>
      <c r="G266" s="5">
        <v>0</v>
      </c>
      <c r="H266" s="4">
        <v>0</v>
      </c>
    </row>
    <row r="267" spans="1:8" x14ac:dyDescent="0.2">
      <c r="A267" s="2" t="s">
        <v>28</v>
      </c>
      <c r="B267" s="4">
        <v>0</v>
      </c>
      <c r="C267" s="5">
        <v>0</v>
      </c>
      <c r="D267" s="4">
        <v>0</v>
      </c>
      <c r="E267" s="5">
        <v>0</v>
      </c>
      <c r="F267" s="4">
        <v>0</v>
      </c>
      <c r="G267" s="5">
        <v>0</v>
      </c>
      <c r="H267" s="4">
        <v>0</v>
      </c>
    </row>
    <row r="268" spans="1:8" x14ac:dyDescent="0.2">
      <c r="A268" s="2" t="s">
        <v>29</v>
      </c>
      <c r="B268" s="4">
        <v>2</v>
      </c>
      <c r="C268" s="5">
        <v>2.08</v>
      </c>
      <c r="D268" s="4">
        <v>0</v>
      </c>
      <c r="E268" s="5">
        <v>0</v>
      </c>
      <c r="F268" s="4">
        <v>2</v>
      </c>
      <c r="G268" s="5">
        <v>9.09</v>
      </c>
      <c r="H268" s="4">
        <v>0</v>
      </c>
    </row>
    <row r="269" spans="1:8" x14ac:dyDescent="0.2">
      <c r="A269" s="2" t="s">
        <v>30</v>
      </c>
      <c r="B269" s="4">
        <v>18</v>
      </c>
      <c r="C269" s="5">
        <v>18.75</v>
      </c>
      <c r="D269" s="4">
        <v>17</v>
      </c>
      <c r="E269" s="5">
        <v>25</v>
      </c>
      <c r="F269" s="4">
        <v>1</v>
      </c>
      <c r="G269" s="5">
        <v>4.55</v>
      </c>
      <c r="H269" s="4">
        <v>0</v>
      </c>
    </row>
    <row r="270" spans="1:8" x14ac:dyDescent="0.2">
      <c r="A270" s="2" t="s">
        <v>31</v>
      </c>
      <c r="B270" s="4">
        <v>11</v>
      </c>
      <c r="C270" s="5">
        <v>11.46</v>
      </c>
      <c r="D270" s="4">
        <v>11</v>
      </c>
      <c r="E270" s="5">
        <v>16.18</v>
      </c>
      <c r="F270" s="4">
        <v>0</v>
      </c>
      <c r="G270" s="5">
        <v>0</v>
      </c>
      <c r="H270" s="4">
        <v>0</v>
      </c>
    </row>
    <row r="271" spans="1:8" x14ac:dyDescent="0.2">
      <c r="A271" s="2" t="s">
        <v>32</v>
      </c>
      <c r="B271" s="4">
        <v>0</v>
      </c>
      <c r="C271" s="5">
        <v>0</v>
      </c>
      <c r="D271" s="4">
        <v>0</v>
      </c>
      <c r="E271" s="5">
        <v>0</v>
      </c>
      <c r="F271" s="4">
        <v>0</v>
      </c>
      <c r="G271" s="5">
        <v>0</v>
      </c>
      <c r="H271" s="4">
        <v>0</v>
      </c>
    </row>
    <row r="272" spans="1:8" x14ac:dyDescent="0.2">
      <c r="A272" s="2" t="s">
        <v>33</v>
      </c>
      <c r="B272" s="4">
        <v>2</v>
      </c>
      <c r="C272" s="5">
        <v>2.08</v>
      </c>
      <c r="D272" s="4">
        <v>1</v>
      </c>
      <c r="E272" s="5">
        <v>1.47</v>
      </c>
      <c r="F272" s="4">
        <v>0</v>
      </c>
      <c r="G272" s="5">
        <v>0</v>
      </c>
      <c r="H272" s="4">
        <v>0</v>
      </c>
    </row>
    <row r="273" spans="1:8" x14ac:dyDescent="0.2">
      <c r="A273" s="2" t="s">
        <v>34</v>
      </c>
      <c r="B273" s="4">
        <v>9</v>
      </c>
      <c r="C273" s="5">
        <v>9.3800000000000008</v>
      </c>
      <c r="D273" s="4">
        <v>3</v>
      </c>
      <c r="E273" s="5">
        <v>4.41</v>
      </c>
      <c r="F273" s="4">
        <v>2</v>
      </c>
      <c r="G273" s="5">
        <v>9.09</v>
      </c>
      <c r="H273" s="4">
        <v>4</v>
      </c>
    </row>
    <row r="274" spans="1:8" x14ac:dyDescent="0.2">
      <c r="A274" s="1" t="s">
        <v>17</v>
      </c>
      <c r="B274" s="4">
        <v>144</v>
      </c>
      <c r="C274" s="5">
        <v>99.99</v>
      </c>
      <c r="D274" s="4">
        <v>95</v>
      </c>
      <c r="E274" s="5">
        <v>100.00999999999999</v>
      </c>
      <c r="F274" s="4">
        <v>44</v>
      </c>
      <c r="G274" s="5">
        <v>100.00999999999999</v>
      </c>
      <c r="H274" s="4">
        <v>2</v>
      </c>
    </row>
    <row r="275" spans="1:8" x14ac:dyDescent="0.2">
      <c r="A275" s="2" t="s">
        <v>20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2">
      <c r="A276" s="2" t="s">
        <v>21</v>
      </c>
      <c r="B276" s="4">
        <v>21</v>
      </c>
      <c r="C276" s="5">
        <v>14.58</v>
      </c>
      <c r="D276" s="4">
        <v>15</v>
      </c>
      <c r="E276" s="5">
        <v>15.79</v>
      </c>
      <c r="F276" s="4">
        <v>6</v>
      </c>
      <c r="G276" s="5">
        <v>13.64</v>
      </c>
      <c r="H276" s="4">
        <v>0</v>
      </c>
    </row>
    <row r="277" spans="1:8" x14ac:dyDescent="0.2">
      <c r="A277" s="2" t="s">
        <v>22</v>
      </c>
      <c r="B277" s="4">
        <v>14</v>
      </c>
      <c r="C277" s="5">
        <v>9.7200000000000006</v>
      </c>
      <c r="D277" s="4">
        <v>7</v>
      </c>
      <c r="E277" s="5">
        <v>7.37</v>
      </c>
      <c r="F277" s="4">
        <v>7</v>
      </c>
      <c r="G277" s="5">
        <v>15.91</v>
      </c>
      <c r="H277" s="4">
        <v>0</v>
      </c>
    </row>
    <row r="278" spans="1:8" x14ac:dyDescent="0.2">
      <c r="A278" s="2" t="s">
        <v>23</v>
      </c>
      <c r="B278" s="4">
        <v>0</v>
      </c>
      <c r="C278" s="5">
        <v>0</v>
      </c>
      <c r="D278" s="4">
        <v>0</v>
      </c>
      <c r="E278" s="5">
        <v>0</v>
      </c>
      <c r="F278" s="4">
        <v>0</v>
      </c>
      <c r="G278" s="5">
        <v>0</v>
      </c>
      <c r="H278" s="4">
        <v>0</v>
      </c>
    </row>
    <row r="279" spans="1:8" x14ac:dyDescent="0.2">
      <c r="A279" s="2" t="s">
        <v>24</v>
      </c>
      <c r="B279" s="4">
        <v>0</v>
      </c>
      <c r="C279" s="5">
        <v>0</v>
      </c>
      <c r="D279" s="4">
        <v>0</v>
      </c>
      <c r="E279" s="5">
        <v>0</v>
      </c>
      <c r="F279" s="4">
        <v>0</v>
      </c>
      <c r="G279" s="5">
        <v>0</v>
      </c>
      <c r="H279" s="4">
        <v>0</v>
      </c>
    </row>
    <row r="280" spans="1:8" x14ac:dyDescent="0.2">
      <c r="A280" s="2" t="s">
        <v>25</v>
      </c>
      <c r="B280" s="4">
        <v>2</v>
      </c>
      <c r="C280" s="5">
        <v>1.39</v>
      </c>
      <c r="D280" s="4">
        <v>0</v>
      </c>
      <c r="E280" s="5">
        <v>0</v>
      </c>
      <c r="F280" s="4">
        <v>1</v>
      </c>
      <c r="G280" s="5">
        <v>2.27</v>
      </c>
      <c r="H280" s="4">
        <v>0</v>
      </c>
    </row>
    <row r="281" spans="1:8" x14ac:dyDescent="0.2">
      <c r="A281" s="2" t="s">
        <v>26</v>
      </c>
      <c r="B281" s="4">
        <v>44</v>
      </c>
      <c r="C281" s="5">
        <v>30.56</v>
      </c>
      <c r="D281" s="4">
        <v>26</v>
      </c>
      <c r="E281" s="5">
        <v>27.37</v>
      </c>
      <c r="F281" s="4">
        <v>18</v>
      </c>
      <c r="G281" s="5">
        <v>40.909999999999997</v>
      </c>
      <c r="H281" s="4">
        <v>0</v>
      </c>
    </row>
    <row r="282" spans="1:8" x14ac:dyDescent="0.2">
      <c r="A282" s="2" t="s">
        <v>27</v>
      </c>
      <c r="B282" s="4">
        <v>0</v>
      </c>
      <c r="C282" s="5">
        <v>0</v>
      </c>
      <c r="D282" s="4">
        <v>0</v>
      </c>
      <c r="E282" s="5">
        <v>0</v>
      </c>
      <c r="F282" s="4">
        <v>0</v>
      </c>
      <c r="G282" s="5">
        <v>0</v>
      </c>
      <c r="H282" s="4">
        <v>0</v>
      </c>
    </row>
    <row r="283" spans="1:8" x14ac:dyDescent="0.2">
      <c r="A283" s="2" t="s">
        <v>28</v>
      </c>
      <c r="B283" s="4">
        <v>3</v>
      </c>
      <c r="C283" s="5">
        <v>2.08</v>
      </c>
      <c r="D283" s="4">
        <v>2</v>
      </c>
      <c r="E283" s="5">
        <v>2.11</v>
      </c>
      <c r="F283" s="4">
        <v>1</v>
      </c>
      <c r="G283" s="5">
        <v>2.27</v>
      </c>
      <c r="H283" s="4">
        <v>0</v>
      </c>
    </row>
    <row r="284" spans="1:8" x14ac:dyDescent="0.2">
      <c r="A284" s="2" t="s">
        <v>29</v>
      </c>
      <c r="B284" s="4">
        <v>4</v>
      </c>
      <c r="C284" s="5">
        <v>2.78</v>
      </c>
      <c r="D284" s="4">
        <v>0</v>
      </c>
      <c r="E284" s="5">
        <v>0</v>
      </c>
      <c r="F284" s="4">
        <v>3</v>
      </c>
      <c r="G284" s="5">
        <v>6.82</v>
      </c>
      <c r="H284" s="4">
        <v>0</v>
      </c>
    </row>
    <row r="285" spans="1:8" x14ac:dyDescent="0.2">
      <c r="A285" s="2" t="s">
        <v>30</v>
      </c>
      <c r="B285" s="4">
        <v>25</v>
      </c>
      <c r="C285" s="5">
        <v>17.36</v>
      </c>
      <c r="D285" s="4">
        <v>23</v>
      </c>
      <c r="E285" s="5">
        <v>24.21</v>
      </c>
      <c r="F285" s="4">
        <v>2</v>
      </c>
      <c r="G285" s="5">
        <v>4.55</v>
      </c>
      <c r="H285" s="4">
        <v>0</v>
      </c>
    </row>
    <row r="286" spans="1:8" x14ac:dyDescent="0.2">
      <c r="A286" s="2" t="s">
        <v>31</v>
      </c>
      <c r="B286" s="4">
        <v>20</v>
      </c>
      <c r="C286" s="5">
        <v>13.89</v>
      </c>
      <c r="D286" s="4">
        <v>19</v>
      </c>
      <c r="E286" s="5">
        <v>20</v>
      </c>
      <c r="F286" s="4">
        <v>1</v>
      </c>
      <c r="G286" s="5">
        <v>2.27</v>
      </c>
      <c r="H286" s="4">
        <v>0</v>
      </c>
    </row>
    <row r="287" spans="1:8" x14ac:dyDescent="0.2">
      <c r="A287" s="2" t="s">
        <v>32</v>
      </c>
      <c r="B287" s="4">
        <v>5</v>
      </c>
      <c r="C287" s="5">
        <v>3.47</v>
      </c>
      <c r="D287" s="4">
        <v>2</v>
      </c>
      <c r="E287" s="5">
        <v>2.11</v>
      </c>
      <c r="F287" s="4">
        <v>2</v>
      </c>
      <c r="G287" s="5">
        <v>4.55</v>
      </c>
      <c r="H287" s="4">
        <v>0</v>
      </c>
    </row>
    <row r="288" spans="1:8" x14ac:dyDescent="0.2">
      <c r="A288" s="2" t="s">
        <v>33</v>
      </c>
      <c r="B288" s="4">
        <v>1</v>
      </c>
      <c r="C288" s="5">
        <v>0.69</v>
      </c>
      <c r="D288" s="4">
        <v>1</v>
      </c>
      <c r="E288" s="5">
        <v>1.05</v>
      </c>
      <c r="F288" s="4">
        <v>0</v>
      </c>
      <c r="G288" s="5">
        <v>0</v>
      </c>
      <c r="H288" s="4">
        <v>0</v>
      </c>
    </row>
    <row r="289" spans="1:8" x14ac:dyDescent="0.2">
      <c r="A289" s="2" t="s">
        <v>34</v>
      </c>
      <c r="B289" s="4">
        <v>5</v>
      </c>
      <c r="C289" s="5">
        <v>3.47</v>
      </c>
      <c r="D289" s="4">
        <v>0</v>
      </c>
      <c r="E289" s="5">
        <v>0</v>
      </c>
      <c r="F289" s="4">
        <v>3</v>
      </c>
      <c r="G289" s="5">
        <v>6.82</v>
      </c>
      <c r="H289" s="4">
        <v>2</v>
      </c>
    </row>
    <row r="290" spans="1:8" x14ac:dyDescent="0.2">
      <c r="A290" s="1" t="s">
        <v>18</v>
      </c>
      <c r="B290" s="4">
        <v>31</v>
      </c>
      <c r="C290" s="5">
        <v>100.01000000000002</v>
      </c>
      <c r="D290" s="4">
        <v>22</v>
      </c>
      <c r="E290" s="5">
        <v>100.00000000000001</v>
      </c>
      <c r="F290" s="4">
        <v>6</v>
      </c>
      <c r="G290" s="5">
        <v>100.01</v>
      </c>
      <c r="H290" s="4">
        <v>2</v>
      </c>
    </row>
    <row r="291" spans="1:8" x14ac:dyDescent="0.2">
      <c r="A291" s="2" t="s">
        <v>20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2">
      <c r="A292" s="2" t="s">
        <v>21</v>
      </c>
      <c r="B292" s="4">
        <v>8</v>
      </c>
      <c r="C292" s="5">
        <v>25.81</v>
      </c>
      <c r="D292" s="4">
        <v>4</v>
      </c>
      <c r="E292" s="5">
        <v>18.18</v>
      </c>
      <c r="F292" s="4">
        <v>4</v>
      </c>
      <c r="G292" s="5">
        <v>66.67</v>
      </c>
      <c r="H292" s="4">
        <v>0</v>
      </c>
    </row>
    <row r="293" spans="1:8" x14ac:dyDescent="0.2">
      <c r="A293" s="2" t="s">
        <v>22</v>
      </c>
      <c r="B293" s="4">
        <v>1</v>
      </c>
      <c r="C293" s="5">
        <v>3.23</v>
      </c>
      <c r="D293" s="4">
        <v>1</v>
      </c>
      <c r="E293" s="5">
        <v>4.55</v>
      </c>
      <c r="F293" s="4">
        <v>0</v>
      </c>
      <c r="G293" s="5">
        <v>0</v>
      </c>
      <c r="H293" s="4">
        <v>0</v>
      </c>
    </row>
    <row r="294" spans="1:8" x14ac:dyDescent="0.2">
      <c r="A294" s="2" t="s">
        <v>23</v>
      </c>
      <c r="B294" s="4">
        <v>0</v>
      </c>
      <c r="C294" s="5">
        <v>0</v>
      </c>
      <c r="D294" s="4">
        <v>0</v>
      </c>
      <c r="E294" s="5">
        <v>0</v>
      </c>
      <c r="F294" s="4">
        <v>0</v>
      </c>
      <c r="G294" s="5">
        <v>0</v>
      </c>
      <c r="H294" s="4">
        <v>0</v>
      </c>
    </row>
    <row r="295" spans="1:8" x14ac:dyDescent="0.2">
      <c r="A295" s="2" t="s">
        <v>24</v>
      </c>
      <c r="B295" s="4">
        <v>0</v>
      </c>
      <c r="C295" s="5">
        <v>0</v>
      </c>
      <c r="D295" s="4">
        <v>0</v>
      </c>
      <c r="E295" s="5">
        <v>0</v>
      </c>
      <c r="F295" s="4">
        <v>0</v>
      </c>
      <c r="G295" s="5">
        <v>0</v>
      </c>
      <c r="H295" s="4">
        <v>0</v>
      </c>
    </row>
    <row r="296" spans="1:8" x14ac:dyDescent="0.2">
      <c r="A296" s="2" t="s">
        <v>25</v>
      </c>
      <c r="B296" s="4">
        <v>2</v>
      </c>
      <c r="C296" s="5">
        <v>6.45</v>
      </c>
      <c r="D296" s="4">
        <v>0</v>
      </c>
      <c r="E296" s="5">
        <v>0</v>
      </c>
      <c r="F296" s="4">
        <v>1</v>
      </c>
      <c r="G296" s="5">
        <v>16.670000000000002</v>
      </c>
      <c r="H296" s="4">
        <v>1</v>
      </c>
    </row>
    <row r="297" spans="1:8" x14ac:dyDescent="0.2">
      <c r="A297" s="2" t="s">
        <v>26</v>
      </c>
      <c r="B297" s="4">
        <v>14</v>
      </c>
      <c r="C297" s="5">
        <v>45.16</v>
      </c>
      <c r="D297" s="4">
        <v>13</v>
      </c>
      <c r="E297" s="5">
        <v>59.09</v>
      </c>
      <c r="F297" s="4">
        <v>1</v>
      </c>
      <c r="G297" s="5">
        <v>16.670000000000002</v>
      </c>
      <c r="H297" s="4">
        <v>0</v>
      </c>
    </row>
    <row r="298" spans="1:8" x14ac:dyDescent="0.2">
      <c r="A298" s="2" t="s">
        <v>27</v>
      </c>
      <c r="B298" s="4">
        <v>0</v>
      </c>
      <c r="C298" s="5">
        <v>0</v>
      </c>
      <c r="D298" s="4">
        <v>0</v>
      </c>
      <c r="E298" s="5">
        <v>0</v>
      </c>
      <c r="F298" s="4">
        <v>0</v>
      </c>
      <c r="G298" s="5">
        <v>0</v>
      </c>
      <c r="H298" s="4">
        <v>0</v>
      </c>
    </row>
    <row r="299" spans="1:8" x14ac:dyDescent="0.2">
      <c r="A299" s="2" t="s">
        <v>28</v>
      </c>
      <c r="B299" s="4">
        <v>0</v>
      </c>
      <c r="C299" s="5">
        <v>0</v>
      </c>
      <c r="D299" s="4">
        <v>0</v>
      </c>
      <c r="E299" s="5">
        <v>0</v>
      </c>
      <c r="F299" s="4">
        <v>0</v>
      </c>
      <c r="G299" s="5">
        <v>0</v>
      </c>
      <c r="H299" s="4">
        <v>0</v>
      </c>
    </row>
    <row r="300" spans="1:8" x14ac:dyDescent="0.2">
      <c r="A300" s="2" t="s">
        <v>29</v>
      </c>
      <c r="B300" s="4">
        <v>0</v>
      </c>
      <c r="C300" s="5">
        <v>0</v>
      </c>
      <c r="D300" s="4">
        <v>0</v>
      </c>
      <c r="E300" s="5">
        <v>0</v>
      </c>
      <c r="F300" s="4">
        <v>0</v>
      </c>
      <c r="G300" s="5">
        <v>0</v>
      </c>
      <c r="H300" s="4">
        <v>0</v>
      </c>
    </row>
    <row r="301" spans="1:8" x14ac:dyDescent="0.2">
      <c r="A301" s="2" t="s">
        <v>30</v>
      </c>
      <c r="B301" s="4">
        <v>3</v>
      </c>
      <c r="C301" s="5">
        <v>9.68</v>
      </c>
      <c r="D301" s="4">
        <v>2</v>
      </c>
      <c r="E301" s="5">
        <v>9.09</v>
      </c>
      <c r="F301" s="4">
        <v>0</v>
      </c>
      <c r="G301" s="5">
        <v>0</v>
      </c>
      <c r="H301" s="4">
        <v>0</v>
      </c>
    </row>
    <row r="302" spans="1:8" x14ac:dyDescent="0.2">
      <c r="A302" s="2" t="s">
        <v>31</v>
      </c>
      <c r="B302" s="4">
        <v>2</v>
      </c>
      <c r="C302" s="5">
        <v>6.45</v>
      </c>
      <c r="D302" s="4">
        <v>2</v>
      </c>
      <c r="E302" s="5">
        <v>9.09</v>
      </c>
      <c r="F302" s="4">
        <v>0</v>
      </c>
      <c r="G302" s="5">
        <v>0</v>
      </c>
      <c r="H302" s="4">
        <v>0</v>
      </c>
    </row>
    <row r="303" spans="1:8" x14ac:dyDescent="0.2">
      <c r="A303" s="2" t="s">
        <v>32</v>
      </c>
      <c r="B303" s="4">
        <v>0</v>
      </c>
      <c r="C303" s="5">
        <v>0</v>
      </c>
      <c r="D303" s="4">
        <v>0</v>
      </c>
      <c r="E303" s="5">
        <v>0</v>
      </c>
      <c r="F303" s="4">
        <v>0</v>
      </c>
      <c r="G303" s="5">
        <v>0</v>
      </c>
      <c r="H303" s="4">
        <v>0</v>
      </c>
    </row>
    <row r="304" spans="1:8" x14ac:dyDescent="0.2">
      <c r="A304" s="2" t="s">
        <v>33</v>
      </c>
      <c r="B304" s="4">
        <v>1</v>
      </c>
      <c r="C304" s="5">
        <v>3.23</v>
      </c>
      <c r="D304" s="4">
        <v>0</v>
      </c>
      <c r="E304" s="5">
        <v>0</v>
      </c>
      <c r="F304" s="4">
        <v>0</v>
      </c>
      <c r="G304" s="5">
        <v>0</v>
      </c>
      <c r="H304" s="4">
        <v>1</v>
      </c>
    </row>
    <row r="305" spans="1:8" x14ac:dyDescent="0.2">
      <c r="A305" s="2" t="s">
        <v>34</v>
      </c>
      <c r="B305" s="4">
        <v>0</v>
      </c>
      <c r="C305" s="5">
        <v>0</v>
      </c>
      <c r="D305" s="4">
        <v>0</v>
      </c>
      <c r="E305" s="5">
        <v>0</v>
      </c>
      <c r="F305" s="4">
        <v>0</v>
      </c>
      <c r="G305" s="5">
        <v>0</v>
      </c>
      <c r="H305" s="4">
        <v>0</v>
      </c>
    </row>
    <row r="306" spans="1:8" x14ac:dyDescent="0.2">
      <c r="A306" s="1" t="s">
        <v>19</v>
      </c>
      <c r="B306" s="4">
        <v>626</v>
      </c>
      <c r="C306" s="5">
        <v>100.02000000000001</v>
      </c>
      <c r="D306" s="4">
        <v>414</v>
      </c>
      <c r="E306" s="5">
        <v>100.00999999999999</v>
      </c>
      <c r="F306" s="4">
        <v>193</v>
      </c>
      <c r="G306" s="5">
        <v>99.99</v>
      </c>
      <c r="H306" s="4">
        <v>6</v>
      </c>
    </row>
    <row r="307" spans="1:8" x14ac:dyDescent="0.2">
      <c r="A307" s="2" t="s">
        <v>20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2">
      <c r="A308" s="2" t="s">
        <v>21</v>
      </c>
      <c r="B308" s="4">
        <v>101</v>
      </c>
      <c r="C308" s="5">
        <v>16.13</v>
      </c>
      <c r="D308" s="4">
        <v>65</v>
      </c>
      <c r="E308" s="5">
        <v>15.7</v>
      </c>
      <c r="F308" s="4">
        <v>36</v>
      </c>
      <c r="G308" s="5">
        <v>18.649999999999999</v>
      </c>
      <c r="H308" s="4">
        <v>0</v>
      </c>
    </row>
    <row r="309" spans="1:8" x14ac:dyDescent="0.2">
      <c r="A309" s="2" t="s">
        <v>22</v>
      </c>
      <c r="B309" s="4">
        <v>40</v>
      </c>
      <c r="C309" s="5">
        <v>6.39</v>
      </c>
      <c r="D309" s="4">
        <v>26</v>
      </c>
      <c r="E309" s="5">
        <v>6.28</v>
      </c>
      <c r="F309" s="4">
        <v>14</v>
      </c>
      <c r="G309" s="5">
        <v>7.25</v>
      </c>
      <c r="H309" s="4">
        <v>0</v>
      </c>
    </row>
    <row r="310" spans="1:8" x14ac:dyDescent="0.2">
      <c r="A310" s="2" t="s">
        <v>23</v>
      </c>
      <c r="B310" s="4">
        <v>0</v>
      </c>
      <c r="C310" s="5">
        <v>0</v>
      </c>
      <c r="D310" s="4">
        <v>0</v>
      </c>
      <c r="E310" s="5">
        <v>0</v>
      </c>
      <c r="F310" s="4">
        <v>0</v>
      </c>
      <c r="G310" s="5">
        <v>0</v>
      </c>
      <c r="H310" s="4">
        <v>0</v>
      </c>
    </row>
    <row r="311" spans="1:8" x14ac:dyDescent="0.2">
      <c r="A311" s="2" t="s">
        <v>24</v>
      </c>
      <c r="B311" s="4">
        <v>5</v>
      </c>
      <c r="C311" s="5">
        <v>0.8</v>
      </c>
      <c r="D311" s="4">
        <v>2</v>
      </c>
      <c r="E311" s="5">
        <v>0.48</v>
      </c>
      <c r="F311" s="4">
        <v>3</v>
      </c>
      <c r="G311" s="5">
        <v>1.55</v>
      </c>
      <c r="H311" s="4">
        <v>0</v>
      </c>
    </row>
    <row r="312" spans="1:8" x14ac:dyDescent="0.2">
      <c r="A312" s="2" t="s">
        <v>25</v>
      </c>
      <c r="B312" s="4">
        <v>19</v>
      </c>
      <c r="C312" s="5">
        <v>3.04</v>
      </c>
      <c r="D312" s="4">
        <v>7</v>
      </c>
      <c r="E312" s="5">
        <v>1.69</v>
      </c>
      <c r="F312" s="4">
        <v>11</v>
      </c>
      <c r="G312" s="5">
        <v>5.7</v>
      </c>
      <c r="H312" s="4">
        <v>0</v>
      </c>
    </row>
    <row r="313" spans="1:8" x14ac:dyDescent="0.2">
      <c r="A313" s="2" t="s">
        <v>26</v>
      </c>
      <c r="B313" s="4">
        <v>175</v>
      </c>
      <c r="C313" s="5">
        <v>27.96</v>
      </c>
      <c r="D313" s="4">
        <v>97</v>
      </c>
      <c r="E313" s="5">
        <v>23.43</v>
      </c>
      <c r="F313" s="4">
        <v>75</v>
      </c>
      <c r="G313" s="5">
        <v>38.86</v>
      </c>
      <c r="H313" s="4">
        <v>3</v>
      </c>
    </row>
    <row r="314" spans="1:8" x14ac:dyDescent="0.2">
      <c r="A314" s="2" t="s">
        <v>27</v>
      </c>
      <c r="B314" s="4">
        <v>1</v>
      </c>
      <c r="C314" s="5">
        <v>0.16</v>
      </c>
      <c r="D314" s="4">
        <v>0</v>
      </c>
      <c r="E314" s="5">
        <v>0</v>
      </c>
      <c r="F314" s="4">
        <v>1</v>
      </c>
      <c r="G314" s="5">
        <v>0.52</v>
      </c>
      <c r="H314" s="4">
        <v>0</v>
      </c>
    </row>
    <row r="315" spans="1:8" x14ac:dyDescent="0.2">
      <c r="A315" s="2" t="s">
        <v>28</v>
      </c>
      <c r="B315" s="4">
        <v>52</v>
      </c>
      <c r="C315" s="5">
        <v>8.31</v>
      </c>
      <c r="D315" s="4">
        <v>39</v>
      </c>
      <c r="E315" s="5">
        <v>9.42</v>
      </c>
      <c r="F315" s="4">
        <v>11</v>
      </c>
      <c r="G315" s="5">
        <v>5.7</v>
      </c>
      <c r="H315" s="4">
        <v>1</v>
      </c>
    </row>
    <row r="316" spans="1:8" x14ac:dyDescent="0.2">
      <c r="A316" s="2" t="s">
        <v>29</v>
      </c>
      <c r="B316" s="4">
        <v>18</v>
      </c>
      <c r="C316" s="5">
        <v>2.88</v>
      </c>
      <c r="D316" s="4">
        <v>10</v>
      </c>
      <c r="E316" s="5">
        <v>2.42</v>
      </c>
      <c r="F316" s="4">
        <v>8</v>
      </c>
      <c r="G316" s="5">
        <v>4.1500000000000004</v>
      </c>
      <c r="H316" s="4">
        <v>0</v>
      </c>
    </row>
    <row r="317" spans="1:8" x14ac:dyDescent="0.2">
      <c r="A317" s="2" t="s">
        <v>30</v>
      </c>
      <c r="B317" s="4">
        <v>90</v>
      </c>
      <c r="C317" s="5">
        <v>14.38</v>
      </c>
      <c r="D317" s="4">
        <v>77</v>
      </c>
      <c r="E317" s="5">
        <v>18.600000000000001</v>
      </c>
      <c r="F317" s="4">
        <v>11</v>
      </c>
      <c r="G317" s="5">
        <v>5.7</v>
      </c>
      <c r="H317" s="4">
        <v>1</v>
      </c>
    </row>
    <row r="318" spans="1:8" x14ac:dyDescent="0.2">
      <c r="A318" s="2" t="s">
        <v>31</v>
      </c>
      <c r="B318" s="4">
        <v>80</v>
      </c>
      <c r="C318" s="5">
        <v>12.78</v>
      </c>
      <c r="D318" s="4">
        <v>70</v>
      </c>
      <c r="E318" s="5">
        <v>16.91</v>
      </c>
      <c r="F318" s="4">
        <v>9</v>
      </c>
      <c r="G318" s="5">
        <v>4.66</v>
      </c>
      <c r="H318" s="4">
        <v>0</v>
      </c>
    </row>
    <row r="319" spans="1:8" x14ac:dyDescent="0.2">
      <c r="A319" s="2" t="s">
        <v>32</v>
      </c>
      <c r="B319" s="4">
        <v>11</v>
      </c>
      <c r="C319" s="5">
        <v>1.76</v>
      </c>
      <c r="D319" s="4">
        <v>5</v>
      </c>
      <c r="E319" s="5">
        <v>1.21</v>
      </c>
      <c r="F319" s="4">
        <v>0</v>
      </c>
      <c r="G319" s="5">
        <v>0</v>
      </c>
      <c r="H319" s="4">
        <v>1</v>
      </c>
    </row>
    <row r="320" spans="1:8" x14ac:dyDescent="0.2">
      <c r="A320" s="2" t="s">
        <v>33</v>
      </c>
      <c r="B320" s="4">
        <v>23</v>
      </c>
      <c r="C320" s="5">
        <v>3.67</v>
      </c>
      <c r="D320" s="4">
        <v>11</v>
      </c>
      <c r="E320" s="5">
        <v>2.66</v>
      </c>
      <c r="F320" s="4">
        <v>9</v>
      </c>
      <c r="G320" s="5">
        <v>4.66</v>
      </c>
      <c r="H320" s="4">
        <v>0</v>
      </c>
    </row>
    <row r="321" spans="1:8" x14ac:dyDescent="0.2">
      <c r="A321" s="2" t="s">
        <v>34</v>
      </c>
      <c r="B321" s="4">
        <v>11</v>
      </c>
      <c r="C321" s="5">
        <v>1.76</v>
      </c>
      <c r="D321" s="4">
        <v>5</v>
      </c>
      <c r="E321" s="5">
        <v>1.21</v>
      </c>
      <c r="F321" s="4">
        <v>5</v>
      </c>
      <c r="G321" s="5">
        <v>2.59</v>
      </c>
      <c r="H321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600BD-6D3A-410A-A46C-CB5325F885BD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202</v>
      </c>
    </row>
    <row r="4" spans="2:9" ht="33" customHeight="1" x14ac:dyDescent="0.2">
      <c r="B4" t="s">
        <v>183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33</v>
      </c>
      <c r="D6" s="8">
        <v>16.18</v>
      </c>
      <c r="E6" s="12">
        <v>19</v>
      </c>
      <c r="F6" s="8">
        <v>15.83</v>
      </c>
      <c r="G6" s="12">
        <v>14</v>
      </c>
      <c r="H6" s="8">
        <v>19.18</v>
      </c>
      <c r="I6" s="12">
        <v>0</v>
      </c>
    </row>
    <row r="7" spans="2:9" ht="15" customHeight="1" x14ac:dyDescent="0.2">
      <c r="B7" t="s">
        <v>22</v>
      </c>
      <c r="C7" s="12">
        <v>18</v>
      </c>
      <c r="D7" s="8">
        <v>8.82</v>
      </c>
      <c r="E7" s="12">
        <v>15</v>
      </c>
      <c r="F7" s="8">
        <v>12.5</v>
      </c>
      <c r="G7" s="12">
        <v>1</v>
      </c>
      <c r="H7" s="8">
        <v>1.37</v>
      </c>
      <c r="I7" s="12">
        <v>2</v>
      </c>
    </row>
    <row r="8" spans="2:9" ht="15" customHeight="1" x14ac:dyDescent="0.2">
      <c r="B8" t="s">
        <v>23</v>
      </c>
      <c r="C8" s="12">
        <v>1</v>
      </c>
      <c r="D8" s="8">
        <v>0.49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25</v>
      </c>
      <c r="C10" s="12">
        <v>5</v>
      </c>
      <c r="D10" s="8">
        <v>2.4500000000000002</v>
      </c>
      <c r="E10" s="12">
        <v>0</v>
      </c>
      <c r="F10" s="8">
        <v>0</v>
      </c>
      <c r="G10" s="12">
        <v>4</v>
      </c>
      <c r="H10" s="8">
        <v>5.48</v>
      </c>
      <c r="I10" s="12">
        <v>1</v>
      </c>
    </row>
    <row r="11" spans="2:9" ht="15" customHeight="1" x14ac:dyDescent="0.2">
      <c r="B11" t="s">
        <v>26</v>
      </c>
      <c r="C11" s="12">
        <v>68</v>
      </c>
      <c r="D11" s="8">
        <v>33.33</v>
      </c>
      <c r="E11" s="12">
        <v>32</v>
      </c>
      <c r="F11" s="8">
        <v>26.67</v>
      </c>
      <c r="G11" s="12">
        <v>36</v>
      </c>
      <c r="H11" s="8">
        <v>49.32</v>
      </c>
      <c r="I11" s="12">
        <v>0</v>
      </c>
    </row>
    <row r="12" spans="2:9" ht="15" customHeight="1" x14ac:dyDescent="0.2">
      <c r="B12" t="s">
        <v>27</v>
      </c>
      <c r="C12" s="12">
        <v>1</v>
      </c>
      <c r="D12" s="8">
        <v>0.49</v>
      </c>
      <c r="E12" s="12">
        <v>0</v>
      </c>
      <c r="F12" s="8">
        <v>0</v>
      </c>
      <c r="G12" s="12">
        <v>1</v>
      </c>
      <c r="H12" s="8">
        <v>1.37</v>
      </c>
      <c r="I12" s="12">
        <v>0</v>
      </c>
    </row>
    <row r="13" spans="2:9" ht="15" customHeight="1" x14ac:dyDescent="0.2">
      <c r="B13" t="s">
        <v>28</v>
      </c>
      <c r="C13" s="12">
        <v>7</v>
      </c>
      <c r="D13" s="8">
        <v>3.43</v>
      </c>
      <c r="E13" s="12">
        <v>3</v>
      </c>
      <c r="F13" s="8">
        <v>2.5</v>
      </c>
      <c r="G13" s="12">
        <v>4</v>
      </c>
      <c r="H13" s="8">
        <v>5.48</v>
      </c>
      <c r="I13" s="12">
        <v>0</v>
      </c>
    </row>
    <row r="14" spans="2:9" ht="15" customHeight="1" x14ac:dyDescent="0.2">
      <c r="B14" t="s">
        <v>29</v>
      </c>
      <c r="C14" s="12">
        <v>8</v>
      </c>
      <c r="D14" s="8">
        <v>3.92</v>
      </c>
      <c r="E14" s="12">
        <v>5</v>
      </c>
      <c r="F14" s="8">
        <v>4.17</v>
      </c>
      <c r="G14" s="12">
        <v>3</v>
      </c>
      <c r="H14" s="8">
        <v>4.1100000000000003</v>
      </c>
      <c r="I14" s="12">
        <v>0</v>
      </c>
    </row>
    <row r="15" spans="2:9" ht="15" customHeight="1" x14ac:dyDescent="0.2">
      <c r="B15" t="s">
        <v>30</v>
      </c>
      <c r="C15" s="12">
        <v>22</v>
      </c>
      <c r="D15" s="8">
        <v>10.78</v>
      </c>
      <c r="E15" s="12">
        <v>16</v>
      </c>
      <c r="F15" s="8">
        <v>13.33</v>
      </c>
      <c r="G15" s="12">
        <v>6</v>
      </c>
      <c r="H15" s="8">
        <v>8.2200000000000006</v>
      </c>
      <c r="I15" s="12">
        <v>0</v>
      </c>
    </row>
    <row r="16" spans="2:9" ht="15" customHeight="1" x14ac:dyDescent="0.2">
      <c r="B16" t="s">
        <v>31</v>
      </c>
      <c r="C16" s="12">
        <v>25</v>
      </c>
      <c r="D16" s="8">
        <v>12.25</v>
      </c>
      <c r="E16" s="12">
        <v>22</v>
      </c>
      <c r="F16" s="8">
        <v>18.329999999999998</v>
      </c>
      <c r="G16" s="12">
        <v>2</v>
      </c>
      <c r="H16" s="8">
        <v>2.74</v>
      </c>
      <c r="I16" s="12">
        <v>0</v>
      </c>
    </row>
    <row r="17" spans="2:9" ht="15" customHeight="1" x14ac:dyDescent="0.2">
      <c r="B17" t="s">
        <v>32</v>
      </c>
      <c r="C17" s="12">
        <v>10</v>
      </c>
      <c r="D17" s="8">
        <v>4.9000000000000004</v>
      </c>
      <c r="E17" s="12">
        <v>3</v>
      </c>
      <c r="F17" s="8">
        <v>2.5</v>
      </c>
      <c r="G17" s="12">
        <v>1</v>
      </c>
      <c r="H17" s="8">
        <v>1.37</v>
      </c>
      <c r="I17" s="12">
        <v>0</v>
      </c>
    </row>
    <row r="18" spans="2:9" ht="15" customHeight="1" x14ac:dyDescent="0.2">
      <c r="B18" t="s">
        <v>33</v>
      </c>
      <c r="C18" s="12">
        <v>3</v>
      </c>
      <c r="D18" s="8">
        <v>1.47</v>
      </c>
      <c r="E18" s="12">
        <v>3</v>
      </c>
      <c r="F18" s="8">
        <v>2.5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34</v>
      </c>
      <c r="C19" s="12">
        <v>3</v>
      </c>
      <c r="D19" s="8">
        <v>1.47</v>
      </c>
      <c r="E19" s="12">
        <v>2</v>
      </c>
      <c r="F19" s="8">
        <v>1.67</v>
      </c>
      <c r="G19" s="12">
        <v>1</v>
      </c>
      <c r="H19" s="8">
        <v>1.37</v>
      </c>
      <c r="I19" s="12">
        <v>0</v>
      </c>
    </row>
    <row r="20" spans="2:9" ht="15" customHeight="1" x14ac:dyDescent="0.2">
      <c r="B20" s="9" t="s">
        <v>184</v>
      </c>
      <c r="C20" s="12">
        <f>SUM(LTBL_32505[総数／事業所数])</f>
        <v>204</v>
      </c>
      <c r="E20" s="12">
        <f>SUBTOTAL(109,LTBL_32505[個人／事業所数])</f>
        <v>120</v>
      </c>
      <c r="G20" s="12">
        <f>SUBTOTAL(109,LTBL_32505[法人／事業所数])</f>
        <v>73</v>
      </c>
      <c r="I20" s="12">
        <f>SUBTOTAL(109,LTBL_32505[法人以外の団体／事業所数])</f>
        <v>3</v>
      </c>
    </row>
    <row r="21" spans="2:9" ht="15" customHeight="1" x14ac:dyDescent="0.2">
      <c r="E21" s="11">
        <f>LTBL_32505[[#Totals],[個人／事業所数]]/LTBL_32505[[#Totals],[総数／事業所数]]</f>
        <v>0.58823529411764708</v>
      </c>
      <c r="G21" s="11">
        <f>LTBL_32505[[#Totals],[法人／事業所数]]/LTBL_32505[[#Totals],[総数／事業所数]]</f>
        <v>0.35784313725490197</v>
      </c>
      <c r="I21" s="11">
        <f>LTBL_32505[[#Totals],[法人以外の団体／事業所数]]/LTBL_32505[[#Totals],[総数／事業所数]]</f>
        <v>1.4705882352941176E-2</v>
      </c>
    </row>
    <row r="23" spans="2:9" ht="33" customHeight="1" x14ac:dyDescent="0.2">
      <c r="B23" t="s">
        <v>185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59</v>
      </c>
      <c r="C24" s="12">
        <v>21</v>
      </c>
      <c r="D24" s="8">
        <v>10.29</v>
      </c>
      <c r="E24" s="12">
        <v>21</v>
      </c>
      <c r="F24" s="8">
        <v>17.5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52</v>
      </c>
      <c r="C25" s="12">
        <v>18</v>
      </c>
      <c r="D25" s="8">
        <v>8.82</v>
      </c>
      <c r="E25" s="12">
        <v>13</v>
      </c>
      <c r="F25" s="8">
        <v>10.83</v>
      </c>
      <c r="G25" s="12">
        <v>5</v>
      </c>
      <c r="H25" s="8">
        <v>6.85</v>
      </c>
      <c r="I25" s="12">
        <v>0</v>
      </c>
    </row>
    <row r="26" spans="2:9" ht="15" customHeight="1" x14ac:dyDescent="0.2">
      <c r="B26" t="s">
        <v>54</v>
      </c>
      <c r="C26" s="12">
        <v>18</v>
      </c>
      <c r="D26" s="8">
        <v>8.82</v>
      </c>
      <c r="E26" s="12">
        <v>7</v>
      </c>
      <c r="F26" s="8">
        <v>5.83</v>
      </c>
      <c r="G26" s="12">
        <v>11</v>
      </c>
      <c r="H26" s="8">
        <v>15.07</v>
      </c>
      <c r="I26" s="12">
        <v>0</v>
      </c>
    </row>
    <row r="27" spans="2:9" ht="15" customHeight="1" x14ac:dyDescent="0.2">
      <c r="B27" t="s">
        <v>43</v>
      </c>
      <c r="C27" s="12">
        <v>15</v>
      </c>
      <c r="D27" s="8">
        <v>7.35</v>
      </c>
      <c r="E27" s="12">
        <v>8</v>
      </c>
      <c r="F27" s="8">
        <v>6.67</v>
      </c>
      <c r="G27" s="12">
        <v>7</v>
      </c>
      <c r="H27" s="8">
        <v>9.59</v>
      </c>
      <c r="I27" s="12">
        <v>0</v>
      </c>
    </row>
    <row r="28" spans="2:9" ht="15" customHeight="1" x14ac:dyDescent="0.2">
      <c r="B28" t="s">
        <v>44</v>
      </c>
      <c r="C28" s="12">
        <v>14</v>
      </c>
      <c r="D28" s="8">
        <v>6.86</v>
      </c>
      <c r="E28" s="12">
        <v>8</v>
      </c>
      <c r="F28" s="8">
        <v>6.67</v>
      </c>
      <c r="G28" s="12">
        <v>6</v>
      </c>
      <c r="H28" s="8">
        <v>8.2200000000000006</v>
      </c>
      <c r="I28" s="12">
        <v>0</v>
      </c>
    </row>
    <row r="29" spans="2:9" ht="15" customHeight="1" x14ac:dyDescent="0.2">
      <c r="B29" t="s">
        <v>58</v>
      </c>
      <c r="C29" s="12">
        <v>14</v>
      </c>
      <c r="D29" s="8">
        <v>6.86</v>
      </c>
      <c r="E29" s="12">
        <v>13</v>
      </c>
      <c r="F29" s="8">
        <v>10.83</v>
      </c>
      <c r="G29" s="12">
        <v>1</v>
      </c>
      <c r="H29" s="8">
        <v>1.37</v>
      </c>
      <c r="I29" s="12">
        <v>0</v>
      </c>
    </row>
    <row r="30" spans="2:9" ht="15" customHeight="1" x14ac:dyDescent="0.2">
      <c r="B30" t="s">
        <v>53</v>
      </c>
      <c r="C30" s="12">
        <v>13</v>
      </c>
      <c r="D30" s="8">
        <v>6.37</v>
      </c>
      <c r="E30" s="12">
        <v>5</v>
      </c>
      <c r="F30" s="8">
        <v>4.17</v>
      </c>
      <c r="G30" s="12">
        <v>8</v>
      </c>
      <c r="H30" s="8">
        <v>10.96</v>
      </c>
      <c r="I30" s="12">
        <v>0</v>
      </c>
    </row>
    <row r="31" spans="2:9" ht="15" customHeight="1" x14ac:dyDescent="0.2">
      <c r="B31" t="s">
        <v>60</v>
      </c>
      <c r="C31" s="12">
        <v>10</v>
      </c>
      <c r="D31" s="8">
        <v>4.9000000000000004</v>
      </c>
      <c r="E31" s="12">
        <v>3</v>
      </c>
      <c r="F31" s="8">
        <v>2.5</v>
      </c>
      <c r="G31" s="12">
        <v>1</v>
      </c>
      <c r="H31" s="8">
        <v>1.37</v>
      </c>
      <c r="I31" s="12">
        <v>0</v>
      </c>
    </row>
    <row r="32" spans="2:9" ht="15" customHeight="1" x14ac:dyDescent="0.2">
      <c r="B32" t="s">
        <v>46</v>
      </c>
      <c r="C32" s="12">
        <v>7</v>
      </c>
      <c r="D32" s="8">
        <v>3.43</v>
      </c>
      <c r="E32" s="12">
        <v>5</v>
      </c>
      <c r="F32" s="8">
        <v>4.17</v>
      </c>
      <c r="G32" s="12">
        <v>0</v>
      </c>
      <c r="H32" s="8">
        <v>0</v>
      </c>
      <c r="I32" s="12">
        <v>2</v>
      </c>
    </row>
    <row r="33" spans="2:9" ht="15" customHeight="1" x14ac:dyDescent="0.2">
      <c r="B33" t="s">
        <v>51</v>
      </c>
      <c r="C33" s="12">
        <v>6</v>
      </c>
      <c r="D33" s="8">
        <v>2.94</v>
      </c>
      <c r="E33" s="12">
        <v>4</v>
      </c>
      <c r="F33" s="8">
        <v>3.33</v>
      </c>
      <c r="G33" s="12">
        <v>2</v>
      </c>
      <c r="H33" s="8">
        <v>2.74</v>
      </c>
      <c r="I33" s="12">
        <v>0</v>
      </c>
    </row>
    <row r="34" spans="2:9" ht="15" customHeight="1" x14ac:dyDescent="0.2">
      <c r="B34" t="s">
        <v>55</v>
      </c>
      <c r="C34" s="12">
        <v>6</v>
      </c>
      <c r="D34" s="8">
        <v>2.94</v>
      </c>
      <c r="E34" s="12">
        <v>3</v>
      </c>
      <c r="F34" s="8">
        <v>2.5</v>
      </c>
      <c r="G34" s="12">
        <v>3</v>
      </c>
      <c r="H34" s="8">
        <v>4.1100000000000003</v>
      </c>
      <c r="I34" s="12">
        <v>0</v>
      </c>
    </row>
    <row r="35" spans="2:9" ht="15" customHeight="1" x14ac:dyDescent="0.2">
      <c r="B35" t="s">
        <v>48</v>
      </c>
      <c r="C35" s="12">
        <v>5</v>
      </c>
      <c r="D35" s="8">
        <v>2.4500000000000002</v>
      </c>
      <c r="E35" s="12">
        <v>2</v>
      </c>
      <c r="F35" s="8">
        <v>1.67</v>
      </c>
      <c r="G35" s="12">
        <v>3</v>
      </c>
      <c r="H35" s="8">
        <v>4.1100000000000003</v>
      </c>
      <c r="I35" s="12">
        <v>0</v>
      </c>
    </row>
    <row r="36" spans="2:9" ht="15" customHeight="1" x14ac:dyDescent="0.2">
      <c r="B36" t="s">
        <v>57</v>
      </c>
      <c r="C36" s="12">
        <v>5</v>
      </c>
      <c r="D36" s="8">
        <v>2.4500000000000002</v>
      </c>
      <c r="E36" s="12">
        <v>2</v>
      </c>
      <c r="F36" s="8">
        <v>1.67</v>
      </c>
      <c r="G36" s="12">
        <v>3</v>
      </c>
      <c r="H36" s="8">
        <v>4.1100000000000003</v>
      </c>
      <c r="I36" s="12">
        <v>0</v>
      </c>
    </row>
    <row r="37" spans="2:9" ht="15" customHeight="1" x14ac:dyDescent="0.2">
      <c r="B37" t="s">
        <v>67</v>
      </c>
      <c r="C37" s="12">
        <v>5</v>
      </c>
      <c r="D37" s="8">
        <v>2.4500000000000002</v>
      </c>
      <c r="E37" s="12">
        <v>2</v>
      </c>
      <c r="F37" s="8">
        <v>1.67</v>
      </c>
      <c r="G37" s="12">
        <v>3</v>
      </c>
      <c r="H37" s="8">
        <v>4.1100000000000003</v>
      </c>
      <c r="I37" s="12">
        <v>0</v>
      </c>
    </row>
    <row r="38" spans="2:9" ht="15" customHeight="1" x14ac:dyDescent="0.2">
      <c r="B38" t="s">
        <v>45</v>
      </c>
      <c r="C38" s="12">
        <v>4</v>
      </c>
      <c r="D38" s="8">
        <v>1.96</v>
      </c>
      <c r="E38" s="12">
        <v>3</v>
      </c>
      <c r="F38" s="8">
        <v>2.5</v>
      </c>
      <c r="G38" s="12">
        <v>1</v>
      </c>
      <c r="H38" s="8">
        <v>1.37</v>
      </c>
      <c r="I38" s="12">
        <v>0</v>
      </c>
    </row>
    <row r="39" spans="2:9" ht="15" customHeight="1" x14ac:dyDescent="0.2">
      <c r="B39" t="s">
        <v>76</v>
      </c>
      <c r="C39" s="12">
        <v>3</v>
      </c>
      <c r="D39" s="8">
        <v>1.47</v>
      </c>
      <c r="E39" s="12">
        <v>3</v>
      </c>
      <c r="F39" s="8">
        <v>2.5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47</v>
      </c>
      <c r="C40" s="12">
        <v>3</v>
      </c>
      <c r="D40" s="8">
        <v>1.47</v>
      </c>
      <c r="E40" s="12">
        <v>0</v>
      </c>
      <c r="F40" s="8">
        <v>0</v>
      </c>
      <c r="G40" s="12">
        <v>3</v>
      </c>
      <c r="H40" s="8">
        <v>4.1100000000000003</v>
      </c>
      <c r="I40" s="12">
        <v>0</v>
      </c>
    </row>
    <row r="41" spans="2:9" ht="15" customHeight="1" x14ac:dyDescent="0.2">
      <c r="B41" t="s">
        <v>56</v>
      </c>
      <c r="C41" s="12">
        <v>3</v>
      </c>
      <c r="D41" s="8">
        <v>1.47</v>
      </c>
      <c r="E41" s="12">
        <v>3</v>
      </c>
      <c r="F41" s="8">
        <v>2.5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74</v>
      </c>
      <c r="C42" s="12">
        <v>3</v>
      </c>
      <c r="D42" s="8">
        <v>1.47</v>
      </c>
      <c r="E42" s="12">
        <v>1</v>
      </c>
      <c r="F42" s="8">
        <v>0.83</v>
      </c>
      <c r="G42" s="12">
        <v>2</v>
      </c>
      <c r="H42" s="8">
        <v>2.74</v>
      </c>
      <c r="I42" s="12">
        <v>0</v>
      </c>
    </row>
    <row r="43" spans="2:9" ht="15" customHeight="1" x14ac:dyDescent="0.2">
      <c r="B43" t="s">
        <v>61</v>
      </c>
      <c r="C43" s="12">
        <v>3</v>
      </c>
      <c r="D43" s="8">
        <v>1.47</v>
      </c>
      <c r="E43" s="12">
        <v>3</v>
      </c>
      <c r="F43" s="8">
        <v>2.5</v>
      </c>
      <c r="G43" s="12">
        <v>0</v>
      </c>
      <c r="H43" s="8">
        <v>0</v>
      </c>
      <c r="I43" s="12">
        <v>0</v>
      </c>
    </row>
    <row r="46" spans="2:9" ht="33" customHeight="1" x14ac:dyDescent="0.2">
      <c r="B46" t="s">
        <v>186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112</v>
      </c>
      <c r="C47" s="12">
        <v>10</v>
      </c>
      <c r="D47" s="8">
        <v>4.9000000000000004</v>
      </c>
      <c r="E47" s="12">
        <v>10</v>
      </c>
      <c r="F47" s="8">
        <v>8.33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111</v>
      </c>
      <c r="C48" s="12">
        <v>8</v>
      </c>
      <c r="D48" s="8">
        <v>3.92</v>
      </c>
      <c r="E48" s="12">
        <v>8</v>
      </c>
      <c r="F48" s="8">
        <v>6.67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101</v>
      </c>
      <c r="C49" s="12">
        <v>7</v>
      </c>
      <c r="D49" s="8">
        <v>3.43</v>
      </c>
      <c r="E49" s="12">
        <v>5</v>
      </c>
      <c r="F49" s="8">
        <v>4.17</v>
      </c>
      <c r="G49" s="12">
        <v>2</v>
      </c>
      <c r="H49" s="8">
        <v>2.74</v>
      </c>
      <c r="I49" s="12">
        <v>0</v>
      </c>
    </row>
    <row r="50" spans="2:9" ht="15" customHeight="1" x14ac:dyDescent="0.2">
      <c r="B50" t="s">
        <v>102</v>
      </c>
      <c r="C50" s="12">
        <v>7</v>
      </c>
      <c r="D50" s="8">
        <v>3.43</v>
      </c>
      <c r="E50" s="12">
        <v>4</v>
      </c>
      <c r="F50" s="8">
        <v>3.33</v>
      </c>
      <c r="G50" s="12">
        <v>3</v>
      </c>
      <c r="H50" s="8">
        <v>4.1100000000000003</v>
      </c>
      <c r="I50" s="12">
        <v>0</v>
      </c>
    </row>
    <row r="51" spans="2:9" ht="15" customHeight="1" x14ac:dyDescent="0.2">
      <c r="B51" t="s">
        <v>113</v>
      </c>
      <c r="C51" s="12">
        <v>7</v>
      </c>
      <c r="D51" s="8">
        <v>3.43</v>
      </c>
      <c r="E51" s="12">
        <v>0</v>
      </c>
      <c r="F51" s="8">
        <v>0</v>
      </c>
      <c r="G51" s="12">
        <v>1</v>
      </c>
      <c r="H51" s="8">
        <v>1.37</v>
      </c>
      <c r="I51" s="12">
        <v>0</v>
      </c>
    </row>
    <row r="52" spans="2:9" ht="15" customHeight="1" x14ac:dyDescent="0.2">
      <c r="B52" t="s">
        <v>96</v>
      </c>
      <c r="C52" s="12">
        <v>6</v>
      </c>
      <c r="D52" s="8">
        <v>2.94</v>
      </c>
      <c r="E52" s="12">
        <v>2</v>
      </c>
      <c r="F52" s="8">
        <v>1.67</v>
      </c>
      <c r="G52" s="12">
        <v>4</v>
      </c>
      <c r="H52" s="8">
        <v>5.48</v>
      </c>
      <c r="I52" s="12">
        <v>0</v>
      </c>
    </row>
    <row r="53" spans="2:9" ht="15" customHeight="1" x14ac:dyDescent="0.2">
      <c r="B53" t="s">
        <v>98</v>
      </c>
      <c r="C53" s="12">
        <v>6</v>
      </c>
      <c r="D53" s="8">
        <v>2.94</v>
      </c>
      <c r="E53" s="12">
        <v>4</v>
      </c>
      <c r="F53" s="8">
        <v>3.33</v>
      </c>
      <c r="G53" s="12">
        <v>2</v>
      </c>
      <c r="H53" s="8">
        <v>2.74</v>
      </c>
      <c r="I53" s="12">
        <v>0</v>
      </c>
    </row>
    <row r="54" spans="2:9" ht="15" customHeight="1" x14ac:dyDescent="0.2">
      <c r="B54" t="s">
        <v>133</v>
      </c>
      <c r="C54" s="12">
        <v>6</v>
      </c>
      <c r="D54" s="8">
        <v>2.94</v>
      </c>
      <c r="E54" s="12">
        <v>4</v>
      </c>
      <c r="F54" s="8">
        <v>3.33</v>
      </c>
      <c r="G54" s="12">
        <v>0</v>
      </c>
      <c r="H54" s="8">
        <v>0</v>
      </c>
      <c r="I54" s="12">
        <v>2</v>
      </c>
    </row>
    <row r="55" spans="2:9" ht="15" customHeight="1" x14ac:dyDescent="0.2">
      <c r="B55" t="s">
        <v>104</v>
      </c>
      <c r="C55" s="12">
        <v>6</v>
      </c>
      <c r="D55" s="8">
        <v>2.94</v>
      </c>
      <c r="E55" s="12">
        <v>4</v>
      </c>
      <c r="F55" s="8">
        <v>3.33</v>
      </c>
      <c r="G55" s="12">
        <v>2</v>
      </c>
      <c r="H55" s="8">
        <v>2.74</v>
      </c>
      <c r="I55" s="12">
        <v>0</v>
      </c>
    </row>
    <row r="56" spans="2:9" ht="15" customHeight="1" x14ac:dyDescent="0.2">
      <c r="B56" t="s">
        <v>132</v>
      </c>
      <c r="C56" s="12">
        <v>5</v>
      </c>
      <c r="D56" s="8">
        <v>2.4500000000000002</v>
      </c>
      <c r="E56" s="12">
        <v>3</v>
      </c>
      <c r="F56" s="8">
        <v>2.5</v>
      </c>
      <c r="G56" s="12">
        <v>2</v>
      </c>
      <c r="H56" s="8">
        <v>2.74</v>
      </c>
      <c r="I56" s="12">
        <v>0</v>
      </c>
    </row>
    <row r="57" spans="2:9" ht="15" customHeight="1" x14ac:dyDescent="0.2">
      <c r="B57" t="s">
        <v>99</v>
      </c>
      <c r="C57" s="12">
        <v>5</v>
      </c>
      <c r="D57" s="8">
        <v>2.4500000000000002</v>
      </c>
      <c r="E57" s="12">
        <v>3</v>
      </c>
      <c r="F57" s="8">
        <v>2.5</v>
      </c>
      <c r="G57" s="12">
        <v>2</v>
      </c>
      <c r="H57" s="8">
        <v>2.74</v>
      </c>
      <c r="I57" s="12">
        <v>0</v>
      </c>
    </row>
    <row r="58" spans="2:9" ht="15" customHeight="1" x14ac:dyDescent="0.2">
      <c r="B58" t="s">
        <v>103</v>
      </c>
      <c r="C58" s="12">
        <v>5</v>
      </c>
      <c r="D58" s="8">
        <v>2.4500000000000002</v>
      </c>
      <c r="E58" s="12">
        <v>0</v>
      </c>
      <c r="F58" s="8">
        <v>0</v>
      </c>
      <c r="G58" s="12">
        <v>5</v>
      </c>
      <c r="H58" s="8">
        <v>6.85</v>
      </c>
      <c r="I58" s="12">
        <v>0</v>
      </c>
    </row>
    <row r="59" spans="2:9" ht="15" customHeight="1" x14ac:dyDescent="0.2">
      <c r="B59" t="s">
        <v>121</v>
      </c>
      <c r="C59" s="12">
        <v>5</v>
      </c>
      <c r="D59" s="8">
        <v>2.4500000000000002</v>
      </c>
      <c r="E59" s="12">
        <v>0</v>
      </c>
      <c r="F59" s="8">
        <v>0</v>
      </c>
      <c r="G59" s="12">
        <v>5</v>
      </c>
      <c r="H59" s="8">
        <v>6.85</v>
      </c>
      <c r="I59" s="12">
        <v>0</v>
      </c>
    </row>
    <row r="60" spans="2:9" ht="15" customHeight="1" x14ac:dyDescent="0.2">
      <c r="B60" t="s">
        <v>124</v>
      </c>
      <c r="C60" s="12">
        <v>5</v>
      </c>
      <c r="D60" s="8">
        <v>2.4500000000000002</v>
      </c>
      <c r="E60" s="12">
        <v>4</v>
      </c>
      <c r="F60" s="8">
        <v>3.33</v>
      </c>
      <c r="G60" s="12">
        <v>1</v>
      </c>
      <c r="H60" s="8">
        <v>1.37</v>
      </c>
      <c r="I60" s="12">
        <v>0</v>
      </c>
    </row>
    <row r="61" spans="2:9" ht="15" customHeight="1" x14ac:dyDescent="0.2">
      <c r="B61" t="s">
        <v>122</v>
      </c>
      <c r="C61" s="12">
        <v>4</v>
      </c>
      <c r="D61" s="8">
        <v>1.96</v>
      </c>
      <c r="E61" s="12">
        <v>4</v>
      </c>
      <c r="F61" s="8">
        <v>3.33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100</v>
      </c>
      <c r="C62" s="12">
        <v>4</v>
      </c>
      <c r="D62" s="8">
        <v>1.96</v>
      </c>
      <c r="E62" s="12">
        <v>3</v>
      </c>
      <c r="F62" s="8">
        <v>2.5</v>
      </c>
      <c r="G62" s="12">
        <v>1</v>
      </c>
      <c r="H62" s="8">
        <v>1.37</v>
      </c>
      <c r="I62" s="12">
        <v>0</v>
      </c>
    </row>
    <row r="63" spans="2:9" ht="15" customHeight="1" x14ac:dyDescent="0.2">
      <c r="B63" t="s">
        <v>106</v>
      </c>
      <c r="C63" s="12">
        <v>4</v>
      </c>
      <c r="D63" s="8">
        <v>1.96</v>
      </c>
      <c r="E63" s="12">
        <v>1</v>
      </c>
      <c r="F63" s="8">
        <v>0.83</v>
      </c>
      <c r="G63" s="12">
        <v>3</v>
      </c>
      <c r="H63" s="8">
        <v>4.1100000000000003</v>
      </c>
      <c r="I63" s="12">
        <v>0</v>
      </c>
    </row>
    <row r="64" spans="2:9" ht="15" customHeight="1" x14ac:dyDescent="0.2">
      <c r="B64" t="s">
        <v>126</v>
      </c>
      <c r="C64" s="12">
        <v>3</v>
      </c>
      <c r="D64" s="8">
        <v>1.47</v>
      </c>
      <c r="E64" s="12">
        <v>0</v>
      </c>
      <c r="F64" s="8">
        <v>0</v>
      </c>
      <c r="G64" s="12">
        <v>3</v>
      </c>
      <c r="H64" s="8">
        <v>4.1100000000000003</v>
      </c>
      <c r="I64" s="12">
        <v>0</v>
      </c>
    </row>
    <row r="65" spans="2:9" ht="15" customHeight="1" x14ac:dyDescent="0.2">
      <c r="B65" t="s">
        <v>149</v>
      </c>
      <c r="C65" s="12">
        <v>3</v>
      </c>
      <c r="D65" s="8">
        <v>1.47</v>
      </c>
      <c r="E65" s="12">
        <v>1</v>
      </c>
      <c r="F65" s="8">
        <v>0.83</v>
      </c>
      <c r="G65" s="12">
        <v>2</v>
      </c>
      <c r="H65" s="8">
        <v>2.74</v>
      </c>
      <c r="I65" s="12">
        <v>0</v>
      </c>
    </row>
    <row r="66" spans="2:9" ht="15" customHeight="1" x14ac:dyDescent="0.2">
      <c r="B66" t="s">
        <v>127</v>
      </c>
      <c r="C66" s="12">
        <v>3</v>
      </c>
      <c r="D66" s="8">
        <v>1.47</v>
      </c>
      <c r="E66" s="12">
        <v>3</v>
      </c>
      <c r="F66" s="8">
        <v>2.5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107</v>
      </c>
      <c r="C67" s="12">
        <v>3</v>
      </c>
      <c r="D67" s="8">
        <v>1.47</v>
      </c>
      <c r="E67" s="12">
        <v>1</v>
      </c>
      <c r="F67" s="8">
        <v>0.83</v>
      </c>
      <c r="G67" s="12">
        <v>2</v>
      </c>
      <c r="H67" s="8">
        <v>2.74</v>
      </c>
      <c r="I67" s="12">
        <v>0</v>
      </c>
    </row>
    <row r="68" spans="2:9" ht="15" customHeight="1" x14ac:dyDescent="0.2">
      <c r="B68" t="s">
        <v>163</v>
      </c>
      <c r="C68" s="12">
        <v>3</v>
      </c>
      <c r="D68" s="8">
        <v>1.47</v>
      </c>
      <c r="E68" s="12">
        <v>0</v>
      </c>
      <c r="F68" s="8">
        <v>0</v>
      </c>
      <c r="G68" s="12">
        <v>3</v>
      </c>
      <c r="H68" s="8">
        <v>4.1100000000000003</v>
      </c>
      <c r="I68" s="12">
        <v>0</v>
      </c>
    </row>
    <row r="69" spans="2:9" ht="15" customHeight="1" x14ac:dyDescent="0.2">
      <c r="B69" t="s">
        <v>108</v>
      </c>
      <c r="C69" s="12">
        <v>3</v>
      </c>
      <c r="D69" s="8">
        <v>1.47</v>
      </c>
      <c r="E69" s="12">
        <v>3</v>
      </c>
      <c r="F69" s="8">
        <v>2.5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114</v>
      </c>
      <c r="C70" s="12">
        <v>3</v>
      </c>
      <c r="D70" s="8">
        <v>1.47</v>
      </c>
      <c r="E70" s="12">
        <v>3</v>
      </c>
      <c r="F70" s="8">
        <v>2.5</v>
      </c>
      <c r="G70" s="12">
        <v>0</v>
      </c>
      <c r="H70" s="8">
        <v>0</v>
      </c>
      <c r="I70" s="12">
        <v>0</v>
      </c>
    </row>
    <row r="72" spans="2:9" ht="15" customHeight="1" x14ac:dyDescent="0.2">
      <c r="B72" t="s">
        <v>187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CA130-BF9E-4A08-A837-FD78A0F3BA70}">
  <sheetPr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203</v>
      </c>
    </row>
    <row r="4" spans="2:9" ht="33" customHeight="1" x14ac:dyDescent="0.2">
      <c r="B4" t="s">
        <v>183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15</v>
      </c>
      <c r="D6" s="8">
        <v>15.63</v>
      </c>
      <c r="E6" s="12">
        <v>10</v>
      </c>
      <c r="F6" s="8">
        <v>14.71</v>
      </c>
      <c r="G6" s="12">
        <v>5</v>
      </c>
      <c r="H6" s="8">
        <v>22.73</v>
      </c>
      <c r="I6" s="12">
        <v>0</v>
      </c>
    </row>
    <row r="7" spans="2:9" ht="15" customHeight="1" x14ac:dyDescent="0.2">
      <c r="B7" t="s">
        <v>22</v>
      </c>
      <c r="C7" s="12">
        <v>11</v>
      </c>
      <c r="D7" s="8">
        <v>11.46</v>
      </c>
      <c r="E7" s="12">
        <v>5</v>
      </c>
      <c r="F7" s="8">
        <v>7.35</v>
      </c>
      <c r="G7" s="12">
        <v>6</v>
      </c>
      <c r="H7" s="8">
        <v>27.27</v>
      </c>
      <c r="I7" s="12">
        <v>0</v>
      </c>
    </row>
    <row r="8" spans="2:9" ht="15" customHeight="1" x14ac:dyDescent="0.2">
      <c r="B8" t="s">
        <v>23</v>
      </c>
      <c r="C8" s="12">
        <v>1</v>
      </c>
      <c r="D8" s="8">
        <v>1.04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24</v>
      </c>
      <c r="C9" s="12">
        <v>2</v>
      </c>
      <c r="D9" s="8">
        <v>2.08</v>
      </c>
      <c r="E9" s="12">
        <v>1</v>
      </c>
      <c r="F9" s="8">
        <v>1.47</v>
      </c>
      <c r="G9" s="12">
        <v>1</v>
      </c>
      <c r="H9" s="8">
        <v>4.55</v>
      </c>
      <c r="I9" s="12">
        <v>0</v>
      </c>
    </row>
    <row r="10" spans="2:9" ht="15" customHeight="1" x14ac:dyDescent="0.2">
      <c r="B10" t="s">
        <v>25</v>
      </c>
      <c r="C10" s="12">
        <v>5</v>
      </c>
      <c r="D10" s="8">
        <v>5.21</v>
      </c>
      <c r="E10" s="12">
        <v>5</v>
      </c>
      <c r="F10" s="8">
        <v>7.35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26</v>
      </c>
      <c r="C11" s="12">
        <v>20</v>
      </c>
      <c r="D11" s="8">
        <v>20.83</v>
      </c>
      <c r="E11" s="12">
        <v>15</v>
      </c>
      <c r="F11" s="8">
        <v>22.06</v>
      </c>
      <c r="G11" s="12">
        <v>5</v>
      </c>
      <c r="H11" s="8">
        <v>22.73</v>
      </c>
      <c r="I11" s="12">
        <v>0</v>
      </c>
    </row>
    <row r="12" spans="2:9" ht="15" customHeight="1" x14ac:dyDescent="0.2">
      <c r="B12" t="s">
        <v>27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28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29</v>
      </c>
      <c r="C14" s="12">
        <v>2</v>
      </c>
      <c r="D14" s="8">
        <v>2.08</v>
      </c>
      <c r="E14" s="12">
        <v>0</v>
      </c>
      <c r="F14" s="8">
        <v>0</v>
      </c>
      <c r="G14" s="12">
        <v>2</v>
      </c>
      <c r="H14" s="8">
        <v>9.09</v>
      </c>
      <c r="I14" s="12">
        <v>0</v>
      </c>
    </row>
    <row r="15" spans="2:9" ht="15" customHeight="1" x14ac:dyDescent="0.2">
      <c r="B15" t="s">
        <v>30</v>
      </c>
      <c r="C15" s="12">
        <v>18</v>
      </c>
      <c r="D15" s="8">
        <v>18.75</v>
      </c>
      <c r="E15" s="12">
        <v>17</v>
      </c>
      <c r="F15" s="8">
        <v>25</v>
      </c>
      <c r="G15" s="12">
        <v>1</v>
      </c>
      <c r="H15" s="8">
        <v>4.55</v>
      </c>
      <c r="I15" s="12">
        <v>0</v>
      </c>
    </row>
    <row r="16" spans="2:9" ht="15" customHeight="1" x14ac:dyDescent="0.2">
      <c r="B16" t="s">
        <v>31</v>
      </c>
      <c r="C16" s="12">
        <v>11</v>
      </c>
      <c r="D16" s="8">
        <v>11.46</v>
      </c>
      <c r="E16" s="12">
        <v>11</v>
      </c>
      <c r="F16" s="8">
        <v>16.18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32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33</v>
      </c>
      <c r="C18" s="12">
        <v>2</v>
      </c>
      <c r="D18" s="8">
        <v>2.08</v>
      </c>
      <c r="E18" s="12">
        <v>1</v>
      </c>
      <c r="F18" s="8">
        <v>1.47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34</v>
      </c>
      <c r="C19" s="12">
        <v>9</v>
      </c>
      <c r="D19" s="8">
        <v>9.3800000000000008</v>
      </c>
      <c r="E19" s="12">
        <v>3</v>
      </c>
      <c r="F19" s="8">
        <v>4.41</v>
      </c>
      <c r="G19" s="12">
        <v>2</v>
      </c>
      <c r="H19" s="8">
        <v>9.09</v>
      </c>
      <c r="I19" s="12">
        <v>4</v>
      </c>
    </row>
    <row r="20" spans="2:9" ht="15" customHeight="1" x14ac:dyDescent="0.2">
      <c r="B20" s="9" t="s">
        <v>184</v>
      </c>
      <c r="C20" s="12">
        <f>SUM(LTBL_32525[総数／事業所数])</f>
        <v>96</v>
      </c>
      <c r="E20" s="12">
        <f>SUBTOTAL(109,LTBL_32525[個人／事業所数])</f>
        <v>68</v>
      </c>
      <c r="G20" s="12">
        <f>SUBTOTAL(109,LTBL_32525[法人／事業所数])</f>
        <v>22</v>
      </c>
      <c r="I20" s="12">
        <f>SUBTOTAL(109,LTBL_32525[法人以外の団体／事業所数])</f>
        <v>4</v>
      </c>
    </row>
    <row r="21" spans="2:9" ht="15" customHeight="1" x14ac:dyDescent="0.2">
      <c r="E21" s="11">
        <f>LTBL_32525[[#Totals],[個人／事業所数]]/LTBL_32525[[#Totals],[総数／事業所数]]</f>
        <v>0.70833333333333337</v>
      </c>
      <c r="G21" s="11">
        <f>LTBL_32525[[#Totals],[法人／事業所数]]/LTBL_32525[[#Totals],[総数／事業所数]]</f>
        <v>0.22916666666666666</v>
      </c>
      <c r="I21" s="11">
        <f>LTBL_32525[[#Totals],[法人以外の団体／事業所数]]/LTBL_32525[[#Totals],[総数／事業所数]]</f>
        <v>4.1666666666666664E-2</v>
      </c>
    </row>
    <row r="23" spans="2:9" ht="33" customHeight="1" x14ac:dyDescent="0.2">
      <c r="B23" t="s">
        <v>185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58</v>
      </c>
      <c r="C24" s="12">
        <v>12</v>
      </c>
      <c r="D24" s="8">
        <v>12.5</v>
      </c>
      <c r="E24" s="12">
        <v>12</v>
      </c>
      <c r="F24" s="8">
        <v>17.649999999999999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52</v>
      </c>
      <c r="C25" s="12">
        <v>10</v>
      </c>
      <c r="D25" s="8">
        <v>10.42</v>
      </c>
      <c r="E25" s="12">
        <v>9</v>
      </c>
      <c r="F25" s="8">
        <v>13.24</v>
      </c>
      <c r="G25" s="12">
        <v>1</v>
      </c>
      <c r="H25" s="8">
        <v>4.55</v>
      </c>
      <c r="I25" s="12">
        <v>0</v>
      </c>
    </row>
    <row r="26" spans="2:9" ht="15" customHeight="1" x14ac:dyDescent="0.2">
      <c r="B26" t="s">
        <v>59</v>
      </c>
      <c r="C26" s="12">
        <v>9</v>
      </c>
      <c r="D26" s="8">
        <v>9.3800000000000008</v>
      </c>
      <c r="E26" s="12">
        <v>9</v>
      </c>
      <c r="F26" s="8">
        <v>13.24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43</v>
      </c>
      <c r="C27" s="12">
        <v>8</v>
      </c>
      <c r="D27" s="8">
        <v>8.33</v>
      </c>
      <c r="E27" s="12">
        <v>6</v>
      </c>
      <c r="F27" s="8">
        <v>8.82</v>
      </c>
      <c r="G27" s="12">
        <v>2</v>
      </c>
      <c r="H27" s="8">
        <v>9.09</v>
      </c>
      <c r="I27" s="12">
        <v>0</v>
      </c>
    </row>
    <row r="28" spans="2:9" ht="15" customHeight="1" x14ac:dyDescent="0.2">
      <c r="B28" t="s">
        <v>54</v>
      </c>
      <c r="C28" s="12">
        <v>6</v>
      </c>
      <c r="D28" s="8">
        <v>6.25</v>
      </c>
      <c r="E28" s="12">
        <v>5</v>
      </c>
      <c r="F28" s="8">
        <v>7.35</v>
      </c>
      <c r="G28" s="12">
        <v>1</v>
      </c>
      <c r="H28" s="8">
        <v>4.55</v>
      </c>
      <c r="I28" s="12">
        <v>0</v>
      </c>
    </row>
    <row r="29" spans="2:9" ht="15" customHeight="1" x14ac:dyDescent="0.2">
      <c r="B29" t="s">
        <v>67</v>
      </c>
      <c r="C29" s="12">
        <v>6</v>
      </c>
      <c r="D29" s="8">
        <v>6.25</v>
      </c>
      <c r="E29" s="12">
        <v>5</v>
      </c>
      <c r="F29" s="8">
        <v>7.35</v>
      </c>
      <c r="G29" s="12">
        <v>1</v>
      </c>
      <c r="H29" s="8">
        <v>4.55</v>
      </c>
      <c r="I29" s="12">
        <v>0</v>
      </c>
    </row>
    <row r="30" spans="2:9" ht="15" customHeight="1" x14ac:dyDescent="0.2">
      <c r="B30" t="s">
        <v>44</v>
      </c>
      <c r="C30" s="12">
        <v>5</v>
      </c>
      <c r="D30" s="8">
        <v>5.21</v>
      </c>
      <c r="E30" s="12">
        <v>4</v>
      </c>
      <c r="F30" s="8">
        <v>5.88</v>
      </c>
      <c r="G30" s="12">
        <v>1</v>
      </c>
      <c r="H30" s="8">
        <v>4.55</v>
      </c>
      <c r="I30" s="12">
        <v>0</v>
      </c>
    </row>
    <row r="31" spans="2:9" ht="15" customHeight="1" x14ac:dyDescent="0.2">
      <c r="B31" t="s">
        <v>46</v>
      </c>
      <c r="C31" s="12">
        <v>5</v>
      </c>
      <c r="D31" s="8">
        <v>5.21</v>
      </c>
      <c r="E31" s="12">
        <v>1</v>
      </c>
      <c r="F31" s="8">
        <v>1.47</v>
      </c>
      <c r="G31" s="12">
        <v>4</v>
      </c>
      <c r="H31" s="8">
        <v>18.18</v>
      </c>
      <c r="I31" s="12">
        <v>0</v>
      </c>
    </row>
    <row r="32" spans="2:9" ht="15" customHeight="1" x14ac:dyDescent="0.2">
      <c r="B32" t="s">
        <v>78</v>
      </c>
      <c r="C32" s="12">
        <v>4</v>
      </c>
      <c r="D32" s="8">
        <v>4.17</v>
      </c>
      <c r="E32" s="12">
        <v>4</v>
      </c>
      <c r="F32" s="8">
        <v>5.88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71</v>
      </c>
      <c r="C33" s="12">
        <v>4</v>
      </c>
      <c r="D33" s="8">
        <v>4.17</v>
      </c>
      <c r="E33" s="12">
        <v>0</v>
      </c>
      <c r="F33" s="8">
        <v>0</v>
      </c>
      <c r="G33" s="12">
        <v>0</v>
      </c>
      <c r="H33" s="8">
        <v>0</v>
      </c>
      <c r="I33" s="12">
        <v>4</v>
      </c>
    </row>
    <row r="34" spans="2:9" ht="15" customHeight="1" x14ac:dyDescent="0.2">
      <c r="B34" t="s">
        <v>45</v>
      </c>
      <c r="C34" s="12">
        <v>2</v>
      </c>
      <c r="D34" s="8">
        <v>2.08</v>
      </c>
      <c r="E34" s="12">
        <v>0</v>
      </c>
      <c r="F34" s="8">
        <v>0</v>
      </c>
      <c r="G34" s="12">
        <v>2</v>
      </c>
      <c r="H34" s="8">
        <v>9.09</v>
      </c>
      <c r="I34" s="12">
        <v>0</v>
      </c>
    </row>
    <row r="35" spans="2:9" ht="15" customHeight="1" x14ac:dyDescent="0.2">
      <c r="B35" t="s">
        <v>68</v>
      </c>
      <c r="C35" s="12">
        <v>2</v>
      </c>
      <c r="D35" s="8">
        <v>2.08</v>
      </c>
      <c r="E35" s="12">
        <v>1</v>
      </c>
      <c r="F35" s="8">
        <v>1.47</v>
      </c>
      <c r="G35" s="12">
        <v>1</v>
      </c>
      <c r="H35" s="8">
        <v>4.55</v>
      </c>
      <c r="I35" s="12">
        <v>0</v>
      </c>
    </row>
    <row r="36" spans="2:9" ht="15" customHeight="1" x14ac:dyDescent="0.2">
      <c r="B36" t="s">
        <v>89</v>
      </c>
      <c r="C36" s="12">
        <v>2</v>
      </c>
      <c r="D36" s="8">
        <v>2.08</v>
      </c>
      <c r="E36" s="12">
        <v>1</v>
      </c>
      <c r="F36" s="8">
        <v>1.47</v>
      </c>
      <c r="G36" s="12">
        <v>1</v>
      </c>
      <c r="H36" s="8">
        <v>4.55</v>
      </c>
      <c r="I36" s="12">
        <v>0</v>
      </c>
    </row>
    <row r="37" spans="2:9" ht="15" customHeight="1" x14ac:dyDescent="0.2">
      <c r="B37" t="s">
        <v>53</v>
      </c>
      <c r="C37" s="12">
        <v>2</v>
      </c>
      <c r="D37" s="8">
        <v>2.08</v>
      </c>
      <c r="E37" s="12">
        <v>0</v>
      </c>
      <c r="F37" s="8">
        <v>0</v>
      </c>
      <c r="G37" s="12">
        <v>2</v>
      </c>
      <c r="H37" s="8">
        <v>9.09</v>
      </c>
      <c r="I37" s="12">
        <v>0</v>
      </c>
    </row>
    <row r="38" spans="2:9" ht="15" customHeight="1" x14ac:dyDescent="0.2">
      <c r="B38" t="s">
        <v>57</v>
      </c>
      <c r="C38" s="12">
        <v>2</v>
      </c>
      <c r="D38" s="8">
        <v>2.08</v>
      </c>
      <c r="E38" s="12">
        <v>0</v>
      </c>
      <c r="F38" s="8">
        <v>0</v>
      </c>
      <c r="G38" s="12">
        <v>2</v>
      </c>
      <c r="H38" s="8">
        <v>9.09</v>
      </c>
      <c r="I38" s="12">
        <v>0</v>
      </c>
    </row>
    <row r="39" spans="2:9" ht="15" customHeight="1" x14ac:dyDescent="0.2">
      <c r="B39" t="s">
        <v>91</v>
      </c>
      <c r="C39" s="12">
        <v>2</v>
      </c>
      <c r="D39" s="8">
        <v>2.08</v>
      </c>
      <c r="E39" s="12">
        <v>2</v>
      </c>
      <c r="F39" s="8">
        <v>2.94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61</v>
      </c>
      <c r="C40" s="12">
        <v>2</v>
      </c>
      <c r="D40" s="8">
        <v>2.08</v>
      </c>
      <c r="E40" s="12">
        <v>1</v>
      </c>
      <c r="F40" s="8">
        <v>1.47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92</v>
      </c>
      <c r="C41" s="12">
        <v>2</v>
      </c>
      <c r="D41" s="8">
        <v>2.08</v>
      </c>
      <c r="E41" s="12">
        <v>1</v>
      </c>
      <c r="F41" s="8">
        <v>1.47</v>
      </c>
      <c r="G41" s="12">
        <v>1</v>
      </c>
      <c r="H41" s="8">
        <v>4.55</v>
      </c>
      <c r="I41" s="12">
        <v>0</v>
      </c>
    </row>
    <row r="42" spans="2:9" ht="15" customHeight="1" x14ac:dyDescent="0.2">
      <c r="B42" t="s">
        <v>80</v>
      </c>
      <c r="C42" s="12">
        <v>1</v>
      </c>
      <c r="D42" s="8">
        <v>1.04</v>
      </c>
      <c r="E42" s="12">
        <v>1</v>
      </c>
      <c r="F42" s="8">
        <v>1.47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87</v>
      </c>
      <c r="C43" s="12">
        <v>1</v>
      </c>
      <c r="D43" s="8">
        <v>1.04</v>
      </c>
      <c r="E43" s="12">
        <v>0</v>
      </c>
      <c r="F43" s="8">
        <v>0</v>
      </c>
      <c r="G43" s="12">
        <v>1</v>
      </c>
      <c r="H43" s="8">
        <v>4.55</v>
      </c>
      <c r="I43" s="12">
        <v>0</v>
      </c>
    </row>
    <row r="44" spans="2:9" ht="15" customHeight="1" x14ac:dyDescent="0.2">
      <c r="B44" t="s">
        <v>88</v>
      </c>
      <c r="C44" s="12">
        <v>1</v>
      </c>
      <c r="D44" s="8">
        <v>1.04</v>
      </c>
      <c r="E44" s="12">
        <v>1</v>
      </c>
      <c r="F44" s="8">
        <v>1.47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69</v>
      </c>
      <c r="C45" s="12">
        <v>1</v>
      </c>
      <c r="D45" s="8">
        <v>1.04</v>
      </c>
      <c r="E45" s="12">
        <v>1</v>
      </c>
      <c r="F45" s="8">
        <v>1.47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83</v>
      </c>
      <c r="C46" s="12">
        <v>1</v>
      </c>
      <c r="D46" s="8">
        <v>1.04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90</v>
      </c>
      <c r="C47" s="12">
        <v>1</v>
      </c>
      <c r="D47" s="8">
        <v>1.04</v>
      </c>
      <c r="E47" s="12">
        <v>1</v>
      </c>
      <c r="F47" s="8">
        <v>1.47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47</v>
      </c>
      <c r="C48" s="12">
        <v>1</v>
      </c>
      <c r="D48" s="8">
        <v>1.04</v>
      </c>
      <c r="E48" s="12">
        <v>0</v>
      </c>
      <c r="F48" s="8">
        <v>0</v>
      </c>
      <c r="G48" s="12">
        <v>1</v>
      </c>
      <c r="H48" s="8">
        <v>4.55</v>
      </c>
      <c r="I48" s="12">
        <v>0</v>
      </c>
    </row>
    <row r="49" spans="2:9" ht="15" customHeight="1" x14ac:dyDescent="0.2">
      <c r="B49" t="s">
        <v>51</v>
      </c>
      <c r="C49" s="12">
        <v>1</v>
      </c>
      <c r="D49" s="8">
        <v>1.04</v>
      </c>
      <c r="E49" s="12">
        <v>1</v>
      </c>
      <c r="F49" s="8">
        <v>1.47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66</v>
      </c>
      <c r="C50" s="12">
        <v>1</v>
      </c>
      <c r="D50" s="8">
        <v>1.04</v>
      </c>
      <c r="E50" s="12">
        <v>1</v>
      </c>
      <c r="F50" s="8">
        <v>1.47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70</v>
      </c>
      <c r="C51" s="12">
        <v>1</v>
      </c>
      <c r="D51" s="8">
        <v>1.04</v>
      </c>
      <c r="E51" s="12">
        <v>1</v>
      </c>
      <c r="F51" s="8">
        <v>1.47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64</v>
      </c>
      <c r="C52" s="12">
        <v>1</v>
      </c>
      <c r="D52" s="8">
        <v>1.04</v>
      </c>
      <c r="E52" s="12">
        <v>0</v>
      </c>
      <c r="F52" s="8">
        <v>0</v>
      </c>
      <c r="G52" s="12">
        <v>1</v>
      </c>
      <c r="H52" s="8">
        <v>4.55</v>
      </c>
      <c r="I52" s="12">
        <v>0</v>
      </c>
    </row>
    <row r="55" spans="2:9" ht="33" customHeight="1" x14ac:dyDescent="0.2">
      <c r="B55" t="s">
        <v>186</v>
      </c>
      <c r="C55" s="10" t="s">
        <v>36</v>
      </c>
      <c r="D55" s="10" t="s">
        <v>37</v>
      </c>
      <c r="E55" s="10" t="s">
        <v>38</v>
      </c>
      <c r="F55" s="10" t="s">
        <v>39</v>
      </c>
      <c r="G55" s="10" t="s">
        <v>40</v>
      </c>
      <c r="H55" s="10" t="s">
        <v>41</v>
      </c>
      <c r="I55" s="10" t="s">
        <v>42</v>
      </c>
    </row>
    <row r="56" spans="2:9" ht="15" customHeight="1" x14ac:dyDescent="0.2">
      <c r="B56" t="s">
        <v>145</v>
      </c>
      <c r="C56" s="12">
        <v>6</v>
      </c>
      <c r="D56" s="8">
        <v>6.25</v>
      </c>
      <c r="E56" s="12">
        <v>5</v>
      </c>
      <c r="F56" s="8">
        <v>7.35</v>
      </c>
      <c r="G56" s="12">
        <v>1</v>
      </c>
      <c r="H56" s="8">
        <v>4.55</v>
      </c>
      <c r="I56" s="12">
        <v>0</v>
      </c>
    </row>
    <row r="57" spans="2:9" ht="15" customHeight="1" x14ac:dyDescent="0.2">
      <c r="B57" t="s">
        <v>127</v>
      </c>
      <c r="C57" s="12">
        <v>5</v>
      </c>
      <c r="D57" s="8">
        <v>5.21</v>
      </c>
      <c r="E57" s="12">
        <v>5</v>
      </c>
      <c r="F57" s="8">
        <v>7.35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171</v>
      </c>
      <c r="C58" s="12">
        <v>4</v>
      </c>
      <c r="D58" s="8">
        <v>4.17</v>
      </c>
      <c r="E58" s="12">
        <v>1</v>
      </c>
      <c r="F58" s="8">
        <v>1.47</v>
      </c>
      <c r="G58" s="12">
        <v>3</v>
      </c>
      <c r="H58" s="8">
        <v>13.64</v>
      </c>
      <c r="I58" s="12">
        <v>0</v>
      </c>
    </row>
    <row r="59" spans="2:9" ht="15" customHeight="1" x14ac:dyDescent="0.2">
      <c r="B59" t="s">
        <v>141</v>
      </c>
      <c r="C59" s="12">
        <v>4</v>
      </c>
      <c r="D59" s="8">
        <v>4.17</v>
      </c>
      <c r="E59" s="12">
        <v>4</v>
      </c>
      <c r="F59" s="8">
        <v>5.88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110</v>
      </c>
      <c r="C60" s="12">
        <v>4</v>
      </c>
      <c r="D60" s="8">
        <v>4.17</v>
      </c>
      <c r="E60" s="12">
        <v>4</v>
      </c>
      <c r="F60" s="8">
        <v>5.88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112</v>
      </c>
      <c r="C61" s="12">
        <v>4</v>
      </c>
      <c r="D61" s="8">
        <v>4.17</v>
      </c>
      <c r="E61" s="12">
        <v>4</v>
      </c>
      <c r="F61" s="8">
        <v>5.88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131</v>
      </c>
      <c r="C62" s="12">
        <v>4</v>
      </c>
      <c r="D62" s="8">
        <v>4.17</v>
      </c>
      <c r="E62" s="12">
        <v>0</v>
      </c>
      <c r="F62" s="8">
        <v>0</v>
      </c>
      <c r="G62" s="12">
        <v>0</v>
      </c>
      <c r="H62" s="8">
        <v>0</v>
      </c>
      <c r="I62" s="12">
        <v>4</v>
      </c>
    </row>
    <row r="63" spans="2:9" ht="15" customHeight="1" x14ac:dyDescent="0.2">
      <c r="B63" t="s">
        <v>98</v>
      </c>
      <c r="C63" s="12">
        <v>3</v>
      </c>
      <c r="D63" s="8">
        <v>3.13</v>
      </c>
      <c r="E63" s="12">
        <v>3</v>
      </c>
      <c r="F63" s="8">
        <v>4.41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121</v>
      </c>
      <c r="C64" s="12">
        <v>3</v>
      </c>
      <c r="D64" s="8">
        <v>3.13</v>
      </c>
      <c r="E64" s="12">
        <v>2</v>
      </c>
      <c r="F64" s="8">
        <v>2.94</v>
      </c>
      <c r="G64" s="12">
        <v>1</v>
      </c>
      <c r="H64" s="8">
        <v>4.55</v>
      </c>
      <c r="I64" s="12">
        <v>0</v>
      </c>
    </row>
    <row r="65" spans="2:9" ht="15" customHeight="1" x14ac:dyDescent="0.2">
      <c r="B65" t="s">
        <v>124</v>
      </c>
      <c r="C65" s="12">
        <v>3</v>
      </c>
      <c r="D65" s="8">
        <v>3.13</v>
      </c>
      <c r="E65" s="12">
        <v>3</v>
      </c>
      <c r="F65" s="8">
        <v>4.41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111</v>
      </c>
      <c r="C66" s="12">
        <v>3</v>
      </c>
      <c r="D66" s="8">
        <v>3.13</v>
      </c>
      <c r="E66" s="12">
        <v>3</v>
      </c>
      <c r="F66" s="8">
        <v>4.41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96</v>
      </c>
      <c r="C67" s="12">
        <v>2</v>
      </c>
      <c r="D67" s="8">
        <v>2.08</v>
      </c>
      <c r="E67" s="12">
        <v>1</v>
      </c>
      <c r="F67" s="8">
        <v>1.47</v>
      </c>
      <c r="G67" s="12">
        <v>1</v>
      </c>
      <c r="H67" s="8">
        <v>4.55</v>
      </c>
      <c r="I67" s="12">
        <v>0</v>
      </c>
    </row>
    <row r="68" spans="2:9" ht="15" customHeight="1" x14ac:dyDescent="0.2">
      <c r="B68" t="s">
        <v>169</v>
      </c>
      <c r="C68" s="12">
        <v>2</v>
      </c>
      <c r="D68" s="8">
        <v>2.08</v>
      </c>
      <c r="E68" s="12">
        <v>2</v>
      </c>
      <c r="F68" s="8">
        <v>2.94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132</v>
      </c>
      <c r="C69" s="12">
        <v>2</v>
      </c>
      <c r="D69" s="8">
        <v>2.08</v>
      </c>
      <c r="E69" s="12">
        <v>2</v>
      </c>
      <c r="F69" s="8">
        <v>2.94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170</v>
      </c>
      <c r="C70" s="12">
        <v>2</v>
      </c>
      <c r="D70" s="8">
        <v>2.08</v>
      </c>
      <c r="E70" s="12">
        <v>1</v>
      </c>
      <c r="F70" s="8">
        <v>1.47</v>
      </c>
      <c r="G70" s="12">
        <v>1</v>
      </c>
      <c r="H70" s="8">
        <v>4.55</v>
      </c>
      <c r="I70" s="12">
        <v>0</v>
      </c>
    </row>
    <row r="71" spans="2:9" ht="15" customHeight="1" x14ac:dyDescent="0.2">
      <c r="B71" t="s">
        <v>100</v>
      </c>
      <c r="C71" s="12">
        <v>2</v>
      </c>
      <c r="D71" s="8">
        <v>2.08</v>
      </c>
      <c r="E71" s="12">
        <v>2</v>
      </c>
      <c r="F71" s="8">
        <v>2.94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103</v>
      </c>
      <c r="C72" s="12">
        <v>2</v>
      </c>
      <c r="D72" s="8">
        <v>2.08</v>
      </c>
      <c r="E72" s="12">
        <v>0</v>
      </c>
      <c r="F72" s="8">
        <v>0</v>
      </c>
      <c r="G72" s="12">
        <v>2</v>
      </c>
      <c r="H72" s="8">
        <v>9.09</v>
      </c>
      <c r="I72" s="12">
        <v>0</v>
      </c>
    </row>
    <row r="73" spans="2:9" ht="15" customHeight="1" x14ac:dyDescent="0.2">
      <c r="B73" t="s">
        <v>107</v>
      </c>
      <c r="C73" s="12">
        <v>2</v>
      </c>
      <c r="D73" s="8">
        <v>2.08</v>
      </c>
      <c r="E73" s="12">
        <v>0</v>
      </c>
      <c r="F73" s="8">
        <v>0</v>
      </c>
      <c r="G73" s="12">
        <v>2</v>
      </c>
      <c r="H73" s="8">
        <v>9.09</v>
      </c>
      <c r="I73" s="12">
        <v>0</v>
      </c>
    </row>
    <row r="74" spans="2:9" ht="15" customHeight="1" x14ac:dyDescent="0.2">
      <c r="B74" t="s">
        <v>119</v>
      </c>
      <c r="C74" s="12">
        <v>2</v>
      </c>
      <c r="D74" s="8">
        <v>2.08</v>
      </c>
      <c r="E74" s="12">
        <v>2</v>
      </c>
      <c r="F74" s="8">
        <v>2.94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172</v>
      </c>
      <c r="C75" s="12">
        <v>2</v>
      </c>
      <c r="D75" s="8">
        <v>2.08</v>
      </c>
      <c r="E75" s="12">
        <v>2</v>
      </c>
      <c r="F75" s="8">
        <v>2.94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173</v>
      </c>
      <c r="C76" s="12">
        <v>2</v>
      </c>
      <c r="D76" s="8">
        <v>2.08</v>
      </c>
      <c r="E76" s="12">
        <v>1</v>
      </c>
      <c r="F76" s="8">
        <v>1.47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174</v>
      </c>
      <c r="C77" s="12">
        <v>2</v>
      </c>
      <c r="D77" s="8">
        <v>2.08</v>
      </c>
      <c r="E77" s="12">
        <v>1</v>
      </c>
      <c r="F77" s="8">
        <v>1.47</v>
      </c>
      <c r="G77" s="12">
        <v>1</v>
      </c>
      <c r="H77" s="8">
        <v>4.55</v>
      </c>
      <c r="I77" s="12">
        <v>0</v>
      </c>
    </row>
    <row r="79" spans="2:9" ht="15" customHeight="1" x14ac:dyDescent="0.2">
      <c r="B79" t="s">
        <v>187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C677A-5747-44B0-A339-1FCC9B4ACF51}">
  <sheetPr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204</v>
      </c>
    </row>
    <row r="4" spans="2:9" ht="33" customHeight="1" x14ac:dyDescent="0.2">
      <c r="B4" t="s">
        <v>183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21</v>
      </c>
      <c r="D6" s="8">
        <v>14.58</v>
      </c>
      <c r="E6" s="12">
        <v>15</v>
      </c>
      <c r="F6" s="8">
        <v>15.79</v>
      </c>
      <c r="G6" s="12">
        <v>6</v>
      </c>
      <c r="H6" s="8">
        <v>13.64</v>
      </c>
      <c r="I6" s="12">
        <v>0</v>
      </c>
    </row>
    <row r="7" spans="2:9" ht="15" customHeight="1" x14ac:dyDescent="0.2">
      <c r="B7" t="s">
        <v>22</v>
      </c>
      <c r="C7" s="12">
        <v>14</v>
      </c>
      <c r="D7" s="8">
        <v>9.7200000000000006</v>
      </c>
      <c r="E7" s="12">
        <v>7</v>
      </c>
      <c r="F7" s="8">
        <v>7.37</v>
      </c>
      <c r="G7" s="12">
        <v>7</v>
      </c>
      <c r="H7" s="8">
        <v>15.91</v>
      </c>
      <c r="I7" s="12">
        <v>0</v>
      </c>
    </row>
    <row r="8" spans="2:9" ht="15" customHeight="1" x14ac:dyDescent="0.2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25</v>
      </c>
      <c r="C10" s="12">
        <v>2</v>
      </c>
      <c r="D10" s="8">
        <v>1.39</v>
      </c>
      <c r="E10" s="12">
        <v>0</v>
      </c>
      <c r="F10" s="8">
        <v>0</v>
      </c>
      <c r="G10" s="12">
        <v>1</v>
      </c>
      <c r="H10" s="8">
        <v>2.27</v>
      </c>
      <c r="I10" s="12">
        <v>0</v>
      </c>
    </row>
    <row r="11" spans="2:9" ht="15" customHeight="1" x14ac:dyDescent="0.2">
      <c r="B11" t="s">
        <v>26</v>
      </c>
      <c r="C11" s="12">
        <v>44</v>
      </c>
      <c r="D11" s="8">
        <v>30.56</v>
      </c>
      <c r="E11" s="12">
        <v>26</v>
      </c>
      <c r="F11" s="8">
        <v>27.37</v>
      </c>
      <c r="G11" s="12">
        <v>18</v>
      </c>
      <c r="H11" s="8">
        <v>40.909999999999997</v>
      </c>
      <c r="I11" s="12">
        <v>0</v>
      </c>
    </row>
    <row r="12" spans="2:9" ht="15" customHeight="1" x14ac:dyDescent="0.2">
      <c r="B12" t="s">
        <v>27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28</v>
      </c>
      <c r="C13" s="12">
        <v>3</v>
      </c>
      <c r="D13" s="8">
        <v>2.08</v>
      </c>
      <c r="E13" s="12">
        <v>2</v>
      </c>
      <c r="F13" s="8">
        <v>2.11</v>
      </c>
      <c r="G13" s="12">
        <v>1</v>
      </c>
      <c r="H13" s="8">
        <v>2.27</v>
      </c>
      <c r="I13" s="12">
        <v>0</v>
      </c>
    </row>
    <row r="14" spans="2:9" ht="15" customHeight="1" x14ac:dyDescent="0.2">
      <c r="B14" t="s">
        <v>29</v>
      </c>
      <c r="C14" s="12">
        <v>4</v>
      </c>
      <c r="D14" s="8">
        <v>2.78</v>
      </c>
      <c r="E14" s="12">
        <v>0</v>
      </c>
      <c r="F14" s="8">
        <v>0</v>
      </c>
      <c r="G14" s="12">
        <v>3</v>
      </c>
      <c r="H14" s="8">
        <v>6.82</v>
      </c>
      <c r="I14" s="12">
        <v>0</v>
      </c>
    </row>
    <row r="15" spans="2:9" ht="15" customHeight="1" x14ac:dyDescent="0.2">
      <c r="B15" t="s">
        <v>30</v>
      </c>
      <c r="C15" s="12">
        <v>25</v>
      </c>
      <c r="D15" s="8">
        <v>17.36</v>
      </c>
      <c r="E15" s="12">
        <v>23</v>
      </c>
      <c r="F15" s="8">
        <v>24.21</v>
      </c>
      <c r="G15" s="12">
        <v>2</v>
      </c>
      <c r="H15" s="8">
        <v>4.55</v>
      </c>
      <c r="I15" s="12">
        <v>0</v>
      </c>
    </row>
    <row r="16" spans="2:9" ht="15" customHeight="1" x14ac:dyDescent="0.2">
      <c r="B16" t="s">
        <v>31</v>
      </c>
      <c r="C16" s="12">
        <v>20</v>
      </c>
      <c r="D16" s="8">
        <v>13.89</v>
      </c>
      <c r="E16" s="12">
        <v>19</v>
      </c>
      <c r="F16" s="8">
        <v>20</v>
      </c>
      <c r="G16" s="12">
        <v>1</v>
      </c>
      <c r="H16" s="8">
        <v>2.27</v>
      </c>
      <c r="I16" s="12">
        <v>0</v>
      </c>
    </row>
    <row r="17" spans="2:9" ht="15" customHeight="1" x14ac:dyDescent="0.2">
      <c r="B17" t="s">
        <v>32</v>
      </c>
      <c r="C17" s="12">
        <v>5</v>
      </c>
      <c r="D17" s="8">
        <v>3.47</v>
      </c>
      <c r="E17" s="12">
        <v>2</v>
      </c>
      <c r="F17" s="8">
        <v>2.11</v>
      </c>
      <c r="G17" s="12">
        <v>2</v>
      </c>
      <c r="H17" s="8">
        <v>4.55</v>
      </c>
      <c r="I17" s="12">
        <v>0</v>
      </c>
    </row>
    <row r="18" spans="2:9" ht="15" customHeight="1" x14ac:dyDescent="0.2">
      <c r="B18" t="s">
        <v>33</v>
      </c>
      <c r="C18" s="12">
        <v>1</v>
      </c>
      <c r="D18" s="8">
        <v>0.69</v>
      </c>
      <c r="E18" s="12">
        <v>1</v>
      </c>
      <c r="F18" s="8">
        <v>1.05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34</v>
      </c>
      <c r="C19" s="12">
        <v>5</v>
      </c>
      <c r="D19" s="8">
        <v>3.47</v>
      </c>
      <c r="E19" s="12">
        <v>0</v>
      </c>
      <c r="F19" s="8">
        <v>0</v>
      </c>
      <c r="G19" s="12">
        <v>3</v>
      </c>
      <c r="H19" s="8">
        <v>6.82</v>
      </c>
      <c r="I19" s="12">
        <v>2</v>
      </c>
    </row>
    <row r="20" spans="2:9" ht="15" customHeight="1" x14ac:dyDescent="0.2">
      <c r="B20" s="9" t="s">
        <v>184</v>
      </c>
      <c r="C20" s="12">
        <f>SUM(LTBL_32526[総数／事業所数])</f>
        <v>144</v>
      </c>
      <c r="E20" s="12">
        <f>SUBTOTAL(109,LTBL_32526[個人／事業所数])</f>
        <v>95</v>
      </c>
      <c r="G20" s="12">
        <f>SUBTOTAL(109,LTBL_32526[法人／事業所数])</f>
        <v>44</v>
      </c>
      <c r="I20" s="12">
        <f>SUBTOTAL(109,LTBL_32526[法人以外の団体／事業所数])</f>
        <v>2</v>
      </c>
    </row>
    <row r="21" spans="2:9" ht="15" customHeight="1" x14ac:dyDescent="0.2">
      <c r="E21" s="11">
        <f>LTBL_32526[[#Totals],[個人／事業所数]]/LTBL_32526[[#Totals],[総数／事業所数]]</f>
        <v>0.65972222222222221</v>
      </c>
      <c r="G21" s="11">
        <f>LTBL_32526[[#Totals],[法人／事業所数]]/LTBL_32526[[#Totals],[総数／事業所数]]</f>
        <v>0.30555555555555558</v>
      </c>
      <c r="I21" s="11">
        <f>LTBL_32526[[#Totals],[法人以外の団体／事業所数]]/LTBL_32526[[#Totals],[総数／事業所数]]</f>
        <v>1.3888888888888888E-2</v>
      </c>
    </row>
    <row r="23" spans="2:9" ht="33" customHeight="1" x14ac:dyDescent="0.2">
      <c r="B23" t="s">
        <v>185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52</v>
      </c>
      <c r="C24" s="12">
        <v>19</v>
      </c>
      <c r="D24" s="8">
        <v>13.19</v>
      </c>
      <c r="E24" s="12">
        <v>13</v>
      </c>
      <c r="F24" s="8">
        <v>13.68</v>
      </c>
      <c r="G24" s="12">
        <v>6</v>
      </c>
      <c r="H24" s="8">
        <v>13.64</v>
      </c>
      <c r="I24" s="12">
        <v>0</v>
      </c>
    </row>
    <row r="25" spans="2:9" ht="15" customHeight="1" x14ac:dyDescent="0.2">
      <c r="B25" t="s">
        <v>59</v>
      </c>
      <c r="C25" s="12">
        <v>15</v>
      </c>
      <c r="D25" s="8">
        <v>10.42</v>
      </c>
      <c r="E25" s="12">
        <v>15</v>
      </c>
      <c r="F25" s="8">
        <v>15.79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58</v>
      </c>
      <c r="C26" s="12">
        <v>14</v>
      </c>
      <c r="D26" s="8">
        <v>9.7200000000000006</v>
      </c>
      <c r="E26" s="12">
        <v>13</v>
      </c>
      <c r="F26" s="8">
        <v>13.68</v>
      </c>
      <c r="G26" s="12">
        <v>1</v>
      </c>
      <c r="H26" s="8">
        <v>2.27</v>
      </c>
      <c r="I26" s="12">
        <v>0</v>
      </c>
    </row>
    <row r="27" spans="2:9" ht="15" customHeight="1" x14ac:dyDescent="0.2">
      <c r="B27" t="s">
        <v>54</v>
      </c>
      <c r="C27" s="12">
        <v>12</v>
      </c>
      <c r="D27" s="8">
        <v>8.33</v>
      </c>
      <c r="E27" s="12">
        <v>8</v>
      </c>
      <c r="F27" s="8">
        <v>8.42</v>
      </c>
      <c r="G27" s="12">
        <v>4</v>
      </c>
      <c r="H27" s="8">
        <v>9.09</v>
      </c>
      <c r="I27" s="12">
        <v>0</v>
      </c>
    </row>
    <row r="28" spans="2:9" ht="15" customHeight="1" x14ac:dyDescent="0.2">
      <c r="B28" t="s">
        <v>43</v>
      </c>
      <c r="C28" s="12">
        <v>10</v>
      </c>
      <c r="D28" s="8">
        <v>6.94</v>
      </c>
      <c r="E28" s="12">
        <v>8</v>
      </c>
      <c r="F28" s="8">
        <v>8.42</v>
      </c>
      <c r="G28" s="12">
        <v>2</v>
      </c>
      <c r="H28" s="8">
        <v>4.55</v>
      </c>
      <c r="I28" s="12">
        <v>0</v>
      </c>
    </row>
    <row r="29" spans="2:9" ht="15" customHeight="1" x14ac:dyDescent="0.2">
      <c r="B29" t="s">
        <v>67</v>
      </c>
      <c r="C29" s="12">
        <v>9</v>
      </c>
      <c r="D29" s="8">
        <v>6.25</v>
      </c>
      <c r="E29" s="12">
        <v>9</v>
      </c>
      <c r="F29" s="8">
        <v>9.4700000000000006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45</v>
      </c>
      <c r="C30" s="12">
        <v>6</v>
      </c>
      <c r="D30" s="8">
        <v>4.17</v>
      </c>
      <c r="E30" s="12">
        <v>2</v>
      </c>
      <c r="F30" s="8">
        <v>2.11</v>
      </c>
      <c r="G30" s="12">
        <v>4</v>
      </c>
      <c r="H30" s="8">
        <v>9.09</v>
      </c>
      <c r="I30" s="12">
        <v>0</v>
      </c>
    </row>
    <row r="31" spans="2:9" ht="15" customHeight="1" x14ac:dyDescent="0.2">
      <c r="B31" t="s">
        <v>44</v>
      </c>
      <c r="C31" s="12">
        <v>5</v>
      </c>
      <c r="D31" s="8">
        <v>3.47</v>
      </c>
      <c r="E31" s="12">
        <v>5</v>
      </c>
      <c r="F31" s="8">
        <v>5.26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53</v>
      </c>
      <c r="C32" s="12">
        <v>5</v>
      </c>
      <c r="D32" s="8">
        <v>3.47</v>
      </c>
      <c r="E32" s="12">
        <v>3</v>
      </c>
      <c r="F32" s="8">
        <v>3.16</v>
      </c>
      <c r="G32" s="12">
        <v>2</v>
      </c>
      <c r="H32" s="8">
        <v>4.55</v>
      </c>
      <c r="I32" s="12">
        <v>0</v>
      </c>
    </row>
    <row r="33" spans="2:9" ht="15" customHeight="1" x14ac:dyDescent="0.2">
      <c r="B33" t="s">
        <v>60</v>
      </c>
      <c r="C33" s="12">
        <v>5</v>
      </c>
      <c r="D33" s="8">
        <v>3.47</v>
      </c>
      <c r="E33" s="12">
        <v>2</v>
      </c>
      <c r="F33" s="8">
        <v>2.11</v>
      </c>
      <c r="G33" s="12">
        <v>2</v>
      </c>
      <c r="H33" s="8">
        <v>4.55</v>
      </c>
      <c r="I33" s="12">
        <v>0</v>
      </c>
    </row>
    <row r="34" spans="2:9" ht="15" customHeight="1" x14ac:dyDescent="0.2">
      <c r="B34" t="s">
        <v>46</v>
      </c>
      <c r="C34" s="12">
        <v>4</v>
      </c>
      <c r="D34" s="8">
        <v>2.78</v>
      </c>
      <c r="E34" s="12">
        <v>1</v>
      </c>
      <c r="F34" s="8">
        <v>1.05</v>
      </c>
      <c r="G34" s="12">
        <v>3</v>
      </c>
      <c r="H34" s="8">
        <v>6.82</v>
      </c>
      <c r="I34" s="12">
        <v>0</v>
      </c>
    </row>
    <row r="35" spans="2:9" ht="15" customHeight="1" x14ac:dyDescent="0.2">
      <c r="B35" t="s">
        <v>88</v>
      </c>
      <c r="C35" s="12">
        <v>4</v>
      </c>
      <c r="D35" s="8">
        <v>2.78</v>
      </c>
      <c r="E35" s="12">
        <v>3</v>
      </c>
      <c r="F35" s="8">
        <v>3.16</v>
      </c>
      <c r="G35" s="12">
        <v>1</v>
      </c>
      <c r="H35" s="8">
        <v>2.27</v>
      </c>
      <c r="I35" s="12">
        <v>0</v>
      </c>
    </row>
    <row r="36" spans="2:9" ht="15" customHeight="1" x14ac:dyDescent="0.2">
      <c r="B36" t="s">
        <v>48</v>
      </c>
      <c r="C36" s="12">
        <v>3</v>
      </c>
      <c r="D36" s="8">
        <v>2.08</v>
      </c>
      <c r="E36" s="12">
        <v>0</v>
      </c>
      <c r="F36" s="8">
        <v>0</v>
      </c>
      <c r="G36" s="12">
        <v>3</v>
      </c>
      <c r="H36" s="8">
        <v>6.82</v>
      </c>
      <c r="I36" s="12">
        <v>0</v>
      </c>
    </row>
    <row r="37" spans="2:9" ht="15" customHeight="1" x14ac:dyDescent="0.2">
      <c r="B37" t="s">
        <v>57</v>
      </c>
      <c r="C37" s="12">
        <v>3</v>
      </c>
      <c r="D37" s="8">
        <v>2.08</v>
      </c>
      <c r="E37" s="12">
        <v>0</v>
      </c>
      <c r="F37" s="8">
        <v>0</v>
      </c>
      <c r="G37" s="12">
        <v>2</v>
      </c>
      <c r="H37" s="8">
        <v>4.55</v>
      </c>
      <c r="I37" s="12">
        <v>0</v>
      </c>
    </row>
    <row r="38" spans="2:9" ht="15" customHeight="1" x14ac:dyDescent="0.2">
      <c r="B38" t="s">
        <v>91</v>
      </c>
      <c r="C38" s="12">
        <v>3</v>
      </c>
      <c r="D38" s="8">
        <v>2.08</v>
      </c>
      <c r="E38" s="12">
        <v>2</v>
      </c>
      <c r="F38" s="8">
        <v>2.11</v>
      </c>
      <c r="G38" s="12">
        <v>1</v>
      </c>
      <c r="H38" s="8">
        <v>2.27</v>
      </c>
      <c r="I38" s="12">
        <v>0</v>
      </c>
    </row>
    <row r="39" spans="2:9" ht="15" customHeight="1" x14ac:dyDescent="0.2">
      <c r="B39" t="s">
        <v>68</v>
      </c>
      <c r="C39" s="12">
        <v>2</v>
      </c>
      <c r="D39" s="8">
        <v>1.39</v>
      </c>
      <c r="E39" s="12">
        <v>1</v>
      </c>
      <c r="F39" s="8">
        <v>1.05</v>
      </c>
      <c r="G39" s="12">
        <v>1</v>
      </c>
      <c r="H39" s="8">
        <v>2.27</v>
      </c>
      <c r="I39" s="12">
        <v>0</v>
      </c>
    </row>
    <row r="40" spans="2:9" ht="15" customHeight="1" x14ac:dyDescent="0.2">
      <c r="B40" t="s">
        <v>47</v>
      </c>
      <c r="C40" s="12">
        <v>2</v>
      </c>
      <c r="D40" s="8">
        <v>1.39</v>
      </c>
      <c r="E40" s="12">
        <v>0</v>
      </c>
      <c r="F40" s="8">
        <v>0</v>
      </c>
      <c r="G40" s="12">
        <v>2</v>
      </c>
      <c r="H40" s="8">
        <v>4.55</v>
      </c>
      <c r="I40" s="12">
        <v>0</v>
      </c>
    </row>
    <row r="41" spans="2:9" ht="15" customHeight="1" x14ac:dyDescent="0.2">
      <c r="B41" t="s">
        <v>51</v>
      </c>
      <c r="C41" s="12">
        <v>2</v>
      </c>
      <c r="D41" s="8">
        <v>1.39</v>
      </c>
      <c r="E41" s="12">
        <v>2</v>
      </c>
      <c r="F41" s="8">
        <v>2.11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55</v>
      </c>
      <c r="C42" s="12">
        <v>2</v>
      </c>
      <c r="D42" s="8">
        <v>1.39</v>
      </c>
      <c r="E42" s="12">
        <v>2</v>
      </c>
      <c r="F42" s="8">
        <v>2.11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74</v>
      </c>
      <c r="C43" s="12">
        <v>2</v>
      </c>
      <c r="D43" s="8">
        <v>1.39</v>
      </c>
      <c r="E43" s="12">
        <v>1</v>
      </c>
      <c r="F43" s="8">
        <v>1.05</v>
      </c>
      <c r="G43" s="12">
        <v>1</v>
      </c>
      <c r="H43" s="8">
        <v>2.27</v>
      </c>
      <c r="I43" s="12">
        <v>0</v>
      </c>
    </row>
    <row r="44" spans="2:9" ht="15" customHeight="1" x14ac:dyDescent="0.2">
      <c r="B44" t="s">
        <v>65</v>
      </c>
      <c r="C44" s="12">
        <v>2</v>
      </c>
      <c r="D44" s="8">
        <v>1.39</v>
      </c>
      <c r="E44" s="12">
        <v>2</v>
      </c>
      <c r="F44" s="8">
        <v>2.11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64</v>
      </c>
      <c r="C45" s="12">
        <v>2</v>
      </c>
      <c r="D45" s="8">
        <v>1.39</v>
      </c>
      <c r="E45" s="12">
        <v>0</v>
      </c>
      <c r="F45" s="8">
        <v>0</v>
      </c>
      <c r="G45" s="12">
        <v>1</v>
      </c>
      <c r="H45" s="8">
        <v>2.27</v>
      </c>
      <c r="I45" s="12">
        <v>1</v>
      </c>
    </row>
    <row r="48" spans="2:9" ht="33" customHeight="1" x14ac:dyDescent="0.2">
      <c r="B48" t="s">
        <v>186</v>
      </c>
      <c r="C48" s="10" t="s">
        <v>36</v>
      </c>
      <c r="D48" s="10" t="s">
        <v>37</v>
      </c>
      <c r="E48" s="10" t="s">
        <v>38</v>
      </c>
      <c r="F48" s="10" t="s">
        <v>39</v>
      </c>
      <c r="G48" s="10" t="s">
        <v>40</v>
      </c>
      <c r="H48" s="10" t="s">
        <v>41</v>
      </c>
      <c r="I48" s="10" t="s">
        <v>42</v>
      </c>
    </row>
    <row r="49" spans="2:9" ht="15" customHeight="1" x14ac:dyDescent="0.2">
      <c r="B49" t="s">
        <v>145</v>
      </c>
      <c r="C49" s="12">
        <v>8</v>
      </c>
      <c r="D49" s="8">
        <v>5.56</v>
      </c>
      <c r="E49" s="12">
        <v>8</v>
      </c>
      <c r="F49" s="8">
        <v>8.42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98</v>
      </c>
      <c r="C50" s="12">
        <v>7</v>
      </c>
      <c r="D50" s="8">
        <v>4.8600000000000003</v>
      </c>
      <c r="E50" s="12">
        <v>6</v>
      </c>
      <c r="F50" s="8">
        <v>6.32</v>
      </c>
      <c r="G50" s="12">
        <v>1</v>
      </c>
      <c r="H50" s="8">
        <v>2.27</v>
      </c>
      <c r="I50" s="12">
        <v>0</v>
      </c>
    </row>
    <row r="51" spans="2:9" ht="15" customHeight="1" x14ac:dyDescent="0.2">
      <c r="B51" t="s">
        <v>111</v>
      </c>
      <c r="C51" s="12">
        <v>7</v>
      </c>
      <c r="D51" s="8">
        <v>4.8600000000000003</v>
      </c>
      <c r="E51" s="12">
        <v>7</v>
      </c>
      <c r="F51" s="8">
        <v>7.37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112</v>
      </c>
      <c r="C52" s="12">
        <v>7</v>
      </c>
      <c r="D52" s="8">
        <v>4.8600000000000003</v>
      </c>
      <c r="E52" s="12">
        <v>7</v>
      </c>
      <c r="F52" s="8">
        <v>7.37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101</v>
      </c>
      <c r="C53" s="12">
        <v>6</v>
      </c>
      <c r="D53" s="8">
        <v>4.17</v>
      </c>
      <c r="E53" s="12">
        <v>3</v>
      </c>
      <c r="F53" s="8">
        <v>3.16</v>
      </c>
      <c r="G53" s="12">
        <v>3</v>
      </c>
      <c r="H53" s="8">
        <v>6.82</v>
      </c>
      <c r="I53" s="12">
        <v>0</v>
      </c>
    </row>
    <row r="54" spans="2:9" ht="15" customHeight="1" x14ac:dyDescent="0.2">
      <c r="B54" t="s">
        <v>123</v>
      </c>
      <c r="C54" s="12">
        <v>4</v>
      </c>
      <c r="D54" s="8">
        <v>2.78</v>
      </c>
      <c r="E54" s="12">
        <v>2</v>
      </c>
      <c r="F54" s="8">
        <v>2.11</v>
      </c>
      <c r="G54" s="12">
        <v>2</v>
      </c>
      <c r="H54" s="8">
        <v>4.55</v>
      </c>
      <c r="I54" s="12">
        <v>0</v>
      </c>
    </row>
    <row r="55" spans="2:9" ht="15" customHeight="1" x14ac:dyDescent="0.2">
      <c r="B55" t="s">
        <v>175</v>
      </c>
      <c r="C55" s="12">
        <v>4</v>
      </c>
      <c r="D55" s="8">
        <v>2.78</v>
      </c>
      <c r="E55" s="12">
        <v>3</v>
      </c>
      <c r="F55" s="8">
        <v>3.16</v>
      </c>
      <c r="G55" s="12">
        <v>1</v>
      </c>
      <c r="H55" s="8">
        <v>2.27</v>
      </c>
      <c r="I55" s="12">
        <v>0</v>
      </c>
    </row>
    <row r="56" spans="2:9" ht="15" customHeight="1" x14ac:dyDescent="0.2">
      <c r="B56" t="s">
        <v>127</v>
      </c>
      <c r="C56" s="12">
        <v>4</v>
      </c>
      <c r="D56" s="8">
        <v>2.78</v>
      </c>
      <c r="E56" s="12">
        <v>3</v>
      </c>
      <c r="F56" s="8">
        <v>3.16</v>
      </c>
      <c r="G56" s="12">
        <v>1</v>
      </c>
      <c r="H56" s="8">
        <v>2.27</v>
      </c>
      <c r="I56" s="12">
        <v>0</v>
      </c>
    </row>
    <row r="57" spans="2:9" ht="15" customHeight="1" x14ac:dyDescent="0.2">
      <c r="B57" t="s">
        <v>152</v>
      </c>
      <c r="C57" s="12">
        <v>4</v>
      </c>
      <c r="D57" s="8">
        <v>2.78</v>
      </c>
      <c r="E57" s="12">
        <v>3</v>
      </c>
      <c r="F57" s="8">
        <v>3.16</v>
      </c>
      <c r="G57" s="12">
        <v>1</v>
      </c>
      <c r="H57" s="8">
        <v>2.27</v>
      </c>
      <c r="I57" s="12">
        <v>0</v>
      </c>
    </row>
    <row r="58" spans="2:9" ht="15" customHeight="1" x14ac:dyDescent="0.2">
      <c r="B58" t="s">
        <v>103</v>
      </c>
      <c r="C58" s="12">
        <v>4</v>
      </c>
      <c r="D58" s="8">
        <v>2.78</v>
      </c>
      <c r="E58" s="12">
        <v>3</v>
      </c>
      <c r="F58" s="8">
        <v>3.16</v>
      </c>
      <c r="G58" s="12">
        <v>1</v>
      </c>
      <c r="H58" s="8">
        <v>2.27</v>
      </c>
      <c r="I58" s="12">
        <v>0</v>
      </c>
    </row>
    <row r="59" spans="2:9" ht="15" customHeight="1" x14ac:dyDescent="0.2">
      <c r="B59" t="s">
        <v>134</v>
      </c>
      <c r="C59" s="12">
        <v>4</v>
      </c>
      <c r="D59" s="8">
        <v>2.78</v>
      </c>
      <c r="E59" s="12">
        <v>4</v>
      </c>
      <c r="F59" s="8">
        <v>4.21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110</v>
      </c>
      <c r="C60" s="12">
        <v>4</v>
      </c>
      <c r="D60" s="8">
        <v>2.78</v>
      </c>
      <c r="E60" s="12">
        <v>4</v>
      </c>
      <c r="F60" s="8">
        <v>4.21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119</v>
      </c>
      <c r="C61" s="12">
        <v>4</v>
      </c>
      <c r="D61" s="8">
        <v>2.78</v>
      </c>
      <c r="E61" s="12">
        <v>4</v>
      </c>
      <c r="F61" s="8">
        <v>4.21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171</v>
      </c>
      <c r="C62" s="12">
        <v>3</v>
      </c>
      <c r="D62" s="8">
        <v>2.08</v>
      </c>
      <c r="E62" s="12">
        <v>0</v>
      </c>
      <c r="F62" s="8">
        <v>0</v>
      </c>
      <c r="G62" s="12">
        <v>3</v>
      </c>
      <c r="H62" s="8">
        <v>6.82</v>
      </c>
      <c r="I62" s="12">
        <v>0</v>
      </c>
    </row>
    <row r="63" spans="2:9" ht="15" customHeight="1" x14ac:dyDescent="0.2">
      <c r="B63" t="s">
        <v>105</v>
      </c>
      <c r="C63" s="12">
        <v>3</v>
      </c>
      <c r="D63" s="8">
        <v>2.08</v>
      </c>
      <c r="E63" s="12">
        <v>2</v>
      </c>
      <c r="F63" s="8">
        <v>2.11</v>
      </c>
      <c r="G63" s="12">
        <v>1</v>
      </c>
      <c r="H63" s="8">
        <v>2.27</v>
      </c>
      <c r="I63" s="12">
        <v>0</v>
      </c>
    </row>
    <row r="64" spans="2:9" ht="15" customHeight="1" x14ac:dyDescent="0.2">
      <c r="B64" t="s">
        <v>172</v>
      </c>
      <c r="C64" s="12">
        <v>3</v>
      </c>
      <c r="D64" s="8">
        <v>2.08</v>
      </c>
      <c r="E64" s="12">
        <v>2</v>
      </c>
      <c r="F64" s="8">
        <v>2.11</v>
      </c>
      <c r="G64" s="12">
        <v>1</v>
      </c>
      <c r="H64" s="8">
        <v>2.27</v>
      </c>
      <c r="I64" s="12">
        <v>0</v>
      </c>
    </row>
    <row r="65" spans="2:9" ht="15" customHeight="1" x14ac:dyDescent="0.2">
      <c r="B65" t="s">
        <v>113</v>
      </c>
      <c r="C65" s="12">
        <v>3</v>
      </c>
      <c r="D65" s="8">
        <v>2.08</v>
      </c>
      <c r="E65" s="12">
        <v>0</v>
      </c>
      <c r="F65" s="8">
        <v>0</v>
      </c>
      <c r="G65" s="12">
        <v>2</v>
      </c>
      <c r="H65" s="8">
        <v>4.55</v>
      </c>
      <c r="I65" s="12">
        <v>0</v>
      </c>
    </row>
    <row r="66" spans="2:9" ht="15" customHeight="1" x14ac:dyDescent="0.2">
      <c r="B66" t="s">
        <v>96</v>
      </c>
      <c r="C66" s="12">
        <v>2</v>
      </c>
      <c r="D66" s="8">
        <v>1.39</v>
      </c>
      <c r="E66" s="12">
        <v>1</v>
      </c>
      <c r="F66" s="8">
        <v>1.05</v>
      </c>
      <c r="G66" s="12">
        <v>1</v>
      </c>
      <c r="H66" s="8">
        <v>2.27</v>
      </c>
      <c r="I66" s="12">
        <v>0</v>
      </c>
    </row>
    <row r="67" spans="2:9" ht="15" customHeight="1" x14ac:dyDescent="0.2">
      <c r="B67" t="s">
        <v>170</v>
      </c>
      <c r="C67" s="12">
        <v>2</v>
      </c>
      <c r="D67" s="8">
        <v>1.39</v>
      </c>
      <c r="E67" s="12">
        <v>2</v>
      </c>
      <c r="F67" s="8">
        <v>2.11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125</v>
      </c>
      <c r="C68" s="12">
        <v>2</v>
      </c>
      <c r="D68" s="8">
        <v>1.39</v>
      </c>
      <c r="E68" s="12">
        <v>0</v>
      </c>
      <c r="F68" s="8">
        <v>0</v>
      </c>
      <c r="G68" s="12">
        <v>2</v>
      </c>
      <c r="H68" s="8">
        <v>4.55</v>
      </c>
      <c r="I68" s="12">
        <v>0</v>
      </c>
    </row>
    <row r="69" spans="2:9" ht="15" customHeight="1" x14ac:dyDescent="0.2">
      <c r="B69" t="s">
        <v>116</v>
      </c>
      <c r="C69" s="12">
        <v>2</v>
      </c>
      <c r="D69" s="8">
        <v>1.39</v>
      </c>
      <c r="E69" s="12">
        <v>1</v>
      </c>
      <c r="F69" s="8">
        <v>1.05</v>
      </c>
      <c r="G69" s="12">
        <v>1</v>
      </c>
      <c r="H69" s="8">
        <v>2.27</v>
      </c>
      <c r="I69" s="12">
        <v>0</v>
      </c>
    </row>
    <row r="70" spans="2:9" ht="15" customHeight="1" x14ac:dyDescent="0.2">
      <c r="B70" t="s">
        <v>168</v>
      </c>
      <c r="C70" s="12">
        <v>2</v>
      </c>
      <c r="D70" s="8">
        <v>1.39</v>
      </c>
      <c r="E70" s="12">
        <v>1</v>
      </c>
      <c r="F70" s="8">
        <v>1.05</v>
      </c>
      <c r="G70" s="12">
        <v>1</v>
      </c>
      <c r="H70" s="8">
        <v>2.27</v>
      </c>
      <c r="I70" s="12">
        <v>0</v>
      </c>
    </row>
    <row r="71" spans="2:9" ht="15" customHeight="1" x14ac:dyDescent="0.2">
      <c r="B71" t="s">
        <v>121</v>
      </c>
      <c r="C71" s="12">
        <v>2</v>
      </c>
      <c r="D71" s="8">
        <v>1.39</v>
      </c>
      <c r="E71" s="12">
        <v>0</v>
      </c>
      <c r="F71" s="8">
        <v>0</v>
      </c>
      <c r="G71" s="12">
        <v>2</v>
      </c>
      <c r="H71" s="8">
        <v>4.55</v>
      </c>
      <c r="I71" s="12">
        <v>0</v>
      </c>
    </row>
    <row r="72" spans="2:9" ht="15" customHeight="1" x14ac:dyDescent="0.2">
      <c r="B72" t="s">
        <v>117</v>
      </c>
      <c r="C72" s="12">
        <v>2</v>
      </c>
      <c r="D72" s="8">
        <v>1.39</v>
      </c>
      <c r="E72" s="12">
        <v>2</v>
      </c>
      <c r="F72" s="8">
        <v>2.11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124</v>
      </c>
      <c r="C73" s="12">
        <v>2</v>
      </c>
      <c r="D73" s="8">
        <v>1.39</v>
      </c>
      <c r="E73" s="12">
        <v>1</v>
      </c>
      <c r="F73" s="8">
        <v>1.05</v>
      </c>
      <c r="G73" s="12">
        <v>1</v>
      </c>
      <c r="H73" s="8">
        <v>2.27</v>
      </c>
      <c r="I73" s="12">
        <v>0</v>
      </c>
    </row>
    <row r="74" spans="2:9" ht="15" customHeight="1" x14ac:dyDescent="0.2">
      <c r="B74" t="s">
        <v>108</v>
      </c>
      <c r="C74" s="12">
        <v>2</v>
      </c>
      <c r="D74" s="8">
        <v>1.39</v>
      </c>
      <c r="E74" s="12">
        <v>2</v>
      </c>
      <c r="F74" s="8">
        <v>2.11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155</v>
      </c>
      <c r="C75" s="12">
        <v>2</v>
      </c>
      <c r="D75" s="8">
        <v>1.39</v>
      </c>
      <c r="E75" s="12">
        <v>2</v>
      </c>
      <c r="F75" s="8">
        <v>2.11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176</v>
      </c>
      <c r="C76" s="12">
        <v>2</v>
      </c>
      <c r="D76" s="8">
        <v>1.39</v>
      </c>
      <c r="E76" s="12">
        <v>1</v>
      </c>
      <c r="F76" s="8">
        <v>1.05</v>
      </c>
      <c r="G76" s="12">
        <v>1</v>
      </c>
      <c r="H76" s="8">
        <v>2.27</v>
      </c>
      <c r="I76" s="12">
        <v>0</v>
      </c>
    </row>
    <row r="77" spans="2:9" ht="15" customHeight="1" x14ac:dyDescent="0.2">
      <c r="B77" t="s">
        <v>114</v>
      </c>
      <c r="C77" s="12">
        <v>2</v>
      </c>
      <c r="D77" s="8">
        <v>1.39</v>
      </c>
      <c r="E77" s="12">
        <v>2</v>
      </c>
      <c r="F77" s="8">
        <v>2.11</v>
      </c>
      <c r="G77" s="12">
        <v>0</v>
      </c>
      <c r="H77" s="8">
        <v>0</v>
      </c>
      <c r="I77" s="12">
        <v>0</v>
      </c>
    </row>
    <row r="79" spans="2:9" ht="15" customHeight="1" x14ac:dyDescent="0.2">
      <c r="B79" t="s">
        <v>187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7289F-6F05-4265-BB81-F137D009FC98}">
  <sheetPr>
    <pageSetUpPr fitToPage="1"/>
  </sheetPr>
  <dimension ref="B2:I6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205</v>
      </c>
    </row>
    <row r="4" spans="2:9" ht="33" customHeight="1" x14ac:dyDescent="0.2">
      <c r="B4" t="s">
        <v>183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8</v>
      </c>
      <c r="D6" s="8">
        <v>25.81</v>
      </c>
      <c r="E6" s="12">
        <v>4</v>
      </c>
      <c r="F6" s="8">
        <v>18.18</v>
      </c>
      <c r="G6" s="12">
        <v>4</v>
      </c>
      <c r="H6" s="8">
        <v>66.67</v>
      </c>
      <c r="I6" s="12">
        <v>0</v>
      </c>
    </row>
    <row r="7" spans="2:9" ht="15" customHeight="1" x14ac:dyDescent="0.2">
      <c r="B7" t="s">
        <v>22</v>
      </c>
      <c r="C7" s="12">
        <v>1</v>
      </c>
      <c r="D7" s="8">
        <v>3.23</v>
      </c>
      <c r="E7" s="12">
        <v>1</v>
      </c>
      <c r="F7" s="8">
        <v>4.55</v>
      </c>
      <c r="G7" s="12">
        <v>0</v>
      </c>
      <c r="H7" s="8">
        <v>0</v>
      </c>
      <c r="I7" s="12">
        <v>0</v>
      </c>
    </row>
    <row r="8" spans="2:9" ht="15" customHeight="1" x14ac:dyDescent="0.2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25</v>
      </c>
      <c r="C10" s="12">
        <v>2</v>
      </c>
      <c r="D10" s="8">
        <v>6.45</v>
      </c>
      <c r="E10" s="12">
        <v>0</v>
      </c>
      <c r="F10" s="8">
        <v>0</v>
      </c>
      <c r="G10" s="12">
        <v>1</v>
      </c>
      <c r="H10" s="8">
        <v>16.670000000000002</v>
      </c>
      <c r="I10" s="12">
        <v>1</v>
      </c>
    </row>
    <row r="11" spans="2:9" ht="15" customHeight="1" x14ac:dyDescent="0.2">
      <c r="B11" t="s">
        <v>26</v>
      </c>
      <c r="C11" s="12">
        <v>14</v>
      </c>
      <c r="D11" s="8">
        <v>45.16</v>
      </c>
      <c r="E11" s="12">
        <v>13</v>
      </c>
      <c r="F11" s="8">
        <v>59.09</v>
      </c>
      <c r="G11" s="12">
        <v>1</v>
      </c>
      <c r="H11" s="8">
        <v>16.670000000000002</v>
      </c>
      <c r="I11" s="12">
        <v>0</v>
      </c>
    </row>
    <row r="12" spans="2:9" ht="15" customHeight="1" x14ac:dyDescent="0.2">
      <c r="B12" t="s">
        <v>27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28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29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30</v>
      </c>
      <c r="C15" s="12">
        <v>3</v>
      </c>
      <c r="D15" s="8">
        <v>9.68</v>
      </c>
      <c r="E15" s="12">
        <v>2</v>
      </c>
      <c r="F15" s="8">
        <v>9.09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31</v>
      </c>
      <c r="C16" s="12">
        <v>2</v>
      </c>
      <c r="D16" s="8">
        <v>6.45</v>
      </c>
      <c r="E16" s="12">
        <v>2</v>
      </c>
      <c r="F16" s="8">
        <v>9.09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32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33</v>
      </c>
      <c r="C18" s="12">
        <v>1</v>
      </c>
      <c r="D18" s="8">
        <v>3.23</v>
      </c>
      <c r="E18" s="12">
        <v>0</v>
      </c>
      <c r="F18" s="8">
        <v>0</v>
      </c>
      <c r="G18" s="12">
        <v>0</v>
      </c>
      <c r="H18" s="8">
        <v>0</v>
      </c>
      <c r="I18" s="12">
        <v>1</v>
      </c>
    </row>
    <row r="19" spans="2:9" ht="15" customHeight="1" x14ac:dyDescent="0.2">
      <c r="B19" t="s">
        <v>34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184</v>
      </c>
      <c r="C20" s="12">
        <f>SUM(LTBL_32527[総数／事業所数])</f>
        <v>31</v>
      </c>
      <c r="E20" s="12">
        <f>SUBTOTAL(109,LTBL_32527[個人／事業所数])</f>
        <v>22</v>
      </c>
      <c r="G20" s="12">
        <f>SUBTOTAL(109,LTBL_32527[法人／事業所数])</f>
        <v>6</v>
      </c>
      <c r="I20" s="12">
        <f>SUBTOTAL(109,LTBL_32527[法人以外の団体／事業所数])</f>
        <v>2</v>
      </c>
    </row>
    <row r="21" spans="2:9" ht="15" customHeight="1" x14ac:dyDescent="0.2">
      <c r="E21" s="11">
        <f>LTBL_32527[[#Totals],[個人／事業所数]]/LTBL_32527[[#Totals],[総数／事業所数]]</f>
        <v>0.70967741935483875</v>
      </c>
      <c r="G21" s="11">
        <f>LTBL_32527[[#Totals],[法人／事業所数]]/LTBL_32527[[#Totals],[総数／事業所数]]</f>
        <v>0.19354838709677419</v>
      </c>
      <c r="I21" s="11">
        <f>LTBL_32527[[#Totals],[法人以外の団体／事業所数]]/LTBL_32527[[#Totals],[総数／事業所数]]</f>
        <v>6.4516129032258063E-2</v>
      </c>
    </row>
    <row r="23" spans="2:9" ht="33" customHeight="1" x14ac:dyDescent="0.2">
      <c r="B23" t="s">
        <v>185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52</v>
      </c>
      <c r="C24" s="12">
        <v>8</v>
      </c>
      <c r="D24" s="8">
        <v>25.81</v>
      </c>
      <c r="E24" s="12">
        <v>8</v>
      </c>
      <c r="F24" s="8">
        <v>36.36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43</v>
      </c>
      <c r="C25" s="12">
        <v>5</v>
      </c>
      <c r="D25" s="8">
        <v>16.13</v>
      </c>
      <c r="E25" s="12">
        <v>2</v>
      </c>
      <c r="F25" s="8">
        <v>9.09</v>
      </c>
      <c r="G25" s="12">
        <v>3</v>
      </c>
      <c r="H25" s="8">
        <v>50</v>
      </c>
      <c r="I25" s="12">
        <v>0</v>
      </c>
    </row>
    <row r="26" spans="2:9" ht="15" customHeight="1" x14ac:dyDescent="0.2">
      <c r="B26" t="s">
        <v>53</v>
      </c>
      <c r="C26" s="12">
        <v>3</v>
      </c>
      <c r="D26" s="8">
        <v>9.68</v>
      </c>
      <c r="E26" s="12">
        <v>3</v>
      </c>
      <c r="F26" s="8">
        <v>13.64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45</v>
      </c>
      <c r="C27" s="12">
        <v>2</v>
      </c>
      <c r="D27" s="8">
        <v>6.45</v>
      </c>
      <c r="E27" s="12">
        <v>1</v>
      </c>
      <c r="F27" s="8">
        <v>4.55</v>
      </c>
      <c r="G27" s="12">
        <v>1</v>
      </c>
      <c r="H27" s="8">
        <v>16.670000000000002</v>
      </c>
      <c r="I27" s="12">
        <v>0</v>
      </c>
    </row>
    <row r="28" spans="2:9" ht="15" customHeight="1" x14ac:dyDescent="0.2">
      <c r="B28" t="s">
        <v>59</v>
      </c>
      <c r="C28" s="12">
        <v>2</v>
      </c>
      <c r="D28" s="8">
        <v>6.45</v>
      </c>
      <c r="E28" s="12">
        <v>2</v>
      </c>
      <c r="F28" s="8">
        <v>9.09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44</v>
      </c>
      <c r="C29" s="12">
        <v>1</v>
      </c>
      <c r="D29" s="8">
        <v>3.23</v>
      </c>
      <c r="E29" s="12">
        <v>1</v>
      </c>
      <c r="F29" s="8">
        <v>4.55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46</v>
      </c>
      <c r="C30" s="12">
        <v>1</v>
      </c>
      <c r="D30" s="8">
        <v>3.23</v>
      </c>
      <c r="E30" s="12">
        <v>1</v>
      </c>
      <c r="F30" s="8">
        <v>4.55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90</v>
      </c>
      <c r="C31" s="12">
        <v>1</v>
      </c>
      <c r="D31" s="8">
        <v>3.23</v>
      </c>
      <c r="E31" s="12">
        <v>0</v>
      </c>
      <c r="F31" s="8">
        <v>0</v>
      </c>
      <c r="G31" s="12">
        <v>1</v>
      </c>
      <c r="H31" s="8">
        <v>16.670000000000002</v>
      </c>
      <c r="I31" s="12">
        <v>0</v>
      </c>
    </row>
    <row r="32" spans="2:9" ht="15" customHeight="1" x14ac:dyDescent="0.2">
      <c r="B32" t="s">
        <v>93</v>
      </c>
      <c r="C32" s="12">
        <v>1</v>
      </c>
      <c r="D32" s="8">
        <v>3.23</v>
      </c>
      <c r="E32" s="12">
        <v>0</v>
      </c>
      <c r="F32" s="8">
        <v>0</v>
      </c>
      <c r="G32" s="12">
        <v>0</v>
      </c>
      <c r="H32" s="8">
        <v>0</v>
      </c>
      <c r="I32" s="12">
        <v>1</v>
      </c>
    </row>
    <row r="33" spans="2:9" ht="15" customHeight="1" x14ac:dyDescent="0.2">
      <c r="B33" t="s">
        <v>47</v>
      </c>
      <c r="C33" s="12">
        <v>1</v>
      </c>
      <c r="D33" s="8">
        <v>3.23</v>
      </c>
      <c r="E33" s="12">
        <v>0</v>
      </c>
      <c r="F33" s="8">
        <v>0</v>
      </c>
      <c r="G33" s="12">
        <v>1</v>
      </c>
      <c r="H33" s="8">
        <v>16.670000000000002</v>
      </c>
      <c r="I33" s="12">
        <v>0</v>
      </c>
    </row>
    <row r="34" spans="2:9" ht="15" customHeight="1" x14ac:dyDescent="0.2">
      <c r="B34" t="s">
        <v>51</v>
      </c>
      <c r="C34" s="12">
        <v>1</v>
      </c>
      <c r="D34" s="8">
        <v>3.23</v>
      </c>
      <c r="E34" s="12">
        <v>1</v>
      </c>
      <c r="F34" s="8">
        <v>4.55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54</v>
      </c>
      <c r="C35" s="12">
        <v>1</v>
      </c>
      <c r="D35" s="8">
        <v>3.23</v>
      </c>
      <c r="E35" s="12">
        <v>1</v>
      </c>
      <c r="F35" s="8">
        <v>4.55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67</v>
      </c>
      <c r="C36" s="12">
        <v>1</v>
      </c>
      <c r="D36" s="8">
        <v>3.23</v>
      </c>
      <c r="E36" s="12">
        <v>1</v>
      </c>
      <c r="F36" s="8">
        <v>4.55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58</v>
      </c>
      <c r="C37" s="12">
        <v>1</v>
      </c>
      <c r="D37" s="8">
        <v>3.23</v>
      </c>
      <c r="E37" s="12">
        <v>1</v>
      </c>
      <c r="F37" s="8">
        <v>4.55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74</v>
      </c>
      <c r="C38" s="12">
        <v>1</v>
      </c>
      <c r="D38" s="8">
        <v>3.23</v>
      </c>
      <c r="E38" s="12">
        <v>0</v>
      </c>
      <c r="F38" s="8">
        <v>0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61</v>
      </c>
      <c r="C39" s="12">
        <v>1</v>
      </c>
      <c r="D39" s="8">
        <v>3.23</v>
      </c>
      <c r="E39" s="12">
        <v>0</v>
      </c>
      <c r="F39" s="8">
        <v>0</v>
      </c>
      <c r="G39" s="12">
        <v>0</v>
      </c>
      <c r="H39" s="8">
        <v>0</v>
      </c>
      <c r="I39" s="12">
        <v>1</v>
      </c>
    </row>
    <row r="42" spans="2:9" ht="33" customHeight="1" x14ac:dyDescent="0.2">
      <c r="B42" t="s">
        <v>186</v>
      </c>
      <c r="C42" s="10" t="s">
        <v>36</v>
      </c>
      <c r="D42" s="10" t="s">
        <v>37</v>
      </c>
      <c r="E42" s="10" t="s">
        <v>38</v>
      </c>
      <c r="F42" s="10" t="s">
        <v>39</v>
      </c>
      <c r="G42" s="10" t="s">
        <v>40</v>
      </c>
      <c r="H42" s="10" t="s">
        <v>41</v>
      </c>
      <c r="I42" s="10" t="s">
        <v>42</v>
      </c>
    </row>
    <row r="43" spans="2:9" ht="15" customHeight="1" x14ac:dyDescent="0.2">
      <c r="B43" t="s">
        <v>127</v>
      </c>
      <c r="C43" s="12">
        <v>4</v>
      </c>
      <c r="D43" s="8">
        <v>12.9</v>
      </c>
      <c r="E43" s="12">
        <v>4</v>
      </c>
      <c r="F43" s="8">
        <v>18.18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96</v>
      </c>
      <c r="C44" s="12">
        <v>3</v>
      </c>
      <c r="D44" s="8">
        <v>9.68</v>
      </c>
      <c r="E44" s="12">
        <v>0</v>
      </c>
      <c r="F44" s="8">
        <v>0</v>
      </c>
      <c r="G44" s="12">
        <v>3</v>
      </c>
      <c r="H44" s="8">
        <v>50</v>
      </c>
      <c r="I44" s="12">
        <v>0</v>
      </c>
    </row>
    <row r="45" spans="2:9" ht="15" customHeight="1" x14ac:dyDescent="0.2">
      <c r="B45" t="s">
        <v>100</v>
      </c>
      <c r="C45" s="12">
        <v>3</v>
      </c>
      <c r="D45" s="8">
        <v>9.68</v>
      </c>
      <c r="E45" s="12">
        <v>3</v>
      </c>
      <c r="F45" s="8">
        <v>13.64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103</v>
      </c>
      <c r="C46" s="12">
        <v>3</v>
      </c>
      <c r="D46" s="8">
        <v>9.68</v>
      </c>
      <c r="E46" s="12">
        <v>3</v>
      </c>
      <c r="F46" s="8">
        <v>13.64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123</v>
      </c>
      <c r="C47" s="12">
        <v>2</v>
      </c>
      <c r="D47" s="8">
        <v>6.45</v>
      </c>
      <c r="E47" s="12">
        <v>1</v>
      </c>
      <c r="F47" s="8">
        <v>4.55</v>
      </c>
      <c r="G47" s="12">
        <v>1</v>
      </c>
      <c r="H47" s="8">
        <v>16.670000000000002</v>
      </c>
      <c r="I47" s="12">
        <v>0</v>
      </c>
    </row>
    <row r="48" spans="2:9" ht="15" customHeight="1" x14ac:dyDescent="0.2">
      <c r="B48" t="s">
        <v>98</v>
      </c>
      <c r="C48" s="12">
        <v>1</v>
      </c>
      <c r="D48" s="8">
        <v>3.23</v>
      </c>
      <c r="E48" s="12">
        <v>1</v>
      </c>
      <c r="F48" s="8">
        <v>4.55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169</v>
      </c>
      <c r="C49" s="12">
        <v>1</v>
      </c>
      <c r="D49" s="8">
        <v>3.23</v>
      </c>
      <c r="E49" s="12">
        <v>1</v>
      </c>
      <c r="F49" s="8">
        <v>4.55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177</v>
      </c>
      <c r="C50" s="12">
        <v>1</v>
      </c>
      <c r="D50" s="8">
        <v>3.23</v>
      </c>
      <c r="E50" s="12">
        <v>1</v>
      </c>
      <c r="F50" s="8">
        <v>4.55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133</v>
      </c>
      <c r="C51" s="12">
        <v>1</v>
      </c>
      <c r="D51" s="8">
        <v>3.23</v>
      </c>
      <c r="E51" s="12">
        <v>1</v>
      </c>
      <c r="F51" s="8">
        <v>4.55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178</v>
      </c>
      <c r="C52" s="12">
        <v>1</v>
      </c>
      <c r="D52" s="8">
        <v>3.23</v>
      </c>
      <c r="E52" s="12">
        <v>0</v>
      </c>
      <c r="F52" s="8">
        <v>0</v>
      </c>
      <c r="G52" s="12">
        <v>1</v>
      </c>
      <c r="H52" s="8">
        <v>16.670000000000002</v>
      </c>
      <c r="I52" s="12">
        <v>0</v>
      </c>
    </row>
    <row r="53" spans="2:9" ht="15" customHeight="1" x14ac:dyDescent="0.2">
      <c r="B53" t="s">
        <v>179</v>
      </c>
      <c r="C53" s="12">
        <v>1</v>
      </c>
      <c r="D53" s="8">
        <v>3.23</v>
      </c>
      <c r="E53" s="12">
        <v>0</v>
      </c>
      <c r="F53" s="8">
        <v>0</v>
      </c>
      <c r="G53" s="12">
        <v>0</v>
      </c>
      <c r="H53" s="8">
        <v>0</v>
      </c>
      <c r="I53" s="12">
        <v>1</v>
      </c>
    </row>
    <row r="54" spans="2:9" ht="15" customHeight="1" x14ac:dyDescent="0.2">
      <c r="B54" t="s">
        <v>126</v>
      </c>
      <c r="C54" s="12">
        <v>1</v>
      </c>
      <c r="D54" s="8">
        <v>3.23</v>
      </c>
      <c r="E54" s="12">
        <v>0</v>
      </c>
      <c r="F54" s="8">
        <v>0</v>
      </c>
      <c r="G54" s="12">
        <v>1</v>
      </c>
      <c r="H54" s="8">
        <v>16.670000000000002</v>
      </c>
      <c r="I54" s="12">
        <v>0</v>
      </c>
    </row>
    <row r="55" spans="2:9" ht="15" customHeight="1" x14ac:dyDescent="0.2">
      <c r="B55" t="s">
        <v>143</v>
      </c>
      <c r="C55" s="12">
        <v>1</v>
      </c>
      <c r="D55" s="8">
        <v>3.23</v>
      </c>
      <c r="E55" s="12">
        <v>1</v>
      </c>
      <c r="F55" s="8">
        <v>4.55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180</v>
      </c>
      <c r="C56" s="12">
        <v>1</v>
      </c>
      <c r="D56" s="8">
        <v>3.23</v>
      </c>
      <c r="E56" s="12">
        <v>1</v>
      </c>
      <c r="F56" s="8">
        <v>4.55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105</v>
      </c>
      <c r="C57" s="12">
        <v>1</v>
      </c>
      <c r="D57" s="8">
        <v>3.23</v>
      </c>
      <c r="E57" s="12">
        <v>1</v>
      </c>
      <c r="F57" s="8">
        <v>4.55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145</v>
      </c>
      <c r="C58" s="12">
        <v>1</v>
      </c>
      <c r="D58" s="8">
        <v>3.23</v>
      </c>
      <c r="E58" s="12">
        <v>1</v>
      </c>
      <c r="F58" s="8">
        <v>4.55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108</v>
      </c>
      <c r="C59" s="12">
        <v>1</v>
      </c>
      <c r="D59" s="8">
        <v>3.23</v>
      </c>
      <c r="E59" s="12">
        <v>1</v>
      </c>
      <c r="F59" s="8">
        <v>4.55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139</v>
      </c>
      <c r="C60" s="12">
        <v>1</v>
      </c>
      <c r="D60" s="8">
        <v>3.23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111</v>
      </c>
      <c r="C61" s="12">
        <v>1</v>
      </c>
      <c r="D61" s="8">
        <v>3.23</v>
      </c>
      <c r="E61" s="12">
        <v>1</v>
      </c>
      <c r="F61" s="8">
        <v>4.55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112</v>
      </c>
      <c r="C62" s="12">
        <v>1</v>
      </c>
      <c r="D62" s="8">
        <v>3.23</v>
      </c>
      <c r="E62" s="12">
        <v>1</v>
      </c>
      <c r="F62" s="8">
        <v>4.55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173</v>
      </c>
      <c r="C63" s="12">
        <v>1</v>
      </c>
      <c r="D63" s="8">
        <v>3.23</v>
      </c>
      <c r="E63" s="12">
        <v>0</v>
      </c>
      <c r="F63" s="8">
        <v>0</v>
      </c>
      <c r="G63" s="12">
        <v>0</v>
      </c>
      <c r="H63" s="8">
        <v>0</v>
      </c>
      <c r="I63" s="12">
        <v>1</v>
      </c>
    </row>
    <row r="65" spans="2:2" ht="15" customHeight="1" x14ac:dyDescent="0.2">
      <c r="B65" t="s">
        <v>187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48EAD-54A2-4305-A2BD-1A4C7292F94C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206</v>
      </c>
    </row>
    <row r="4" spans="2:9" ht="33" customHeight="1" x14ac:dyDescent="0.2">
      <c r="B4" t="s">
        <v>183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101</v>
      </c>
      <c r="D6" s="8">
        <v>16.13</v>
      </c>
      <c r="E6" s="12">
        <v>65</v>
      </c>
      <c r="F6" s="8">
        <v>15.7</v>
      </c>
      <c r="G6" s="12">
        <v>36</v>
      </c>
      <c r="H6" s="8">
        <v>18.649999999999999</v>
      </c>
      <c r="I6" s="12">
        <v>0</v>
      </c>
    </row>
    <row r="7" spans="2:9" ht="15" customHeight="1" x14ac:dyDescent="0.2">
      <c r="B7" t="s">
        <v>22</v>
      </c>
      <c r="C7" s="12">
        <v>40</v>
      </c>
      <c r="D7" s="8">
        <v>6.39</v>
      </c>
      <c r="E7" s="12">
        <v>26</v>
      </c>
      <c r="F7" s="8">
        <v>6.28</v>
      </c>
      <c r="G7" s="12">
        <v>14</v>
      </c>
      <c r="H7" s="8">
        <v>7.25</v>
      </c>
      <c r="I7" s="12">
        <v>0</v>
      </c>
    </row>
    <row r="8" spans="2:9" ht="15" customHeight="1" x14ac:dyDescent="0.2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24</v>
      </c>
      <c r="C9" s="12">
        <v>5</v>
      </c>
      <c r="D9" s="8">
        <v>0.8</v>
      </c>
      <c r="E9" s="12">
        <v>2</v>
      </c>
      <c r="F9" s="8">
        <v>0.48</v>
      </c>
      <c r="G9" s="12">
        <v>3</v>
      </c>
      <c r="H9" s="8">
        <v>1.55</v>
      </c>
      <c r="I9" s="12">
        <v>0</v>
      </c>
    </row>
    <row r="10" spans="2:9" ht="15" customHeight="1" x14ac:dyDescent="0.2">
      <c r="B10" t="s">
        <v>25</v>
      </c>
      <c r="C10" s="12">
        <v>19</v>
      </c>
      <c r="D10" s="8">
        <v>3.04</v>
      </c>
      <c r="E10" s="12">
        <v>7</v>
      </c>
      <c r="F10" s="8">
        <v>1.69</v>
      </c>
      <c r="G10" s="12">
        <v>11</v>
      </c>
      <c r="H10" s="8">
        <v>5.7</v>
      </c>
      <c r="I10" s="12">
        <v>0</v>
      </c>
    </row>
    <row r="11" spans="2:9" ht="15" customHeight="1" x14ac:dyDescent="0.2">
      <c r="B11" t="s">
        <v>26</v>
      </c>
      <c r="C11" s="12">
        <v>175</v>
      </c>
      <c r="D11" s="8">
        <v>27.96</v>
      </c>
      <c r="E11" s="12">
        <v>97</v>
      </c>
      <c r="F11" s="8">
        <v>23.43</v>
      </c>
      <c r="G11" s="12">
        <v>75</v>
      </c>
      <c r="H11" s="8">
        <v>38.86</v>
      </c>
      <c r="I11" s="12">
        <v>3</v>
      </c>
    </row>
    <row r="12" spans="2:9" ht="15" customHeight="1" x14ac:dyDescent="0.2">
      <c r="B12" t="s">
        <v>27</v>
      </c>
      <c r="C12" s="12">
        <v>1</v>
      </c>
      <c r="D12" s="8">
        <v>0.16</v>
      </c>
      <c r="E12" s="12">
        <v>0</v>
      </c>
      <c r="F12" s="8">
        <v>0</v>
      </c>
      <c r="G12" s="12">
        <v>1</v>
      </c>
      <c r="H12" s="8">
        <v>0.52</v>
      </c>
      <c r="I12" s="12">
        <v>0</v>
      </c>
    </row>
    <row r="13" spans="2:9" ht="15" customHeight="1" x14ac:dyDescent="0.2">
      <c r="B13" t="s">
        <v>28</v>
      </c>
      <c r="C13" s="12">
        <v>52</v>
      </c>
      <c r="D13" s="8">
        <v>8.31</v>
      </c>
      <c r="E13" s="12">
        <v>39</v>
      </c>
      <c r="F13" s="8">
        <v>9.42</v>
      </c>
      <c r="G13" s="12">
        <v>11</v>
      </c>
      <c r="H13" s="8">
        <v>5.7</v>
      </c>
      <c r="I13" s="12">
        <v>1</v>
      </c>
    </row>
    <row r="14" spans="2:9" ht="15" customHeight="1" x14ac:dyDescent="0.2">
      <c r="B14" t="s">
        <v>29</v>
      </c>
      <c r="C14" s="12">
        <v>18</v>
      </c>
      <c r="D14" s="8">
        <v>2.88</v>
      </c>
      <c r="E14" s="12">
        <v>10</v>
      </c>
      <c r="F14" s="8">
        <v>2.42</v>
      </c>
      <c r="G14" s="12">
        <v>8</v>
      </c>
      <c r="H14" s="8">
        <v>4.1500000000000004</v>
      </c>
      <c r="I14" s="12">
        <v>0</v>
      </c>
    </row>
    <row r="15" spans="2:9" ht="15" customHeight="1" x14ac:dyDescent="0.2">
      <c r="B15" t="s">
        <v>30</v>
      </c>
      <c r="C15" s="12">
        <v>90</v>
      </c>
      <c r="D15" s="8">
        <v>14.38</v>
      </c>
      <c r="E15" s="12">
        <v>77</v>
      </c>
      <c r="F15" s="8">
        <v>18.600000000000001</v>
      </c>
      <c r="G15" s="12">
        <v>11</v>
      </c>
      <c r="H15" s="8">
        <v>5.7</v>
      </c>
      <c r="I15" s="12">
        <v>1</v>
      </c>
    </row>
    <row r="16" spans="2:9" ht="15" customHeight="1" x14ac:dyDescent="0.2">
      <c r="B16" t="s">
        <v>31</v>
      </c>
      <c r="C16" s="12">
        <v>80</v>
      </c>
      <c r="D16" s="8">
        <v>12.78</v>
      </c>
      <c r="E16" s="12">
        <v>70</v>
      </c>
      <c r="F16" s="8">
        <v>16.91</v>
      </c>
      <c r="G16" s="12">
        <v>9</v>
      </c>
      <c r="H16" s="8">
        <v>4.66</v>
      </c>
      <c r="I16" s="12">
        <v>0</v>
      </c>
    </row>
    <row r="17" spans="2:9" ht="15" customHeight="1" x14ac:dyDescent="0.2">
      <c r="B17" t="s">
        <v>32</v>
      </c>
      <c r="C17" s="12">
        <v>11</v>
      </c>
      <c r="D17" s="8">
        <v>1.76</v>
      </c>
      <c r="E17" s="12">
        <v>5</v>
      </c>
      <c r="F17" s="8">
        <v>1.21</v>
      </c>
      <c r="G17" s="12">
        <v>0</v>
      </c>
      <c r="H17" s="8">
        <v>0</v>
      </c>
      <c r="I17" s="12">
        <v>1</v>
      </c>
    </row>
    <row r="18" spans="2:9" ht="15" customHeight="1" x14ac:dyDescent="0.2">
      <c r="B18" t="s">
        <v>33</v>
      </c>
      <c r="C18" s="12">
        <v>23</v>
      </c>
      <c r="D18" s="8">
        <v>3.67</v>
      </c>
      <c r="E18" s="12">
        <v>11</v>
      </c>
      <c r="F18" s="8">
        <v>2.66</v>
      </c>
      <c r="G18" s="12">
        <v>9</v>
      </c>
      <c r="H18" s="8">
        <v>4.66</v>
      </c>
      <c r="I18" s="12">
        <v>0</v>
      </c>
    </row>
    <row r="19" spans="2:9" ht="15" customHeight="1" x14ac:dyDescent="0.2">
      <c r="B19" t="s">
        <v>34</v>
      </c>
      <c r="C19" s="12">
        <v>11</v>
      </c>
      <c r="D19" s="8">
        <v>1.76</v>
      </c>
      <c r="E19" s="12">
        <v>5</v>
      </c>
      <c r="F19" s="8">
        <v>1.21</v>
      </c>
      <c r="G19" s="12">
        <v>5</v>
      </c>
      <c r="H19" s="8">
        <v>2.59</v>
      </c>
      <c r="I19" s="12">
        <v>0</v>
      </c>
    </row>
    <row r="20" spans="2:9" ht="15" customHeight="1" x14ac:dyDescent="0.2">
      <c r="B20" s="9" t="s">
        <v>184</v>
      </c>
      <c r="C20" s="12">
        <f>SUM(LTBL_32528[総数／事業所数])</f>
        <v>626</v>
      </c>
      <c r="E20" s="12">
        <f>SUBTOTAL(109,LTBL_32528[個人／事業所数])</f>
        <v>414</v>
      </c>
      <c r="G20" s="12">
        <f>SUBTOTAL(109,LTBL_32528[法人／事業所数])</f>
        <v>193</v>
      </c>
      <c r="I20" s="12">
        <f>SUBTOTAL(109,LTBL_32528[法人以外の団体／事業所数])</f>
        <v>6</v>
      </c>
    </row>
    <row r="21" spans="2:9" ht="15" customHeight="1" x14ac:dyDescent="0.2">
      <c r="E21" s="11">
        <f>LTBL_32528[[#Totals],[個人／事業所数]]/LTBL_32528[[#Totals],[総数／事業所数]]</f>
        <v>0.66134185303514381</v>
      </c>
      <c r="G21" s="11">
        <f>LTBL_32528[[#Totals],[法人／事業所数]]/LTBL_32528[[#Totals],[総数／事業所数]]</f>
        <v>0.30830670926517573</v>
      </c>
      <c r="I21" s="11">
        <f>LTBL_32528[[#Totals],[法人以外の団体／事業所数]]/LTBL_32528[[#Totals],[総数／事業所数]]</f>
        <v>9.5846645367412137E-3</v>
      </c>
    </row>
    <row r="23" spans="2:9" ht="33" customHeight="1" x14ac:dyDescent="0.2">
      <c r="B23" t="s">
        <v>185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58</v>
      </c>
      <c r="C24" s="12">
        <v>68</v>
      </c>
      <c r="D24" s="8">
        <v>10.86</v>
      </c>
      <c r="E24" s="12">
        <v>60</v>
      </c>
      <c r="F24" s="8">
        <v>14.49</v>
      </c>
      <c r="G24" s="12">
        <v>7</v>
      </c>
      <c r="H24" s="8">
        <v>3.63</v>
      </c>
      <c r="I24" s="12">
        <v>1</v>
      </c>
    </row>
    <row r="25" spans="2:9" ht="15" customHeight="1" x14ac:dyDescent="0.2">
      <c r="B25" t="s">
        <v>59</v>
      </c>
      <c r="C25" s="12">
        <v>64</v>
      </c>
      <c r="D25" s="8">
        <v>10.220000000000001</v>
      </c>
      <c r="E25" s="12">
        <v>61</v>
      </c>
      <c r="F25" s="8">
        <v>14.73</v>
      </c>
      <c r="G25" s="12">
        <v>3</v>
      </c>
      <c r="H25" s="8">
        <v>1.55</v>
      </c>
      <c r="I25" s="12">
        <v>0</v>
      </c>
    </row>
    <row r="26" spans="2:9" ht="15" customHeight="1" x14ac:dyDescent="0.2">
      <c r="B26" t="s">
        <v>52</v>
      </c>
      <c r="C26" s="12">
        <v>63</v>
      </c>
      <c r="D26" s="8">
        <v>10.06</v>
      </c>
      <c r="E26" s="12">
        <v>41</v>
      </c>
      <c r="F26" s="8">
        <v>9.9</v>
      </c>
      <c r="G26" s="12">
        <v>19</v>
      </c>
      <c r="H26" s="8">
        <v>9.84</v>
      </c>
      <c r="I26" s="12">
        <v>3</v>
      </c>
    </row>
    <row r="27" spans="2:9" ht="15" customHeight="1" x14ac:dyDescent="0.2">
      <c r="B27" t="s">
        <v>43</v>
      </c>
      <c r="C27" s="12">
        <v>49</v>
      </c>
      <c r="D27" s="8">
        <v>7.83</v>
      </c>
      <c r="E27" s="12">
        <v>25</v>
      </c>
      <c r="F27" s="8">
        <v>6.04</v>
      </c>
      <c r="G27" s="12">
        <v>24</v>
      </c>
      <c r="H27" s="8">
        <v>12.44</v>
      </c>
      <c r="I27" s="12">
        <v>0</v>
      </c>
    </row>
    <row r="28" spans="2:9" ht="15" customHeight="1" x14ac:dyDescent="0.2">
      <c r="B28" t="s">
        <v>54</v>
      </c>
      <c r="C28" s="12">
        <v>48</v>
      </c>
      <c r="D28" s="8">
        <v>7.67</v>
      </c>
      <c r="E28" s="12">
        <v>25</v>
      </c>
      <c r="F28" s="8">
        <v>6.04</v>
      </c>
      <c r="G28" s="12">
        <v>23</v>
      </c>
      <c r="H28" s="8">
        <v>11.92</v>
      </c>
      <c r="I28" s="12">
        <v>0</v>
      </c>
    </row>
    <row r="29" spans="2:9" ht="15" customHeight="1" x14ac:dyDescent="0.2">
      <c r="B29" t="s">
        <v>55</v>
      </c>
      <c r="C29" s="12">
        <v>45</v>
      </c>
      <c r="D29" s="8">
        <v>7.19</v>
      </c>
      <c r="E29" s="12">
        <v>38</v>
      </c>
      <c r="F29" s="8">
        <v>9.18</v>
      </c>
      <c r="G29" s="12">
        <v>5</v>
      </c>
      <c r="H29" s="8">
        <v>2.59</v>
      </c>
      <c r="I29" s="12">
        <v>1</v>
      </c>
    </row>
    <row r="30" spans="2:9" ht="15" customHeight="1" x14ac:dyDescent="0.2">
      <c r="B30" t="s">
        <v>44</v>
      </c>
      <c r="C30" s="12">
        <v>38</v>
      </c>
      <c r="D30" s="8">
        <v>6.07</v>
      </c>
      <c r="E30" s="12">
        <v>31</v>
      </c>
      <c r="F30" s="8">
        <v>7.49</v>
      </c>
      <c r="G30" s="12">
        <v>7</v>
      </c>
      <c r="H30" s="8">
        <v>3.63</v>
      </c>
      <c r="I30" s="12">
        <v>0</v>
      </c>
    </row>
    <row r="31" spans="2:9" ht="15" customHeight="1" x14ac:dyDescent="0.2">
      <c r="B31" t="s">
        <v>46</v>
      </c>
      <c r="C31" s="12">
        <v>21</v>
      </c>
      <c r="D31" s="8">
        <v>3.35</v>
      </c>
      <c r="E31" s="12">
        <v>14</v>
      </c>
      <c r="F31" s="8">
        <v>3.38</v>
      </c>
      <c r="G31" s="12">
        <v>7</v>
      </c>
      <c r="H31" s="8">
        <v>3.63</v>
      </c>
      <c r="I31" s="12">
        <v>0</v>
      </c>
    </row>
    <row r="32" spans="2:9" ht="15" customHeight="1" x14ac:dyDescent="0.2">
      <c r="B32" t="s">
        <v>47</v>
      </c>
      <c r="C32" s="12">
        <v>18</v>
      </c>
      <c r="D32" s="8">
        <v>2.88</v>
      </c>
      <c r="E32" s="12">
        <v>8</v>
      </c>
      <c r="F32" s="8">
        <v>1.93</v>
      </c>
      <c r="G32" s="12">
        <v>10</v>
      </c>
      <c r="H32" s="8">
        <v>5.18</v>
      </c>
      <c r="I32" s="12">
        <v>0</v>
      </c>
    </row>
    <row r="33" spans="2:9" ht="15" customHeight="1" x14ac:dyDescent="0.2">
      <c r="B33" t="s">
        <v>67</v>
      </c>
      <c r="C33" s="12">
        <v>17</v>
      </c>
      <c r="D33" s="8">
        <v>2.72</v>
      </c>
      <c r="E33" s="12">
        <v>15</v>
      </c>
      <c r="F33" s="8">
        <v>3.62</v>
      </c>
      <c r="G33" s="12">
        <v>2</v>
      </c>
      <c r="H33" s="8">
        <v>1.04</v>
      </c>
      <c r="I33" s="12">
        <v>0</v>
      </c>
    </row>
    <row r="34" spans="2:9" ht="15" customHeight="1" x14ac:dyDescent="0.2">
      <c r="B34" t="s">
        <v>45</v>
      </c>
      <c r="C34" s="12">
        <v>14</v>
      </c>
      <c r="D34" s="8">
        <v>2.2400000000000002</v>
      </c>
      <c r="E34" s="12">
        <v>9</v>
      </c>
      <c r="F34" s="8">
        <v>2.17</v>
      </c>
      <c r="G34" s="12">
        <v>5</v>
      </c>
      <c r="H34" s="8">
        <v>2.59</v>
      </c>
      <c r="I34" s="12">
        <v>0</v>
      </c>
    </row>
    <row r="35" spans="2:9" ht="15" customHeight="1" x14ac:dyDescent="0.2">
      <c r="B35" t="s">
        <v>61</v>
      </c>
      <c r="C35" s="12">
        <v>13</v>
      </c>
      <c r="D35" s="8">
        <v>2.08</v>
      </c>
      <c r="E35" s="12">
        <v>11</v>
      </c>
      <c r="F35" s="8">
        <v>2.66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51</v>
      </c>
      <c r="C36" s="12">
        <v>12</v>
      </c>
      <c r="D36" s="8">
        <v>1.92</v>
      </c>
      <c r="E36" s="12">
        <v>10</v>
      </c>
      <c r="F36" s="8">
        <v>2.42</v>
      </c>
      <c r="G36" s="12">
        <v>2</v>
      </c>
      <c r="H36" s="8">
        <v>1.04</v>
      </c>
      <c r="I36" s="12">
        <v>0</v>
      </c>
    </row>
    <row r="37" spans="2:9" ht="15" customHeight="1" x14ac:dyDescent="0.2">
      <c r="B37" t="s">
        <v>78</v>
      </c>
      <c r="C37" s="12">
        <v>11</v>
      </c>
      <c r="D37" s="8">
        <v>1.76</v>
      </c>
      <c r="E37" s="12">
        <v>6</v>
      </c>
      <c r="F37" s="8">
        <v>1.45</v>
      </c>
      <c r="G37" s="12">
        <v>5</v>
      </c>
      <c r="H37" s="8">
        <v>2.59</v>
      </c>
      <c r="I37" s="12">
        <v>0</v>
      </c>
    </row>
    <row r="38" spans="2:9" ht="15" customHeight="1" x14ac:dyDescent="0.2">
      <c r="B38" t="s">
        <v>48</v>
      </c>
      <c r="C38" s="12">
        <v>11</v>
      </c>
      <c r="D38" s="8">
        <v>1.76</v>
      </c>
      <c r="E38" s="12">
        <v>3</v>
      </c>
      <c r="F38" s="8">
        <v>0.72</v>
      </c>
      <c r="G38" s="12">
        <v>8</v>
      </c>
      <c r="H38" s="8">
        <v>4.1500000000000004</v>
      </c>
      <c r="I38" s="12">
        <v>0</v>
      </c>
    </row>
    <row r="39" spans="2:9" ht="15" customHeight="1" x14ac:dyDescent="0.2">
      <c r="B39" t="s">
        <v>57</v>
      </c>
      <c r="C39" s="12">
        <v>11</v>
      </c>
      <c r="D39" s="8">
        <v>1.76</v>
      </c>
      <c r="E39" s="12">
        <v>4</v>
      </c>
      <c r="F39" s="8">
        <v>0.97</v>
      </c>
      <c r="G39" s="12">
        <v>7</v>
      </c>
      <c r="H39" s="8">
        <v>3.63</v>
      </c>
      <c r="I39" s="12">
        <v>0</v>
      </c>
    </row>
    <row r="40" spans="2:9" ht="15" customHeight="1" x14ac:dyDescent="0.2">
      <c r="B40" t="s">
        <v>60</v>
      </c>
      <c r="C40" s="12">
        <v>11</v>
      </c>
      <c r="D40" s="8">
        <v>1.76</v>
      </c>
      <c r="E40" s="12">
        <v>5</v>
      </c>
      <c r="F40" s="8">
        <v>1.21</v>
      </c>
      <c r="G40" s="12">
        <v>0</v>
      </c>
      <c r="H40" s="8">
        <v>0</v>
      </c>
      <c r="I40" s="12">
        <v>1</v>
      </c>
    </row>
    <row r="41" spans="2:9" ht="15" customHeight="1" x14ac:dyDescent="0.2">
      <c r="B41" t="s">
        <v>62</v>
      </c>
      <c r="C41" s="12">
        <v>10</v>
      </c>
      <c r="D41" s="8">
        <v>1.6</v>
      </c>
      <c r="E41" s="12">
        <v>0</v>
      </c>
      <c r="F41" s="8">
        <v>0</v>
      </c>
      <c r="G41" s="12">
        <v>9</v>
      </c>
      <c r="H41" s="8">
        <v>4.66</v>
      </c>
      <c r="I41" s="12">
        <v>0</v>
      </c>
    </row>
    <row r="42" spans="2:9" ht="15" customHeight="1" x14ac:dyDescent="0.2">
      <c r="B42" t="s">
        <v>53</v>
      </c>
      <c r="C42" s="12">
        <v>9</v>
      </c>
      <c r="D42" s="8">
        <v>1.44</v>
      </c>
      <c r="E42" s="12">
        <v>6</v>
      </c>
      <c r="F42" s="8">
        <v>1.45</v>
      </c>
      <c r="G42" s="12">
        <v>3</v>
      </c>
      <c r="H42" s="8">
        <v>1.55</v>
      </c>
      <c r="I42" s="12">
        <v>0</v>
      </c>
    </row>
    <row r="43" spans="2:9" ht="15" customHeight="1" x14ac:dyDescent="0.2">
      <c r="B43" t="s">
        <v>65</v>
      </c>
      <c r="C43" s="12">
        <v>8</v>
      </c>
      <c r="D43" s="8">
        <v>1.28</v>
      </c>
      <c r="E43" s="12">
        <v>5</v>
      </c>
      <c r="F43" s="8">
        <v>1.21</v>
      </c>
      <c r="G43" s="12">
        <v>3</v>
      </c>
      <c r="H43" s="8">
        <v>1.55</v>
      </c>
      <c r="I43" s="12">
        <v>0</v>
      </c>
    </row>
    <row r="44" spans="2:9" ht="15" customHeight="1" x14ac:dyDescent="0.2">
      <c r="B44" t="s">
        <v>91</v>
      </c>
      <c r="C44" s="12">
        <v>8</v>
      </c>
      <c r="D44" s="8">
        <v>1.28</v>
      </c>
      <c r="E44" s="12">
        <v>4</v>
      </c>
      <c r="F44" s="8">
        <v>0.97</v>
      </c>
      <c r="G44" s="12">
        <v>3</v>
      </c>
      <c r="H44" s="8">
        <v>1.55</v>
      </c>
      <c r="I44" s="12">
        <v>0</v>
      </c>
    </row>
    <row r="47" spans="2:9" ht="33" customHeight="1" x14ac:dyDescent="0.2">
      <c r="B47" t="s">
        <v>186</v>
      </c>
      <c r="C47" s="10" t="s">
        <v>36</v>
      </c>
      <c r="D47" s="10" t="s">
        <v>37</v>
      </c>
      <c r="E47" s="10" t="s">
        <v>38</v>
      </c>
      <c r="F47" s="10" t="s">
        <v>39</v>
      </c>
      <c r="G47" s="10" t="s">
        <v>40</v>
      </c>
      <c r="H47" s="10" t="s">
        <v>41</v>
      </c>
      <c r="I47" s="10" t="s">
        <v>42</v>
      </c>
    </row>
    <row r="48" spans="2:9" ht="15" customHeight="1" x14ac:dyDescent="0.2">
      <c r="B48" t="s">
        <v>112</v>
      </c>
      <c r="C48" s="12">
        <v>37</v>
      </c>
      <c r="D48" s="8">
        <v>5.91</v>
      </c>
      <c r="E48" s="12">
        <v>36</v>
      </c>
      <c r="F48" s="8">
        <v>8.6999999999999993</v>
      </c>
      <c r="G48" s="12">
        <v>1</v>
      </c>
      <c r="H48" s="8">
        <v>0.52</v>
      </c>
      <c r="I48" s="12">
        <v>0</v>
      </c>
    </row>
    <row r="49" spans="2:9" ht="15" customHeight="1" x14ac:dyDescent="0.2">
      <c r="B49" t="s">
        <v>106</v>
      </c>
      <c r="C49" s="12">
        <v>24</v>
      </c>
      <c r="D49" s="8">
        <v>3.83</v>
      </c>
      <c r="E49" s="12">
        <v>22</v>
      </c>
      <c r="F49" s="8">
        <v>5.31</v>
      </c>
      <c r="G49" s="12">
        <v>1</v>
      </c>
      <c r="H49" s="8">
        <v>0.52</v>
      </c>
      <c r="I49" s="12">
        <v>0</v>
      </c>
    </row>
    <row r="50" spans="2:9" ht="15" customHeight="1" x14ac:dyDescent="0.2">
      <c r="B50" t="s">
        <v>100</v>
      </c>
      <c r="C50" s="12">
        <v>23</v>
      </c>
      <c r="D50" s="8">
        <v>3.67</v>
      </c>
      <c r="E50" s="12">
        <v>15</v>
      </c>
      <c r="F50" s="8">
        <v>3.62</v>
      </c>
      <c r="G50" s="12">
        <v>8</v>
      </c>
      <c r="H50" s="8">
        <v>4.1500000000000004</v>
      </c>
      <c r="I50" s="12">
        <v>0</v>
      </c>
    </row>
    <row r="51" spans="2:9" ht="15" customHeight="1" x14ac:dyDescent="0.2">
      <c r="B51" t="s">
        <v>111</v>
      </c>
      <c r="C51" s="12">
        <v>19</v>
      </c>
      <c r="D51" s="8">
        <v>3.04</v>
      </c>
      <c r="E51" s="12">
        <v>19</v>
      </c>
      <c r="F51" s="8">
        <v>4.59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96</v>
      </c>
      <c r="C52" s="12">
        <v>18</v>
      </c>
      <c r="D52" s="8">
        <v>2.88</v>
      </c>
      <c r="E52" s="12">
        <v>2</v>
      </c>
      <c r="F52" s="8">
        <v>0.48</v>
      </c>
      <c r="G52" s="12">
        <v>16</v>
      </c>
      <c r="H52" s="8">
        <v>8.2899999999999991</v>
      </c>
      <c r="I52" s="12">
        <v>0</v>
      </c>
    </row>
    <row r="53" spans="2:9" ht="15" customHeight="1" x14ac:dyDescent="0.2">
      <c r="B53" t="s">
        <v>98</v>
      </c>
      <c r="C53" s="12">
        <v>18</v>
      </c>
      <c r="D53" s="8">
        <v>2.88</v>
      </c>
      <c r="E53" s="12">
        <v>15</v>
      </c>
      <c r="F53" s="8">
        <v>3.62</v>
      </c>
      <c r="G53" s="12">
        <v>3</v>
      </c>
      <c r="H53" s="8">
        <v>1.55</v>
      </c>
      <c r="I53" s="12">
        <v>0</v>
      </c>
    </row>
    <row r="54" spans="2:9" ht="15" customHeight="1" x14ac:dyDescent="0.2">
      <c r="B54" t="s">
        <v>108</v>
      </c>
      <c r="C54" s="12">
        <v>18</v>
      </c>
      <c r="D54" s="8">
        <v>2.88</v>
      </c>
      <c r="E54" s="12">
        <v>16</v>
      </c>
      <c r="F54" s="8">
        <v>3.86</v>
      </c>
      <c r="G54" s="12">
        <v>2</v>
      </c>
      <c r="H54" s="8">
        <v>1.04</v>
      </c>
      <c r="I54" s="12">
        <v>0</v>
      </c>
    </row>
    <row r="55" spans="2:9" ht="15" customHeight="1" x14ac:dyDescent="0.2">
      <c r="B55" t="s">
        <v>105</v>
      </c>
      <c r="C55" s="12">
        <v>17</v>
      </c>
      <c r="D55" s="8">
        <v>2.72</v>
      </c>
      <c r="E55" s="12">
        <v>13</v>
      </c>
      <c r="F55" s="8">
        <v>3.14</v>
      </c>
      <c r="G55" s="12">
        <v>4</v>
      </c>
      <c r="H55" s="8">
        <v>2.0699999999999998</v>
      </c>
      <c r="I55" s="12">
        <v>0</v>
      </c>
    </row>
    <row r="56" spans="2:9" ht="15" customHeight="1" x14ac:dyDescent="0.2">
      <c r="B56" t="s">
        <v>118</v>
      </c>
      <c r="C56" s="12">
        <v>17</v>
      </c>
      <c r="D56" s="8">
        <v>2.72</v>
      </c>
      <c r="E56" s="12">
        <v>14</v>
      </c>
      <c r="F56" s="8">
        <v>3.38</v>
      </c>
      <c r="G56" s="12">
        <v>2</v>
      </c>
      <c r="H56" s="8">
        <v>1.04</v>
      </c>
      <c r="I56" s="12">
        <v>1</v>
      </c>
    </row>
    <row r="57" spans="2:9" ht="15" customHeight="1" x14ac:dyDescent="0.2">
      <c r="B57" t="s">
        <v>132</v>
      </c>
      <c r="C57" s="12">
        <v>14</v>
      </c>
      <c r="D57" s="8">
        <v>2.2400000000000002</v>
      </c>
      <c r="E57" s="12">
        <v>12</v>
      </c>
      <c r="F57" s="8">
        <v>2.9</v>
      </c>
      <c r="G57" s="12">
        <v>2</v>
      </c>
      <c r="H57" s="8">
        <v>1.04</v>
      </c>
      <c r="I57" s="12">
        <v>0</v>
      </c>
    </row>
    <row r="58" spans="2:9" ht="15" customHeight="1" x14ac:dyDescent="0.2">
      <c r="B58" t="s">
        <v>145</v>
      </c>
      <c r="C58" s="12">
        <v>14</v>
      </c>
      <c r="D58" s="8">
        <v>2.2400000000000002</v>
      </c>
      <c r="E58" s="12">
        <v>13</v>
      </c>
      <c r="F58" s="8">
        <v>3.14</v>
      </c>
      <c r="G58" s="12">
        <v>1</v>
      </c>
      <c r="H58" s="8">
        <v>0.52</v>
      </c>
      <c r="I58" s="12">
        <v>0</v>
      </c>
    </row>
    <row r="59" spans="2:9" ht="15" customHeight="1" x14ac:dyDescent="0.2">
      <c r="B59" t="s">
        <v>127</v>
      </c>
      <c r="C59" s="12">
        <v>13</v>
      </c>
      <c r="D59" s="8">
        <v>2.08</v>
      </c>
      <c r="E59" s="12">
        <v>10</v>
      </c>
      <c r="F59" s="8">
        <v>2.42</v>
      </c>
      <c r="G59" s="12">
        <v>3</v>
      </c>
      <c r="H59" s="8">
        <v>1.55</v>
      </c>
      <c r="I59" s="12">
        <v>0</v>
      </c>
    </row>
    <row r="60" spans="2:9" ht="15" customHeight="1" x14ac:dyDescent="0.2">
      <c r="B60" t="s">
        <v>109</v>
      </c>
      <c r="C60" s="12">
        <v>13</v>
      </c>
      <c r="D60" s="8">
        <v>2.08</v>
      </c>
      <c r="E60" s="12">
        <v>13</v>
      </c>
      <c r="F60" s="8">
        <v>3.14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110</v>
      </c>
      <c r="C61" s="12">
        <v>13</v>
      </c>
      <c r="D61" s="8">
        <v>2.08</v>
      </c>
      <c r="E61" s="12">
        <v>12</v>
      </c>
      <c r="F61" s="8">
        <v>2.9</v>
      </c>
      <c r="G61" s="12">
        <v>1</v>
      </c>
      <c r="H61" s="8">
        <v>0.52</v>
      </c>
      <c r="I61" s="12">
        <v>0</v>
      </c>
    </row>
    <row r="62" spans="2:9" ht="15" customHeight="1" x14ac:dyDescent="0.2">
      <c r="B62" t="s">
        <v>122</v>
      </c>
      <c r="C62" s="12">
        <v>12</v>
      </c>
      <c r="D62" s="8">
        <v>1.92</v>
      </c>
      <c r="E62" s="12">
        <v>12</v>
      </c>
      <c r="F62" s="8">
        <v>2.9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124</v>
      </c>
      <c r="C63" s="12">
        <v>11</v>
      </c>
      <c r="D63" s="8">
        <v>1.76</v>
      </c>
      <c r="E63" s="12">
        <v>9</v>
      </c>
      <c r="F63" s="8">
        <v>2.17</v>
      </c>
      <c r="G63" s="12">
        <v>1</v>
      </c>
      <c r="H63" s="8">
        <v>0.52</v>
      </c>
      <c r="I63" s="12">
        <v>1</v>
      </c>
    </row>
    <row r="64" spans="2:9" ht="15" customHeight="1" x14ac:dyDescent="0.2">
      <c r="B64" t="s">
        <v>126</v>
      </c>
      <c r="C64" s="12">
        <v>10</v>
      </c>
      <c r="D64" s="8">
        <v>1.6</v>
      </c>
      <c r="E64" s="12">
        <v>2</v>
      </c>
      <c r="F64" s="8">
        <v>0.48</v>
      </c>
      <c r="G64" s="12">
        <v>8</v>
      </c>
      <c r="H64" s="8">
        <v>4.1500000000000004</v>
      </c>
      <c r="I64" s="12">
        <v>0</v>
      </c>
    </row>
    <row r="65" spans="2:9" ht="15" customHeight="1" x14ac:dyDescent="0.2">
      <c r="B65" t="s">
        <v>101</v>
      </c>
      <c r="C65" s="12">
        <v>10</v>
      </c>
      <c r="D65" s="8">
        <v>1.6</v>
      </c>
      <c r="E65" s="12">
        <v>3</v>
      </c>
      <c r="F65" s="8">
        <v>0.72</v>
      </c>
      <c r="G65" s="12">
        <v>4</v>
      </c>
      <c r="H65" s="8">
        <v>2.0699999999999998</v>
      </c>
      <c r="I65" s="12">
        <v>3</v>
      </c>
    </row>
    <row r="66" spans="2:9" ht="15" customHeight="1" x14ac:dyDescent="0.2">
      <c r="B66" t="s">
        <v>121</v>
      </c>
      <c r="C66" s="12">
        <v>10</v>
      </c>
      <c r="D66" s="8">
        <v>1.6</v>
      </c>
      <c r="E66" s="12">
        <v>1</v>
      </c>
      <c r="F66" s="8">
        <v>0.24</v>
      </c>
      <c r="G66" s="12">
        <v>9</v>
      </c>
      <c r="H66" s="8">
        <v>4.66</v>
      </c>
      <c r="I66" s="12">
        <v>0</v>
      </c>
    </row>
    <row r="67" spans="2:9" ht="15" customHeight="1" x14ac:dyDescent="0.2">
      <c r="B67" t="s">
        <v>97</v>
      </c>
      <c r="C67" s="12">
        <v>9</v>
      </c>
      <c r="D67" s="8">
        <v>1.44</v>
      </c>
      <c r="E67" s="12">
        <v>5</v>
      </c>
      <c r="F67" s="8">
        <v>1.21</v>
      </c>
      <c r="G67" s="12">
        <v>4</v>
      </c>
      <c r="H67" s="8">
        <v>2.0699999999999998</v>
      </c>
      <c r="I67" s="12">
        <v>0</v>
      </c>
    </row>
    <row r="68" spans="2:9" ht="15" customHeight="1" x14ac:dyDescent="0.2">
      <c r="B68" t="s">
        <v>141</v>
      </c>
      <c r="C68" s="12">
        <v>9</v>
      </c>
      <c r="D68" s="8">
        <v>1.44</v>
      </c>
      <c r="E68" s="12">
        <v>4</v>
      </c>
      <c r="F68" s="8">
        <v>0.97</v>
      </c>
      <c r="G68" s="12">
        <v>5</v>
      </c>
      <c r="H68" s="8">
        <v>2.59</v>
      </c>
      <c r="I68" s="12">
        <v>0</v>
      </c>
    </row>
    <row r="69" spans="2:9" ht="15" customHeight="1" x14ac:dyDescent="0.2">
      <c r="B69" t="s">
        <v>119</v>
      </c>
      <c r="C69" s="12">
        <v>9</v>
      </c>
      <c r="D69" s="8">
        <v>1.44</v>
      </c>
      <c r="E69" s="12">
        <v>6</v>
      </c>
      <c r="F69" s="8">
        <v>1.45</v>
      </c>
      <c r="G69" s="12">
        <v>3</v>
      </c>
      <c r="H69" s="8">
        <v>1.55</v>
      </c>
      <c r="I69" s="12">
        <v>0</v>
      </c>
    </row>
    <row r="71" spans="2:9" ht="15" customHeight="1" x14ac:dyDescent="0.2">
      <c r="B71" t="s">
        <v>187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BE08C-999E-4FAE-9557-BBBC6B0DFEAF}">
  <sheetPr>
    <pageSetUpPr fitToPage="1"/>
  </sheetPr>
  <dimension ref="A1:I477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94</v>
      </c>
      <c r="B1" s="3" t="s">
        <v>95</v>
      </c>
      <c r="C1" s="7" t="s">
        <v>36</v>
      </c>
      <c r="D1" s="7" t="s">
        <v>37</v>
      </c>
      <c r="E1" s="7" t="s">
        <v>38</v>
      </c>
      <c r="F1" s="7" t="s">
        <v>39</v>
      </c>
      <c r="G1" s="7" t="s">
        <v>40</v>
      </c>
      <c r="H1" s="7" t="s">
        <v>41</v>
      </c>
      <c r="I1" s="7" t="s">
        <v>42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59</v>
      </c>
      <c r="C3" s="4">
        <v>2195</v>
      </c>
      <c r="D3" s="8">
        <v>11.96</v>
      </c>
      <c r="E3" s="4">
        <v>1913</v>
      </c>
      <c r="F3" s="8">
        <v>19.190000000000001</v>
      </c>
      <c r="G3" s="4">
        <v>279</v>
      </c>
      <c r="H3" s="8">
        <v>3.52</v>
      </c>
      <c r="I3" s="4">
        <v>3</v>
      </c>
    </row>
    <row r="4" spans="1:9" x14ac:dyDescent="0.2">
      <c r="A4" s="2">
        <v>2</v>
      </c>
      <c r="B4" s="1" t="s">
        <v>58</v>
      </c>
      <c r="C4" s="4">
        <v>1689</v>
      </c>
      <c r="D4" s="8">
        <v>9.1999999999999993</v>
      </c>
      <c r="E4" s="4">
        <v>1393</v>
      </c>
      <c r="F4" s="8">
        <v>13.97</v>
      </c>
      <c r="G4" s="4">
        <v>293</v>
      </c>
      <c r="H4" s="8">
        <v>3.69</v>
      </c>
      <c r="I4" s="4">
        <v>3</v>
      </c>
    </row>
    <row r="5" spans="1:9" x14ac:dyDescent="0.2">
      <c r="A5" s="2">
        <v>3</v>
      </c>
      <c r="B5" s="1" t="s">
        <v>54</v>
      </c>
      <c r="C5" s="4">
        <v>1503</v>
      </c>
      <c r="D5" s="8">
        <v>8.19</v>
      </c>
      <c r="E5" s="4">
        <v>781</v>
      </c>
      <c r="F5" s="8">
        <v>7.83</v>
      </c>
      <c r="G5" s="4">
        <v>717</v>
      </c>
      <c r="H5" s="8">
        <v>9.0299999999999994</v>
      </c>
      <c r="I5" s="4">
        <v>4</v>
      </c>
    </row>
    <row r="6" spans="1:9" x14ac:dyDescent="0.2">
      <c r="A6" s="2">
        <v>4</v>
      </c>
      <c r="B6" s="1" t="s">
        <v>52</v>
      </c>
      <c r="C6" s="4">
        <v>1148</v>
      </c>
      <c r="D6" s="8">
        <v>6.25</v>
      </c>
      <c r="E6" s="4">
        <v>779</v>
      </c>
      <c r="F6" s="8">
        <v>7.81</v>
      </c>
      <c r="G6" s="4">
        <v>354</v>
      </c>
      <c r="H6" s="8">
        <v>4.46</v>
      </c>
      <c r="I6" s="4">
        <v>15</v>
      </c>
    </row>
    <row r="7" spans="1:9" x14ac:dyDescent="0.2">
      <c r="A7" s="2">
        <v>5</v>
      </c>
      <c r="B7" s="1" t="s">
        <v>43</v>
      </c>
      <c r="C7" s="4">
        <v>1147</v>
      </c>
      <c r="D7" s="8">
        <v>6.25</v>
      </c>
      <c r="E7" s="4">
        <v>418</v>
      </c>
      <c r="F7" s="8">
        <v>4.1900000000000004</v>
      </c>
      <c r="G7" s="4">
        <v>729</v>
      </c>
      <c r="H7" s="8">
        <v>9.19</v>
      </c>
      <c r="I7" s="4">
        <v>0</v>
      </c>
    </row>
    <row r="8" spans="1:9" x14ac:dyDescent="0.2">
      <c r="A8" s="2">
        <v>6</v>
      </c>
      <c r="B8" s="1" t="s">
        <v>55</v>
      </c>
      <c r="C8" s="4">
        <v>1040</v>
      </c>
      <c r="D8" s="8">
        <v>5.67</v>
      </c>
      <c r="E8" s="4">
        <v>553</v>
      </c>
      <c r="F8" s="8">
        <v>5.55</v>
      </c>
      <c r="G8" s="4">
        <v>481</v>
      </c>
      <c r="H8" s="8">
        <v>6.06</v>
      </c>
      <c r="I8" s="4">
        <v>3</v>
      </c>
    </row>
    <row r="9" spans="1:9" x14ac:dyDescent="0.2">
      <c r="A9" s="2">
        <v>7</v>
      </c>
      <c r="B9" s="1" t="s">
        <v>44</v>
      </c>
      <c r="C9" s="4">
        <v>972</v>
      </c>
      <c r="D9" s="8">
        <v>5.29</v>
      </c>
      <c r="E9" s="4">
        <v>586</v>
      </c>
      <c r="F9" s="8">
        <v>5.88</v>
      </c>
      <c r="G9" s="4">
        <v>386</v>
      </c>
      <c r="H9" s="8">
        <v>4.8600000000000003</v>
      </c>
      <c r="I9" s="4">
        <v>0</v>
      </c>
    </row>
    <row r="10" spans="1:9" x14ac:dyDescent="0.2">
      <c r="A10" s="2">
        <v>8</v>
      </c>
      <c r="B10" s="1" t="s">
        <v>60</v>
      </c>
      <c r="C10" s="4">
        <v>700</v>
      </c>
      <c r="D10" s="8">
        <v>3.81</v>
      </c>
      <c r="E10" s="4">
        <v>364</v>
      </c>
      <c r="F10" s="8">
        <v>3.65</v>
      </c>
      <c r="G10" s="4">
        <v>117</v>
      </c>
      <c r="H10" s="8">
        <v>1.47</v>
      </c>
      <c r="I10" s="4">
        <v>44</v>
      </c>
    </row>
    <row r="11" spans="1:9" x14ac:dyDescent="0.2">
      <c r="A11" s="2">
        <v>9</v>
      </c>
      <c r="B11" s="1" t="s">
        <v>53</v>
      </c>
      <c r="C11" s="4">
        <v>644</v>
      </c>
      <c r="D11" s="8">
        <v>3.51</v>
      </c>
      <c r="E11" s="4">
        <v>376</v>
      </c>
      <c r="F11" s="8">
        <v>3.77</v>
      </c>
      <c r="G11" s="4">
        <v>268</v>
      </c>
      <c r="H11" s="8">
        <v>3.38</v>
      </c>
      <c r="I11" s="4">
        <v>0</v>
      </c>
    </row>
    <row r="12" spans="1:9" x14ac:dyDescent="0.2">
      <c r="A12" s="2">
        <v>10</v>
      </c>
      <c r="B12" s="1" t="s">
        <v>57</v>
      </c>
      <c r="C12" s="4">
        <v>541</v>
      </c>
      <c r="D12" s="8">
        <v>2.95</v>
      </c>
      <c r="E12" s="4">
        <v>182</v>
      </c>
      <c r="F12" s="8">
        <v>1.83</v>
      </c>
      <c r="G12" s="4">
        <v>342</v>
      </c>
      <c r="H12" s="8">
        <v>4.3099999999999996</v>
      </c>
      <c r="I12" s="4">
        <v>0</v>
      </c>
    </row>
    <row r="13" spans="1:9" x14ac:dyDescent="0.2">
      <c r="A13" s="2">
        <v>11</v>
      </c>
      <c r="B13" s="1" t="s">
        <v>51</v>
      </c>
      <c r="C13" s="4">
        <v>526</v>
      </c>
      <c r="D13" s="8">
        <v>2.87</v>
      </c>
      <c r="E13" s="4">
        <v>289</v>
      </c>
      <c r="F13" s="8">
        <v>2.9</v>
      </c>
      <c r="G13" s="4">
        <v>237</v>
      </c>
      <c r="H13" s="8">
        <v>2.99</v>
      </c>
      <c r="I13" s="4">
        <v>0</v>
      </c>
    </row>
    <row r="14" spans="1:9" x14ac:dyDescent="0.2">
      <c r="A14" s="2">
        <v>12</v>
      </c>
      <c r="B14" s="1" t="s">
        <v>45</v>
      </c>
      <c r="C14" s="4">
        <v>502</v>
      </c>
      <c r="D14" s="8">
        <v>2.73</v>
      </c>
      <c r="E14" s="4">
        <v>150</v>
      </c>
      <c r="F14" s="8">
        <v>1.5</v>
      </c>
      <c r="G14" s="4">
        <v>352</v>
      </c>
      <c r="H14" s="8">
        <v>4.4400000000000004</v>
      </c>
      <c r="I14" s="4">
        <v>0</v>
      </c>
    </row>
    <row r="15" spans="1:9" x14ac:dyDescent="0.2">
      <c r="A15" s="2">
        <v>13</v>
      </c>
      <c r="B15" s="1" t="s">
        <v>56</v>
      </c>
      <c r="C15" s="4">
        <v>443</v>
      </c>
      <c r="D15" s="8">
        <v>2.41</v>
      </c>
      <c r="E15" s="4">
        <v>349</v>
      </c>
      <c r="F15" s="8">
        <v>3.5</v>
      </c>
      <c r="G15" s="4">
        <v>93</v>
      </c>
      <c r="H15" s="8">
        <v>1.17</v>
      </c>
      <c r="I15" s="4">
        <v>1</v>
      </c>
    </row>
    <row r="16" spans="1:9" x14ac:dyDescent="0.2">
      <c r="A16" s="2">
        <v>14</v>
      </c>
      <c r="B16" s="1" t="s">
        <v>61</v>
      </c>
      <c r="C16" s="4">
        <v>429</v>
      </c>
      <c r="D16" s="8">
        <v>2.34</v>
      </c>
      <c r="E16" s="4">
        <v>369</v>
      </c>
      <c r="F16" s="8">
        <v>3.7</v>
      </c>
      <c r="G16" s="4">
        <v>55</v>
      </c>
      <c r="H16" s="8">
        <v>0.69</v>
      </c>
      <c r="I16" s="4">
        <v>1</v>
      </c>
    </row>
    <row r="17" spans="1:9" x14ac:dyDescent="0.2">
      <c r="A17" s="2">
        <v>15</v>
      </c>
      <c r="B17" s="1" t="s">
        <v>62</v>
      </c>
      <c r="C17" s="4">
        <v>316</v>
      </c>
      <c r="D17" s="8">
        <v>1.72</v>
      </c>
      <c r="E17" s="4">
        <v>1</v>
      </c>
      <c r="F17" s="8">
        <v>0.01</v>
      </c>
      <c r="G17" s="4">
        <v>267</v>
      </c>
      <c r="H17" s="8">
        <v>3.36</v>
      </c>
      <c r="I17" s="4">
        <v>15</v>
      </c>
    </row>
    <row r="18" spans="1:9" x14ac:dyDescent="0.2">
      <c r="A18" s="2">
        <v>16</v>
      </c>
      <c r="B18" s="1" t="s">
        <v>46</v>
      </c>
      <c r="C18" s="4">
        <v>298</v>
      </c>
      <c r="D18" s="8">
        <v>1.62</v>
      </c>
      <c r="E18" s="4">
        <v>135</v>
      </c>
      <c r="F18" s="8">
        <v>1.35</v>
      </c>
      <c r="G18" s="4">
        <v>155</v>
      </c>
      <c r="H18" s="8">
        <v>1.95</v>
      </c>
      <c r="I18" s="4">
        <v>8</v>
      </c>
    </row>
    <row r="19" spans="1:9" x14ac:dyDescent="0.2">
      <c r="A19" s="2">
        <v>17</v>
      </c>
      <c r="B19" s="1" t="s">
        <v>48</v>
      </c>
      <c r="C19" s="4">
        <v>256</v>
      </c>
      <c r="D19" s="8">
        <v>1.39</v>
      </c>
      <c r="E19" s="4">
        <v>44</v>
      </c>
      <c r="F19" s="8">
        <v>0.44</v>
      </c>
      <c r="G19" s="4">
        <v>212</v>
      </c>
      <c r="H19" s="8">
        <v>2.67</v>
      </c>
      <c r="I19" s="4">
        <v>0</v>
      </c>
    </row>
    <row r="20" spans="1:9" x14ac:dyDescent="0.2">
      <c r="A20" s="2">
        <v>18</v>
      </c>
      <c r="B20" s="1" t="s">
        <v>49</v>
      </c>
      <c r="C20" s="4">
        <v>235</v>
      </c>
      <c r="D20" s="8">
        <v>1.28</v>
      </c>
      <c r="E20" s="4">
        <v>25</v>
      </c>
      <c r="F20" s="8">
        <v>0.25</v>
      </c>
      <c r="G20" s="4">
        <v>210</v>
      </c>
      <c r="H20" s="8">
        <v>2.65</v>
      </c>
      <c r="I20" s="4">
        <v>0</v>
      </c>
    </row>
    <row r="21" spans="1:9" x14ac:dyDescent="0.2">
      <c r="A21" s="2">
        <v>19</v>
      </c>
      <c r="B21" s="1" t="s">
        <v>50</v>
      </c>
      <c r="C21" s="4">
        <v>222</v>
      </c>
      <c r="D21" s="8">
        <v>1.21</v>
      </c>
      <c r="E21" s="4">
        <v>60</v>
      </c>
      <c r="F21" s="8">
        <v>0.6</v>
      </c>
      <c r="G21" s="4">
        <v>162</v>
      </c>
      <c r="H21" s="8">
        <v>2.04</v>
      </c>
      <c r="I21" s="4">
        <v>0</v>
      </c>
    </row>
    <row r="22" spans="1:9" x14ac:dyDescent="0.2">
      <c r="A22" s="2">
        <v>20</v>
      </c>
      <c r="B22" s="1" t="s">
        <v>47</v>
      </c>
      <c r="C22" s="4">
        <v>214</v>
      </c>
      <c r="D22" s="8">
        <v>1.17</v>
      </c>
      <c r="E22" s="4">
        <v>64</v>
      </c>
      <c r="F22" s="8">
        <v>0.64</v>
      </c>
      <c r="G22" s="4">
        <v>150</v>
      </c>
      <c r="H22" s="8">
        <v>1.89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59</v>
      </c>
      <c r="C25" s="4">
        <v>590</v>
      </c>
      <c r="D25" s="8">
        <v>11.97</v>
      </c>
      <c r="E25" s="4">
        <v>495</v>
      </c>
      <c r="F25" s="8">
        <v>21.35</v>
      </c>
      <c r="G25" s="4">
        <v>95</v>
      </c>
      <c r="H25" s="8">
        <v>3.75</v>
      </c>
      <c r="I25" s="4">
        <v>0</v>
      </c>
    </row>
    <row r="26" spans="1:9" x14ac:dyDescent="0.2">
      <c r="A26" s="2">
        <v>2</v>
      </c>
      <c r="B26" s="1" t="s">
        <v>58</v>
      </c>
      <c r="C26" s="4">
        <v>493</v>
      </c>
      <c r="D26" s="8">
        <v>10</v>
      </c>
      <c r="E26" s="4">
        <v>387</v>
      </c>
      <c r="F26" s="8">
        <v>16.7</v>
      </c>
      <c r="G26" s="4">
        <v>106</v>
      </c>
      <c r="H26" s="8">
        <v>4.1900000000000004</v>
      </c>
      <c r="I26" s="4">
        <v>0</v>
      </c>
    </row>
    <row r="27" spans="1:9" x14ac:dyDescent="0.2">
      <c r="A27" s="2">
        <v>3</v>
      </c>
      <c r="B27" s="1" t="s">
        <v>55</v>
      </c>
      <c r="C27" s="4">
        <v>384</v>
      </c>
      <c r="D27" s="8">
        <v>7.79</v>
      </c>
      <c r="E27" s="4">
        <v>160</v>
      </c>
      <c r="F27" s="8">
        <v>6.9</v>
      </c>
      <c r="G27" s="4">
        <v>224</v>
      </c>
      <c r="H27" s="8">
        <v>8.85</v>
      </c>
      <c r="I27" s="4">
        <v>0</v>
      </c>
    </row>
    <row r="28" spans="1:9" x14ac:dyDescent="0.2">
      <c r="A28" s="2">
        <v>4</v>
      </c>
      <c r="B28" s="1" t="s">
        <v>54</v>
      </c>
      <c r="C28" s="4">
        <v>362</v>
      </c>
      <c r="D28" s="8">
        <v>7.34</v>
      </c>
      <c r="E28" s="4">
        <v>162</v>
      </c>
      <c r="F28" s="8">
        <v>6.99</v>
      </c>
      <c r="G28" s="4">
        <v>198</v>
      </c>
      <c r="H28" s="8">
        <v>7.82</v>
      </c>
      <c r="I28" s="4">
        <v>2</v>
      </c>
    </row>
    <row r="29" spans="1:9" x14ac:dyDescent="0.2">
      <c r="A29" s="2">
        <v>5</v>
      </c>
      <c r="B29" s="1" t="s">
        <v>43</v>
      </c>
      <c r="C29" s="4">
        <v>260</v>
      </c>
      <c r="D29" s="8">
        <v>5.27</v>
      </c>
      <c r="E29" s="4">
        <v>60</v>
      </c>
      <c r="F29" s="8">
        <v>2.59</v>
      </c>
      <c r="G29" s="4">
        <v>200</v>
      </c>
      <c r="H29" s="8">
        <v>7.9</v>
      </c>
      <c r="I29" s="4">
        <v>0</v>
      </c>
    </row>
    <row r="30" spans="1:9" x14ac:dyDescent="0.2">
      <c r="A30" s="2">
        <v>6</v>
      </c>
      <c r="B30" s="1" t="s">
        <v>52</v>
      </c>
      <c r="C30" s="4">
        <v>232</v>
      </c>
      <c r="D30" s="8">
        <v>4.7</v>
      </c>
      <c r="E30" s="4">
        <v>132</v>
      </c>
      <c r="F30" s="8">
        <v>5.69</v>
      </c>
      <c r="G30" s="4">
        <v>99</v>
      </c>
      <c r="H30" s="8">
        <v>3.91</v>
      </c>
      <c r="I30" s="4">
        <v>1</v>
      </c>
    </row>
    <row r="31" spans="1:9" x14ac:dyDescent="0.2">
      <c r="A31" s="2">
        <v>7</v>
      </c>
      <c r="B31" s="1" t="s">
        <v>44</v>
      </c>
      <c r="C31" s="4">
        <v>212</v>
      </c>
      <c r="D31" s="8">
        <v>4.3</v>
      </c>
      <c r="E31" s="4">
        <v>88</v>
      </c>
      <c r="F31" s="8">
        <v>3.8</v>
      </c>
      <c r="G31" s="4">
        <v>124</v>
      </c>
      <c r="H31" s="8">
        <v>4.9000000000000004</v>
      </c>
      <c r="I31" s="4">
        <v>0</v>
      </c>
    </row>
    <row r="32" spans="1:9" x14ac:dyDescent="0.2">
      <c r="A32" s="2">
        <v>8</v>
      </c>
      <c r="B32" s="1" t="s">
        <v>60</v>
      </c>
      <c r="C32" s="4">
        <v>180</v>
      </c>
      <c r="D32" s="8">
        <v>3.65</v>
      </c>
      <c r="E32" s="4">
        <v>100</v>
      </c>
      <c r="F32" s="8">
        <v>4.3099999999999996</v>
      </c>
      <c r="G32" s="4">
        <v>51</v>
      </c>
      <c r="H32" s="8">
        <v>2.02</v>
      </c>
      <c r="I32" s="4">
        <v>27</v>
      </c>
    </row>
    <row r="33" spans="1:9" x14ac:dyDescent="0.2">
      <c r="A33" s="2">
        <v>9</v>
      </c>
      <c r="B33" s="1" t="s">
        <v>56</v>
      </c>
      <c r="C33" s="4">
        <v>171</v>
      </c>
      <c r="D33" s="8">
        <v>3.47</v>
      </c>
      <c r="E33" s="4">
        <v>133</v>
      </c>
      <c r="F33" s="8">
        <v>5.74</v>
      </c>
      <c r="G33" s="4">
        <v>38</v>
      </c>
      <c r="H33" s="8">
        <v>1.5</v>
      </c>
      <c r="I33" s="4">
        <v>0</v>
      </c>
    </row>
    <row r="34" spans="1:9" x14ac:dyDescent="0.2">
      <c r="A34" s="2">
        <v>10</v>
      </c>
      <c r="B34" s="1" t="s">
        <v>51</v>
      </c>
      <c r="C34" s="4">
        <v>155</v>
      </c>
      <c r="D34" s="8">
        <v>3.14</v>
      </c>
      <c r="E34" s="4">
        <v>76</v>
      </c>
      <c r="F34" s="8">
        <v>3.28</v>
      </c>
      <c r="G34" s="4">
        <v>79</v>
      </c>
      <c r="H34" s="8">
        <v>3.12</v>
      </c>
      <c r="I34" s="4">
        <v>0</v>
      </c>
    </row>
    <row r="35" spans="1:9" x14ac:dyDescent="0.2">
      <c r="A35" s="2">
        <v>11</v>
      </c>
      <c r="B35" s="1" t="s">
        <v>53</v>
      </c>
      <c r="C35" s="4">
        <v>142</v>
      </c>
      <c r="D35" s="8">
        <v>2.88</v>
      </c>
      <c r="E35" s="4">
        <v>78</v>
      </c>
      <c r="F35" s="8">
        <v>3.36</v>
      </c>
      <c r="G35" s="4">
        <v>64</v>
      </c>
      <c r="H35" s="8">
        <v>2.5299999999999998</v>
      </c>
      <c r="I35" s="4">
        <v>0</v>
      </c>
    </row>
    <row r="36" spans="1:9" x14ac:dyDescent="0.2">
      <c r="A36" s="2">
        <v>12</v>
      </c>
      <c r="B36" s="1" t="s">
        <v>45</v>
      </c>
      <c r="C36" s="4">
        <v>140</v>
      </c>
      <c r="D36" s="8">
        <v>2.84</v>
      </c>
      <c r="E36" s="4">
        <v>19</v>
      </c>
      <c r="F36" s="8">
        <v>0.82</v>
      </c>
      <c r="G36" s="4">
        <v>121</v>
      </c>
      <c r="H36" s="8">
        <v>4.78</v>
      </c>
      <c r="I36" s="4">
        <v>0</v>
      </c>
    </row>
    <row r="37" spans="1:9" x14ac:dyDescent="0.2">
      <c r="A37" s="2">
        <v>13</v>
      </c>
      <c r="B37" s="1" t="s">
        <v>57</v>
      </c>
      <c r="C37" s="4">
        <v>133</v>
      </c>
      <c r="D37" s="8">
        <v>2.7</v>
      </c>
      <c r="E37" s="4">
        <v>45</v>
      </c>
      <c r="F37" s="8">
        <v>1.94</v>
      </c>
      <c r="G37" s="4">
        <v>85</v>
      </c>
      <c r="H37" s="8">
        <v>3.36</v>
      </c>
      <c r="I37" s="4">
        <v>0</v>
      </c>
    </row>
    <row r="38" spans="1:9" x14ac:dyDescent="0.2">
      <c r="A38" s="2">
        <v>14</v>
      </c>
      <c r="B38" s="1" t="s">
        <v>61</v>
      </c>
      <c r="C38" s="4">
        <v>115</v>
      </c>
      <c r="D38" s="8">
        <v>2.33</v>
      </c>
      <c r="E38" s="4">
        <v>95</v>
      </c>
      <c r="F38" s="8">
        <v>4.0999999999999996</v>
      </c>
      <c r="G38" s="4">
        <v>20</v>
      </c>
      <c r="H38" s="8">
        <v>0.79</v>
      </c>
      <c r="I38" s="4">
        <v>0</v>
      </c>
    </row>
    <row r="39" spans="1:9" x14ac:dyDescent="0.2">
      <c r="A39" s="2">
        <v>15</v>
      </c>
      <c r="B39" s="1" t="s">
        <v>49</v>
      </c>
      <c r="C39" s="4">
        <v>109</v>
      </c>
      <c r="D39" s="8">
        <v>2.21</v>
      </c>
      <c r="E39" s="4">
        <v>8</v>
      </c>
      <c r="F39" s="8">
        <v>0.35</v>
      </c>
      <c r="G39" s="4">
        <v>101</v>
      </c>
      <c r="H39" s="8">
        <v>3.99</v>
      </c>
      <c r="I39" s="4">
        <v>0</v>
      </c>
    </row>
    <row r="40" spans="1:9" x14ac:dyDescent="0.2">
      <c r="A40" s="2">
        <v>16</v>
      </c>
      <c r="B40" s="1" t="s">
        <v>62</v>
      </c>
      <c r="C40" s="4">
        <v>101</v>
      </c>
      <c r="D40" s="8">
        <v>2.0499999999999998</v>
      </c>
      <c r="E40" s="4">
        <v>0</v>
      </c>
      <c r="F40" s="8">
        <v>0</v>
      </c>
      <c r="G40" s="4">
        <v>84</v>
      </c>
      <c r="H40" s="8">
        <v>3.32</v>
      </c>
      <c r="I40" s="4">
        <v>9</v>
      </c>
    </row>
    <row r="41" spans="1:9" x14ac:dyDescent="0.2">
      <c r="A41" s="2">
        <v>17</v>
      </c>
      <c r="B41" s="1" t="s">
        <v>50</v>
      </c>
      <c r="C41" s="4">
        <v>75</v>
      </c>
      <c r="D41" s="8">
        <v>1.52</v>
      </c>
      <c r="E41" s="4">
        <v>14</v>
      </c>
      <c r="F41" s="8">
        <v>0.6</v>
      </c>
      <c r="G41" s="4">
        <v>61</v>
      </c>
      <c r="H41" s="8">
        <v>2.41</v>
      </c>
      <c r="I41" s="4">
        <v>0</v>
      </c>
    </row>
    <row r="42" spans="1:9" x14ac:dyDescent="0.2">
      <c r="A42" s="2">
        <v>18</v>
      </c>
      <c r="B42" s="1" t="s">
        <v>48</v>
      </c>
      <c r="C42" s="4">
        <v>70</v>
      </c>
      <c r="D42" s="8">
        <v>1.42</v>
      </c>
      <c r="E42" s="4">
        <v>5</v>
      </c>
      <c r="F42" s="8">
        <v>0.22</v>
      </c>
      <c r="G42" s="4">
        <v>65</v>
      </c>
      <c r="H42" s="8">
        <v>2.57</v>
      </c>
      <c r="I42" s="4">
        <v>0</v>
      </c>
    </row>
    <row r="43" spans="1:9" x14ac:dyDescent="0.2">
      <c r="A43" s="2">
        <v>19</v>
      </c>
      <c r="B43" s="1" t="s">
        <v>63</v>
      </c>
      <c r="C43" s="4">
        <v>67</v>
      </c>
      <c r="D43" s="8">
        <v>1.36</v>
      </c>
      <c r="E43" s="4">
        <v>10</v>
      </c>
      <c r="F43" s="8">
        <v>0.43</v>
      </c>
      <c r="G43" s="4">
        <v>57</v>
      </c>
      <c r="H43" s="8">
        <v>2.25</v>
      </c>
      <c r="I43" s="4">
        <v>0</v>
      </c>
    </row>
    <row r="44" spans="1:9" x14ac:dyDescent="0.2">
      <c r="A44" s="2">
        <v>20</v>
      </c>
      <c r="B44" s="1" t="s">
        <v>64</v>
      </c>
      <c r="C44" s="4">
        <v>59</v>
      </c>
      <c r="D44" s="8">
        <v>1.2</v>
      </c>
      <c r="E44" s="4">
        <v>8</v>
      </c>
      <c r="F44" s="8">
        <v>0.35</v>
      </c>
      <c r="G44" s="4">
        <v>47</v>
      </c>
      <c r="H44" s="8">
        <v>1.86</v>
      </c>
      <c r="I44" s="4">
        <v>4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59</v>
      </c>
      <c r="C47" s="4">
        <v>205</v>
      </c>
      <c r="D47" s="8">
        <v>12.44</v>
      </c>
      <c r="E47" s="4">
        <v>174</v>
      </c>
      <c r="F47" s="8">
        <v>20.14</v>
      </c>
      <c r="G47" s="4">
        <v>31</v>
      </c>
      <c r="H47" s="8">
        <v>4.21</v>
      </c>
      <c r="I47" s="4">
        <v>0</v>
      </c>
    </row>
    <row r="48" spans="1:9" x14ac:dyDescent="0.2">
      <c r="A48" s="2">
        <v>2</v>
      </c>
      <c r="B48" s="1" t="s">
        <v>58</v>
      </c>
      <c r="C48" s="4">
        <v>155</v>
      </c>
      <c r="D48" s="8">
        <v>9.41</v>
      </c>
      <c r="E48" s="4">
        <v>123</v>
      </c>
      <c r="F48" s="8">
        <v>14.24</v>
      </c>
      <c r="G48" s="4">
        <v>32</v>
      </c>
      <c r="H48" s="8">
        <v>4.3499999999999996</v>
      </c>
      <c r="I48" s="4">
        <v>0</v>
      </c>
    </row>
    <row r="49" spans="1:9" x14ac:dyDescent="0.2">
      <c r="A49" s="2">
        <v>3</v>
      </c>
      <c r="B49" s="1" t="s">
        <v>54</v>
      </c>
      <c r="C49" s="4">
        <v>124</v>
      </c>
      <c r="D49" s="8">
        <v>7.52</v>
      </c>
      <c r="E49" s="4">
        <v>61</v>
      </c>
      <c r="F49" s="8">
        <v>7.06</v>
      </c>
      <c r="G49" s="4">
        <v>62</v>
      </c>
      <c r="H49" s="8">
        <v>8.42</v>
      </c>
      <c r="I49" s="4">
        <v>1</v>
      </c>
    </row>
    <row r="50" spans="1:9" x14ac:dyDescent="0.2">
      <c r="A50" s="2">
        <v>4</v>
      </c>
      <c r="B50" s="1" t="s">
        <v>43</v>
      </c>
      <c r="C50" s="4">
        <v>114</v>
      </c>
      <c r="D50" s="8">
        <v>6.92</v>
      </c>
      <c r="E50" s="4">
        <v>37</v>
      </c>
      <c r="F50" s="8">
        <v>4.28</v>
      </c>
      <c r="G50" s="4">
        <v>77</v>
      </c>
      <c r="H50" s="8">
        <v>10.46</v>
      </c>
      <c r="I50" s="4">
        <v>0</v>
      </c>
    </row>
    <row r="51" spans="1:9" x14ac:dyDescent="0.2">
      <c r="A51" s="2">
        <v>5</v>
      </c>
      <c r="B51" s="1" t="s">
        <v>55</v>
      </c>
      <c r="C51" s="4">
        <v>109</v>
      </c>
      <c r="D51" s="8">
        <v>6.61</v>
      </c>
      <c r="E51" s="4">
        <v>63</v>
      </c>
      <c r="F51" s="8">
        <v>7.29</v>
      </c>
      <c r="G51" s="4">
        <v>44</v>
      </c>
      <c r="H51" s="8">
        <v>5.98</v>
      </c>
      <c r="I51" s="4">
        <v>1</v>
      </c>
    </row>
    <row r="52" spans="1:9" x14ac:dyDescent="0.2">
      <c r="A52" s="2">
        <v>6</v>
      </c>
      <c r="B52" s="1" t="s">
        <v>52</v>
      </c>
      <c r="C52" s="4">
        <v>88</v>
      </c>
      <c r="D52" s="8">
        <v>5.34</v>
      </c>
      <c r="E52" s="4">
        <v>62</v>
      </c>
      <c r="F52" s="8">
        <v>7.18</v>
      </c>
      <c r="G52" s="4">
        <v>26</v>
      </c>
      <c r="H52" s="8">
        <v>3.53</v>
      </c>
      <c r="I52" s="4">
        <v>0</v>
      </c>
    </row>
    <row r="53" spans="1:9" x14ac:dyDescent="0.2">
      <c r="A53" s="2">
        <v>7</v>
      </c>
      <c r="B53" s="1" t="s">
        <v>60</v>
      </c>
      <c r="C53" s="4">
        <v>71</v>
      </c>
      <c r="D53" s="8">
        <v>4.3099999999999996</v>
      </c>
      <c r="E53" s="4">
        <v>36</v>
      </c>
      <c r="F53" s="8">
        <v>4.17</v>
      </c>
      <c r="G53" s="4">
        <v>6</v>
      </c>
      <c r="H53" s="8">
        <v>0.82</v>
      </c>
      <c r="I53" s="4">
        <v>2</v>
      </c>
    </row>
    <row r="54" spans="1:9" x14ac:dyDescent="0.2">
      <c r="A54" s="2">
        <v>8</v>
      </c>
      <c r="B54" s="1" t="s">
        <v>53</v>
      </c>
      <c r="C54" s="4">
        <v>58</v>
      </c>
      <c r="D54" s="8">
        <v>3.52</v>
      </c>
      <c r="E54" s="4">
        <v>34</v>
      </c>
      <c r="F54" s="8">
        <v>3.94</v>
      </c>
      <c r="G54" s="4">
        <v>24</v>
      </c>
      <c r="H54" s="8">
        <v>3.26</v>
      </c>
      <c r="I54" s="4">
        <v>0</v>
      </c>
    </row>
    <row r="55" spans="1:9" x14ac:dyDescent="0.2">
      <c r="A55" s="2">
        <v>9</v>
      </c>
      <c r="B55" s="1" t="s">
        <v>44</v>
      </c>
      <c r="C55" s="4">
        <v>57</v>
      </c>
      <c r="D55" s="8">
        <v>3.46</v>
      </c>
      <c r="E55" s="4">
        <v>36</v>
      </c>
      <c r="F55" s="8">
        <v>4.17</v>
      </c>
      <c r="G55" s="4">
        <v>21</v>
      </c>
      <c r="H55" s="8">
        <v>2.85</v>
      </c>
      <c r="I55" s="4">
        <v>0</v>
      </c>
    </row>
    <row r="56" spans="1:9" x14ac:dyDescent="0.2">
      <c r="A56" s="2">
        <v>10</v>
      </c>
      <c r="B56" s="1" t="s">
        <v>51</v>
      </c>
      <c r="C56" s="4">
        <v>45</v>
      </c>
      <c r="D56" s="8">
        <v>2.73</v>
      </c>
      <c r="E56" s="4">
        <v>26</v>
      </c>
      <c r="F56" s="8">
        <v>3.01</v>
      </c>
      <c r="G56" s="4">
        <v>19</v>
      </c>
      <c r="H56" s="8">
        <v>2.58</v>
      </c>
      <c r="I56" s="4">
        <v>0</v>
      </c>
    </row>
    <row r="57" spans="1:9" x14ac:dyDescent="0.2">
      <c r="A57" s="2">
        <v>10</v>
      </c>
      <c r="B57" s="1" t="s">
        <v>61</v>
      </c>
      <c r="C57" s="4">
        <v>45</v>
      </c>
      <c r="D57" s="8">
        <v>2.73</v>
      </c>
      <c r="E57" s="4">
        <v>42</v>
      </c>
      <c r="F57" s="8">
        <v>4.8600000000000003</v>
      </c>
      <c r="G57" s="4">
        <v>3</v>
      </c>
      <c r="H57" s="8">
        <v>0.41</v>
      </c>
      <c r="I57" s="4">
        <v>0</v>
      </c>
    </row>
    <row r="58" spans="1:9" x14ac:dyDescent="0.2">
      <c r="A58" s="2">
        <v>12</v>
      </c>
      <c r="B58" s="1" t="s">
        <v>57</v>
      </c>
      <c r="C58" s="4">
        <v>43</v>
      </c>
      <c r="D58" s="8">
        <v>2.61</v>
      </c>
      <c r="E58" s="4">
        <v>9</v>
      </c>
      <c r="F58" s="8">
        <v>1.04</v>
      </c>
      <c r="G58" s="4">
        <v>33</v>
      </c>
      <c r="H58" s="8">
        <v>4.4800000000000004</v>
      </c>
      <c r="I58" s="4">
        <v>0</v>
      </c>
    </row>
    <row r="59" spans="1:9" x14ac:dyDescent="0.2">
      <c r="A59" s="2">
        <v>13</v>
      </c>
      <c r="B59" s="1" t="s">
        <v>45</v>
      </c>
      <c r="C59" s="4">
        <v>39</v>
      </c>
      <c r="D59" s="8">
        <v>2.37</v>
      </c>
      <c r="E59" s="4">
        <v>16</v>
      </c>
      <c r="F59" s="8">
        <v>1.85</v>
      </c>
      <c r="G59" s="4">
        <v>23</v>
      </c>
      <c r="H59" s="8">
        <v>3.13</v>
      </c>
      <c r="I59" s="4">
        <v>0</v>
      </c>
    </row>
    <row r="60" spans="1:9" x14ac:dyDescent="0.2">
      <c r="A60" s="2">
        <v>14</v>
      </c>
      <c r="B60" s="1" t="s">
        <v>62</v>
      </c>
      <c r="C60" s="4">
        <v>37</v>
      </c>
      <c r="D60" s="8">
        <v>2.25</v>
      </c>
      <c r="E60" s="4">
        <v>0</v>
      </c>
      <c r="F60" s="8">
        <v>0</v>
      </c>
      <c r="G60" s="4">
        <v>27</v>
      </c>
      <c r="H60" s="8">
        <v>3.67</v>
      </c>
      <c r="I60" s="4">
        <v>0</v>
      </c>
    </row>
    <row r="61" spans="1:9" x14ac:dyDescent="0.2">
      <c r="A61" s="2">
        <v>15</v>
      </c>
      <c r="B61" s="1" t="s">
        <v>46</v>
      </c>
      <c r="C61" s="4">
        <v>31</v>
      </c>
      <c r="D61" s="8">
        <v>1.88</v>
      </c>
      <c r="E61" s="4">
        <v>12</v>
      </c>
      <c r="F61" s="8">
        <v>1.39</v>
      </c>
      <c r="G61" s="4">
        <v>18</v>
      </c>
      <c r="H61" s="8">
        <v>2.4500000000000002</v>
      </c>
      <c r="I61" s="4">
        <v>1</v>
      </c>
    </row>
    <row r="62" spans="1:9" x14ac:dyDescent="0.2">
      <c r="A62" s="2">
        <v>15</v>
      </c>
      <c r="B62" s="1" t="s">
        <v>48</v>
      </c>
      <c r="C62" s="4">
        <v>31</v>
      </c>
      <c r="D62" s="8">
        <v>1.88</v>
      </c>
      <c r="E62" s="4">
        <v>4</v>
      </c>
      <c r="F62" s="8">
        <v>0.46</v>
      </c>
      <c r="G62" s="4">
        <v>27</v>
      </c>
      <c r="H62" s="8">
        <v>3.67</v>
      </c>
      <c r="I62" s="4">
        <v>0</v>
      </c>
    </row>
    <row r="63" spans="1:9" x14ac:dyDescent="0.2">
      <c r="A63" s="2">
        <v>17</v>
      </c>
      <c r="B63" s="1" t="s">
        <v>56</v>
      </c>
      <c r="C63" s="4">
        <v>30</v>
      </c>
      <c r="D63" s="8">
        <v>1.82</v>
      </c>
      <c r="E63" s="4">
        <v>25</v>
      </c>
      <c r="F63" s="8">
        <v>2.89</v>
      </c>
      <c r="G63" s="4">
        <v>5</v>
      </c>
      <c r="H63" s="8">
        <v>0.68</v>
      </c>
      <c r="I63" s="4">
        <v>0</v>
      </c>
    </row>
    <row r="64" spans="1:9" x14ac:dyDescent="0.2">
      <c r="A64" s="2">
        <v>18</v>
      </c>
      <c r="B64" s="1" t="s">
        <v>49</v>
      </c>
      <c r="C64" s="4">
        <v>29</v>
      </c>
      <c r="D64" s="8">
        <v>1.76</v>
      </c>
      <c r="E64" s="4">
        <v>3</v>
      </c>
      <c r="F64" s="8">
        <v>0.35</v>
      </c>
      <c r="G64" s="4">
        <v>26</v>
      </c>
      <c r="H64" s="8">
        <v>3.53</v>
      </c>
      <c r="I64" s="4">
        <v>0</v>
      </c>
    </row>
    <row r="65" spans="1:9" x14ac:dyDescent="0.2">
      <c r="A65" s="2">
        <v>19</v>
      </c>
      <c r="B65" s="1" t="s">
        <v>47</v>
      </c>
      <c r="C65" s="4">
        <v>23</v>
      </c>
      <c r="D65" s="8">
        <v>1.4</v>
      </c>
      <c r="E65" s="4">
        <v>7</v>
      </c>
      <c r="F65" s="8">
        <v>0.81</v>
      </c>
      <c r="G65" s="4">
        <v>16</v>
      </c>
      <c r="H65" s="8">
        <v>2.17</v>
      </c>
      <c r="I65" s="4">
        <v>0</v>
      </c>
    </row>
    <row r="66" spans="1:9" x14ac:dyDescent="0.2">
      <c r="A66" s="2">
        <v>20</v>
      </c>
      <c r="B66" s="1" t="s">
        <v>50</v>
      </c>
      <c r="C66" s="4">
        <v>21</v>
      </c>
      <c r="D66" s="8">
        <v>1.27</v>
      </c>
      <c r="E66" s="4">
        <v>3</v>
      </c>
      <c r="F66" s="8">
        <v>0.35</v>
      </c>
      <c r="G66" s="4">
        <v>18</v>
      </c>
      <c r="H66" s="8">
        <v>2.4500000000000002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59</v>
      </c>
      <c r="C69" s="4">
        <v>545</v>
      </c>
      <c r="D69" s="8">
        <v>12.94</v>
      </c>
      <c r="E69" s="4">
        <v>453</v>
      </c>
      <c r="F69" s="8">
        <v>19.12</v>
      </c>
      <c r="G69" s="4">
        <v>92</v>
      </c>
      <c r="H69" s="8">
        <v>5.19</v>
      </c>
      <c r="I69" s="4">
        <v>0</v>
      </c>
    </row>
    <row r="70" spans="1:9" x14ac:dyDescent="0.2">
      <c r="A70" s="2">
        <v>2</v>
      </c>
      <c r="B70" s="1" t="s">
        <v>58</v>
      </c>
      <c r="C70" s="4">
        <v>365</v>
      </c>
      <c r="D70" s="8">
        <v>8.67</v>
      </c>
      <c r="E70" s="4">
        <v>301</v>
      </c>
      <c r="F70" s="8">
        <v>12.71</v>
      </c>
      <c r="G70" s="4">
        <v>64</v>
      </c>
      <c r="H70" s="8">
        <v>3.61</v>
      </c>
      <c r="I70" s="4">
        <v>0</v>
      </c>
    </row>
    <row r="71" spans="1:9" x14ac:dyDescent="0.2">
      <c r="A71" s="2">
        <v>3</v>
      </c>
      <c r="B71" s="1" t="s">
        <v>54</v>
      </c>
      <c r="C71" s="4">
        <v>340</v>
      </c>
      <c r="D71" s="8">
        <v>8.07</v>
      </c>
      <c r="E71" s="4">
        <v>191</v>
      </c>
      <c r="F71" s="8">
        <v>8.06</v>
      </c>
      <c r="G71" s="4">
        <v>149</v>
      </c>
      <c r="H71" s="8">
        <v>8.4</v>
      </c>
      <c r="I71" s="4">
        <v>0</v>
      </c>
    </row>
    <row r="72" spans="1:9" x14ac:dyDescent="0.2">
      <c r="A72" s="2">
        <v>4</v>
      </c>
      <c r="B72" s="1" t="s">
        <v>44</v>
      </c>
      <c r="C72" s="4">
        <v>268</v>
      </c>
      <c r="D72" s="8">
        <v>6.36</v>
      </c>
      <c r="E72" s="4">
        <v>172</v>
      </c>
      <c r="F72" s="8">
        <v>7.26</v>
      </c>
      <c r="G72" s="4">
        <v>96</v>
      </c>
      <c r="H72" s="8">
        <v>5.41</v>
      </c>
      <c r="I72" s="4">
        <v>0</v>
      </c>
    </row>
    <row r="73" spans="1:9" x14ac:dyDescent="0.2">
      <c r="A73" s="2">
        <v>5</v>
      </c>
      <c r="B73" s="1" t="s">
        <v>43</v>
      </c>
      <c r="C73" s="4">
        <v>265</v>
      </c>
      <c r="D73" s="8">
        <v>6.29</v>
      </c>
      <c r="E73" s="4">
        <v>96</v>
      </c>
      <c r="F73" s="8">
        <v>4.05</v>
      </c>
      <c r="G73" s="4">
        <v>169</v>
      </c>
      <c r="H73" s="8">
        <v>9.5299999999999994</v>
      </c>
      <c r="I73" s="4">
        <v>0</v>
      </c>
    </row>
    <row r="74" spans="1:9" x14ac:dyDescent="0.2">
      <c r="A74" s="2">
        <v>6</v>
      </c>
      <c r="B74" s="1" t="s">
        <v>52</v>
      </c>
      <c r="C74" s="4">
        <v>246</v>
      </c>
      <c r="D74" s="8">
        <v>5.84</v>
      </c>
      <c r="E74" s="4">
        <v>166</v>
      </c>
      <c r="F74" s="8">
        <v>7.01</v>
      </c>
      <c r="G74" s="4">
        <v>79</v>
      </c>
      <c r="H74" s="8">
        <v>4.46</v>
      </c>
      <c r="I74" s="4">
        <v>1</v>
      </c>
    </row>
    <row r="75" spans="1:9" x14ac:dyDescent="0.2">
      <c r="A75" s="2">
        <v>7</v>
      </c>
      <c r="B75" s="1" t="s">
        <v>55</v>
      </c>
      <c r="C75" s="4">
        <v>210</v>
      </c>
      <c r="D75" s="8">
        <v>4.99</v>
      </c>
      <c r="E75" s="4">
        <v>99</v>
      </c>
      <c r="F75" s="8">
        <v>4.18</v>
      </c>
      <c r="G75" s="4">
        <v>111</v>
      </c>
      <c r="H75" s="8">
        <v>6.26</v>
      </c>
      <c r="I75" s="4">
        <v>0</v>
      </c>
    </row>
    <row r="76" spans="1:9" x14ac:dyDescent="0.2">
      <c r="A76" s="2">
        <v>8</v>
      </c>
      <c r="B76" s="1" t="s">
        <v>53</v>
      </c>
      <c r="C76" s="4">
        <v>179</v>
      </c>
      <c r="D76" s="8">
        <v>4.25</v>
      </c>
      <c r="E76" s="4">
        <v>119</v>
      </c>
      <c r="F76" s="8">
        <v>5.0199999999999996</v>
      </c>
      <c r="G76" s="4">
        <v>60</v>
      </c>
      <c r="H76" s="8">
        <v>3.38</v>
      </c>
      <c r="I76" s="4">
        <v>0</v>
      </c>
    </row>
    <row r="77" spans="1:9" x14ac:dyDescent="0.2">
      <c r="A77" s="2">
        <v>9</v>
      </c>
      <c r="B77" s="1" t="s">
        <v>60</v>
      </c>
      <c r="C77" s="4">
        <v>163</v>
      </c>
      <c r="D77" s="8">
        <v>3.87</v>
      </c>
      <c r="E77" s="4">
        <v>94</v>
      </c>
      <c r="F77" s="8">
        <v>3.97</v>
      </c>
      <c r="G77" s="4">
        <v>31</v>
      </c>
      <c r="H77" s="8">
        <v>1.75</v>
      </c>
      <c r="I77" s="4">
        <v>12</v>
      </c>
    </row>
    <row r="78" spans="1:9" x14ac:dyDescent="0.2">
      <c r="A78" s="2">
        <v>10</v>
      </c>
      <c r="B78" s="1" t="s">
        <v>51</v>
      </c>
      <c r="C78" s="4">
        <v>145</v>
      </c>
      <c r="D78" s="8">
        <v>3.44</v>
      </c>
      <c r="E78" s="4">
        <v>74</v>
      </c>
      <c r="F78" s="8">
        <v>3.12</v>
      </c>
      <c r="G78" s="4">
        <v>71</v>
      </c>
      <c r="H78" s="8">
        <v>4</v>
      </c>
      <c r="I78" s="4">
        <v>0</v>
      </c>
    </row>
    <row r="79" spans="1:9" x14ac:dyDescent="0.2">
      <c r="A79" s="2">
        <v>11</v>
      </c>
      <c r="B79" s="1" t="s">
        <v>57</v>
      </c>
      <c r="C79" s="4">
        <v>113</v>
      </c>
      <c r="D79" s="8">
        <v>2.68</v>
      </c>
      <c r="E79" s="4">
        <v>60</v>
      </c>
      <c r="F79" s="8">
        <v>2.5299999999999998</v>
      </c>
      <c r="G79" s="4">
        <v>51</v>
      </c>
      <c r="H79" s="8">
        <v>2.88</v>
      </c>
      <c r="I79" s="4">
        <v>0</v>
      </c>
    </row>
    <row r="80" spans="1:9" x14ac:dyDescent="0.2">
      <c r="A80" s="2">
        <v>12</v>
      </c>
      <c r="B80" s="1" t="s">
        <v>56</v>
      </c>
      <c r="C80" s="4">
        <v>109</v>
      </c>
      <c r="D80" s="8">
        <v>2.59</v>
      </c>
      <c r="E80" s="4">
        <v>87</v>
      </c>
      <c r="F80" s="8">
        <v>3.67</v>
      </c>
      <c r="G80" s="4">
        <v>22</v>
      </c>
      <c r="H80" s="8">
        <v>1.24</v>
      </c>
      <c r="I80" s="4">
        <v>0</v>
      </c>
    </row>
    <row r="81" spans="1:9" x14ac:dyDescent="0.2">
      <c r="A81" s="2">
        <v>13</v>
      </c>
      <c r="B81" s="1" t="s">
        <v>45</v>
      </c>
      <c r="C81" s="4">
        <v>106</v>
      </c>
      <c r="D81" s="8">
        <v>2.52</v>
      </c>
      <c r="E81" s="4">
        <v>30</v>
      </c>
      <c r="F81" s="8">
        <v>1.27</v>
      </c>
      <c r="G81" s="4">
        <v>76</v>
      </c>
      <c r="H81" s="8">
        <v>4.29</v>
      </c>
      <c r="I81" s="4">
        <v>0</v>
      </c>
    </row>
    <row r="82" spans="1:9" x14ac:dyDescent="0.2">
      <c r="A82" s="2">
        <v>13</v>
      </c>
      <c r="B82" s="1" t="s">
        <v>61</v>
      </c>
      <c r="C82" s="4">
        <v>106</v>
      </c>
      <c r="D82" s="8">
        <v>2.52</v>
      </c>
      <c r="E82" s="4">
        <v>92</v>
      </c>
      <c r="F82" s="8">
        <v>3.88</v>
      </c>
      <c r="G82" s="4">
        <v>14</v>
      </c>
      <c r="H82" s="8">
        <v>0.79</v>
      </c>
      <c r="I82" s="4">
        <v>0</v>
      </c>
    </row>
    <row r="83" spans="1:9" x14ac:dyDescent="0.2">
      <c r="A83" s="2">
        <v>15</v>
      </c>
      <c r="B83" s="1" t="s">
        <v>62</v>
      </c>
      <c r="C83" s="4">
        <v>78</v>
      </c>
      <c r="D83" s="8">
        <v>1.85</v>
      </c>
      <c r="E83" s="4">
        <v>1</v>
      </c>
      <c r="F83" s="8">
        <v>0.04</v>
      </c>
      <c r="G83" s="4">
        <v>67</v>
      </c>
      <c r="H83" s="8">
        <v>3.78</v>
      </c>
      <c r="I83" s="4">
        <v>1</v>
      </c>
    </row>
    <row r="84" spans="1:9" x14ac:dyDescent="0.2">
      <c r="A84" s="2">
        <v>16</v>
      </c>
      <c r="B84" s="1" t="s">
        <v>46</v>
      </c>
      <c r="C84" s="4">
        <v>61</v>
      </c>
      <c r="D84" s="8">
        <v>1.45</v>
      </c>
      <c r="E84" s="4">
        <v>24</v>
      </c>
      <c r="F84" s="8">
        <v>1.01</v>
      </c>
      <c r="G84" s="4">
        <v>37</v>
      </c>
      <c r="H84" s="8">
        <v>2.09</v>
      </c>
      <c r="I84" s="4">
        <v>0</v>
      </c>
    </row>
    <row r="85" spans="1:9" x14ac:dyDescent="0.2">
      <c r="A85" s="2">
        <v>17</v>
      </c>
      <c r="B85" s="1" t="s">
        <v>65</v>
      </c>
      <c r="C85" s="4">
        <v>60</v>
      </c>
      <c r="D85" s="8">
        <v>1.42</v>
      </c>
      <c r="E85" s="4">
        <v>24</v>
      </c>
      <c r="F85" s="8">
        <v>1.01</v>
      </c>
      <c r="G85" s="4">
        <v>33</v>
      </c>
      <c r="H85" s="8">
        <v>1.86</v>
      </c>
      <c r="I85" s="4">
        <v>1</v>
      </c>
    </row>
    <row r="86" spans="1:9" x14ac:dyDescent="0.2">
      <c r="A86" s="2">
        <v>18</v>
      </c>
      <c r="B86" s="1" t="s">
        <v>48</v>
      </c>
      <c r="C86" s="4">
        <v>55</v>
      </c>
      <c r="D86" s="8">
        <v>1.31</v>
      </c>
      <c r="E86" s="4">
        <v>11</v>
      </c>
      <c r="F86" s="8">
        <v>0.46</v>
      </c>
      <c r="G86" s="4">
        <v>44</v>
      </c>
      <c r="H86" s="8">
        <v>2.48</v>
      </c>
      <c r="I86" s="4">
        <v>0</v>
      </c>
    </row>
    <row r="87" spans="1:9" x14ac:dyDescent="0.2">
      <c r="A87" s="2">
        <v>19</v>
      </c>
      <c r="B87" s="1" t="s">
        <v>50</v>
      </c>
      <c r="C87" s="4">
        <v>50</v>
      </c>
      <c r="D87" s="8">
        <v>1.19</v>
      </c>
      <c r="E87" s="4">
        <v>21</v>
      </c>
      <c r="F87" s="8">
        <v>0.89</v>
      </c>
      <c r="G87" s="4">
        <v>29</v>
      </c>
      <c r="H87" s="8">
        <v>1.64</v>
      </c>
      <c r="I87" s="4">
        <v>0</v>
      </c>
    </row>
    <row r="88" spans="1:9" x14ac:dyDescent="0.2">
      <c r="A88" s="2">
        <v>20</v>
      </c>
      <c r="B88" s="1" t="s">
        <v>49</v>
      </c>
      <c r="C88" s="4">
        <v>41</v>
      </c>
      <c r="D88" s="8">
        <v>0.97</v>
      </c>
      <c r="E88" s="4">
        <v>5</v>
      </c>
      <c r="F88" s="8">
        <v>0.21</v>
      </c>
      <c r="G88" s="4">
        <v>36</v>
      </c>
      <c r="H88" s="8">
        <v>2.0299999999999998</v>
      </c>
      <c r="I88" s="4">
        <v>0</v>
      </c>
    </row>
    <row r="89" spans="1:9" x14ac:dyDescent="0.2">
      <c r="A89" s="2">
        <v>20</v>
      </c>
      <c r="B89" s="1" t="s">
        <v>63</v>
      </c>
      <c r="C89" s="4">
        <v>41</v>
      </c>
      <c r="D89" s="8">
        <v>0.97</v>
      </c>
      <c r="E89" s="4">
        <v>11</v>
      </c>
      <c r="F89" s="8">
        <v>0.46</v>
      </c>
      <c r="G89" s="4">
        <v>30</v>
      </c>
      <c r="H89" s="8">
        <v>1.69</v>
      </c>
      <c r="I89" s="4">
        <v>0</v>
      </c>
    </row>
    <row r="90" spans="1:9" x14ac:dyDescent="0.2">
      <c r="A90" s="2">
        <v>20</v>
      </c>
      <c r="B90" s="1" t="s">
        <v>66</v>
      </c>
      <c r="C90" s="4">
        <v>41</v>
      </c>
      <c r="D90" s="8">
        <v>0.97</v>
      </c>
      <c r="E90" s="4">
        <v>30</v>
      </c>
      <c r="F90" s="8">
        <v>1.27</v>
      </c>
      <c r="G90" s="4">
        <v>11</v>
      </c>
      <c r="H90" s="8">
        <v>0.62</v>
      </c>
      <c r="I90" s="4">
        <v>0</v>
      </c>
    </row>
    <row r="91" spans="1:9" x14ac:dyDescent="0.2">
      <c r="A91" s="1"/>
      <c r="C91" s="4"/>
      <c r="D91" s="8"/>
      <c r="E91" s="4"/>
      <c r="F91" s="8"/>
      <c r="G91" s="4"/>
      <c r="H91" s="8"/>
      <c r="I91" s="4"/>
    </row>
    <row r="92" spans="1:9" x14ac:dyDescent="0.2">
      <c r="A92" s="1" t="s">
        <v>4</v>
      </c>
      <c r="C92" s="4"/>
      <c r="D92" s="8"/>
      <c r="E92" s="4"/>
      <c r="F92" s="8"/>
      <c r="G92" s="4"/>
      <c r="H92" s="8"/>
      <c r="I92" s="4"/>
    </row>
    <row r="93" spans="1:9" x14ac:dyDescent="0.2">
      <c r="A93" s="2">
        <v>1</v>
      </c>
      <c r="B93" s="1" t="s">
        <v>59</v>
      </c>
      <c r="C93" s="4">
        <v>164</v>
      </c>
      <c r="D93" s="8">
        <v>12.19</v>
      </c>
      <c r="E93" s="4">
        <v>141</v>
      </c>
      <c r="F93" s="8">
        <v>19.829999999999998</v>
      </c>
      <c r="G93" s="4">
        <v>23</v>
      </c>
      <c r="H93" s="8">
        <v>3.83</v>
      </c>
      <c r="I93" s="4">
        <v>0</v>
      </c>
    </row>
    <row r="94" spans="1:9" x14ac:dyDescent="0.2">
      <c r="A94" s="2">
        <v>2</v>
      </c>
      <c r="B94" s="1" t="s">
        <v>58</v>
      </c>
      <c r="C94" s="4">
        <v>157</v>
      </c>
      <c r="D94" s="8">
        <v>11.67</v>
      </c>
      <c r="E94" s="4">
        <v>133</v>
      </c>
      <c r="F94" s="8">
        <v>18.71</v>
      </c>
      <c r="G94" s="4">
        <v>24</v>
      </c>
      <c r="H94" s="8">
        <v>3.99</v>
      </c>
      <c r="I94" s="4">
        <v>0</v>
      </c>
    </row>
    <row r="95" spans="1:9" x14ac:dyDescent="0.2">
      <c r="A95" s="2">
        <v>3</v>
      </c>
      <c r="B95" s="1" t="s">
        <v>54</v>
      </c>
      <c r="C95" s="4">
        <v>102</v>
      </c>
      <c r="D95" s="8">
        <v>7.58</v>
      </c>
      <c r="E95" s="4">
        <v>33</v>
      </c>
      <c r="F95" s="8">
        <v>4.6399999999999997</v>
      </c>
      <c r="G95" s="4">
        <v>68</v>
      </c>
      <c r="H95" s="8">
        <v>11.31</v>
      </c>
      <c r="I95" s="4">
        <v>1</v>
      </c>
    </row>
    <row r="96" spans="1:9" x14ac:dyDescent="0.2">
      <c r="A96" s="2">
        <v>4</v>
      </c>
      <c r="B96" s="1" t="s">
        <v>43</v>
      </c>
      <c r="C96" s="4">
        <v>80</v>
      </c>
      <c r="D96" s="8">
        <v>5.95</v>
      </c>
      <c r="E96" s="4">
        <v>25</v>
      </c>
      <c r="F96" s="8">
        <v>3.52</v>
      </c>
      <c r="G96" s="4">
        <v>55</v>
      </c>
      <c r="H96" s="8">
        <v>9.15</v>
      </c>
      <c r="I96" s="4">
        <v>0</v>
      </c>
    </row>
    <row r="97" spans="1:9" x14ac:dyDescent="0.2">
      <c r="A97" s="2">
        <v>5</v>
      </c>
      <c r="B97" s="1" t="s">
        <v>52</v>
      </c>
      <c r="C97" s="4">
        <v>76</v>
      </c>
      <c r="D97" s="8">
        <v>5.65</v>
      </c>
      <c r="E97" s="4">
        <v>55</v>
      </c>
      <c r="F97" s="8">
        <v>7.74</v>
      </c>
      <c r="G97" s="4">
        <v>17</v>
      </c>
      <c r="H97" s="8">
        <v>2.83</v>
      </c>
      <c r="I97" s="4">
        <v>4</v>
      </c>
    </row>
    <row r="98" spans="1:9" x14ac:dyDescent="0.2">
      <c r="A98" s="2">
        <v>6</v>
      </c>
      <c r="B98" s="1" t="s">
        <v>44</v>
      </c>
      <c r="C98" s="4">
        <v>72</v>
      </c>
      <c r="D98" s="8">
        <v>5.35</v>
      </c>
      <c r="E98" s="4">
        <v>27</v>
      </c>
      <c r="F98" s="8">
        <v>3.8</v>
      </c>
      <c r="G98" s="4">
        <v>45</v>
      </c>
      <c r="H98" s="8">
        <v>7.49</v>
      </c>
      <c r="I98" s="4">
        <v>0</v>
      </c>
    </row>
    <row r="99" spans="1:9" x14ac:dyDescent="0.2">
      <c r="A99" s="2">
        <v>7</v>
      </c>
      <c r="B99" s="1" t="s">
        <v>55</v>
      </c>
      <c r="C99" s="4">
        <v>66</v>
      </c>
      <c r="D99" s="8">
        <v>4.91</v>
      </c>
      <c r="E99" s="4">
        <v>36</v>
      </c>
      <c r="F99" s="8">
        <v>5.0599999999999996</v>
      </c>
      <c r="G99" s="4">
        <v>30</v>
      </c>
      <c r="H99" s="8">
        <v>4.99</v>
      </c>
      <c r="I99" s="4">
        <v>0</v>
      </c>
    </row>
    <row r="100" spans="1:9" x14ac:dyDescent="0.2">
      <c r="A100" s="2">
        <v>8</v>
      </c>
      <c r="B100" s="1" t="s">
        <v>60</v>
      </c>
      <c r="C100" s="4">
        <v>59</v>
      </c>
      <c r="D100" s="8">
        <v>4.3899999999999997</v>
      </c>
      <c r="E100" s="4">
        <v>33</v>
      </c>
      <c r="F100" s="8">
        <v>4.6399999999999997</v>
      </c>
      <c r="G100" s="4">
        <v>5</v>
      </c>
      <c r="H100" s="8">
        <v>0.83</v>
      </c>
      <c r="I100" s="4">
        <v>0</v>
      </c>
    </row>
    <row r="101" spans="1:9" x14ac:dyDescent="0.2">
      <c r="A101" s="2">
        <v>9</v>
      </c>
      <c r="B101" s="1" t="s">
        <v>57</v>
      </c>
      <c r="C101" s="4">
        <v>40</v>
      </c>
      <c r="D101" s="8">
        <v>2.97</v>
      </c>
      <c r="E101" s="4">
        <v>11</v>
      </c>
      <c r="F101" s="8">
        <v>1.55</v>
      </c>
      <c r="G101" s="4">
        <v>27</v>
      </c>
      <c r="H101" s="8">
        <v>4.49</v>
      </c>
      <c r="I101" s="4">
        <v>0</v>
      </c>
    </row>
    <row r="102" spans="1:9" x14ac:dyDescent="0.2">
      <c r="A102" s="2">
        <v>10</v>
      </c>
      <c r="B102" s="1" t="s">
        <v>51</v>
      </c>
      <c r="C102" s="4">
        <v>38</v>
      </c>
      <c r="D102" s="8">
        <v>2.83</v>
      </c>
      <c r="E102" s="4">
        <v>16</v>
      </c>
      <c r="F102" s="8">
        <v>2.25</v>
      </c>
      <c r="G102" s="4">
        <v>22</v>
      </c>
      <c r="H102" s="8">
        <v>3.66</v>
      </c>
      <c r="I102" s="4">
        <v>0</v>
      </c>
    </row>
    <row r="103" spans="1:9" x14ac:dyDescent="0.2">
      <c r="A103" s="2">
        <v>10</v>
      </c>
      <c r="B103" s="1" t="s">
        <v>53</v>
      </c>
      <c r="C103" s="4">
        <v>38</v>
      </c>
      <c r="D103" s="8">
        <v>2.83</v>
      </c>
      <c r="E103" s="4">
        <v>19</v>
      </c>
      <c r="F103" s="8">
        <v>2.67</v>
      </c>
      <c r="G103" s="4">
        <v>19</v>
      </c>
      <c r="H103" s="8">
        <v>3.16</v>
      </c>
      <c r="I103" s="4">
        <v>0</v>
      </c>
    </row>
    <row r="104" spans="1:9" x14ac:dyDescent="0.2">
      <c r="A104" s="2">
        <v>10</v>
      </c>
      <c r="B104" s="1" t="s">
        <v>61</v>
      </c>
      <c r="C104" s="4">
        <v>38</v>
      </c>
      <c r="D104" s="8">
        <v>2.83</v>
      </c>
      <c r="E104" s="4">
        <v>31</v>
      </c>
      <c r="F104" s="8">
        <v>4.3600000000000003</v>
      </c>
      <c r="G104" s="4">
        <v>7</v>
      </c>
      <c r="H104" s="8">
        <v>1.1599999999999999</v>
      </c>
      <c r="I104" s="4">
        <v>0</v>
      </c>
    </row>
    <row r="105" spans="1:9" x14ac:dyDescent="0.2">
      <c r="A105" s="2">
        <v>13</v>
      </c>
      <c r="B105" s="1" t="s">
        <v>56</v>
      </c>
      <c r="C105" s="4">
        <v>37</v>
      </c>
      <c r="D105" s="8">
        <v>2.75</v>
      </c>
      <c r="E105" s="4">
        <v>30</v>
      </c>
      <c r="F105" s="8">
        <v>4.22</v>
      </c>
      <c r="G105" s="4">
        <v>7</v>
      </c>
      <c r="H105" s="8">
        <v>1.1599999999999999</v>
      </c>
      <c r="I105" s="4">
        <v>0</v>
      </c>
    </row>
    <row r="106" spans="1:9" x14ac:dyDescent="0.2">
      <c r="A106" s="2">
        <v>14</v>
      </c>
      <c r="B106" s="1" t="s">
        <v>45</v>
      </c>
      <c r="C106" s="4">
        <v>34</v>
      </c>
      <c r="D106" s="8">
        <v>2.5299999999999998</v>
      </c>
      <c r="E106" s="4">
        <v>7</v>
      </c>
      <c r="F106" s="8">
        <v>0.98</v>
      </c>
      <c r="G106" s="4">
        <v>27</v>
      </c>
      <c r="H106" s="8">
        <v>4.49</v>
      </c>
      <c r="I106" s="4">
        <v>0</v>
      </c>
    </row>
    <row r="107" spans="1:9" x14ac:dyDescent="0.2">
      <c r="A107" s="2">
        <v>15</v>
      </c>
      <c r="B107" s="1" t="s">
        <v>47</v>
      </c>
      <c r="C107" s="4">
        <v>23</v>
      </c>
      <c r="D107" s="8">
        <v>1.71</v>
      </c>
      <c r="E107" s="4">
        <v>10</v>
      </c>
      <c r="F107" s="8">
        <v>1.41</v>
      </c>
      <c r="G107" s="4">
        <v>13</v>
      </c>
      <c r="H107" s="8">
        <v>2.16</v>
      </c>
      <c r="I107" s="4">
        <v>0</v>
      </c>
    </row>
    <row r="108" spans="1:9" x14ac:dyDescent="0.2">
      <c r="A108" s="2">
        <v>16</v>
      </c>
      <c r="B108" s="1" t="s">
        <v>46</v>
      </c>
      <c r="C108" s="4">
        <v>22</v>
      </c>
      <c r="D108" s="8">
        <v>1.64</v>
      </c>
      <c r="E108" s="4">
        <v>14</v>
      </c>
      <c r="F108" s="8">
        <v>1.97</v>
      </c>
      <c r="G108" s="4">
        <v>8</v>
      </c>
      <c r="H108" s="8">
        <v>1.33</v>
      </c>
      <c r="I108" s="4">
        <v>0</v>
      </c>
    </row>
    <row r="109" spans="1:9" x14ac:dyDescent="0.2">
      <c r="A109" s="2">
        <v>16</v>
      </c>
      <c r="B109" s="1" t="s">
        <v>65</v>
      </c>
      <c r="C109" s="4">
        <v>22</v>
      </c>
      <c r="D109" s="8">
        <v>1.64</v>
      </c>
      <c r="E109" s="4">
        <v>11</v>
      </c>
      <c r="F109" s="8">
        <v>1.55</v>
      </c>
      <c r="G109" s="4">
        <v>11</v>
      </c>
      <c r="H109" s="8">
        <v>1.83</v>
      </c>
      <c r="I109" s="4">
        <v>0</v>
      </c>
    </row>
    <row r="110" spans="1:9" x14ac:dyDescent="0.2">
      <c r="A110" s="2">
        <v>18</v>
      </c>
      <c r="B110" s="1" t="s">
        <v>50</v>
      </c>
      <c r="C110" s="4">
        <v>21</v>
      </c>
      <c r="D110" s="8">
        <v>1.56</v>
      </c>
      <c r="E110" s="4">
        <v>6</v>
      </c>
      <c r="F110" s="8">
        <v>0.84</v>
      </c>
      <c r="G110" s="4">
        <v>15</v>
      </c>
      <c r="H110" s="8">
        <v>2.5</v>
      </c>
      <c r="I110" s="4">
        <v>0</v>
      </c>
    </row>
    <row r="111" spans="1:9" x14ac:dyDescent="0.2">
      <c r="A111" s="2">
        <v>19</v>
      </c>
      <c r="B111" s="1" t="s">
        <v>48</v>
      </c>
      <c r="C111" s="4">
        <v>20</v>
      </c>
      <c r="D111" s="8">
        <v>1.49</v>
      </c>
      <c r="E111" s="4">
        <v>4</v>
      </c>
      <c r="F111" s="8">
        <v>0.56000000000000005</v>
      </c>
      <c r="G111" s="4">
        <v>16</v>
      </c>
      <c r="H111" s="8">
        <v>2.66</v>
      </c>
      <c r="I111" s="4">
        <v>0</v>
      </c>
    </row>
    <row r="112" spans="1:9" x14ac:dyDescent="0.2">
      <c r="A112" s="2">
        <v>20</v>
      </c>
      <c r="B112" s="1" t="s">
        <v>67</v>
      </c>
      <c r="C112" s="4">
        <v>18</v>
      </c>
      <c r="D112" s="8">
        <v>1.34</v>
      </c>
      <c r="E112" s="4">
        <v>11</v>
      </c>
      <c r="F112" s="8">
        <v>1.55</v>
      </c>
      <c r="G112" s="4">
        <v>6</v>
      </c>
      <c r="H112" s="8">
        <v>1</v>
      </c>
      <c r="I112" s="4">
        <v>1</v>
      </c>
    </row>
    <row r="113" spans="1:9" x14ac:dyDescent="0.2">
      <c r="A113" s="1"/>
      <c r="C113" s="4"/>
      <c r="D113" s="8"/>
      <c r="E113" s="4"/>
      <c r="F113" s="8"/>
      <c r="G113" s="4"/>
      <c r="H113" s="8"/>
      <c r="I113" s="4"/>
    </row>
    <row r="114" spans="1:9" x14ac:dyDescent="0.2">
      <c r="A114" s="1" t="s">
        <v>5</v>
      </c>
      <c r="C114" s="4"/>
      <c r="D114" s="8"/>
      <c r="E114" s="4"/>
      <c r="F114" s="8"/>
      <c r="G114" s="4"/>
      <c r="H114" s="8"/>
      <c r="I114" s="4"/>
    </row>
    <row r="115" spans="1:9" x14ac:dyDescent="0.2">
      <c r="A115" s="2">
        <v>1</v>
      </c>
      <c r="B115" s="1" t="s">
        <v>59</v>
      </c>
      <c r="C115" s="4">
        <v>114</v>
      </c>
      <c r="D115" s="8">
        <v>11.26</v>
      </c>
      <c r="E115" s="4">
        <v>103</v>
      </c>
      <c r="F115" s="8">
        <v>16.78</v>
      </c>
      <c r="G115" s="4">
        <v>8</v>
      </c>
      <c r="H115" s="8">
        <v>2.11</v>
      </c>
      <c r="I115" s="4">
        <v>3</v>
      </c>
    </row>
    <row r="116" spans="1:9" x14ac:dyDescent="0.2">
      <c r="A116" s="2">
        <v>2</v>
      </c>
      <c r="B116" s="1" t="s">
        <v>54</v>
      </c>
      <c r="C116" s="4">
        <v>106</v>
      </c>
      <c r="D116" s="8">
        <v>10.47</v>
      </c>
      <c r="E116" s="4">
        <v>63</v>
      </c>
      <c r="F116" s="8">
        <v>10.26</v>
      </c>
      <c r="G116" s="4">
        <v>43</v>
      </c>
      <c r="H116" s="8">
        <v>11.32</v>
      </c>
      <c r="I116" s="4">
        <v>0</v>
      </c>
    </row>
    <row r="117" spans="1:9" x14ac:dyDescent="0.2">
      <c r="A117" s="2">
        <v>3</v>
      </c>
      <c r="B117" s="1" t="s">
        <v>58</v>
      </c>
      <c r="C117" s="4">
        <v>88</v>
      </c>
      <c r="D117" s="8">
        <v>8.6999999999999993</v>
      </c>
      <c r="E117" s="4">
        <v>76</v>
      </c>
      <c r="F117" s="8">
        <v>12.38</v>
      </c>
      <c r="G117" s="4">
        <v>12</v>
      </c>
      <c r="H117" s="8">
        <v>3.16</v>
      </c>
      <c r="I117" s="4">
        <v>0</v>
      </c>
    </row>
    <row r="118" spans="1:9" x14ac:dyDescent="0.2">
      <c r="A118" s="2">
        <v>4</v>
      </c>
      <c r="B118" s="1" t="s">
        <v>43</v>
      </c>
      <c r="C118" s="4">
        <v>75</v>
      </c>
      <c r="D118" s="8">
        <v>7.41</v>
      </c>
      <c r="E118" s="4">
        <v>30</v>
      </c>
      <c r="F118" s="8">
        <v>4.8899999999999997</v>
      </c>
      <c r="G118" s="4">
        <v>45</v>
      </c>
      <c r="H118" s="8">
        <v>11.84</v>
      </c>
      <c r="I118" s="4">
        <v>0</v>
      </c>
    </row>
    <row r="119" spans="1:9" x14ac:dyDescent="0.2">
      <c r="A119" s="2">
        <v>5</v>
      </c>
      <c r="B119" s="1" t="s">
        <v>55</v>
      </c>
      <c r="C119" s="4">
        <v>61</v>
      </c>
      <c r="D119" s="8">
        <v>6.03</v>
      </c>
      <c r="E119" s="4">
        <v>52</v>
      </c>
      <c r="F119" s="8">
        <v>8.4700000000000006</v>
      </c>
      <c r="G119" s="4">
        <v>8</v>
      </c>
      <c r="H119" s="8">
        <v>2.11</v>
      </c>
      <c r="I119" s="4">
        <v>0</v>
      </c>
    </row>
    <row r="120" spans="1:9" x14ac:dyDescent="0.2">
      <c r="A120" s="2">
        <v>6</v>
      </c>
      <c r="B120" s="1" t="s">
        <v>52</v>
      </c>
      <c r="C120" s="4">
        <v>60</v>
      </c>
      <c r="D120" s="8">
        <v>5.93</v>
      </c>
      <c r="E120" s="4">
        <v>43</v>
      </c>
      <c r="F120" s="8">
        <v>7</v>
      </c>
      <c r="G120" s="4">
        <v>16</v>
      </c>
      <c r="H120" s="8">
        <v>4.21</v>
      </c>
      <c r="I120" s="4">
        <v>1</v>
      </c>
    </row>
    <row r="121" spans="1:9" x14ac:dyDescent="0.2">
      <c r="A121" s="2">
        <v>7</v>
      </c>
      <c r="B121" s="1" t="s">
        <v>44</v>
      </c>
      <c r="C121" s="4">
        <v>46</v>
      </c>
      <c r="D121" s="8">
        <v>4.55</v>
      </c>
      <c r="E121" s="4">
        <v>29</v>
      </c>
      <c r="F121" s="8">
        <v>4.72</v>
      </c>
      <c r="G121" s="4">
        <v>17</v>
      </c>
      <c r="H121" s="8">
        <v>4.47</v>
      </c>
      <c r="I121" s="4">
        <v>0</v>
      </c>
    </row>
    <row r="122" spans="1:9" x14ac:dyDescent="0.2">
      <c r="A122" s="2">
        <v>8</v>
      </c>
      <c r="B122" s="1" t="s">
        <v>60</v>
      </c>
      <c r="C122" s="4">
        <v>41</v>
      </c>
      <c r="D122" s="8">
        <v>4.05</v>
      </c>
      <c r="E122" s="4">
        <v>25</v>
      </c>
      <c r="F122" s="8">
        <v>4.07</v>
      </c>
      <c r="G122" s="4">
        <v>8</v>
      </c>
      <c r="H122" s="8">
        <v>2.11</v>
      </c>
      <c r="I122" s="4">
        <v>0</v>
      </c>
    </row>
    <row r="123" spans="1:9" x14ac:dyDescent="0.2">
      <c r="A123" s="2">
        <v>9</v>
      </c>
      <c r="B123" s="1" t="s">
        <v>57</v>
      </c>
      <c r="C123" s="4">
        <v>38</v>
      </c>
      <c r="D123" s="8">
        <v>3.75</v>
      </c>
      <c r="E123" s="4">
        <v>12</v>
      </c>
      <c r="F123" s="8">
        <v>1.95</v>
      </c>
      <c r="G123" s="4">
        <v>26</v>
      </c>
      <c r="H123" s="8">
        <v>6.84</v>
      </c>
      <c r="I123" s="4">
        <v>0</v>
      </c>
    </row>
    <row r="124" spans="1:9" x14ac:dyDescent="0.2">
      <c r="A124" s="2">
        <v>10</v>
      </c>
      <c r="B124" s="1" t="s">
        <v>53</v>
      </c>
      <c r="C124" s="4">
        <v>37</v>
      </c>
      <c r="D124" s="8">
        <v>3.66</v>
      </c>
      <c r="E124" s="4">
        <v>18</v>
      </c>
      <c r="F124" s="8">
        <v>2.93</v>
      </c>
      <c r="G124" s="4">
        <v>19</v>
      </c>
      <c r="H124" s="8">
        <v>5</v>
      </c>
      <c r="I124" s="4">
        <v>0</v>
      </c>
    </row>
    <row r="125" spans="1:9" x14ac:dyDescent="0.2">
      <c r="A125" s="2">
        <v>11</v>
      </c>
      <c r="B125" s="1" t="s">
        <v>46</v>
      </c>
      <c r="C125" s="4">
        <v>26</v>
      </c>
      <c r="D125" s="8">
        <v>2.57</v>
      </c>
      <c r="E125" s="4">
        <v>14</v>
      </c>
      <c r="F125" s="8">
        <v>2.2799999999999998</v>
      </c>
      <c r="G125" s="4">
        <v>11</v>
      </c>
      <c r="H125" s="8">
        <v>2.89</v>
      </c>
      <c r="I125" s="4">
        <v>1</v>
      </c>
    </row>
    <row r="126" spans="1:9" x14ac:dyDescent="0.2">
      <c r="A126" s="2">
        <v>12</v>
      </c>
      <c r="B126" s="1" t="s">
        <v>61</v>
      </c>
      <c r="C126" s="4">
        <v>25</v>
      </c>
      <c r="D126" s="8">
        <v>2.4700000000000002</v>
      </c>
      <c r="E126" s="4">
        <v>23</v>
      </c>
      <c r="F126" s="8">
        <v>3.75</v>
      </c>
      <c r="G126" s="4">
        <v>2</v>
      </c>
      <c r="H126" s="8">
        <v>0.53</v>
      </c>
      <c r="I126" s="4">
        <v>0</v>
      </c>
    </row>
    <row r="127" spans="1:9" x14ac:dyDescent="0.2">
      <c r="A127" s="2">
        <v>13</v>
      </c>
      <c r="B127" s="1" t="s">
        <v>45</v>
      </c>
      <c r="C127" s="4">
        <v>22</v>
      </c>
      <c r="D127" s="8">
        <v>2.17</v>
      </c>
      <c r="E127" s="4">
        <v>9</v>
      </c>
      <c r="F127" s="8">
        <v>1.47</v>
      </c>
      <c r="G127" s="4">
        <v>13</v>
      </c>
      <c r="H127" s="8">
        <v>3.42</v>
      </c>
      <c r="I127" s="4">
        <v>0</v>
      </c>
    </row>
    <row r="128" spans="1:9" x14ac:dyDescent="0.2">
      <c r="A128" s="2">
        <v>13</v>
      </c>
      <c r="B128" s="1" t="s">
        <v>56</v>
      </c>
      <c r="C128" s="4">
        <v>22</v>
      </c>
      <c r="D128" s="8">
        <v>2.17</v>
      </c>
      <c r="E128" s="4">
        <v>18</v>
      </c>
      <c r="F128" s="8">
        <v>2.93</v>
      </c>
      <c r="G128" s="4">
        <v>4</v>
      </c>
      <c r="H128" s="8">
        <v>1.05</v>
      </c>
      <c r="I128" s="4">
        <v>0</v>
      </c>
    </row>
    <row r="129" spans="1:9" x14ac:dyDescent="0.2">
      <c r="A129" s="2">
        <v>15</v>
      </c>
      <c r="B129" s="1" t="s">
        <v>51</v>
      </c>
      <c r="C129" s="4">
        <v>20</v>
      </c>
      <c r="D129" s="8">
        <v>1.98</v>
      </c>
      <c r="E129" s="4">
        <v>11</v>
      </c>
      <c r="F129" s="8">
        <v>1.79</v>
      </c>
      <c r="G129" s="4">
        <v>9</v>
      </c>
      <c r="H129" s="8">
        <v>2.37</v>
      </c>
      <c r="I129" s="4">
        <v>0</v>
      </c>
    </row>
    <row r="130" spans="1:9" x14ac:dyDescent="0.2">
      <c r="A130" s="2">
        <v>16</v>
      </c>
      <c r="B130" s="1" t="s">
        <v>47</v>
      </c>
      <c r="C130" s="4">
        <v>17</v>
      </c>
      <c r="D130" s="8">
        <v>1.68</v>
      </c>
      <c r="E130" s="4">
        <v>4</v>
      </c>
      <c r="F130" s="8">
        <v>0.65</v>
      </c>
      <c r="G130" s="4">
        <v>13</v>
      </c>
      <c r="H130" s="8">
        <v>3.42</v>
      </c>
      <c r="I130" s="4">
        <v>0</v>
      </c>
    </row>
    <row r="131" spans="1:9" x14ac:dyDescent="0.2">
      <c r="A131" s="2">
        <v>17</v>
      </c>
      <c r="B131" s="1" t="s">
        <v>66</v>
      </c>
      <c r="C131" s="4">
        <v>14</v>
      </c>
      <c r="D131" s="8">
        <v>1.38</v>
      </c>
      <c r="E131" s="4">
        <v>7</v>
      </c>
      <c r="F131" s="8">
        <v>1.1399999999999999</v>
      </c>
      <c r="G131" s="4">
        <v>7</v>
      </c>
      <c r="H131" s="8">
        <v>1.84</v>
      </c>
      <c r="I131" s="4">
        <v>0</v>
      </c>
    </row>
    <row r="132" spans="1:9" x14ac:dyDescent="0.2">
      <c r="A132" s="2">
        <v>18</v>
      </c>
      <c r="B132" s="1" t="s">
        <v>50</v>
      </c>
      <c r="C132" s="4">
        <v>12</v>
      </c>
      <c r="D132" s="8">
        <v>1.19</v>
      </c>
      <c r="E132" s="4">
        <v>7</v>
      </c>
      <c r="F132" s="8">
        <v>1.1399999999999999</v>
      </c>
      <c r="G132" s="4">
        <v>5</v>
      </c>
      <c r="H132" s="8">
        <v>1.32</v>
      </c>
      <c r="I132" s="4">
        <v>0</v>
      </c>
    </row>
    <row r="133" spans="1:9" x14ac:dyDescent="0.2">
      <c r="A133" s="2">
        <v>19</v>
      </c>
      <c r="B133" s="1" t="s">
        <v>68</v>
      </c>
      <c r="C133" s="4">
        <v>11</v>
      </c>
      <c r="D133" s="8">
        <v>1.0900000000000001</v>
      </c>
      <c r="E133" s="4">
        <v>3</v>
      </c>
      <c r="F133" s="8">
        <v>0.49</v>
      </c>
      <c r="G133" s="4">
        <v>8</v>
      </c>
      <c r="H133" s="8">
        <v>2.11</v>
      </c>
      <c r="I133" s="4">
        <v>0</v>
      </c>
    </row>
    <row r="134" spans="1:9" x14ac:dyDescent="0.2">
      <c r="A134" s="2">
        <v>19</v>
      </c>
      <c r="B134" s="1" t="s">
        <v>69</v>
      </c>
      <c r="C134" s="4">
        <v>11</v>
      </c>
      <c r="D134" s="8">
        <v>1.0900000000000001</v>
      </c>
      <c r="E134" s="4">
        <v>11</v>
      </c>
      <c r="F134" s="8">
        <v>1.79</v>
      </c>
      <c r="G134" s="4">
        <v>0</v>
      </c>
      <c r="H134" s="8">
        <v>0</v>
      </c>
      <c r="I134" s="4">
        <v>0</v>
      </c>
    </row>
    <row r="135" spans="1:9" x14ac:dyDescent="0.2">
      <c r="A135" s="2">
        <v>19</v>
      </c>
      <c r="B135" s="1" t="s">
        <v>48</v>
      </c>
      <c r="C135" s="4">
        <v>11</v>
      </c>
      <c r="D135" s="8">
        <v>1.0900000000000001</v>
      </c>
      <c r="E135" s="4">
        <v>3</v>
      </c>
      <c r="F135" s="8">
        <v>0.49</v>
      </c>
      <c r="G135" s="4">
        <v>8</v>
      </c>
      <c r="H135" s="8">
        <v>2.11</v>
      </c>
      <c r="I135" s="4">
        <v>0</v>
      </c>
    </row>
    <row r="136" spans="1:9" x14ac:dyDescent="0.2">
      <c r="A136" s="2">
        <v>19</v>
      </c>
      <c r="B136" s="1" t="s">
        <v>67</v>
      </c>
      <c r="C136" s="4">
        <v>11</v>
      </c>
      <c r="D136" s="8">
        <v>1.0900000000000001</v>
      </c>
      <c r="E136" s="4">
        <v>9</v>
      </c>
      <c r="F136" s="8">
        <v>1.47</v>
      </c>
      <c r="G136" s="4">
        <v>2</v>
      </c>
      <c r="H136" s="8">
        <v>0.53</v>
      </c>
      <c r="I136" s="4">
        <v>0</v>
      </c>
    </row>
    <row r="137" spans="1:9" x14ac:dyDescent="0.2">
      <c r="A137" s="1"/>
      <c r="C137" s="4"/>
      <c r="D137" s="8"/>
      <c r="E137" s="4"/>
      <c r="F137" s="8"/>
      <c r="G137" s="4"/>
      <c r="H137" s="8"/>
      <c r="I137" s="4"/>
    </row>
    <row r="138" spans="1:9" x14ac:dyDescent="0.2">
      <c r="A138" s="1" t="s">
        <v>6</v>
      </c>
      <c r="C138" s="4"/>
      <c r="D138" s="8"/>
      <c r="E138" s="4"/>
      <c r="F138" s="8"/>
      <c r="G138" s="4"/>
      <c r="H138" s="8"/>
      <c r="I138" s="4"/>
    </row>
    <row r="139" spans="1:9" x14ac:dyDescent="0.2">
      <c r="A139" s="2">
        <v>1</v>
      </c>
      <c r="B139" s="1" t="s">
        <v>59</v>
      </c>
      <c r="C139" s="4">
        <v>106</v>
      </c>
      <c r="D139" s="8">
        <v>11.7</v>
      </c>
      <c r="E139" s="4">
        <v>94</v>
      </c>
      <c r="F139" s="8">
        <v>18.36</v>
      </c>
      <c r="G139" s="4">
        <v>12</v>
      </c>
      <c r="H139" s="8">
        <v>3.34</v>
      </c>
      <c r="I139" s="4">
        <v>0</v>
      </c>
    </row>
    <row r="140" spans="1:9" x14ac:dyDescent="0.2">
      <c r="A140" s="2">
        <v>2</v>
      </c>
      <c r="B140" s="1" t="s">
        <v>58</v>
      </c>
      <c r="C140" s="4">
        <v>75</v>
      </c>
      <c r="D140" s="8">
        <v>8.2799999999999994</v>
      </c>
      <c r="E140" s="4">
        <v>65</v>
      </c>
      <c r="F140" s="8">
        <v>12.7</v>
      </c>
      <c r="G140" s="4">
        <v>10</v>
      </c>
      <c r="H140" s="8">
        <v>2.79</v>
      </c>
      <c r="I140" s="4">
        <v>0</v>
      </c>
    </row>
    <row r="141" spans="1:9" x14ac:dyDescent="0.2">
      <c r="A141" s="2">
        <v>3</v>
      </c>
      <c r="B141" s="1" t="s">
        <v>52</v>
      </c>
      <c r="C141" s="4">
        <v>74</v>
      </c>
      <c r="D141" s="8">
        <v>8.17</v>
      </c>
      <c r="E141" s="4">
        <v>52</v>
      </c>
      <c r="F141" s="8">
        <v>10.16</v>
      </c>
      <c r="G141" s="4">
        <v>22</v>
      </c>
      <c r="H141" s="8">
        <v>6.13</v>
      </c>
      <c r="I141" s="4">
        <v>0</v>
      </c>
    </row>
    <row r="142" spans="1:9" x14ac:dyDescent="0.2">
      <c r="A142" s="2">
        <v>4</v>
      </c>
      <c r="B142" s="1" t="s">
        <v>54</v>
      </c>
      <c r="C142" s="4">
        <v>70</v>
      </c>
      <c r="D142" s="8">
        <v>7.73</v>
      </c>
      <c r="E142" s="4">
        <v>37</v>
      </c>
      <c r="F142" s="8">
        <v>7.23</v>
      </c>
      <c r="G142" s="4">
        <v>32</v>
      </c>
      <c r="H142" s="8">
        <v>8.91</v>
      </c>
      <c r="I142" s="4">
        <v>0</v>
      </c>
    </row>
    <row r="143" spans="1:9" x14ac:dyDescent="0.2">
      <c r="A143" s="2">
        <v>5</v>
      </c>
      <c r="B143" s="1" t="s">
        <v>43</v>
      </c>
      <c r="C143" s="4">
        <v>57</v>
      </c>
      <c r="D143" s="8">
        <v>6.29</v>
      </c>
      <c r="E143" s="4">
        <v>25</v>
      </c>
      <c r="F143" s="8">
        <v>4.88</v>
      </c>
      <c r="G143" s="4">
        <v>32</v>
      </c>
      <c r="H143" s="8">
        <v>8.91</v>
      </c>
      <c r="I143" s="4">
        <v>0</v>
      </c>
    </row>
    <row r="144" spans="1:9" x14ac:dyDescent="0.2">
      <c r="A144" s="2">
        <v>6</v>
      </c>
      <c r="B144" s="1" t="s">
        <v>44</v>
      </c>
      <c r="C144" s="4">
        <v>54</v>
      </c>
      <c r="D144" s="8">
        <v>5.96</v>
      </c>
      <c r="E144" s="4">
        <v>32</v>
      </c>
      <c r="F144" s="8">
        <v>6.25</v>
      </c>
      <c r="G144" s="4">
        <v>22</v>
      </c>
      <c r="H144" s="8">
        <v>6.13</v>
      </c>
      <c r="I144" s="4">
        <v>0</v>
      </c>
    </row>
    <row r="145" spans="1:9" x14ac:dyDescent="0.2">
      <c r="A145" s="2">
        <v>7</v>
      </c>
      <c r="B145" s="1" t="s">
        <v>60</v>
      </c>
      <c r="C145" s="4">
        <v>47</v>
      </c>
      <c r="D145" s="8">
        <v>5.19</v>
      </c>
      <c r="E145" s="4">
        <v>16</v>
      </c>
      <c r="F145" s="8">
        <v>3.13</v>
      </c>
      <c r="G145" s="4">
        <v>3</v>
      </c>
      <c r="H145" s="8">
        <v>0.84</v>
      </c>
      <c r="I145" s="4">
        <v>0</v>
      </c>
    </row>
    <row r="146" spans="1:9" x14ac:dyDescent="0.2">
      <c r="A146" s="2">
        <v>8</v>
      </c>
      <c r="B146" s="1" t="s">
        <v>55</v>
      </c>
      <c r="C146" s="4">
        <v>45</v>
      </c>
      <c r="D146" s="8">
        <v>4.97</v>
      </c>
      <c r="E146" s="4">
        <v>31</v>
      </c>
      <c r="F146" s="8">
        <v>6.05</v>
      </c>
      <c r="G146" s="4">
        <v>14</v>
      </c>
      <c r="H146" s="8">
        <v>3.9</v>
      </c>
      <c r="I146" s="4">
        <v>0</v>
      </c>
    </row>
    <row r="147" spans="1:9" x14ac:dyDescent="0.2">
      <c r="A147" s="2">
        <v>9</v>
      </c>
      <c r="B147" s="1" t="s">
        <v>53</v>
      </c>
      <c r="C147" s="4">
        <v>33</v>
      </c>
      <c r="D147" s="8">
        <v>3.64</v>
      </c>
      <c r="E147" s="4">
        <v>18</v>
      </c>
      <c r="F147" s="8">
        <v>3.52</v>
      </c>
      <c r="G147" s="4">
        <v>15</v>
      </c>
      <c r="H147" s="8">
        <v>4.18</v>
      </c>
      <c r="I147" s="4">
        <v>0</v>
      </c>
    </row>
    <row r="148" spans="1:9" x14ac:dyDescent="0.2">
      <c r="A148" s="2">
        <v>10</v>
      </c>
      <c r="B148" s="1" t="s">
        <v>57</v>
      </c>
      <c r="C148" s="4">
        <v>29</v>
      </c>
      <c r="D148" s="8">
        <v>3.2</v>
      </c>
      <c r="E148" s="4">
        <v>4</v>
      </c>
      <c r="F148" s="8">
        <v>0.78</v>
      </c>
      <c r="G148" s="4">
        <v>24</v>
      </c>
      <c r="H148" s="8">
        <v>6.69</v>
      </c>
      <c r="I148" s="4">
        <v>0</v>
      </c>
    </row>
    <row r="149" spans="1:9" x14ac:dyDescent="0.2">
      <c r="A149" s="2">
        <v>11</v>
      </c>
      <c r="B149" s="1" t="s">
        <v>45</v>
      </c>
      <c r="C149" s="4">
        <v>27</v>
      </c>
      <c r="D149" s="8">
        <v>2.98</v>
      </c>
      <c r="E149" s="4">
        <v>7</v>
      </c>
      <c r="F149" s="8">
        <v>1.37</v>
      </c>
      <c r="G149" s="4">
        <v>20</v>
      </c>
      <c r="H149" s="8">
        <v>5.57</v>
      </c>
      <c r="I149" s="4">
        <v>0</v>
      </c>
    </row>
    <row r="150" spans="1:9" x14ac:dyDescent="0.2">
      <c r="A150" s="2">
        <v>12</v>
      </c>
      <c r="B150" s="1" t="s">
        <v>46</v>
      </c>
      <c r="C150" s="4">
        <v>20</v>
      </c>
      <c r="D150" s="8">
        <v>2.21</v>
      </c>
      <c r="E150" s="4">
        <v>11</v>
      </c>
      <c r="F150" s="8">
        <v>2.15</v>
      </c>
      <c r="G150" s="4">
        <v>8</v>
      </c>
      <c r="H150" s="8">
        <v>2.23</v>
      </c>
      <c r="I150" s="4">
        <v>1</v>
      </c>
    </row>
    <row r="151" spans="1:9" x14ac:dyDescent="0.2">
      <c r="A151" s="2">
        <v>13</v>
      </c>
      <c r="B151" s="1" t="s">
        <v>51</v>
      </c>
      <c r="C151" s="4">
        <v>19</v>
      </c>
      <c r="D151" s="8">
        <v>2.1</v>
      </c>
      <c r="E151" s="4">
        <v>15</v>
      </c>
      <c r="F151" s="8">
        <v>2.93</v>
      </c>
      <c r="G151" s="4">
        <v>4</v>
      </c>
      <c r="H151" s="8">
        <v>1.1100000000000001</v>
      </c>
      <c r="I151" s="4">
        <v>0</v>
      </c>
    </row>
    <row r="152" spans="1:9" x14ac:dyDescent="0.2">
      <c r="A152" s="2">
        <v>14</v>
      </c>
      <c r="B152" s="1" t="s">
        <v>56</v>
      </c>
      <c r="C152" s="4">
        <v>18</v>
      </c>
      <c r="D152" s="8">
        <v>1.99</v>
      </c>
      <c r="E152" s="4">
        <v>13</v>
      </c>
      <c r="F152" s="8">
        <v>2.54</v>
      </c>
      <c r="G152" s="4">
        <v>4</v>
      </c>
      <c r="H152" s="8">
        <v>1.1100000000000001</v>
      </c>
      <c r="I152" s="4">
        <v>1</v>
      </c>
    </row>
    <row r="153" spans="1:9" x14ac:dyDescent="0.2">
      <c r="A153" s="2">
        <v>15</v>
      </c>
      <c r="B153" s="1" t="s">
        <v>61</v>
      </c>
      <c r="C153" s="4">
        <v>14</v>
      </c>
      <c r="D153" s="8">
        <v>1.55</v>
      </c>
      <c r="E153" s="4">
        <v>12</v>
      </c>
      <c r="F153" s="8">
        <v>2.34</v>
      </c>
      <c r="G153" s="4">
        <v>2</v>
      </c>
      <c r="H153" s="8">
        <v>0.56000000000000005</v>
      </c>
      <c r="I153" s="4">
        <v>0</v>
      </c>
    </row>
    <row r="154" spans="1:9" x14ac:dyDescent="0.2">
      <c r="A154" s="2">
        <v>16</v>
      </c>
      <c r="B154" s="1" t="s">
        <v>50</v>
      </c>
      <c r="C154" s="4">
        <v>13</v>
      </c>
      <c r="D154" s="8">
        <v>1.43</v>
      </c>
      <c r="E154" s="4">
        <v>3</v>
      </c>
      <c r="F154" s="8">
        <v>0.59</v>
      </c>
      <c r="G154" s="4">
        <v>10</v>
      </c>
      <c r="H154" s="8">
        <v>2.79</v>
      </c>
      <c r="I154" s="4">
        <v>0</v>
      </c>
    </row>
    <row r="155" spans="1:9" x14ac:dyDescent="0.2">
      <c r="A155" s="2">
        <v>16</v>
      </c>
      <c r="B155" s="1" t="s">
        <v>65</v>
      </c>
      <c r="C155" s="4">
        <v>13</v>
      </c>
      <c r="D155" s="8">
        <v>1.43</v>
      </c>
      <c r="E155" s="4">
        <v>9</v>
      </c>
      <c r="F155" s="8">
        <v>1.76</v>
      </c>
      <c r="G155" s="4">
        <v>4</v>
      </c>
      <c r="H155" s="8">
        <v>1.1100000000000001</v>
      </c>
      <c r="I155" s="4">
        <v>0</v>
      </c>
    </row>
    <row r="156" spans="1:9" x14ac:dyDescent="0.2">
      <c r="A156" s="2">
        <v>18</v>
      </c>
      <c r="B156" s="1" t="s">
        <v>66</v>
      </c>
      <c r="C156" s="4">
        <v>12</v>
      </c>
      <c r="D156" s="8">
        <v>1.32</v>
      </c>
      <c r="E156" s="4">
        <v>6</v>
      </c>
      <c r="F156" s="8">
        <v>1.17</v>
      </c>
      <c r="G156" s="4">
        <v>6</v>
      </c>
      <c r="H156" s="8">
        <v>1.67</v>
      </c>
      <c r="I156" s="4">
        <v>0</v>
      </c>
    </row>
    <row r="157" spans="1:9" x14ac:dyDescent="0.2">
      <c r="A157" s="2">
        <v>19</v>
      </c>
      <c r="B157" s="1" t="s">
        <v>48</v>
      </c>
      <c r="C157" s="4">
        <v>10</v>
      </c>
      <c r="D157" s="8">
        <v>1.1000000000000001</v>
      </c>
      <c r="E157" s="4">
        <v>3</v>
      </c>
      <c r="F157" s="8">
        <v>0.59</v>
      </c>
      <c r="G157" s="4">
        <v>7</v>
      </c>
      <c r="H157" s="8">
        <v>1.95</v>
      </c>
      <c r="I157" s="4">
        <v>0</v>
      </c>
    </row>
    <row r="158" spans="1:9" x14ac:dyDescent="0.2">
      <c r="A158" s="2">
        <v>19</v>
      </c>
      <c r="B158" s="1" t="s">
        <v>70</v>
      </c>
      <c r="C158" s="4">
        <v>10</v>
      </c>
      <c r="D158" s="8">
        <v>1.1000000000000001</v>
      </c>
      <c r="E158" s="4">
        <v>7</v>
      </c>
      <c r="F158" s="8">
        <v>1.37</v>
      </c>
      <c r="G158" s="4">
        <v>3</v>
      </c>
      <c r="H158" s="8">
        <v>0.84</v>
      </c>
      <c r="I158" s="4">
        <v>0</v>
      </c>
    </row>
    <row r="159" spans="1:9" x14ac:dyDescent="0.2">
      <c r="A159" s="1"/>
      <c r="C159" s="4"/>
      <c r="D159" s="8"/>
      <c r="E159" s="4"/>
      <c r="F159" s="8"/>
      <c r="G159" s="4"/>
      <c r="H159" s="8"/>
      <c r="I159" s="4"/>
    </row>
    <row r="160" spans="1:9" x14ac:dyDescent="0.2">
      <c r="A160" s="1" t="s">
        <v>7</v>
      </c>
      <c r="C160" s="4"/>
      <c r="D160" s="8"/>
      <c r="E160" s="4"/>
      <c r="F160" s="8"/>
      <c r="G160" s="4"/>
      <c r="H160" s="8"/>
      <c r="I160" s="4"/>
    </row>
    <row r="161" spans="1:9" x14ac:dyDescent="0.2">
      <c r="A161" s="2">
        <v>1</v>
      </c>
      <c r="B161" s="1" t="s">
        <v>59</v>
      </c>
      <c r="C161" s="4">
        <v>85</v>
      </c>
      <c r="D161" s="8">
        <v>11.56</v>
      </c>
      <c r="E161" s="4">
        <v>83</v>
      </c>
      <c r="F161" s="8">
        <v>19.04</v>
      </c>
      <c r="G161" s="4">
        <v>2</v>
      </c>
      <c r="H161" s="8">
        <v>0.73</v>
      </c>
      <c r="I161" s="4">
        <v>0</v>
      </c>
    </row>
    <row r="162" spans="1:9" x14ac:dyDescent="0.2">
      <c r="A162" s="2">
        <v>2</v>
      </c>
      <c r="B162" s="1" t="s">
        <v>58</v>
      </c>
      <c r="C162" s="4">
        <v>76</v>
      </c>
      <c r="D162" s="8">
        <v>10.34</v>
      </c>
      <c r="E162" s="4">
        <v>65</v>
      </c>
      <c r="F162" s="8">
        <v>14.91</v>
      </c>
      <c r="G162" s="4">
        <v>11</v>
      </c>
      <c r="H162" s="8">
        <v>4.03</v>
      </c>
      <c r="I162" s="4">
        <v>0</v>
      </c>
    </row>
    <row r="163" spans="1:9" x14ac:dyDescent="0.2">
      <c r="A163" s="2">
        <v>3</v>
      </c>
      <c r="B163" s="1" t="s">
        <v>54</v>
      </c>
      <c r="C163" s="4">
        <v>63</v>
      </c>
      <c r="D163" s="8">
        <v>8.57</v>
      </c>
      <c r="E163" s="4">
        <v>35</v>
      </c>
      <c r="F163" s="8">
        <v>8.0299999999999994</v>
      </c>
      <c r="G163" s="4">
        <v>28</v>
      </c>
      <c r="H163" s="8">
        <v>10.26</v>
      </c>
      <c r="I163" s="4">
        <v>0</v>
      </c>
    </row>
    <row r="164" spans="1:9" x14ac:dyDescent="0.2">
      <c r="A164" s="2">
        <v>4</v>
      </c>
      <c r="B164" s="1" t="s">
        <v>55</v>
      </c>
      <c r="C164" s="4">
        <v>53</v>
      </c>
      <c r="D164" s="8">
        <v>7.21</v>
      </c>
      <c r="E164" s="4">
        <v>40</v>
      </c>
      <c r="F164" s="8">
        <v>9.17</v>
      </c>
      <c r="G164" s="4">
        <v>13</v>
      </c>
      <c r="H164" s="8">
        <v>4.76</v>
      </c>
      <c r="I164" s="4">
        <v>0</v>
      </c>
    </row>
    <row r="165" spans="1:9" x14ac:dyDescent="0.2">
      <c r="A165" s="2">
        <v>5</v>
      </c>
      <c r="B165" s="1" t="s">
        <v>52</v>
      </c>
      <c r="C165" s="4">
        <v>52</v>
      </c>
      <c r="D165" s="8">
        <v>7.07</v>
      </c>
      <c r="E165" s="4">
        <v>41</v>
      </c>
      <c r="F165" s="8">
        <v>9.4</v>
      </c>
      <c r="G165" s="4">
        <v>10</v>
      </c>
      <c r="H165" s="8">
        <v>3.66</v>
      </c>
      <c r="I165" s="4">
        <v>1</v>
      </c>
    </row>
    <row r="166" spans="1:9" x14ac:dyDescent="0.2">
      <c r="A166" s="2">
        <v>6</v>
      </c>
      <c r="B166" s="1" t="s">
        <v>57</v>
      </c>
      <c r="C166" s="4">
        <v>34</v>
      </c>
      <c r="D166" s="8">
        <v>4.63</v>
      </c>
      <c r="E166" s="4">
        <v>11</v>
      </c>
      <c r="F166" s="8">
        <v>2.52</v>
      </c>
      <c r="G166" s="4">
        <v>22</v>
      </c>
      <c r="H166" s="8">
        <v>8.06</v>
      </c>
      <c r="I166" s="4">
        <v>0</v>
      </c>
    </row>
    <row r="167" spans="1:9" x14ac:dyDescent="0.2">
      <c r="A167" s="2">
        <v>7</v>
      </c>
      <c r="B167" s="1" t="s">
        <v>44</v>
      </c>
      <c r="C167" s="4">
        <v>29</v>
      </c>
      <c r="D167" s="8">
        <v>3.95</v>
      </c>
      <c r="E167" s="4">
        <v>21</v>
      </c>
      <c r="F167" s="8">
        <v>4.82</v>
      </c>
      <c r="G167" s="4">
        <v>8</v>
      </c>
      <c r="H167" s="8">
        <v>2.93</v>
      </c>
      <c r="I167" s="4">
        <v>0</v>
      </c>
    </row>
    <row r="168" spans="1:9" x14ac:dyDescent="0.2">
      <c r="A168" s="2">
        <v>8</v>
      </c>
      <c r="B168" s="1" t="s">
        <v>43</v>
      </c>
      <c r="C168" s="4">
        <v>26</v>
      </c>
      <c r="D168" s="8">
        <v>3.54</v>
      </c>
      <c r="E168" s="4">
        <v>7</v>
      </c>
      <c r="F168" s="8">
        <v>1.61</v>
      </c>
      <c r="G168" s="4">
        <v>19</v>
      </c>
      <c r="H168" s="8">
        <v>6.96</v>
      </c>
      <c r="I168" s="4">
        <v>0</v>
      </c>
    </row>
    <row r="169" spans="1:9" x14ac:dyDescent="0.2">
      <c r="A169" s="2">
        <v>8</v>
      </c>
      <c r="B169" s="1" t="s">
        <v>53</v>
      </c>
      <c r="C169" s="4">
        <v>26</v>
      </c>
      <c r="D169" s="8">
        <v>3.54</v>
      </c>
      <c r="E169" s="4">
        <v>11</v>
      </c>
      <c r="F169" s="8">
        <v>2.52</v>
      </c>
      <c r="G169" s="4">
        <v>15</v>
      </c>
      <c r="H169" s="8">
        <v>5.49</v>
      </c>
      <c r="I169" s="4">
        <v>0</v>
      </c>
    </row>
    <row r="170" spans="1:9" x14ac:dyDescent="0.2">
      <c r="A170" s="2">
        <v>10</v>
      </c>
      <c r="B170" s="1" t="s">
        <v>51</v>
      </c>
      <c r="C170" s="4">
        <v>22</v>
      </c>
      <c r="D170" s="8">
        <v>2.99</v>
      </c>
      <c r="E170" s="4">
        <v>12</v>
      </c>
      <c r="F170" s="8">
        <v>2.75</v>
      </c>
      <c r="G170" s="4">
        <v>10</v>
      </c>
      <c r="H170" s="8">
        <v>3.66</v>
      </c>
      <c r="I170" s="4">
        <v>0</v>
      </c>
    </row>
    <row r="171" spans="1:9" x14ac:dyDescent="0.2">
      <c r="A171" s="2">
        <v>11</v>
      </c>
      <c r="B171" s="1" t="s">
        <v>45</v>
      </c>
      <c r="C171" s="4">
        <v>21</v>
      </c>
      <c r="D171" s="8">
        <v>2.86</v>
      </c>
      <c r="E171" s="4">
        <v>8</v>
      </c>
      <c r="F171" s="8">
        <v>1.83</v>
      </c>
      <c r="G171" s="4">
        <v>13</v>
      </c>
      <c r="H171" s="8">
        <v>4.76</v>
      </c>
      <c r="I171" s="4">
        <v>0</v>
      </c>
    </row>
    <row r="172" spans="1:9" x14ac:dyDescent="0.2">
      <c r="A172" s="2">
        <v>11</v>
      </c>
      <c r="B172" s="1" t="s">
        <v>60</v>
      </c>
      <c r="C172" s="4">
        <v>21</v>
      </c>
      <c r="D172" s="8">
        <v>2.86</v>
      </c>
      <c r="E172" s="4">
        <v>20</v>
      </c>
      <c r="F172" s="8">
        <v>4.59</v>
      </c>
      <c r="G172" s="4">
        <v>1</v>
      </c>
      <c r="H172" s="8">
        <v>0.37</v>
      </c>
      <c r="I172" s="4">
        <v>0</v>
      </c>
    </row>
    <row r="173" spans="1:9" x14ac:dyDescent="0.2">
      <c r="A173" s="2">
        <v>11</v>
      </c>
      <c r="B173" s="1" t="s">
        <v>61</v>
      </c>
      <c r="C173" s="4">
        <v>21</v>
      </c>
      <c r="D173" s="8">
        <v>2.86</v>
      </c>
      <c r="E173" s="4">
        <v>20</v>
      </c>
      <c r="F173" s="8">
        <v>4.59</v>
      </c>
      <c r="G173" s="4">
        <v>1</v>
      </c>
      <c r="H173" s="8">
        <v>0.37</v>
      </c>
      <c r="I173" s="4">
        <v>0</v>
      </c>
    </row>
    <row r="174" spans="1:9" x14ac:dyDescent="0.2">
      <c r="A174" s="2">
        <v>11</v>
      </c>
      <c r="B174" s="1" t="s">
        <v>71</v>
      </c>
      <c r="C174" s="4">
        <v>21</v>
      </c>
      <c r="D174" s="8">
        <v>2.86</v>
      </c>
      <c r="E174" s="4">
        <v>0</v>
      </c>
      <c r="F174" s="8">
        <v>0</v>
      </c>
      <c r="G174" s="4">
        <v>1</v>
      </c>
      <c r="H174" s="8">
        <v>0.37</v>
      </c>
      <c r="I174" s="4">
        <v>0</v>
      </c>
    </row>
    <row r="175" spans="1:9" x14ac:dyDescent="0.2">
      <c r="A175" s="2">
        <v>15</v>
      </c>
      <c r="B175" s="1" t="s">
        <v>68</v>
      </c>
      <c r="C175" s="4">
        <v>13</v>
      </c>
      <c r="D175" s="8">
        <v>1.77</v>
      </c>
      <c r="E175" s="4">
        <v>4</v>
      </c>
      <c r="F175" s="8">
        <v>0.92</v>
      </c>
      <c r="G175" s="4">
        <v>9</v>
      </c>
      <c r="H175" s="8">
        <v>3.3</v>
      </c>
      <c r="I175" s="4">
        <v>0</v>
      </c>
    </row>
    <row r="176" spans="1:9" x14ac:dyDescent="0.2">
      <c r="A176" s="2">
        <v>15</v>
      </c>
      <c r="B176" s="1" t="s">
        <v>56</v>
      </c>
      <c r="C176" s="4">
        <v>13</v>
      </c>
      <c r="D176" s="8">
        <v>1.77</v>
      </c>
      <c r="E176" s="4">
        <v>11</v>
      </c>
      <c r="F176" s="8">
        <v>2.52</v>
      </c>
      <c r="G176" s="4">
        <v>2</v>
      </c>
      <c r="H176" s="8">
        <v>0.73</v>
      </c>
      <c r="I176" s="4">
        <v>0</v>
      </c>
    </row>
    <row r="177" spans="1:9" x14ac:dyDescent="0.2">
      <c r="A177" s="2">
        <v>17</v>
      </c>
      <c r="B177" s="1" t="s">
        <v>48</v>
      </c>
      <c r="C177" s="4">
        <v>12</v>
      </c>
      <c r="D177" s="8">
        <v>1.63</v>
      </c>
      <c r="E177" s="4">
        <v>2</v>
      </c>
      <c r="F177" s="8">
        <v>0.46</v>
      </c>
      <c r="G177" s="4">
        <v>10</v>
      </c>
      <c r="H177" s="8">
        <v>3.66</v>
      </c>
      <c r="I177" s="4">
        <v>0</v>
      </c>
    </row>
    <row r="178" spans="1:9" x14ac:dyDescent="0.2">
      <c r="A178" s="2">
        <v>17</v>
      </c>
      <c r="B178" s="1" t="s">
        <v>62</v>
      </c>
      <c r="C178" s="4">
        <v>12</v>
      </c>
      <c r="D178" s="8">
        <v>1.63</v>
      </c>
      <c r="E178" s="4">
        <v>0</v>
      </c>
      <c r="F178" s="8">
        <v>0</v>
      </c>
      <c r="G178" s="4">
        <v>11</v>
      </c>
      <c r="H178" s="8">
        <v>4.03</v>
      </c>
      <c r="I178" s="4">
        <v>1</v>
      </c>
    </row>
    <row r="179" spans="1:9" x14ac:dyDescent="0.2">
      <c r="A179" s="2">
        <v>19</v>
      </c>
      <c r="B179" s="1" t="s">
        <v>50</v>
      </c>
      <c r="C179" s="4">
        <v>10</v>
      </c>
      <c r="D179" s="8">
        <v>1.36</v>
      </c>
      <c r="E179" s="4">
        <v>1</v>
      </c>
      <c r="F179" s="8">
        <v>0.23</v>
      </c>
      <c r="G179" s="4">
        <v>9</v>
      </c>
      <c r="H179" s="8">
        <v>3.3</v>
      </c>
      <c r="I179" s="4">
        <v>0</v>
      </c>
    </row>
    <row r="180" spans="1:9" x14ac:dyDescent="0.2">
      <c r="A180" s="2">
        <v>19</v>
      </c>
      <c r="B180" s="1" t="s">
        <v>67</v>
      </c>
      <c r="C180" s="4">
        <v>10</v>
      </c>
      <c r="D180" s="8">
        <v>1.36</v>
      </c>
      <c r="E180" s="4">
        <v>4</v>
      </c>
      <c r="F180" s="8">
        <v>0.92</v>
      </c>
      <c r="G180" s="4">
        <v>6</v>
      </c>
      <c r="H180" s="8">
        <v>2.2000000000000002</v>
      </c>
      <c r="I180" s="4">
        <v>0</v>
      </c>
    </row>
    <row r="181" spans="1:9" x14ac:dyDescent="0.2">
      <c r="A181" s="1"/>
      <c r="C181" s="4"/>
      <c r="D181" s="8"/>
      <c r="E181" s="4"/>
      <c r="F181" s="8"/>
      <c r="G181" s="4"/>
      <c r="H181" s="8"/>
      <c r="I181" s="4"/>
    </row>
    <row r="182" spans="1:9" x14ac:dyDescent="0.2">
      <c r="A182" s="1" t="s">
        <v>8</v>
      </c>
      <c r="C182" s="4"/>
      <c r="D182" s="8"/>
      <c r="E182" s="4"/>
      <c r="F182" s="8"/>
      <c r="G182" s="4"/>
      <c r="H182" s="8"/>
      <c r="I182" s="4"/>
    </row>
    <row r="183" spans="1:9" x14ac:dyDescent="0.2">
      <c r="A183" s="2">
        <v>1</v>
      </c>
      <c r="B183" s="1" t="s">
        <v>59</v>
      </c>
      <c r="C183" s="4">
        <v>124</v>
      </c>
      <c r="D183" s="8">
        <v>12.45</v>
      </c>
      <c r="E183" s="4">
        <v>115</v>
      </c>
      <c r="F183" s="8">
        <v>19.97</v>
      </c>
      <c r="G183" s="4">
        <v>9</v>
      </c>
      <c r="H183" s="8">
        <v>2.2200000000000002</v>
      </c>
      <c r="I183" s="4">
        <v>0</v>
      </c>
    </row>
    <row r="184" spans="1:9" x14ac:dyDescent="0.2">
      <c r="A184" s="2">
        <v>2</v>
      </c>
      <c r="B184" s="1" t="s">
        <v>44</v>
      </c>
      <c r="C184" s="4">
        <v>106</v>
      </c>
      <c r="D184" s="8">
        <v>10.64</v>
      </c>
      <c r="E184" s="4">
        <v>84</v>
      </c>
      <c r="F184" s="8">
        <v>14.58</v>
      </c>
      <c r="G184" s="4">
        <v>22</v>
      </c>
      <c r="H184" s="8">
        <v>5.42</v>
      </c>
      <c r="I184" s="4">
        <v>0</v>
      </c>
    </row>
    <row r="185" spans="1:9" x14ac:dyDescent="0.2">
      <c r="A185" s="2">
        <v>3</v>
      </c>
      <c r="B185" s="1" t="s">
        <v>54</v>
      </c>
      <c r="C185" s="4">
        <v>82</v>
      </c>
      <c r="D185" s="8">
        <v>8.23</v>
      </c>
      <c r="E185" s="4">
        <v>42</v>
      </c>
      <c r="F185" s="8">
        <v>7.29</v>
      </c>
      <c r="G185" s="4">
        <v>40</v>
      </c>
      <c r="H185" s="8">
        <v>9.85</v>
      </c>
      <c r="I185" s="4">
        <v>0</v>
      </c>
    </row>
    <row r="186" spans="1:9" x14ac:dyDescent="0.2">
      <c r="A186" s="2">
        <v>4</v>
      </c>
      <c r="B186" s="1" t="s">
        <v>43</v>
      </c>
      <c r="C186" s="4">
        <v>78</v>
      </c>
      <c r="D186" s="8">
        <v>7.83</v>
      </c>
      <c r="E186" s="4">
        <v>39</v>
      </c>
      <c r="F186" s="8">
        <v>6.77</v>
      </c>
      <c r="G186" s="4">
        <v>39</v>
      </c>
      <c r="H186" s="8">
        <v>9.61</v>
      </c>
      <c r="I186" s="4">
        <v>0</v>
      </c>
    </row>
    <row r="187" spans="1:9" x14ac:dyDescent="0.2">
      <c r="A187" s="2">
        <v>5</v>
      </c>
      <c r="B187" s="1" t="s">
        <v>52</v>
      </c>
      <c r="C187" s="4">
        <v>73</v>
      </c>
      <c r="D187" s="8">
        <v>7.33</v>
      </c>
      <c r="E187" s="4">
        <v>59</v>
      </c>
      <c r="F187" s="8">
        <v>10.24</v>
      </c>
      <c r="G187" s="4">
        <v>14</v>
      </c>
      <c r="H187" s="8">
        <v>3.45</v>
      </c>
      <c r="I187" s="4">
        <v>0</v>
      </c>
    </row>
    <row r="188" spans="1:9" x14ac:dyDescent="0.2">
      <c r="A188" s="2">
        <v>6</v>
      </c>
      <c r="B188" s="1" t="s">
        <v>53</v>
      </c>
      <c r="C188" s="4">
        <v>51</v>
      </c>
      <c r="D188" s="8">
        <v>5.12</v>
      </c>
      <c r="E188" s="4">
        <v>32</v>
      </c>
      <c r="F188" s="8">
        <v>5.56</v>
      </c>
      <c r="G188" s="4">
        <v>19</v>
      </c>
      <c r="H188" s="8">
        <v>4.68</v>
      </c>
      <c r="I188" s="4">
        <v>0</v>
      </c>
    </row>
    <row r="189" spans="1:9" x14ac:dyDescent="0.2">
      <c r="A189" s="2">
        <v>7</v>
      </c>
      <c r="B189" s="1" t="s">
        <v>58</v>
      </c>
      <c r="C189" s="4">
        <v>50</v>
      </c>
      <c r="D189" s="8">
        <v>5.0199999999999996</v>
      </c>
      <c r="E189" s="4">
        <v>39</v>
      </c>
      <c r="F189" s="8">
        <v>6.77</v>
      </c>
      <c r="G189" s="4">
        <v>10</v>
      </c>
      <c r="H189" s="8">
        <v>2.46</v>
      </c>
      <c r="I189" s="4">
        <v>1</v>
      </c>
    </row>
    <row r="190" spans="1:9" x14ac:dyDescent="0.2">
      <c r="A190" s="2">
        <v>8</v>
      </c>
      <c r="B190" s="1" t="s">
        <v>45</v>
      </c>
      <c r="C190" s="4">
        <v>47</v>
      </c>
      <c r="D190" s="8">
        <v>4.72</v>
      </c>
      <c r="E190" s="4">
        <v>19</v>
      </c>
      <c r="F190" s="8">
        <v>3.3</v>
      </c>
      <c r="G190" s="4">
        <v>28</v>
      </c>
      <c r="H190" s="8">
        <v>6.9</v>
      </c>
      <c r="I190" s="4">
        <v>0</v>
      </c>
    </row>
    <row r="191" spans="1:9" x14ac:dyDescent="0.2">
      <c r="A191" s="2">
        <v>9</v>
      </c>
      <c r="B191" s="1" t="s">
        <v>57</v>
      </c>
      <c r="C191" s="4">
        <v>42</v>
      </c>
      <c r="D191" s="8">
        <v>4.22</v>
      </c>
      <c r="E191" s="4">
        <v>12</v>
      </c>
      <c r="F191" s="8">
        <v>2.08</v>
      </c>
      <c r="G191" s="4">
        <v>28</v>
      </c>
      <c r="H191" s="8">
        <v>6.9</v>
      </c>
      <c r="I191" s="4">
        <v>0</v>
      </c>
    </row>
    <row r="192" spans="1:9" x14ac:dyDescent="0.2">
      <c r="A192" s="2">
        <v>10</v>
      </c>
      <c r="B192" s="1" t="s">
        <v>55</v>
      </c>
      <c r="C192" s="4">
        <v>30</v>
      </c>
      <c r="D192" s="8">
        <v>3.01</v>
      </c>
      <c r="E192" s="4">
        <v>12</v>
      </c>
      <c r="F192" s="8">
        <v>2.08</v>
      </c>
      <c r="G192" s="4">
        <v>18</v>
      </c>
      <c r="H192" s="8">
        <v>4.43</v>
      </c>
      <c r="I192" s="4">
        <v>0</v>
      </c>
    </row>
    <row r="193" spans="1:9" x14ac:dyDescent="0.2">
      <c r="A193" s="2">
        <v>11</v>
      </c>
      <c r="B193" s="1" t="s">
        <v>51</v>
      </c>
      <c r="C193" s="4">
        <v>26</v>
      </c>
      <c r="D193" s="8">
        <v>2.61</v>
      </c>
      <c r="E193" s="4">
        <v>17</v>
      </c>
      <c r="F193" s="8">
        <v>2.95</v>
      </c>
      <c r="G193" s="4">
        <v>9</v>
      </c>
      <c r="H193" s="8">
        <v>2.2200000000000002</v>
      </c>
      <c r="I193" s="4">
        <v>0</v>
      </c>
    </row>
    <row r="194" spans="1:9" x14ac:dyDescent="0.2">
      <c r="A194" s="2">
        <v>12</v>
      </c>
      <c r="B194" s="1" t="s">
        <v>46</v>
      </c>
      <c r="C194" s="4">
        <v>24</v>
      </c>
      <c r="D194" s="8">
        <v>2.41</v>
      </c>
      <c r="E194" s="4">
        <v>11</v>
      </c>
      <c r="F194" s="8">
        <v>1.91</v>
      </c>
      <c r="G194" s="4">
        <v>13</v>
      </c>
      <c r="H194" s="8">
        <v>3.2</v>
      </c>
      <c r="I194" s="4">
        <v>0</v>
      </c>
    </row>
    <row r="195" spans="1:9" x14ac:dyDescent="0.2">
      <c r="A195" s="2">
        <v>13</v>
      </c>
      <c r="B195" s="1" t="s">
        <v>61</v>
      </c>
      <c r="C195" s="4">
        <v>18</v>
      </c>
      <c r="D195" s="8">
        <v>1.81</v>
      </c>
      <c r="E195" s="4">
        <v>15</v>
      </c>
      <c r="F195" s="8">
        <v>2.6</v>
      </c>
      <c r="G195" s="4">
        <v>3</v>
      </c>
      <c r="H195" s="8">
        <v>0.74</v>
      </c>
      <c r="I195" s="4">
        <v>0</v>
      </c>
    </row>
    <row r="196" spans="1:9" x14ac:dyDescent="0.2">
      <c r="A196" s="2">
        <v>14</v>
      </c>
      <c r="B196" s="1" t="s">
        <v>60</v>
      </c>
      <c r="C196" s="4">
        <v>17</v>
      </c>
      <c r="D196" s="8">
        <v>1.71</v>
      </c>
      <c r="E196" s="4">
        <v>11</v>
      </c>
      <c r="F196" s="8">
        <v>1.91</v>
      </c>
      <c r="G196" s="4">
        <v>4</v>
      </c>
      <c r="H196" s="8">
        <v>0.99</v>
      </c>
      <c r="I196" s="4">
        <v>2</v>
      </c>
    </row>
    <row r="197" spans="1:9" x14ac:dyDescent="0.2">
      <c r="A197" s="2">
        <v>15</v>
      </c>
      <c r="B197" s="1" t="s">
        <v>74</v>
      </c>
      <c r="C197" s="4">
        <v>15</v>
      </c>
      <c r="D197" s="8">
        <v>1.51</v>
      </c>
      <c r="E197" s="4">
        <v>10</v>
      </c>
      <c r="F197" s="8">
        <v>1.74</v>
      </c>
      <c r="G197" s="4">
        <v>2</v>
      </c>
      <c r="H197" s="8">
        <v>0.49</v>
      </c>
      <c r="I197" s="4">
        <v>0</v>
      </c>
    </row>
    <row r="198" spans="1:9" x14ac:dyDescent="0.2">
      <c r="A198" s="2">
        <v>16</v>
      </c>
      <c r="B198" s="1" t="s">
        <v>73</v>
      </c>
      <c r="C198" s="4">
        <v>13</v>
      </c>
      <c r="D198" s="8">
        <v>1.31</v>
      </c>
      <c r="E198" s="4">
        <v>7</v>
      </c>
      <c r="F198" s="8">
        <v>1.22</v>
      </c>
      <c r="G198" s="4">
        <v>6</v>
      </c>
      <c r="H198" s="8">
        <v>1.48</v>
      </c>
      <c r="I198" s="4">
        <v>0</v>
      </c>
    </row>
    <row r="199" spans="1:9" x14ac:dyDescent="0.2">
      <c r="A199" s="2">
        <v>16</v>
      </c>
      <c r="B199" s="1" t="s">
        <v>62</v>
      </c>
      <c r="C199" s="4">
        <v>13</v>
      </c>
      <c r="D199" s="8">
        <v>1.31</v>
      </c>
      <c r="E199" s="4">
        <v>0</v>
      </c>
      <c r="F199" s="8">
        <v>0</v>
      </c>
      <c r="G199" s="4">
        <v>12</v>
      </c>
      <c r="H199" s="8">
        <v>2.96</v>
      </c>
      <c r="I199" s="4">
        <v>0</v>
      </c>
    </row>
    <row r="200" spans="1:9" x14ac:dyDescent="0.2">
      <c r="A200" s="2">
        <v>18</v>
      </c>
      <c r="B200" s="1" t="s">
        <v>56</v>
      </c>
      <c r="C200" s="4">
        <v>12</v>
      </c>
      <c r="D200" s="8">
        <v>1.2</v>
      </c>
      <c r="E200" s="4">
        <v>7</v>
      </c>
      <c r="F200" s="8">
        <v>1.22</v>
      </c>
      <c r="G200" s="4">
        <v>5</v>
      </c>
      <c r="H200" s="8">
        <v>1.23</v>
      </c>
      <c r="I200" s="4">
        <v>0</v>
      </c>
    </row>
    <row r="201" spans="1:9" x14ac:dyDescent="0.2">
      <c r="A201" s="2">
        <v>18</v>
      </c>
      <c r="B201" s="1" t="s">
        <v>64</v>
      </c>
      <c r="C201" s="4">
        <v>12</v>
      </c>
      <c r="D201" s="8">
        <v>1.2</v>
      </c>
      <c r="E201" s="4">
        <v>0</v>
      </c>
      <c r="F201" s="8">
        <v>0</v>
      </c>
      <c r="G201" s="4">
        <v>11</v>
      </c>
      <c r="H201" s="8">
        <v>2.71</v>
      </c>
      <c r="I201" s="4">
        <v>1</v>
      </c>
    </row>
    <row r="202" spans="1:9" x14ac:dyDescent="0.2">
      <c r="A202" s="2">
        <v>20</v>
      </c>
      <c r="B202" s="1" t="s">
        <v>72</v>
      </c>
      <c r="C202" s="4">
        <v>10</v>
      </c>
      <c r="D202" s="8">
        <v>1</v>
      </c>
      <c r="E202" s="4">
        <v>4</v>
      </c>
      <c r="F202" s="8">
        <v>0.69</v>
      </c>
      <c r="G202" s="4">
        <v>6</v>
      </c>
      <c r="H202" s="8">
        <v>1.48</v>
      </c>
      <c r="I202" s="4">
        <v>0</v>
      </c>
    </row>
    <row r="203" spans="1:9" x14ac:dyDescent="0.2">
      <c r="A203" s="2">
        <v>20</v>
      </c>
      <c r="B203" s="1" t="s">
        <v>68</v>
      </c>
      <c r="C203" s="4">
        <v>10</v>
      </c>
      <c r="D203" s="8">
        <v>1</v>
      </c>
      <c r="E203" s="4">
        <v>7</v>
      </c>
      <c r="F203" s="8">
        <v>1.22</v>
      </c>
      <c r="G203" s="4">
        <v>3</v>
      </c>
      <c r="H203" s="8">
        <v>0.74</v>
      </c>
      <c r="I203" s="4">
        <v>0</v>
      </c>
    </row>
    <row r="204" spans="1:9" x14ac:dyDescent="0.2">
      <c r="A204" s="2">
        <v>20</v>
      </c>
      <c r="B204" s="1" t="s">
        <v>48</v>
      </c>
      <c r="C204" s="4">
        <v>10</v>
      </c>
      <c r="D204" s="8">
        <v>1</v>
      </c>
      <c r="E204" s="4">
        <v>3</v>
      </c>
      <c r="F204" s="8">
        <v>0.52</v>
      </c>
      <c r="G204" s="4">
        <v>7</v>
      </c>
      <c r="H204" s="8">
        <v>1.72</v>
      </c>
      <c r="I204" s="4">
        <v>0</v>
      </c>
    </row>
    <row r="205" spans="1:9" x14ac:dyDescent="0.2">
      <c r="A205" s="1"/>
      <c r="C205" s="4"/>
      <c r="D205" s="8"/>
      <c r="E205" s="4"/>
      <c r="F205" s="8"/>
      <c r="G205" s="4"/>
      <c r="H205" s="8"/>
      <c r="I205" s="4"/>
    </row>
    <row r="206" spans="1:9" x14ac:dyDescent="0.2">
      <c r="A206" s="1" t="s">
        <v>9</v>
      </c>
      <c r="C206" s="4"/>
      <c r="D206" s="8"/>
      <c r="E206" s="4"/>
      <c r="F206" s="8"/>
      <c r="G206" s="4"/>
      <c r="H206" s="8"/>
      <c r="I206" s="4"/>
    </row>
    <row r="207" spans="1:9" x14ac:dyDescent="0.2">
      <c r="A207" s="2">
        <v>1</v>
      </c>
      <c r="B207" s="1" t="s">
        <v>54</v>
      </c>
      <c r="C207" s="4">
        <v>50</v>
      </c>
      <c r="D207" s="8">
        <v>13.48</v>
      </c>
      <c r="E207" s="4">
        <v>34</v>
      </c>
      <c r="F207" s="8">
        <v>15.67</v>
      </c>
      <c r="G207" s="4">
        <v>16</v>
      </c>
      <c r="H207" s="8">
        <v>11.76</v>
      </c>
      <c r="I207" s="4">
        <v>0</v>
      </c>
    </row>
    <row r="208" spans="1:9" x14ac:dyDescent="0.2">
      <c r="A208" s="2">
        <v>2</v>
      </c>
      <c r="B208" s="1" t="s">
        <v>52</v>
      </c>
      <c r="C208" s="4">
        <v>34</v>
      </c>
      <c r="D208" s="8">
        <v>9.16</v>
      </c>
      <c r="E208" s="4">
        <v>24</v>
      </c>
      <c r="F208" s="8">
        <v>11.06</v>
      </c>
      <c r="G208" s="4">
        <v>9</v>
      </c>
      <c r="H208" s="8">
        <v>6.62</v>
      </c>
      <c r="I208" s="4">
        <v>1</v>
      </c>
    </row>
    <row r="209" spans="1:9" x14ac:dyDescent="0.2">
      <c r="A209" s="2">
        <v>3</v>
      </c>
      <c r="B209" s="1" t="s">
        <v>59</v>
      </c>
      <c r="C209" s="4">
        <v>33</v>
      </c>
      <c r="D209" s="8">
        <v>8.89</v>
      </c>
      <c r="E209" s="4">
        <v>31</v>
      </c>
      <c r="F209" s="8">
        <v>14.29</v>
      </c>
      <c r="G209" s="4">
        <v>2</v>
      </c>
      <c r="H209" s="8">
        <v>1.47</v>
      </c>
      <c r="I209" s="4">
        <v>0</v>
      </c>
    </row>
    <row r="210" spans="1:9" x14ac:dyDescent="0.2">
      <c r="A210" s="2">
        <v>4</v>
      </c>
      <c r="B210" s="1" t="s">
        <v>58</v>
      </c>
      <c r="C210" s="4">
        <v>29</v>
      </c>
      <c r="D210" s="8">
        <v>7.82</v>
      </c>
      <c r="E210" s="4">
        <v>23</v>
      </c>
      <c r="F210" s="8">
        <v>10.6</v>
      </c>
      <c r="G210" s="4">
        <v>5</v>
      </c>
      <c r="H210" s="8">
        <v>3.68</v>
      </c>
      <c r="I210" s="4">
        <v>1</v>
      </c>
    </row>
    <row r="211" spans="1:9" x14ac:dyDescent="0.2">
      <c r="A211" s="2">
        <v>5</v>
      </c>
      <c r="B211" s="1" t="s">
        <v>44</v>
      </c>
      <c r="C211" s="4">
        <v>22</v>
      </c>
      <c r="D211" s="8">
        <v>5.93</v>
      </c>
      <c r="E211" s="4">
        <v>17</v>
      </c>
      <c r="F211" s="8">
        <v>7.83</v>
      </c>
      <c r="G211" s="4">
        <v>5</v>
      </c>
      <c r="H211" s="8">
        <v>3.68</v>
      </c>
      <c r="I211" s="4">
        <v>0</v>
      </c>
    </row>
    <row r="212" spans="1:9" x14ac:dyDescent="0.2">
      <c r="A212" s="2">
        <v>6</v>
      </c>
      <c r="B212" s="1" t="s">
        <v>43</v>
      </c>
      <c r="C212" s="4">
        <v>20</v>
      </c>
      <c r="D212" s="8">
        <v>5.39</v>
      </c>
      <c r="E212" s="4">
        <v>12</v>
      </c>
      <c r="F212" s="8">
        <v>5.53</v>
      </c>
      <c r="G212" s="4">
        <v>8</v>
      </c>
      <c r="H212" s="8">
        <v>5.88</v>
      </c>
      <c r="I212" s="4">
        <v>0</v>
      </c>
    </row>
    <row r="213" spans="1:9" x14ac:dyDescent="0.2">
      <c r="A213" s="2">
        <v>7</v>
      </c>
      <c r="B213" s="1" t="s">
        <v>60</v>
      </c>
      <c r="C213" s="4">
        <v>19</v>
      </c>
      <c r="D213" s="8">
        <v>5.12</v>
      </c>
      <c r="E213" s="4">
        <v>7</v>
      </c>
      <c r="F213" s="8">
        <v>3.23</v>
      </c>
      <c r="G213" s="4">
        <v>2</v>
      </c>
      <c r="H213" s="8">
        <v>1.47</v>
      </c>
      <c r="I213" s="4">
        <v>0</v>
      </c>
    </row>
    <row r="214" spans="1:9" x14ac:dyDescent="0.2">
      <c r="A214" s="2">
        <v>8</v>
      </c>
      <c r="B214" s="1" t="s">
        <v>51</v>
      </c>
      <c r="C214" s="4">
        <v>13</v>
      </c>
      <c r="D214" s="8">
        <v>3.5</v>
      </c>
      <c r="E214" s="4">
        <v>9</v>
      </c>
      <c r="F214" s="8">
        <v>4.1500000000000004</v>
      </c>
      <c r="G214" s="4">
        <v>4</v>
      </c>
      <c r="H214" s="8">
        <v>2.94</v>
      </c>
      <c r="I214" s="4">
        <v>0</v>
      </c>
    </row>
    <row r="215" spans="1:9" x14ac:dyDescent="0.2">
      <c r="A215" s="2">
        <v>9</v>
      </c>
      <c r="B215" s="1" t="s">
        <v>45</v>
      </c>
      <c r="C215" s="4">
        <v>11</v>
      </c>
      <c r="D215" s="8">
        <v>2.96</v>
      </c>
      <c r="E215" s="4">
        <v>4</v>
      </c>
      <c r="F215" s="8">
        <v>1.84</v>
      </c>
      <c r="G215" s="4">
        <v>7</v>
      </c>
      <c r="H215" s="8">
        <v>5.15</v>
      </c>
      <c r="I215" s="4">
        <v>0</v>
      </c>
    </row>
    <row r="216" spans="1:9" x14ac:dyDescent="0.2">
      <c r="A216" s="2">
        <v>10</v>
      </c>
      <c r="B216" s="1" t="s">
        <v>53</v>
      </c>
      <c r="C216" s="4">
        <v>9</v>
      </c>
      <c r="D216" s="8">
        <v>2.4300000000000002</v>
      </c>
      <c r="E216" s="4">
        <v>2</v>
      </c>
      <c r="F216" s="8">
        <v>0.92</v>
      </c>
      <c r="G216" s="4">
        <v>7</v>
      </c>
      <c r="H216" s="8">
        <v>5.15</v>
      </c>
      <c r="I216" s="4">
        <v>0</v>
      </c>
    </row>
    <row r="217" spans="1:9" x14ac:dyDescent="0.2">
      <c r="A217" s="2">
        <v>11</v>
      </c>
      <c r="B217" s="1" t="s">
        <v>46</v>
      </c>
      <c r="C217" s="4">
        <v>8</v>
      </c>
      <c r="D217" s="8">
        <v>2.16</v>
      </c>
      <c r="E217" s="4">
        <v>4</v>
      </c>
      <c r="F217" s="8">
        <v>1.84</v>
      </c>
      <c r="G217" s="4">
        <v>4</v>
      </c>
      <c r="H217" s="8">
        <v>2.94</v>
      </c>
      <c r="I217" s="4">
        <v>0</v>
      </c>
    </row>
    <row r="218" spans="1:9" x14ac:dyDescent="0.2">
      <c r="A218" s="2">
        <v>11</v>
      </c>
      <c r="B218" s="1" t="s">
        <v>74</v>
      </c>
      <c r="C218" s="4">
        <v>8</v>
      </c>
      <c r="D218" s="8">
        <v>2.16</v>
      </c>
      <c r="E218" s="4">
        <v>6</v>
      </c>
      <c r="F218" s="8">
        <v>2.76</v>
      </c>
      <c r="G218" s="4">
        <v>2</v>
      </c>
      <c r="H218" s="8">
        <v>1.47</v>
      </c>
      <c r="I218" s="4">
        <v>0</v>
      </c>
    </row>
    <row r="219" spans="1:9" x14ac:dyDescent="0.2">
      <c r="A219" s="2">
        <v>13</v>
      </c>
      <c r="B219" s="1" t="s">
        <v>72</v>
      </c>
      <c r="C219" s="4">
        <v>7</v>
      </c>
      <c r="D219" s="8">
        <v>1.89</v>
      </c>
      <c r="E219" s="4">
        <v>3</v>
      </c>
      <c r="F219" s="8">
        <v>1.38</v>
      </c>
      <c r="G219" s="4">
        <v>4</v>
      </c>
      <c r="H219" s="8">
        <v>2.94</v>
      </c>
      <c r="I219" s="4">
        <v>0</v>
      </c>
    </row>
    <row r="220" spans="1:9" x14ac:dyDescent="0.2">
      <c r="A220" s="2">
        <v>13</v>
      </c>
      <c r="B220" s="1" t="s">
        <v>73</v>
      </c>
      <c r="C220" s="4">
        <v>7</v>
      </c>
      <c r="D220" s="8">
        <v>1.89</v>
      </c>
      <c r="E220" s="4">
        <v>5</v>
      </c>
      <c r="F220" s="8">
        <v>2.2999999999999998</v>
      </c>
      <c r="G220" s="4">
        <v>2</v>
      </c>
      <c r="H220" s="8">
        <v>1.47</v>
      </c>
      <c r="I220" s="4">
        <v>0</v>
      </c>
    </row>
    <row r="221" spans="1:9" x14ac:dyDescent="0.2">
      <c r="A221" s="2">
        <v>13</v>
      </c>
      <c r="B221" s="1" t="s">
        <v>76</v>
      </c>
      <c r="C221" s="4">
        <v>7</v>
      </c>
      <c r="D221" s="8">
        <v>1.89</v>
      </c>
      <c r="E221" s="4">
        <v>5</v>
      </c>
      <c r="F221" s="8">
        <v>2.2999999999999998</v>
      </c>
      <c r="G221" s="4">
        <v>2</v>
      </c>
      <c r="H221" s="8">
        <v>1.47</v>
      </c>
      <c r="I221" s="4">
        <v>0</v>
      </c>
    </row>
    <row r="222" spans="1:9" x14ac:dyDescent="0.2">
      <c r="A222" s="2">
        <v>16</v>
      </c>
      <c r="B222" s="1" t="s">
        <v>55</v>
      </c>
      <c r="C222" s="4">
        <v>6</v>
      </c>
      <c r="D222" s="8">
        <v>1.62</v>
      </c>
      <c r="E222" s="4">
        <v>3</v>
      </c>
      <c r="F222" s="8">
        <v>1.38</v>
      </c>
      <c r="G222" s="4">
        <v>3</v>
      </c>
      <c r="H222" s="8">
        <v>2.21</v>
      </c>
      <c r="I222" s="4">
        <v>0</v>
      </c>
    </row>
    <row r="223" spans="1:9" x14ac:dyDescent="0.2">
      <c r="A223" s="2">
        <v>16</v>
      </c>
      <c r="B223" s="1" t="s">
        <v>61</v>
      </c>
      <c r="C223" s="4">
        <v>6</v>
      </c>
      <c r="D223" s="8">
        <v>1.62</v>
      </c>
      <c r="E223" s="4">
        <v>5</v>
      </c>
      <c r="F223" s="8">
        <v>2.2999999999999998</v>
      </c>
      <c r="G223" s="4">
        <v>0</v>
      </c>
      <c r="H223" s="8">
        <v>0</v>
      </c>
      <c r="I223" s="4">
        <v>0</v>
      </c>
    </row>
    <row r="224" spans="1:9" x14ac:dyDescent="0.2">
      <c r="A224" s="2">
        <v>18</v>
      </c>
      <c r="B224" s="1" t="s">
        <v>75</v>
      </c>
      <c r="C224" s="4">
        <v>5</v>
      </c>
      <c r="D224" s="8">
        <v>1.35</v>
      </c>
      <c r="E224" s="4">
        <v>1</v>
      </c>
      <c r="F224" s="8">
        <v>0.46</v>
      </c>
      <c r="G224" s="4">
        <v>4</v>
      </c>
      <c r="H224" s="8">
        <v>2.94</v>
      </c>
      <c r="I224" s="4">
        <v>0</v>
      </c>
    </row>
    <row r="225" spans="1:9" x14ac:dyDescent="0.2">
      <c r="A225" s="2">
        <v>18</v>
      </c>
      <c r="B225" s="1" t="s">
        <v>48</v>
      </c>
      <c r="C225" s="4">
        <v>5</v>
      </c>
      <c r="D225" s="8">
        <v>1.35</v>
      </c>
      <c r="E225" s="4">
        <v>0</v>
      </c>
      <c r="F225" s="8">
        <v>0</v>
      </c>
      <c r="G225" s="4">
        <v>5</v>
      </c>
      <c r="H225" s="8">
        <v>3.68</v>
      </c>
      <c r="I225" s="4">
        <v>0</v>
      </c>
    </row>
    <row r="226" spans="1:9" x14ac:dyDescent="0.2">
      <c r="A226" s="2">
        <v>18</v>
      </c>
      <c r="B226" s="1" t="s">
        <v>57</v>
      </c>
      <c r="C226" s="4">
        <v>5</v>
      </c>
      <c r="D226" s="8">
        <v>1.35</v>
      </c>
      <c r="E226" s="4">
        <v>2</v>
      </c>
      <c r="F226" s="8">
        <v>0.92</v>
      </c>
      <c r="G226" s="4">
        <v>3</v>
      </c>
      <c r="H226" s="8">
        <v>2.21</v>
      </c>
      <c r="I226" s="4">
        <v>0</v>
      </c>
    </row>
    <row r="227" spans="1:9" x14ac:dyDescent="0.2">
      <c r="A227" s="2">
        <v>18</v>
      </c>
      <c r="B227" s="1" t="s">
        <v>67</v>
      </c>
      <c r="C227" s="4">
        <v>5</v>
      </c>
      <c r="D227" s="8">
        <v>1.35</v>
      </c>
      <c r="E227" s="4">
        <v>4</v>
      </c>
      <c r="F227" s="8">
        <v>1.84</v>
      </c>
      <c r="G227" s="4">
        <v>1</v>
      </c>
      <c r="H227" s="8">
        <v>0.74</v>
      </c>
      <c r="I227" s="4">
        <v>0</v>
      </c>
    </row>
    <row r="228" spans="1:9" x14ac:dyDescent="0.2">
      <c r="A228" s="2">
        <v>18</v>
      </c>
      <c r="B228" s="1" t="s">
        <v>64</v>
      </c>
      <c r="C228" s="4">
        <v>5</v>
      </c>
      <c r="D228" s="8">
        <v>1.35</v>
      </c>
      <c r="E228" s="4">
        <v>2</v>
      </c>
      <c r="F228" s="8">
        <v>0.92</v>
      </c>
      <c r="G228" s="4">
        <v>3</v>
      </c>
      <c r="H228" s="8">
        <v>2.21</v>
      </c>
      <c r="I228" s="4">
        <v>0</v>
      </c>
    </row>
    <row r="229" spans="1:9" x14ac:dyDescent="0.2">
      <c r="A229" s="1"/>
      <c r="C229" s="4"/>
      <c r="D229" s="8"/>
      <c r="E229" s="4"/>
      <c r="F229" s="8"/>
      <c r="G229" s="4"/>
      <c r="H229" s="8"/>
      <c r="I229" s="4"/>
    </row>
    <row r="230" spans="1:9" x14ac:dyDescent="0.2">
      <c r="A230" s="1" t="s">
        <v>10</v>
      </c>
      <c r="C230" s="4"/>
      <c r="D230" s="8"/>
      <c r="E230" s="4"/>
      <c r="F230" s="8"/>
      <c r="G230" s="4"/>
      <c r="H230" s="8"/>
      <c r="I230" s="4"/>
    </row>
    <row r="231" spans="1:9" x14ac:dyDescent="0.2">
      <c r="A231" s="2">
        <v>1</v>
      </c>
      <c r="B231" s="1" t="s">
        <v>54</v>
      </c>
      <c r="C231" s="4">
        <v>15</v>
      </c>
      <c r="D231" s="8">
        <v>10</v>
      </c>
      <c r="E231" s="4">
        <v>12</v>
      </c>
      <c r="F231" s="8">
        <v>14.12</v>
      </c>
      <c r="G231" s="4">
        <v>3</v>
      </c>
      <c r="H231" s="8">
        <v>5.56</v>
      </c>
      <c r="I231" s="4">
        <v>0</v>
      </c>
    </row>
    <row r="232" spans="1:9" x14ac:dyDescent="0.2">
      <c r="A232" s="2">
        <v>2</v>
      </c>
      <c r="B232" s="1" t="s">
        <v>59</v>
      </c>
      <c r="C232" s="4">
        <v>14</v>
      </c>
      <c r="D232" s="8">
        <v>9.33</v>
      </c>
      <c r="E232" s="4">
        <v>13</v>
      </c>
      <c r="F232" s="8">
        <v>15.29</v>
      </c>
      <c r="G232" s="4">
        <v>1</v>
      </c>
      <c r="H232" s="8">
        <v>1.85</v>
      </c>
      <c r="I232" s="4">
        <v>0</v>
      </c>
    </row>
    <row r="233" spans="1:9" x14ac:dyDescent="0.2">
      <c r="A233" s="2">
        <v>3</v>
      </c>
      <c r="B233" s="1" t="s">
        <v>52</v>
      </c>
      <c r="C233" s="4">
        <v>12</v>
      </c>
      <c r="D233" s="8">
        <v>8</v>
      </c>
      <c r="E233" s="4">
        <v>8</v>
      </c>
      <c r="F233" s="8">
        <v>9.41</v>
      </c>
      <c r="G233" s="4">
        <v>3</v>
      </c>
      <c r="H233" s="8">
        <v>5.56</v>
      </c>
      <c r="I233" s="4">
        <v>1</v>
      </c>
    </row>
    <row r="234" spans="1:9" x14ac:dyDescent="0.2">
      <c r="A234" s="2">
        <v>4</v>
      </c>
      <c r="B234" s="1" t="s">
        <v>43</v>
      </c>
      <c r="C234" s="4">
        <v>11</v>
      </c>
      <c r="D234" s="8">
        <v>7.33</v>
      </c>
      <c r="E234" s="4">
        <v>8</v>
      </c>
      <c r="F234" s="8">
        <v>9.41</v>
      </c>
      <c r="G234" s="4">
        <v>3</v>
      </c>
      <c r="H234" s="8">
        <v>5.56</v>
      </c>
      <c r="I234" s="4">
        <v>0</v>
      </c>
    </row>
    <row r="235" spans="1:9" x14ac:dyDescent="0.2">
      <c r="A235" s="2">
        <v>5</v>
      </c>
      <c r="B235" s="1" t="s">
        <v>58</v>
      </c>
      <c r="C235" s="4">
        <v>8</v>
      </c>
      <c r="D235" s="8">
        <v>5.33</v>
      </c>
      <c r="E235" s="4">
        <v>6</v>
      </c>
      <c r="F235" s="8">
        <v>7.06</v>
      </c>
      <c r="G235" s="4">
        <v>2</v>
      </c>
      <c r="H235" s="8">
        <v>3.7</v>
      </c>
      <c r="I235" s="4">
        <v>0</v>
      </c>
    </row>
    <row r="236" spans="1:9" x14ac:dyDescent="0.2">
      <c r="A236" s="2">
        <v>5</v>
      </c>
      <c r="B236" s="1" t="s">
        <v>60</v>
      </c>
      <c r="C236" s="4">
        <v>8</v>
      </c>
      <c r="D236" s="8">
        <v>5.33</v>
      </c>
      <c r="E236" s="4">
        <v>1</v>
      </c>
      <c r="F236" s="8">
        <v>1.18</v>
      </c>
      <c r="G236" s="4">
        <v>0</v>
      </c>
      <c r="H236" s="8">
        <v>0</v>
      </c>
      <c r="I236" s="4">
        <v>0</v>
      </c>
    </row>
    <row r="237" spans="1:9" x14ac:dyDescent="0.2">
      <c r="A237" s="2">
        <v>7</v>
      </c>
      <c r="B237" s="1" t="s">
        <v>57</v>
      </c>
      <c r="C237" s="4">
        <v>7</v>
      </c>
      <c r="D237" s="8">
        <v>4.67</v>
      </c>
      <c r="E237" s="4">
        <v>2</v>
      </c>
      <c r="F237" s="8">
        <v>2.35</v>
      </c>
      <c r="G237" s="4">
        <v>3</v>
      </c>
      <c r="H237" s="8">
        <v>5.56</v>
      </c>
      <c r="I237" s="4">
        <v>0</v>
      </c>
    </row>
    <row r="238" spans="1:9" x14ac:dyDescent="0.2">
      <c r="A238" s="2">
        <v>8</v>
      </c>
      <c r="B238" s="1" t="s">
        <v>44</v>
      </c>
      <c r="C238" s="4">
        <v>5</v>
      </c>
      <c r="D238" s="8">
        <v>3.33</v>
      </c>
      <c r="E238" s="4">
        <v>4</v>
      </c>
      <c r="F238" s="8">
        <v>4.71</v>
      </c>
      <c r="G238" s="4">
        <v>1</v>
      </c>
      <c r="H238" s="8">
        <v>1.85</v>
      </c>
      <c r="I238" s="4">
        <v>0</v>
      </c>
    </row>
    <row r="239" spans="1:9" x14ac:dyDescent="0.2">
      <c r="A239" s="2">
        <v>8</v>
      </c>
      <c r="B239" s="1" t="s">
        <v>46</v>
      </c>
      <c r="C239" s="4">
        <v>5</v>
      </c>
      <c r="D239" s="8">
        <v>3.33</v>
      </c>
      <c r="E239" s="4">
        <v>1</v>
      </c>
      <c r="F239" s="8">
        <v>1.18</v>
      </c>
      <c r="G239" s="4">
        <v>4</v>
      </c>
      <c r="H239" s="8">
        <v>7.41</v>
      </c>
      <c r="I239" s="4">
        <v>0</v>
      </c>
    </row>
    <row r="240" spans="1:9" x14ac:dyDescent="0.2">
      <c r="A240" s="2">
        <v>8</v>
      </c>
      <c r="B240" s="1" t="s">
        <v>53</v>
      </c>
      <c r="C240" s="4">
        <v>5</v>
      </c>
      <c r="D240" s="8">
        <v>3.33</v>
      </c>
      <c r="E240" s="4">
        <v>2</v>
      </c>
      <c r="F240" s="8">
        <v>2.35</v>
      </c>
      <c r="G240" s="4">
        <v>3</v>
      </c>
      <c r="H240" s="8">
        <v>5.56</v>
      </c>
      <c r="I240" s="4">
        <v>0</v>
      </c>
    </row>
    <row r="241" spans="1:9" x14ac:dyDescent="0.2">
      <c r="A241" s="2">
        <v>11</v>
      </c>
      <c r="B241" s="1" t="s">
        <v>45</v>
      </c>
      <c r="C241" s="4">
        <v>4</v>
      </c>
      <c r="D241" s="8">
        <v>2.67</v>
      </c>
      <c r="E241" s="4">
        <v>2</v>
      </c>
      <c r="F241" s="8">
        <v>2.35</v>
      </c>
      <c r="G241" s="4">
        <v>2</v>
      </c>
      <c r="H241" s="8">
        <v>3.7</v>
      </c>
      <c r="I241" s="4">
        <v>0</v>
      </c>
    </row>
    <row r="242" spans="1:9" x14ac:dyDescent="0.2">
      <c r="A242" s="2">
        <v>11</v>
      </c>
      <c r="B242" s="1" t="s">
        <v>73</v>
      </c>
      <c r="C242" s="4">
        <v>4</v>
      </c>
      <c r="D242" s="8">
        <v>2.67</v>
      </c>
      <c r="E242" s="4">
        <v>3</v>
      </c>
      <c r="F242" s="8">
        <v>3.53</v>
      </c>
      <c r="G242" s="4">
        <v>1</v>
      </c>
      <c r="H242" s="8">
        <v>1.85</v>
      </c>
      <c r="I242" s="4">
        <v>0</v>
      </c>
    </row>
    <row r="243" spans="1:9" x14ac:dyDescent="0.2">
      <c r="A243" s="2">
        <v>11</v>
      </c>
      <c r="B243" s="1" t="s">
        <v>78</v>
      </c>
      <c r="C243" s="4">
        <v>4</v>
      </c>
      <c r="D243" s="8">
        <v>2.67</v>
      </c>
      <c r="E243" s="4">
        <v>4</v>
      </c>
      <c r="F243" s="8">
        <v>4.71</v>
      </c>
      <c r="G243" s="4">
        <v>0</v>
      </c>
      <c r="H243" s="8">
        <v>0</v>
      </c>
      <c r="I243" s="4">
        <v>0</v>
      </c>
    </row>
    <row r="244" spans="1:9" x14ac:dyDescent="0.2">
      <c r="A244" s="2">
        <v>11</v>
      </c>
      <c r="B244" s="1" t="s">
        <v>51</v>
      </c>
      <c r="C244" s="4">
        <v>4</v>
      </c>
      <c r="D244" s="8">
        <v>2.67</v>
      </c>
      <c r="E244" s="4">
        <v>1</v>
      </c>
      <c r="F244" s="8">
        <v>1.18</v>
      </c>
      <c r="G244" s="4">
        <v>3</v>
      </c>
      <c r="H244" s="8">
        <v>5.56</v>
      </c>
      <c r="I244" s="4">
        <v>0</v>
      </c>
    </row>
    <row r="245" spans="1:9" x14ac:dyDescent="0.2">
      <c r="A245" s="2">
        <v>11</v>
      </c>
      <c r="B245" s="1" t="s">
        <v>79</v>
      </c>
      <c r="C245" s="4">
        <v>4</v>
      </c>
      <c r="D245" s="8">
        <v>2.67</v>
      </c>
      <c r="E245" s="4">
        <v>3</v>
      </c>
      <c r="F245" s="8">
        <v>3.53</v>
      </c>
      <c r="G245" s="4">
        <v>1</v>
      </c>
      <c r="H245" s="8">
        <v>1.85</v>
      </c>
      <c r="I245" s="4">
        <v>0</v>
      </c>
    </row>
    <row r="246" spans="1:9" x14ac:dyDescent="0.2">
      <c r="A246" s="2">
        <v>16</v>
      </c>
      <c r="B246" s="1" t="s">
        <v>56</v>
      </c>
      <c r="C246" s="4">
        <v>3</v>
      </c>
      <c r="D246" s="8">
        <v>2</v>
      </c>
      <c r="E246" s="4">
        <v>1</v>
      </c>
      <c r="F246" s="8">
        <v>1.18</v>
      </c>
      <c r="G246" s="4">
        <v>2</v>
      </c>
      <c r="H246" s="8">
        <v>3.7</v>
      </c>
      <c r="I246" s="4">
        <v>0</v>
      </c>
    </row>
    <row r="247" spans="1:9" x14ac:dyDescent="0.2">
      <c r="A247" s="2">
        <v>16</v>
      </c>
      <c r="B247" s="1" t="s">
        <v>67</v>
      </c>
      <c r="C247" s="4">
        <v>3</v>
      </c>
      <c r="D247" s="8">
        <v>2</v>
      </c>
      <c r="E247" s="4">
        <v>1</v>
      </c>
      <c r="F247" s="8">
        <v>1.18</v>
      </c>
      <c r="G247" s="4">
        <v>2</v>
      </c>
      <c r="H247" s="8">
        <v>3.7</v>
      </c>
      <c r="I247" s="4">
        <v>0</v>
      </c>
    </row>
    <row r="248" spans="1:9" x14ac:dyDescent="0.2">
      <c r="A248" s="2">
        <v>16</v>
      </c>
      <c r="B248" s="1" t="s">
        <v>61</v>
      </c>
      <c r="C248" s="4">
        <v>3</v>
      </c>
      <c r="D248" s="8">
        <v>2</v>
      </c>
      <c r="E248" s="4">
        <v>3</v>
      </c>
      <c r="F248" s="8">
        <v>3.53</v>
      </c>
      <c r="G248" s="4">
        <v>0</v>
      </c>
      <c r="H248" s="8">
        <v>0</v>
      </c>
      <c r="I248" s="4">
        <v>0</v>
      </c>
    </row>
    <row r="249" spans="1:9" x14ac:dyDescent="0.2">
      <c r="A249" s="2">
        <v>16</v>
      </c>
      <c r="B249" s="1" t="s">
        <v>66</v>
      </c>
      <c r="C249" s="4">
        <v>3</v>
      </c>
      <c r="D249" s="8">
        <v>2</v>
      </c>
      <c r="E249" s="4">
        <v>2</v>
      </c>
      <c r="F249" s="8">
        <v>2.35</v>
      </c>
      <c r="G249" s="4">
        <v>1</v>
      </c>
      <c r="H249" s="8">
        <v>1.85</v>
      </c>
      <c r="I249" s="4">
        <v>0</v>
      </c>
    </row>
    <row r="250" spans="1:9" x14ac:dyDescent="0.2">
      <c r="A250" s="2">
        <v>20</v>
      </c>
      <c r="B250" s="1" t="s">
        <v>77</v>
      </c>
      <c r="C250" s="4">
        <v>2</v>
      </c>
      <c r="D250" s="8">
        <v>1.33</v>
      </c>
      <c r="E250" s="4">
        <v>1</v>
      </c>
      <c r="F250" s="8">
        <v>1.18</v>
      </c>
      <c r="G250" s="4">
        <v>1</v>
      </c>
      <c r="H250" s="8">
        <v>1.85</v>
      </c>
      <c r="I250" s="4">
        <v>0</v>
      </c>
    </row>
    <row r="251" spans="1:9" x14ac:dyDescent="0.2">
      <c r="A251" s="2">
        <v>20</v>
      </c>
      <c r="B251" s="1" t="s">
        <v>72</v>
      </c>
      <c r="C251" s="4">
        <v>2</v>
      </c>
      <c r="D251" s="8">
        <v>1.33</v>
      </c>
      <c r="E251" s="4">
        <v>0</v>
      </c>
      <c r="F251" s="8">
        <v>0</v>
      </c>
      <c r="G251" s="4">
        <v>2</v>
      </c>
      <c r="H251" s="8">
        <v>3.7</v>
      </c>
      <c r="I251" s="4">
        <v>0</v>
      </c>
    </row>
    <row r="252" spans="1:9" x14ac:dyDescent="0.2">
      <c r="A252" s="2">
        <v>20</v>
      </c>
      <c r="B252" s="1" t="s">
        <v>68</v>
      </c>
      <c r="C252" s="4">
        <v>2</v>
      </c>
      <c r="D252" s="8">
        <v>1.33</v>
      </c>
      <c r="E252" s="4">
        <v>0</v>
      </c>
      <c r="F252" s="8">
        <v>0</v>
      </c>
      <c r="G252" s="4">
        <v>2</v>
      </c>
      <c r="H252" s="8">
        <v>3.7</v>
      </c>
      <c r="I252" s="4">
        <v>0</v>
      </c>
    </row>
    <row r="253" spans="1:9" x14ac:dyDescent="0.2">
      <c r="A253" s="2">
        <v>20</v>
      </c>
      <c r="B253" s="1" t="s">
        <v>47</v>
      </c>
      <c r="C253" s="4">
        <v>2</v>
      </c>
      <c r="D253" s="8">
        <v>1.33</v>
      </c>
      <c r="E253" s="4">
        <v>1</v>
      </c>
      <c r="F253" s="8">
        <v>1.18</v>
      </c>
      <c r="G253" s="4">
        <v>1</v>
      </c>
      <c r="H253" s="8">
        <v>1.85</v>
      </c>
      <c r="I253" s="4">
        <v>0</v>
      </c>
    </row>
    <row r="254" spans="1:9" x14ac:dyDescent="0.2">
      <c r="A254" s="2">
        <v>20</v>
      </c>
      <c r="B254" s="1" t="s">
        <v>48</v>
      </c>
      <c r="C254" s="4">
        <v>2</v>
      </c>
      <c r="D254" s="8">
        <v>1.33</v>
      </c>
      <c r="E254" s="4">
        <v>0</v>
      </c>
      <c r="F254" s="8">
        <v>0</v>
      </c>
      <c r="G254" s="4">
        <v>2</v>
      </c>
      <c r="H254" s="8">
        <v>3.7</v>
      </c>
      <c r="I254" s="4">
        <v>0</v>
      </c>
    </row>
    <row r="255" spans="1:9" x14ac:dyDescent="0.2">
      <c r="A255" s="2">
        <v>20</v>
      </c>
      <c r="B255" s="1" t="s">
        <v>49</v>
      </c>
      <c r="C255" s="4">
        <v>2</v>
      </c>
      <c r="D255" s="8">
        <v>1.33</v>
      </c>
      <c r="E255" s="4">
        <v>0</v>
      </c>
      <c r="F255" s="8">
        <v>0</v>
      </c>
      <c r="G255" s="4">
        <v>2</v>
      </c>
      <c r="H255" s="8">
        <v>3.7</v>
      </c>
      <c r="I255" s="4">
        <v>0</v>
      </c>
    </row>
    <row r="256" spans="1:9" x14ac:dyDescent="0.2">
      <c r="A256" s="2">
        <v>20</v>
      </c>
      <c r="B256" s="1" t="s">
        <v>62</v>
      </c>
      <c r="C256" s="4">
        <v>2</v>
      </c>
      <c r="D256" s="8">
        <v>1.33</v>
      </c>
      <c r="E256" s="4">
        <v>0</v>
      </c>
      <c r="F256" s="8">
        <v>0</v>
      </c>
      <c r="G256" s="4">
        <v>2</v>
      </c>
      <c r="H256" s="8">
        <v>3.7</v>
      </c>
      <c r="I256" s="4">
        <v>0</v>
      </c>
    </row>
    <row r="257" spans="1:9" x14ac:dyDescent="0.2">
      <c r="A257" s="1"/>
      <c r="C257" s="4"/>
      <c r="D257" s="8"/>
      <c r="E257" s="4"/>
      <c r="F257" s="8"/>
      <c r="G257" s="4"/>
      <c r="H257" s="8"/>
      <c r="I257" s="4"/>
    </row>
    <row r="258" spans="1:9" x14ac:dyDescent="0.2">
      <c r="A258" s="1" t="s">
        <v>11</v>
      </c>
      <c r="C258" s="4"/>
      <c r="D258" s="8"/>
      <c r="E258" s="4"/>
      <c r="F258" s="8"/>
      <c r="G258" s="4"/>
      <c r="H258" s="8"/>
      <c r="I258" s="4"/>
    </row>
    <row r="259" spans="1:9" x14ac:dyDescent="0.2">
      <c r="A259" s="2">
        <v>1</v>
      </c>
      <c r="B259" s="1" t="s">
        <v>59</v>
      </c>
      <c r="C259" s="4">
        <v>19</v>
      </c>
      <c r="D259" s="8">
        <v>12.42</v>
      </c>
      <c r="E259" s="4">
        <v>18</v>
      </c>
      <c r="F259" s="8">
        <v>21.18</v>
      </c>
      <c r="G259" s="4">
        <v>1</v>
      </c>
      <c r="H259" s="8">
        <v>1.56</v>
      </c>
      <c r="I259" s="4">
        <v>0</v>
      </c>
    </row>
    <row r="260" spans="1:9" x14ac:dyDescent="0.2">
      <c r="A260" s="2">
        <v>2</v>
      </c>
      <c r="B260" s="1" t="s">
        <v>58</v>
      </c>
      <c r="C260" s="4">
        <v>17</v>
      </c>
      <c r="D260" s="8">
        <v>11.11</v>
      </c>
      <c r="E260" s="4">
        <v>16</v>
      </c>
      <c r="F260" s="8">
        <v>18.82</v>
      </c>
      <c r="G260" s="4">
        <v>1</v>
      </c>
      <c r="H260" s="8">
        <v>1.56</v>
      </c>
      <c r="I260" s="4">
        <v>0</v>
      </c>
    </row>
    <row r="261" spans="1:9" x14ac:dyDescent="0.2">
      <c r="A261" s="2">
        <v>3</v>
      </c>
      <c r="B261" s="1" t="s">
        <v>52</v>
      </c>
      <c r="C261" s="4">
        <v>16</v>
      </c>
      <c r="D261" s="8">
        <v>10.46</v>
      </c>
      <c r="E261" s="4">
        <v>10</v>
      </c>
      <c r="F261" s="8">
        <v>11.76</v>
      </c>
      <c r="G261" s="4">
        <v>5</v>
      </c>
      <c r="H261" s="8">
        <v>7.81</v>
      </c>
      <c r="I261" s="4">
        <v>1</v>
      </c>
    </row>
    <row r="262" spans="1:9" x14ac:dyDescent="0.2">
      <c r="A262" s="2">
        <v>4</v>
      </c>
      <c r="B262" s="1" t="s">
        <v>54</v>
      </c>
      <c r="C262" s="4">
        <v>14</v>
      </c>
      <c r="D262" s="8">
        <v>9.15</v>
      </c>
      <c r="E262" s="4">
        <v>10</v>
      </c>
      <c r="F262" s="8">
        <v>11.76</v>
      </c>
      <c r="G262" s="4">
        <v>4</v>
      </c>
      <c r="H262" s="8">
        <v>6.25</v>
      </c>
      <c r="I262" s="4">
        <v>0</v>
      </c>
    </row>
    <row r="263" spans="1:9" x14ac:dyDescent="0.2">
      <c r="A263" s="2">
        <v>5</v>
      </c>
      <c r="B263" s="1" t="s">
        <v>57</v>
      </c>
      <c r="C263" s="4">
        <v>13</v>
      </c>
      <c r="D263" s="8">
        <v>8.5</v>
      </c>
      <c r="E263" s="4">
        <v>2</v>
      </c>
      <c r="F263" s="8">
        <v>2.35</v>
      </c>
      <c r="G263" s="4">
        <v>10</v>
      </c>
      <c r="H263" s="8">
        <v>15.63</v>
      </c>
      <c r="I263" s="4">
        <v>0</v>
      </c>
    </row>
    <row r="264" spans="1:9" x14ac:dyDescent="0.2">
      <c r="A264" s="2">
        <v>6</v>
      </c>
      <c r="B264" s="1" t="s">
        <v>43</v>
      </c>
      <c r="C264" s="4">
        <v>9</v>
      </c>
      <c r="D264" s="8">
        <v>5.88</v>
      </c>
      <c r="E264" s="4">
        <v>2</v>
      </c>
      <c r="F264" s="8">
        <v>2.35</v>
      </c>
      <c r="G264" s="4">
        <v>7</v>
      </c>
      <c r="H264" s="8">
        <v>10.94</v>
      </c>
      <c r="I264" s="4">
        <v>0</v>
      </c>
    </row>
    <row r="265" spans="1:9" x14ac:dyDescent="0.2">
      <c r="A265" s="2">
        <v>7</v>
      </c>
      <c r="B265" s="1" t="s">
        <v>45</v>
      </c>
      <c r="C265" s="4">
        <v>7</v>
      </c>
      <c r="D265" s="8">
        <v>4.58</v>
      </c>
      <c r="E265" s="4">
        <v>4</v>
      </c>
      <c r="F265" s="8">
        <v>4.71</v>
      </c>
      <c r="G265" s="4">
        <v>3</v>
      </c>
      <c r="H265" s="8">
        <v>4.6900000000000004</v>
      </c>
      <c r="I265" s="4">
        <v>0</v>
      </c>
    </row>
    <row r="266" spans="1:9" x14ac:dyDescent="0.2">
      <c r="A266" s="2">
        <v>8</v>
      </c>
      <c r="B266" s="1" t="s">
        <v>44</v>
      </c>
      <c r="C266" s="4">
        <v>4</v>
      </c>
      <c r="D266" s="8">
        <v>2.61</v>
      </c>
      <c r="E266" s="4">
        <v>3</v>
      </c>
      <c r="F266" s="8">
        <v>3.53</v>
      </c>
      <c r="G266" s="4">
        <v>1</v>
      </c>
      <c r="H266" s="8">
        <v>1.56</v>
      </c>
      <c r="I266" s="4">
        <v>0</v>
      </c>
    </row>
    <row r="267" spans="1:9" x14ac:dyDescent="0.2">
      <c r="A267" s="2">
        <v>8</v>
      </c>
      <c r="B267" s="1" t="s">
        <v>51</v>
      </c>
      <c r="C267" s="4">
        <v>4</v>
      </c>
      <c r="D267" s="8">
        <v>2.61</v>
      </c>
      <c r="E267" s="4">
        <v>3</v>
      </c>
      <c r="F267" s="8">
        <v>3.53</v>
      </c>
      <c r="G267" s="4">
        <v>1</v>
      </c>
      <c r="H267" s="8">
        <v>1.56</v>
      </c>
      <c r="I267" s="4">
        <v>0</v>
      </c>
    </row>
    <row r="268" spans="1:9" x14ac:dyDescent="0.2">
      <c r="A268" s="2">
        <v>8</v>
      </c>
      <c r="B268" s="1" t="s">
        <v>55</v>
      </c>
      <c r="C268" s="4">
        <v>4</v>
      </c>
      <c r="D268" s="8">
        <v>2.61</v>
      </c>
      <c r="E268" s="4">
        <v>3</v>
      </c>
      <c r="F268" s="8">
        <v>3.53</v>
      </c>
      <c r="G268" s="4">
        <v>1</v>
      </c>
      <c r="H268" s="8">
        <v>1.56</v>
      </c>
      <c r="I268" s="4">
        <v>0</v>
      </c>
    </row>
    <row r="269" spans="1:9" x14ac:dyDescent="0.2">
      <c r="A269" s="2">
        <v>8</v>
      </c>
      <c r="B269" s="1" t="s">
        <v>62</v>
      </c>
      <c r="C269" s="4">
        <v>4</v>
      </c>
      <c r="D269" s="8">
        <v>2.61</v>
      </c>
      <c r="E269" s="4">
        <v>0</v>
      </c>
      <c r="F269" s="8">
        <v>0</v>
      </c>
      <c r="G269" s="4">
        <v>4</v>
      </c>
      <c r="H269" s="8">
        <v>6.25</v>
      </c>
      <c r="I269" s="4">
        <v>0</v>
      </c>
    </row>
    <row r="270" spans="1:9" x14ac:dyDescent="0.2">
      <c r="A270" s="2">
        <v>8</v>
      </c>
      <c r="B270" s="1" t="s">
        <v>64</v>
      </c>
      <c r="C270" s="4">
        <v>4</v>
      </c>
      <c r="D270" s="8">
        <v>2.61</v>
      </c>
      <c r="E270" s="4">
        <v>0</v>
      </c>
      <c r="F270" s="8">
        <v>0</v>
      </c>
      <c r="G270" s="4">
        <v>4</v>
      </c>
      <c r="H270" s="8">
        <v>6.25</v>
      </c>
      <c r="I270" s="4">
        <v>0</v>
      </c>
    </row>
    <row r="271" spans="1:9" x14ac:dyDescent="0.2">
      <c r="A271" s="2">
        <v>13</v>
      </c>
      <c r="B271" s="1" t="s">
        <v>47</v>
      </c>
      <c r="C271" s="4">
        <v>3</v>
      </c>
      <c r="D271" s="8">
        <v>1.96</v>
      </c>
      <c r="E271" s="4">
        <v>1</v>
      </c>
      <c r="F271" s="8">
        <v>1.18</v>
      </c>
      <c r="G271" s="4">
        <v>2</v>
      </c>
      <c r="H271" s="8">
        <v>3.13</v>
      </c>
      <c r="I271" s="4">
        <v>0</v>
      </c>
    </row>
    <row r="272" spans="1:9" x14ac:dyDescent="0.2">
      <c r="A272" s="2">
        <v>13</v>
      </c>
      <c r="B272" s="1" t="s">
        <v>48</v>
      </c>
      <c r="C272" s="4">
        <v>3</v>
      </c>
      <c r="D272" s="8">
        <v>1.96</v>
      </c>
      <c r="E272" s="4">
        <v>1</v>
      </c>
      <c r="F272" s="8">
        <v>1.18</v>
      </c>
      <c r="G272" s="4">
        <v>2</v>
      </c>
      <c r="H272" s="8">
        <v>3.13</v>
      </c>
      <c r="I272" s="4">
        <v>0</v>
      </c>
    </row>
    <row r="273" spans="1:9" x14ac:dyDescent="0.2">
      <c r="A273" s="2">
        <v>13</v>
      </c>
      <c r="B273" s="1" t="s">
        <v>61</v>
      </c>
      <c r="C273" s="4">
        <v>3</v>
      </c>
      <c r="D273" s="8">
        <v>1.96</v>
      </c>
      <c r="E273" s="4">
        <v>3</v>
      </c>
      <c r="F273" s="8">
        <v>3.53</v>
      </c>
      <c r="G273" s="4">
        <v>0</v>
      </c>
      <c r="H273" s="8">
        <v>0</v>
      </c>
      <c r="I273" s="4">
        <v>0</v>
      </c>
    </row>
    <row r="274" spans="1:9" x14ac:dyDescent="0.2">
      <c r="A274" s="2">
        <v>16</v>
      </c>
      <c r="B274" s="1" t="s">
        <v>73</v>
      </c>
      <c r="C274" s="4">
        <v>2</v>
      </c>
      <c r="D274" s="8">
        <v>1.31</v>
      </c>
      <c r="E274" s="4">
        <v>0</v>
      </c>
      <c r="F274" s="8">
        <v>0</v>
      </c>
      <c r="G274" s="4">
        <v>2</v>
      </c>
      <c r="H274" s="8">
        <v>3.13</v>
      </c>
      <c r="I274" s="4">
        <v>0</v>
      </c>
    </row>
    <row r="275" spans="1:9" x14ac:dyDescent="0.2">
      <c r="A275" s="2">
        <v>16</v>
      </c>
      <c r="B275" s="1" t="s">
        <v>80</v>
      </c>
      <c r="C275" s="4">
        <v>2</v>
      </c>
      <c r="D275" s="8">
        <v>1.31</v>
      </c>
      <c r="E275" s="4">
        <v>0</v>
      </c>
      <c r="F275" s="8">
        <v>0</v>
      </c>
      <c r="G275" s="4">
        <v>2</v>
      </c>
      <c r="H275" s="8">
        <v>3.13</v>
      </c>
      <c r="I275" s="4">
        <v>0</v>
      </c>
    </row>
    <row r="276" spans="1:9" x14ac:dyDescent="0.2">
      <c r="A276" s="2">
        <v>16</v>
      </c>
      <c r="B276" s="1" t="s">
        <v>50</v>
      </c>
      <c r="C276" s="4">
        <v>2</v>
      </c>
      <c r="D276" s="8">
        <v>1.31</v>
      </c>
      <c r="E276" s="4">
        <v>1</v>
      </c>
      <c r="F276" s="8">
        <v>1.18</v>
      </c>
      <c r="G276" s="4">
        <v>1</v>
      </c>
      <c r="H276" s="8">
        <v>1.56</v>
      </c>
      <c r="I276" s="4">
        <v>0</v>
      </c>
    </row>
    <row r="277" spans="1:9" x14ac:dyDescent="0.2">
      <c r="A277" s="2">
        <v>16</v>
      </c>
      <c r="B277" s="1" t="s">
        <v>53</v>
      </c>
      <c r="C277" s="4">
        <v>2</v>
      </c>
      <c r="D277" s="8">
        <v>1.31</v>
      </c>
      <c r="E277" s="4">
        <v>1</v>
      </c>
      <c r="F277" s="8">
        <v>1.18</v>
      </c>
      <c r="G277" s="4">
        <v>1</v>
      </c>
      <c r="H277" s="8">
        <v>1.56</v>
      </c>
      <c r="I277" s="4">
        <v>0</v>
      </c>
    </row>
    <row r="278" spans="1:9" x14ac:dyDescent="0.2">
      <c r="A278" s="2">
        <v>16</v>
      </c>
      <c r="B278" s="1" t="s">
        <v>81</v>
      </c>
      <c r="C278" s="4">
        <v>2</v>
      </c>
      <c r="D278" s="8">
        <v>1.31</v>
      </c>
      <c r="E278" s="4">
        <v>1</v>
      </c>
      <c r="F278" s="8">
        <v>1.18</v>
      </c>
      <c r="G278" s="4">
        <v>1</v>
      </c>
      <c r="H278" s="8">
        <v>1.56</v>
      </c>
      <c r="I278" s="4">
        <v>0</v>
      </c>
    </row>
    <row r="279" spans="1:9" x14ac:dyDescent="0.2">
      <c r="A279" s="2">
        <v>16</v>
      </c>
      <c r="B279" s="1" t="s">
        <v>56</v>
      </c>
      <c r="C279" s="4">
        <v>2</v>
      </c>
      <c r="D279" s="8">
        <v>1.31</v>
      </c>
      <c r="E279" s="4">
        <v>2</v>
      </c>
      <c r="F279" s="8">
        <v>2.35</v>
      </c>
      <c r="G279" s="4">
        <v>0</v>
      </c>
      <c r="H279" s="8">
        <v>0</v>
      </c>
      <c r="I279" s="4">
        <v>0</v>
      </c>
    </row>
    <row r="280" spans="1:9" x14ac:dyDescent="0.2">
      <c r="A280" s="2">
        <v>16</v>
      </c>
      <c r="B280" s="1" t="s">
        <v>67</v>
      </c>
      <c r="C280" s="4">
        <v>2</v>
      </c>
      <c r="D280" s="8">
        <v>1.31</v>
      </c>
      <c r="E280" s="4">
        <v>0</v>
      </c>
      <c r="F280" s="8">
        <v>0</v>
      </c>
      <c r="G280" s="4">
        <v>2</v>
      </c>
      <c r="H280" s="8">
        <v>3.13</v>
      </c>
      <c r="I280" s="4">
        <v>0</v>
      </c>
    </row>
    <row r="281" spans="1:9" x14ac:dyDescent="0.2">
      <c r="A281" s="1"/>
      <c r="C281" s="4"/>
      <c r="D281" s="8"/>
      <c r="E281" s="4"/>
      <c r="F281" s="8"/>
      <c r="G281" s="4"/>
      <c r="H281" s="8"/>
      <c r="I281" s="4"/>
    </row>
    <row r="282" spans="1:9" x14ac:dyDescent="0.2">
      <c r="A282" s="1" t="s">
        <v>12</v>
      </c>
      <c r="C282" s="4"/>
      <c r="D282" s="8"/>
      <c r="E282" s="4"/>
      <c r="F282" s="8"/>
      <c r="G282" s="4"/>
      <c r="H282" s="8"/>
      <c r="I282" s="4"/>
    </row>
    <row r="283" spans="1:9" x14ac:dyDescent="0.2">
      <c r="A283" s="2">
        <v>1</v>
      </c>
      <c r="B283" s="1" t="s">
        <v>59</v>
      </c>
      <c r="C283" s="4">
        <v>21</v>
      </c>
      <c r="D283" s="8">
        <v>13.91</v>
      </c>
      <c r="E283" s="4">
        <v>21</v>
      </c>
      <c r="F283" s="8">
        <v>24.71</v>
      </c>
      <c r="G283" s="4">
        <v>0</v>
      </c>
      <c r="H283" s="8">
        <v>0</v>
      </c>
      <c r="I283" s="4">
        <v>0</v>
      </c>
    </row>
    <row r="284" spans="1:9" x14ac:dyDescent="0.2">
      <c r="A284" s="2">
        <v>2</v>
      </c>
      <c r="B284" s="1" t="s">
        <v>43</v>
      </c>
      <c r="C284" s="4">
        <v>16</v>
      </c>
      <c r="D284" s="8">
        <v>10.6</v>
      </c>
      <c r="E284" s="4">
        <v>6</v>
      </c>
      <c r="F284" s="8">
        <v>7.06</v>
      </c>
      <c r="G284" s="4">
        <v>10</v>
      </c>
      <c r="H284" s="8">
        <v>18.18</v>
      </c>
      <c r="I284" s="4">
        <v>0</v>
      </c>
    </row>
    <row r="285" spans="1:9" x14ac:dyDescent="0.2">
      <c r="A285" s="2">
        <v>3</v>
      </c>
      <c r="B285" s="1" t="s">
        <v>52</v>
      </c>
      <c r="C285" s="4">
        <v>13</v>
      </c>
      <c r="D285" s="8">
        <v>8.61</v>
      </c>
      <c r="E285" s="4">
        <v>10</v>
      </c>
      <c r="F285" s="8">
        <v>11.76</v>
      </c>
      <c r="G285" s="4">
        <v>2</v>
      </c>
      <c r="H285" s="8">
        <v>3.64</v>
      </c>
      <c r="I285" s="4">
        <v>1</v>
      </c>
    </row>
    <row r="286" spans="1:9" x14ac:dyDescent="0.2">
      <c r="A286" s="2">
        <v>3</v>
      </c>
      <c r="B286" s="1" t="s">
        <v>54</v>
      </c>
      <c r="C286" s="4">
        <v>13</v>
      </c>
      <c r="D286" s="8">
        <v>8.61</v>
      </c>
      <c r="E286" s="4">
        <v>7</v>
      </c>
      <c r="F286" s="8">
        <v>8.24</v>
      </c>
      <c r="G286" s="4">
        <v>6</v>
      </c>
      <c r="H286" s="8">
        <v>10.91</v>
      </c>
      <c r="I286" s="4">
        <v>0</v>
      </c>
    </row>
    <row r="287" spans="1:9" x14ac:dyDescent="0.2">
      <c r="A287" s="2">
        <v>5</v>
      </c>
      <c r="B287" s="1" t="s">
        <v>62</v>
      </c>
      <c r="C287" s="4">
        <v>10</v>
      </c>
      <c r="D287" s="8">
        <v>6.62</v>
      </c>
      <c r="E287" s="4">
        <v>0</v>
      </c>
      <c r="F287" s="8">
        <v>0</v>
      </c>
      <c r="G287" s="4">
        <v>7</v>
      </c>
      <c r="H287" s="8">
        <v>12.73</v>
      </c>
      <c r="I287" s="4">
        <v>0</v>
      </c>
    </row>
    <row r="288" spans="1:9" x14ac:dyDescent="0.2">
      <c r="A288" s="2">
        <v>6</v>
      </c>
      <c r="B288" s="1" t="s">
        <v>53</v>
      </c>
      <c r="C288" s="4">
        <v>8</v>
      </c>
      <c r="D288" s="8">
        <v>5.3</v>
      </c>
      <c r="E288" s="4">
        <v>6</v>
      </c>
      <c r="F288" s="8">
        <v>7.06</v>
      </c>
      <c r="G288" s="4">
        <v>2</v>
      </c>
      <c r="H288" s="8">
        <v>3.64</v>
      </c>
      <c r="I288" s="4">
        <v>0</v>
      </c>
    </row>
    <row r="289" spans="1:9" x14ac:dyDescent="0.2">
      <c r="A289" s="2">
        <v>7</v>
      </c>
      <c r="B289" s="1" t="s">
        <v>60</v>
      </c>
      <c r="C289" s="4">
        <v>6</v>
      </c>
      <c r="D289" s="8">
        <v>3.97</v>
      </c>
      <c r="E289" s="4">
        <v>2</v>
      </c>
      <c r="F289" s="8">
        <v>2.35</v>
      </c>
      <c r="G289" s="4">
        <v>0</v>
      </c>
      <c r="H289" s="8">
        <v>0</v>
      </c>
      <c r="I289" s="4">
        <v>0</v>
      </c>
    </row>
    <row r="290" spans="1:9" x14ac:dyDescent="0.2">
      <c r="A290" s="2">
        <v>8</v>
      </c>
      <c r="B290" s="1" t="s">
        <v>46</v>
      </c>
      <c r="C290" s="4">
        <v>5</v>
      </c>
      <c r="D290" s="8">
        <v>3.31</v>
      </c>
      <c r="E290" s="4">
        <v>3</v>
      </c>
      <c r="F290" s="8">
        <v>3.53</v>
      </c>
      <c r="G290" s="4">
        <v>1</v>
      </c>
      <c r="H290" s="8">
        <v>1.82</v>
      </c>
      <c r="I290" s="4">
        <v>1</v>
      </c>
    </row>
    <row r="291" spans="1:9" x14ac:dyDescent="0.2">
      <c r="A291" s="2">
        <v>8</v>
      </c>
      <c r="B291" s="1" t="s">
        <v>58</v>
      </c>
      <c r="C291" s="4">
        <v>5</v>
      </c>
      <c r="D291" s="8">
        <v>3.31</v>
      </c>
      <c r="E291" s="4">
        <v>5</v>
      </c>
      <c r="F291" s="8">
        <v>5.88</v>
      </c>
      <c r="G291" s="4">
        <v>0</v>
      </c>
      <c r="H291" s="8">
        <v>0</v>
      </c>
      <c r="I291" s="4">
        <v>0</v>
      </c>
    </row>
    <row r="292" spans="1:9" x14ac:dyDescent="0.2">
      <c r="A292" s="2">
        <v>10</v>
      </c>
      <c r="B292" s="1" t="s">
        <v>44</v>
      </c>
      <c r="C292" s="4">
        <v>4</v>
      </c>
      <c r="D292" s="8">
        <v>2.65</v>
      </c>
      <c r="E292" s="4">
        <v>3</v>
      </c>
      <c r="F292" s="8">
        <v>3.53</v>
      </c>
      <c r="G292" s="4">
        <v>1</v>
      </c>
      <c r="H292" s="8">
        <v>1.82</v>
      </c>
      <c r="I292" s="4">
        <v>0</v>
      </c>
    </row>
    <row r="293" spans="1:9" x14ac:dyDescent="0.2">
      <c r="A293" s="2">
        <v>10</v>
      </c>
      <c r="B293" s="1" t="s">
        <v>45</v>
      </c>
      <c r="C293" s="4">
        <v>4</v>
      </c>
      <c r="D293" s="8">
        <v>2.65</v>
      </c>
      <c r="E293" s="4">
        <v>3</v>
      </c>
      <c r="F293" s="8">
        <v>3.53</v>
      </c>
      <c r="G293" s="4">
        <v>1</v>
      </c>
      <c r="H293" s="8">
        <v>1.82</v>
      </c>
      <c r="I293" s="4">
        <v>0</v>
      </c>
    </row>
    <row r="294" spans="1:9" x14ac:dyDescent="0.2">
      <c r="A294" s="2">
        <v>10</v>
      </c>
      <c r="B294" s="1" t="s">
        <v>57</v>
      </c>
      <c r="C294" s="4">
        <v>4</v>
      </c>
      <c r="D294" s="8">
        <v>2.65</v>
      </c>
      <c r="E294" s="4">
        <v>2</v>
      </c>
      <c r="F294" s="8">
        <v>2.35</v>
      </c>
      <c r="G294" s="4">
        <v>2</v>
      </c>
      <c r="H294" s="8">
        <v>3.64</v>
      </c>
      <c r="I294" s="4">
        <v>0</v>
      </c>
    </row>
    <row r="295" spans="1:9" x14ac:dyDescent="0.2">
      <c r="A295" s="2">
        <v>13</v>
      </c>
      <c r="B295" s="1" t="s">
        <v>75</v>
      </c>
      <c r="C295" s="4">
        <v>3</v>
      </c>
      <c r="D295" s="8">
        <v>1.99</v>
      </c>
      <c r="E295" s="4">
        <v>2</v>
      </c>
      <c r="F295" s="8">
        <v>2.35</v>
      </c>
      <c r="G295" s="4">
        <v>1</v>
      </c>
      <c r="H295" s="8">
        <v>1.82</v>
      </c>
      <c r="I295" s="4">
        <v>0</v>
      </c>
    </row>
    <row r="296" spans="1:9" x14ac:dyDescent="0.2">
      <c r="A296" s="2">
        <v>13</v>
      </c>
      <c r="B296" s="1" t="s">
        <v>55</v>
      </c>
      <c r="C296" s="4">
        <v>3</v>
      </c>
      <c r="D296" s="8">
        <v>1.99</v>
      </c>
      <c r="E296" s="4">
        <v>1</v>
      </c>
      <c r="F296" s="8">
        <v>1.18</v>
      </c>
      <c r="G296" s="4">
        <v>2</v>
      </c>
      <c r="H296" s="8">
        <v>3.64</v>
      </c>
      <c r="I296" s="4">
        <v>0</v>
      </c>
    </row>
    <row r="297" spans="1:9" x14ac:dyDescent="0.2">
      <c r="A297" s="2">
        <v>13</v>
      </c>
      <c r="B297" s="1" t="s">
        <v>67</v>
      </c>
      <c r="C297" s="4">
        <v>3</v>
      </c>
      <c r="D297" s="8">
        <v>1.99</v>
      </c>
      <c r="E297" s="4">
        <v>3</v>
      </c>
      <c r="F297" s="8">
        <v>3.53</v>
      </c>
      <c r="G297" s="4">
        <v>0</v>
      </c>
      <c r="H297" s="8">
        <v>0</v>
      </c>
      <c r="I297" s="4">
        <v>0</v>
      </c>
    </row>
    <row r="298" spans="1:9" x14ac:dyDescent="0.2">
      <c r="A298" s="2">
        <v>13</v>
      </c>
      <c r="B298" s="1" t="s">
        <v>61</v>
      </c>
      <c r="C298" s="4">
        <v>3</v>
      </c>
      <c r="D298" s="8">
        <v>1.99</v>
      </c>
      <c r="E298" s="4">
        <v>2</v>
      </c>
      <c r="F298" s="8">
        <v>2.35</v>
      </c>
      <c r="G298" s="4">
        <v>1</v>
      </c>
      <c r="H298" s="8">
        <v>1.82</v>
      </c>
      <c r="I298" s="4">
        <v>0</v>
      </c>
    </row>
    <row r="299" spans="1:9" x14ac:dyDescent="0.2">
      <c r="A299" s="2">
        <v>17</v>
      </c>
      <c r="B299" s="1" t="s">
        <v>68</v>
      </c>
      <c r="C299" s="4">
        <v>2</v>
      </c>
      <c r="D299" s="8">
        <v>1.32</v>
      </c>
      <c r="E299" s="4">
        <v>1</v>
      </c>
      <c r="F299" s="8">
        <v>1.18</v>
      </c>
      <c r="G299" s="4">
        <v>1</v>
      </c>
      <c r="H299" s="8">
        <v>1.82</v>
      </c>
      <c r="I299" s="4">
        <v>0</v>
      </c>
    </row>
    <row r="300" spans="1:9" x14ac:dyDescent="0.2">
      <c r="A300" s="2">
        <v>17</v>
      </c>
      <c r="B300" s="1" t="s">
        <v>82</v>
      </c>
      <c r="C300" s="4">
        <v>2</v>
      </c>
      <c r="D300" s="8">
        <v>1.32</v>
      </c>
      <c r="E300" s="4">
        <v>0</v>
      </c>
      <c r="F300" s="8">
        <v>0</v>
      </c>
      <c r="G300" s="4">
        <v>2</v>
      </c>
      <c r="H300" s="8">
        <v>3.64</v>
      </c>
      <c r="I300" s="4">
        <v>0</v>
      </c>
    </row>
    <row r="301" spans="1:9" x14ac:dyDescent="0.2">
      <c r="A301" s="2">
        <v>17</v>
      </c>
      <c r="B301" s="1" t="s">
        <v>83</v>
      </c>
      <c r="C301" s="4">
        <v>2</v>
      </c>
      <c r="D301" s="8">
        <v>1.32</v>
      </c>
      <c r="E301" s="4">
        <v>0</v>
      </c>
      <c r="F301" s="8">
        <v>0</v>
      </c>
      <c r="G301" s="4">
        <v>0</v>
      </c>
      <c r="H301" s="8">
        <v>0</v>
      </c>
      <c r="I301" s="4">
        <v>0</v>
      </c>
    </row>
    <row r="302" spans="1:9" x14ac:dyDescent="0.2">
      <c r="A302" s="2">
        <v>17</v>
      </c>
      <c r="B302" s="1" t="s">
        <v>78</v>
      </c>
      <c r="C302" s="4">
        <v>2</v>
      </c>
      <c r="D302" s="8">
        <v>1.32</v>
      </c>
      <c r="E302" s="4">
        <v>0</v>
      </c>
      <c r="F302" s="8">
        <v>0</v>
      </c>
      <c r="G302" s="4">
        <v>2</v>
      </c>
      <c r="H302" s="8">
        <v>3.64</v>
      </c>
      <c r="I302" s="4">
        <v>0</v>
      </c>
    </row>
    <row r="303" spans="1:9" x14ac:dyDescent="0.2">
      <c r="A303" s="2">
        <v>17</v>
      </c>
      <c r="B303" s="1" t="s">
        <v>84</v>
      </c>
      <c r="C303" s="4">
        <v>2</v>
      </c>
      <c r="D303" s="8">
        <v>1.32</v>
      </c>
      <c r="E303" s="4">
        <v>0</v>
      </c>
      <c r="F303" s="8">
        <v>0</v>
      </c>
      <c r="G303" s="4">
        <v>2</v>
      </c>
      <c r="H303" s="8">
        <v>3.64</v>
      </c>
      <c r="I303" s="4">
        <v>0</v>
      </c>
    </row>
    <row r="304" spans="1:9" x14ac:dyDescent="0.2">
      <c r="A304" s="2">
        <v>17</v>
      </c>
      <c r="B304" s="1" t="s">
        <v>49</v>
      </c>
      <c r="C304" s="4">
        <v>2</v>
      </c>
      <c r="D304" s="8">
        <v>1.32</v>
      </c>
      <c r="E304" s="4">
        <v>0</v>
      </c>
      <c r="F304" s="8">
        <v>0</v>
      </c>
      <c r="G304" s="4">
        <v>2</v>
      </c>
      <c r="H304" s="8">
        <v>3.64</v>
      </c>
      <c r="I304" s="4">
        <v>0</v>
      </c>
    </row>
    <row r="305" spans="1:9" x14ac:dyDescent="0.2">
      <c r="A305" s="2">
        <v>17</v>
      </c>
      <c r="B305" s="1" t="s">
        <v>51</v>
      </c>
      <c r="C305" s="4">
        <v>2</v>
      </c>
      <c r="D305" s="8">
        <v>1.32</v>
      </c>
      <c r="E305" s="4">
        <v>2</v>
      </c>
      <c r="F305" s="8">
        <v>2.35</v>
      </c>
      <c r="G305" s="4">
        <v>0</v>
      </c>
      <c r="H305" s="8">
        <v>0</v>
      </c>
      <c r="I305" s="4">
        <v>0</v>
      </c>
    </row>
    <row r="306" spans="1:9" x14ac:dyDescent="0.2">
      <c r="A306" s="1"/>
      <c r="C306" s="4"/>
      <c r="D306" s="8"/>
      <c r="E306" s="4"/>
      <c r="F306" s="8"/>
      <c r="G306" s="4"/>
      <c r="H306" s="8"/>
      <c r="I306" s="4"/>
    </row>
    <row r="307" spans="1:9" x14ac:dyDescent="0.2">
      <c r="A307" s="1" t="s">
        <v>13</v>
      </c>
      <c r="C307" s="4"/>
      <c r="D307" s="8"/>
      <c r="E307" s="4"/>
      <c r="F307" s="8"/>
      <c r="G307" s="4"/>
      <c r="H307" s="8"/>
      <c r="I307" s="4"/>
    </row>
    <row r="308" spans="1:9" x14ac:dyDescent="0.2">
      <c r="A308" s="2">
        <v>1</v>
      </c>
      <c r="B308" s="1" t="s">
        <v>54</v>
      </c>
      <c r="C308" s="4">
        <v>45</v>
      </c>
      <c r="D308" s="8">
        <v>12</v>
      </c>
      <c r="E308" s="4">
        <v>26</v>
      </c>
      <c r="F308" s="8">
        <v>11.35</v>
      </c>
      <c r="G308" s="4">
        <v>19</v>
      </c>
      <c r="H308" s="8">
        <v>14.29</v>
      </c>
      <c r="I308" s="4">
        <v>0</v>
      </c>
    </row>
    <row r="309" spans="1:9" x14ac:dyDescent="0.2">
      <c r="A309" s="2">
        <v>2</v>
      </c>
      <c r="B309" s="1" t="s">
        <v>59</v>
      </c>
      <c r="C309" s="4">
        <v>35</v>
      </c>
      <c r="D309" s="8">
        <v>9.33</v>
      </c>
      <c r="E309" s="4">
        <v>35</v>
      </c>
      <c r="F309" s="8">
        <v>15.28</v>
      </c>
      <c r="G309" s="4">
        <v>0</v>
      </c>
      <c r="H309" s="8">
        <v>0</v>
      </c>
      <c r="I309" s="4">
        <v>0</v>
      </c>
    </row>
    <row r="310" spans="1:9" x14ac:dyDescent="0.2">
      <c r="A310" s="2">
        <v>3</v>
      </c>
      <c r="B310" s="1" t="s">
        <v>43</v>
      </c>
      <c r="C310" s="4">
        <v>34</v>
      </c>
      <c r="D310" s="8">
        <v>9.07</v>
      </c>
      <c r="E310" s="4">
        <v>18</v>
      </c>
      <c r="F310" s="8">
        <v>7.86</v>
      </c>
      <c r="G310" s="4">
        <v>16</v>
      </c>
      <c r="H310" s="8">
        <v>12.03</v>
      </c>
      <c r="I310" s="4">
        <v>0</v>
      </c>
    </row>
    <row r="311" spans="1:9" x14ac:dyDescent="0.2">
      <c r="A311" s="2">
        <v>4</v>
      </c>
      <c r="B311" s="1" t="s">
        <v>52</v>
      </c>
      <c r="C311" s="4">
        <v>32</v>
      </c>
      <c r="D311" s="8">
        <v>8.5299999999999994</v>
      </c>
      <c r="E311" s="4">
        <v>22</v>
      </c>
      <c r="F311" s="8">
        <v>9.61</v>
      </c>
      <c r="G311" s="4">
        <v>10</v>
      </c>
      <c r="H311" s="8">
        <v>7.52</v>
      </c>
      <c r="I311" s="4">
        <v>0</v>
      </c>
    </row>
    <row r="312" spans="1:9" x14ac:dyDescent="0.2">
      <c r="A312" s="2">
        <v>5</v>
      </c>
      <c r="B312" s="1" t="s">
        <v>58</v>
      </c>
      <c r="C312" s="4">
        <v>30</v>
      </c>
      <c r="D312" s="8">
        <v>8</v>
      </c>
      <c r="E312" s="4">
        <v>24</v>
      </c>
      <c r="F312" s="8">
        <v>10.48</v>
      </c>
      <c r="G312" s="4">
        <v>6</v>
      </c>
      <c r="H312" s="8">
        <v>4.51</v>
      </c>
      <c r="I312" s="4">
        <v>0</v>
      </c>
    </row>
    <row r="313" spans="1:9" x14ac:dyDescent="0.2">
      <c r="A313" s="2">
        <v>6</v>
      </c>
      <c r="B313" s="1" t="s">
        <v>60</v>
      </c>
      <c r="C313" s="4">
        <v>18</v>
      </c>
      <c r="D313" s="8">
        <v>4.8</v>
      </c>
      <c r="E313" s="4">
        <v>5</v>
      </c>
      <c r="F313" s="8">
        <v>2.1800000000000002</v>
      </c>
      <c r="G313" s="4">
        <v>0</v>
      </c>
      <c r="H313" s="8">
        <v>0</v>
      </c>
      <c r="I313" s="4">
        <v>0</v>
      </c>
    </row>
    <row r="314" spans="1:9" x14ac:dyDescent="0.2">
      <c r="A314" s="2">
        <v>7</v>
      </c>
      <c r="B314" s="1" t="s">
        <v>44</v>
      </c>
      <c r="C314" s="4">
        <v>16</v>
      </c>
      <c r="D314" s="8">
        <v>4.2699999999999996</v>
      </c>
      <c r="E314" s="4">
        <v>12</v>
      </c>
      <c r="F314" s="8">
        <v>5.24</v>
      </c>
      <c r="G314" s="4">
        <v>4</v>
      </c>
      <c r="H314" s="8">
        <v>3.01</v>
      </c>
      <c r="I314" s="4">
        <v>0</v>
      </c>
    </row>
    <row r="315" spans="1:9" x14ac:dyDescent="0.2">
      <c r="A315" s="2">
        <v>7</v>
      </c>
      <c r="B315" s="1" t="s">
        <v>53</v>
      </c>
      <c r="C315" s="4">
        <v>16</v>
      </c>
      <c r="D315" s="8">
        <v>4.2699999999999996</v>
      </c>
      <c r="E315" s="4">
        <v>14</v>
      </c>
      <c r="F315" s="8">
        <v>6.11</v>
      </c>
      <c r="G315" s="4">
        <v>2</v>
      </c>
      <c r="H315" s="8">
        <v>1.5</v>
      </c>
      <c r="I315" s="4">
        <v>0</v>
      </c>
    </row>
    <row r="316" spans="1:9" x14ac:dyDescent="0.2">
      <c r="A316" s="2">
        <v>9</v>
      </c>
      <c r="B316" s="1" t="s">
        <v>57</v>
      </c>
      <c r="C316" s="4">
        <v>12</v>
      </c>
      <c r="D316" s="8">
        <v>3.2</v>
      </c>
      <c r="E316" s="4">
        <v>2</v>
      </c>
      <c r="F316" s="8">
        <v>0.87</v>
      </c>
      <c r="G316" s="4">
        <v>10</v>
      </c>
      <c r="H316" s="8">
        <v>7.52</v>
      </c>
      <c r="I316" s="4">
        <v>0</v>
      </c>
    </row>
    <row r="317" spans="1:9" x14ac:dyDescent="0.2">
      <c r="A317" s="2">
        <v>10</v>
      </c>
      <c r="B317" s="1" t="s">
        <v>67</v>
      </c>
      <c r="C317" s="4">
        <v>11</v>
      </c>
      <c r="D317" s="8">
        <v>2.93</v>
      </c>
      <c r="E317" s="4">
        <v>11</v>
      </c>
      <c r="F317" s="8">
        <v>4.8</v>
      </c>
      <c r="G317" s="4">
        <v>0</v>
      </c>
      <c r="H317" s="8">
        <v>0</v>
      </c>
      <c r="I317" s="4">
        <v>0</v>
      </c>
    </row>
    <row r="318" spans="1:9" x14ac:dyDescent="0.2">
      <c r="A318" s="2">
        <v>11</v>
      </c>
      <c r="B318" s="1" t="s">
        <v>56</v>
      </c>
      <c r="C318" s="4">
        <v>10</v>
      </c>
      <c r="D318" s="8">
        <v>2.67</v>
      </c>
      <c r="E318" s="4">
        <v>9</v>
      </c>
      <c r="F318" s="8">
        <v>3.93</v>
      </c>
      <c r="G318" s="4">
        <v>1</v>
      </c>
      <c r="H318" s="8">
        <v>0.75</v>
      </c>
      <c r="I318" s="4">
        <v>0</v>
      </c>
    </row>
    <row r="319" spans="1:9" x14ac:dyDescent="0.2">
      <c r="A319" s="2">
        <v>12</v>
      </c>
      <c r="B319" s="1" t="s">
        <v>61</v>
      </c>
      <c r="C319" s="4">
        <v>9</v>
      </c>
      <c r="D319" s="8">
        <v>2.4</v>
      </c>
      <c r="E319" s="4">
        <v>8</v>
      </c>
      <c r="F319" s="8">
        <v>3.49</v>
      </c>
      <c r="G319" s="4">
        <v>1</v>
      </c>
      <c r="H319" s="8">
        <v>0.75</v>
      </c>
      <c r="I319" s="4">
        <v>0</v>
      </c>
    </row>
    <row r="320" spans="1:9" x14ac:dyDescent="0.2">
      <c r="A320" s="2">
        <v>12</v>
      </c>
      <c r="B320" s="1" t="s">
        <v>62</v>
      </c>
      <c r="C320" s="4">
        <v>9</v>
      </c>
      <c r="D320" s="8">
        <v>2.4</v>
      </c>
      <c r="E320" s="4">
        <v>0</v>
      </c>
      <c r="F320" s="8">
        <v>0</v>
      </c>
      <c r="G320" s="4">
        <v>9</v>
      </c>
      <c r="H320" s="8">
        <v>6.77</v>
      </c>
      <c r="I320" s="4">
        <v>0</v>
      </c>
    </row>
    <row r="321" spans="1:9" x14ac:dyDescent="0.2">
      <c r="A321" s="2">
        <v>14</v>
      </c>
      <c r="B321" s="1" t="s">
        <v>45</v>
      </c>
      <c r="C321" s="4">
        <v>7</v>
      </c>
      <c r="D321" s="8">
        <v>1.87</v>
      </c>
      <c r="E321" s="4">
        <v>5</v>
      </c>
      <c r="F321" s="8">
        <v>2.1800000000000002</v>
      </c>
      <c r="G321" s="4">
        <v>2</v>
      </c>
      <c r="H321" s="8">
        <v>1.5</v>
      </c>
      <c r="I321" s="4">
        <v>0</v>
      </c>
    </row>
    <row r="322" spans="1:9" x14ac:dyDescent="0.2">
      <c r="A322" s="2">
        <v>14</v>
      </c>
      <c r="B322" s="1" t="s">
        <v>46</v>
      </c>
      <c r="C322" s="4">
        <v>7</v>
      </c>
      <c r="D322" s="8">
        <v>1.87</v>
      </c>
      <c r="E322" s="4">
        <v>1</v>
      </c>
      <c r="F322" s="8">
        <v>0.44</v>
      </c>
      <c r="G322" s="4">
        <v>6</v>
      </c>
      <c r="H322" s="8">
        <v>4.51</v>
      </c>
      <c r="I322" s="4">
        <v>0</v>
      </c>
    </row>
    <row r="323" spans="1:9" x14ac:dyDescent="0.2">
      <c r="A323" s="2">
        <v>14</v>
      </c>
      <c r="B323" s="1" t="s">
        <v>66</v>
      </c>
      <c r="C323" s="4">
        <v>7</v>
      </c>
      <c r="D323" s="8">
        <v>1.87</v>
      </c>
      <c r="E323" s="4">
        <v>6</v>
      </c>
      <c r="F323" s="8">
        <v>2.62</v>
      </c>
      <c r="G323" s="4">
        <v>1</v>
      </c>
      <c r="H323" s="8">
        <v>0.75</v>
      </c>
      <c r="I323" s="4">
        <v>0</v>
      </c>
    </row>
    <row r="324" spans="1:9" x14ac:dyDescent="0.2">
      <c r="A324" s="2">
        <v>17</v>
      </c>
      <c r="B324" s="1" t="s">
        <v>55</v>
      </c>
      <c r="C324" s="4">
        <v>6</v>
      </c>
      <c r="D324" s="8">
        <v>1.6</v>
      </c>
      <c r="E324" s="4">
        <v>5</v>
      </c>
      <c r="F324" s="8">
        <v>2.1800000000000002</v>
      </c>
      <c r="G324" s="4">
        <v>1</v>
      </c>
      <c r="H324" s="8">
        <v>0.75</v>
      </c>
      <c r="I324" s="4">
        <v>0</v>
      </c>
    </row>
    <row r="325" spans="1:9" x14ac:dyDescent="0.2">
      <c r="A325" s="2">
        <v>18</v>
      </c>
      <c r="B325" s="1" t="s">
        <v>64</v>
      </c>
      <c r="C325" s="4">
        <v>5</v>
      </c>
      <c r="D325" s="8">
        <v>1.33</v>
      </c>
      <c r="E325" s="4">
        <v>2</v>
      </c>
      <c r="F325" s="8">
        <v>0.87</v>
      </c>
      <c r="G325" s="4">
        <v>3</v>
      </c>
      <c r="H325" s="8">
        <v>2.2599999999999998</v>
      </c>
      <c r="I325" s="4">
        <v>0</v>
      </c>
    </row>
    <row r="326" spans="1:9" x14ac:dyDescent="0.2">
      <c r="A326" s="2">
        <v>19</v>
      </c>
      <c r="B326" s="1" t="s">
        <v>77</v>
      </c>
      <c r="C326" s="4">
        <v>4</v>
      </c>
      <c r="D326" s="8">
        <v>1.07</v>
      </c>
      <c r="E326" s="4">
        <v>0</v>
      </c>
      <c r="F326" s="8">
        <v>0</v>
      </c>
      <c r="G326" s="4">
        <v>4</v>
      </c>
      <c r="H326" s="8">
        <v>3.01</v>
      </c>
      <c r="I326" s="4">
        <v>0</v>
      </c>
    </row>
    <row r="327" spans="1:9" x14ac:dyDescent="0.2">
      <c r="A327" s="2">
        <v>19</v>
      </c>
      <c r="B327" s="1" t="s">
        <v>72</v>
      </c>
      <c r="C327" s="4">
        <v>4</v>
      </c>
      <c r="D327" s="8">
        <v>1.07</v>
      </c>
      <c r="E327" s="4">
        <v>2</v>
      </c>
      <c r="F327" s="8">
        <v>0.87</v>
      </c>
      <c r="G327" s="4">
        <v>2</v>
      </c>
      <c r="H327" s="8">
        <v>1.5</v>
      </c>
      <c r="I327" s="4">
        <v>0</v>
      </c>
    </row>
    <row r="328" spans="1:9" x14ac:dyDescent="0.2">
      <c r="A328" s="2">
        <v>19</v>
      </c>
      <c r="B328" s="1" t="s">
        <v>68</v>
      </c>
      <c r="C328" s="4">
        <v>4</v>
      </c>
      <c r="D328" s="8">
        <v>1.07</v>
      </c>
      <c r="E328" s="4">
        <v>0</v>
      </c>
      <c r="F328" s="8">
        <v>0</v>
      </c>
      <c r="G328" s="4">
        <v>4</v>
      </c>
      <c r="H328" s="8">
        <v>3.01</v>
      </c>
      <c r="I328" s="4">
        <v>0</v>
      </c>
    </row>
    <row r="329" spans="1:9" x14ac:dyDescent="0.2">
      <c r="A329" s="2">
        <v>19</v>
      </c>
      <c r="B329" s="1" t="s">
        <v>84</v>
      </c>
      <c r="C329" s="4">
        <v>4</v>
      </c>
      <c r="D329" s="8">
        <v>1.07</v>
      </c>
      <c r="E329" s="4">
        <v>0</v>
      </c>
      <c r="F329" s="8">
        <v>0</v>
      </c>
      <c r="G329" s="4">
        <v>4</v>
      </c>
      <c r="H329" s="8">
        <v>3.01</v>
      </c>
      <c r="I329" s="4">
        <v>0</v>
      </c>
    </row>
    <row r="330" spans="1:9" x14ac:dyDescent="0.2">
      <c r="A330" s="2">
        <v>19</v>
      </c>
      <c r="B330" s="1" t="s">
        <v>51</v>
      </c>
      <c r="C330" s="4">
        <v>4</v>
      </c>
      <c r="D330" s="8">
        <v>1.07</v>
      </c>
      <c r="E330" s="4">
        <v>3</v>
      </c>
      <c r="F330" s="8">
        <v>1.31</v>
      </c>
      <c r="G330" s="4">
        <v>1</v>
      </c>
      <c r="H330" s="8">
        <v>0.75</v>
      </c>
      <c r="I330" s="4">
        <v>0</v>
      </c>
    </row>
    <row r="331" spans="1:9" x14ac:dyDescent="0.2">
      <c r="A331" s="2">
        <v>19</v>
      </c>
      <c r="B331" s="1" t="s">
        <v>79</v>
      </c>
      <c r="C331" s="4">
        <v>4</v>
      </c>
      <c r="D331" s="8">
        <v>1.07</v>
      </c>
      <c r="E331" s="4">
        <v>2</v>
      </c>
      <c r="F331" s="8">
        <v>0.87</v>
      </c>
      <c r="G331" s="4">
        <v>2</v>
      </c>
      <c r="H331" s="8">
        <v>1.5</v>
      </c>
      <c r="I331" s="4">
        <v>0</v>
      </c>
    </row>
    <row r="332" spans="1:9" x14ac:dyDescent="0.2">
      <c r="A332" s="2">
        <v>19</v>
      </c>
      <c r="B332" s="1" t="s">
        <v>65</v>
      </c>
      <c r="C332" s="4">
        <v>4</v>
      </c>
      <c r="D332" s="8">
        <v>1.07</v>
      </c>
      <c r="E332" s="4">
        <v>3</v>
      </c>
      <c r="F332" s="8">
        <v>1.31</v>
      </c>
      <c r="G332" s="4">
        <v>1</v>
      </c>
      <c r="H332" s="8">
        <v>0.75</v>
      </c>
      <c r="I332" s="4">
        <v>0</v>
      </c>
    </row>
    <row r="333" spans="1:9" x14ac:dyDescent="0.2">
      <c r="A333" s="1"/>
      <c r="C333" s="4"/>
      <c r="D333" s="8"/>
      <c r="E333" s="4"/>
      <c r="F333" s="8"/>
      <c r="G333" s="4"/>
      <c r="H333" s="8"/>
      <c r="I333" s="4"/>
    </row>
    <row r="334" spans="1:9" x14ac:dyDescent="0.2">
      <c r="A334" s="1" t="s">
        <v>14</v>
      </c>
      <c r="C334" s="4"/>
      <c r="D334" s="8"/>
      <c r="E334" s="4"/>
      <c r="F334" s="8"/>
      <c r="G334" s="4"/>
      <c r="H334" s="8"/>
      <c r="I334" s="4"/>
    </row>
    <row r="335" spans="1:9" x14ac:dyDescent="0.2">
      <c r="A335" s="2">
        <v>1</v>
      </c>
      <c r="B335" s="1" t="s">
        <v>54</v>
      </c>
      <c r="C335" s="4">
        <v>32</v>
      </c>
      <c r="D335" s="8">
        <v>11.72</v>
      </c>
      <c r="E335" s="4">
        <v>22</v>
      </c>
      <c r="F335" s="8">
        <v>14.57</v>
      </c>
      <c r="G335" s="4">
        <v>10</v>
      </c>
      <c r="H335" s="8">
        <v>10.31</v>
      </c>
      <c r="I335" s="4">
        <v>0</v>
      </c>
    </row>
    <row r="336" spans="1:9" x14ac:dyDescent="0.2">
      <c r="A336" s="2">
        <v>1</v>
      </c>
      <c r="B336" s="1" t="s">
        <v>58</v>
      </c>
      <c r="C336" s="4">
        <v>32</v>
      </c>
      <c r="D336" s="8">
        <v>11.72</v>
      </c>
      <c r="E336" s="4">
        <v>31</v>
      </c>
      <c r="F336" s="8">
        <v>20.53</v>
      </c>
      <c r="G336" s="4">
        <v>1</v>
      </c>
      <c r="H336" s="8">
        <v>1.03</v>
      </c>
      <c r="I336" s="4">
        <v>0</v>
      </c>
    </row>
    <row r="337" spans="1:9" x14ac:dyDescent="0.2">
      <c r="A337" s="2">
        <v>3</v>
      </c>
      <c r="B337" s="1" t="s">
        <v>59</v>
      </c>
      <c r="C337" s="4">
        <v>29</v>
      </c>
      <c r="D337" s="8">
        <v>10.62</v>
      </c>
      <c r="E337" s="4">
        <v>29</v>
      </c>
      <c r="F337" s="8">
        <v>19.21</v>
      </c>
      <c r="G337" s="4">
        <v>0</v>
      </c>
      <c r="H337" s="8">
        <v>0</v>
      </c>
      <c r="I337" s="4">
        <v>0</v>
      </c>
    </row>
    <row r="338" spans="1:9" x14ac:dyDescent="0.2">
      <c r="A338" s="2">
        <v>4</v>
      </c>
      <c r="B338" s="1" t="s">
        <v>60</v>
      </c>
      <c r="C338" s="4">
        <v>23</v>
      </c>
      <c r="D338" s="8">
        <v>8.42</v>
      </c>
      <c r="E338" s="4">
        <v>4</v>
      </c>
      <c r="F338" s="8">
        <v>2.65</v>
      </c>
      <c r="G338" s="4">
        <v>3</v>
      </c>
      <c r="H338" s="8">
        <v>3.09</v>
      </c>
      <c r="I338" s="4">
        <v>0</v>
      </c>
    </row>
    <row r="339" spans="1:9" x14ac:dyDescent="0.2">
      <c r="A339" s="2">
        <v>5</v>
      </c>
      <c r="B339" s="1" t="s">
        <v>52</v>
      </c>
      <c r="C339" s="4">
        <v>22</v>
      </c>
      <c r="D339" s="8">
        <v>8.06</v>
      </c>
      <c r="E339" s="4">
        <v>11</v>
      </c>
      <c r="F339" s="8">
        <v>7.28</v>
      </c>
      <c r="G339" s="4">
        <v>11</v>
      </c>
      <c r="H339" s="8">
        <v>11.34</v>
      </c>
      <c r="I339" s="4">
        <v>0</v>
      </c>
    </row>
    <row r="340" spans="1:9" x14ac:dyDescent="0.2">
      <c r="A340" s="2">
        <v>6</v>
      </c>
      <c r="B340" s="1" t="s">
        <v>43</v>
      </c>
      <c r="C340" s="4">
        <v>15</v>
      </c>
      <c r="D340" s="8">
        <v>5.49</v>
      </c>
      <c r="E340" s="4">
        <v>4</v>
      </c>
      <c r="F340" s="8">
        <v>2.65</v>
      </c>
      <c r="G340" s="4">
        <v>11</v>
      </c>
      <c r="H340" s="8">
        <v>11.34</v>
      </c>
      <c r="I340" s="4">
        <v>0</v>
      </c>
    </row>
    <row r="341" spans="1:9" x14ac:dyDescent="0.2">
      <c r="A341" s="2">
        <v>7</v>
      </c>
      <c r="B341" s="1" t="s">
        <v>44</v>
      </c>
      <c r="C341" s="4">
        <v>14</v>
      </c>
      <c r="D341" s="8">
        <v>5.13</v>
      </c>
      <c r="E341" s="4">
        <v>9</v>
      </c>
      <c r="F341" s="8">
        <v>5.96</v>
      </c>
      <c r="G341" s="4">
        <v>5</v>
      </c>
      <c r="H341" s="8">
        <v>5.15</v>
      </c>
      <c r="I341" s="4">
        <v>0</v>
      </c>
    </row>
    <row r="342" spans="1:9" x14ac:dyDescent="0.2">
      <c r="A342" s="2">
        <v>8</v>
      </c>
      <c r="B342" s="1" t="s">
        <v>55</v>
      </c>
      <c r="C342" s="4">
        <v>9</v>
      </c>
      <c r="D342" s="8">
        <v>3.3</v>
      </c>
      <c r="E342" s="4">
        <v>4</v>
      </c>
      <c r="F342" s="8">
        <v>2.65</v>
      </c>
      <c r="G342" s="4">
        <v>4</v>
      </c>
      <c r="H342" s="8">
        <v>4.12</v>
      </c>
      <c r="I342" s="4">
        <v>1</v>
      </c>
    </row>
    <row r="343" spans="1:9" x14ac:dyDescent="0.2">
      <c r="A343" s="2">
        <v>9</v>
      </c>
      <c r="B343" s="1" t="s">
        <v>53</v>
      </c>
      <c r="C343" s="4">
        <v>8</v>
      </c>
      <c r="D343" s="8">
        <v>2.93</v>
      </c>
      <c r="E343" s="4">
        <v>5</v>
      </c>
      <c r="F343" s="8">
        <v>3.31</v>
      </c>
      <c r="G343" s="4">
        <v>3</v>
      </c>
      <c r="H343" s="8">
        <v>3.09</v>
      </c>
      <c r="I343" s="4">
        <v>0</v>
      </c>
    </row>
    <row r="344" spans="1:9" x14ac:dyDescent="0.2">
      <c r="A344" s="2">
        <v>9</v>
      </c>
      <c r="B344" s="1" t="s">
        <v>67</v>
      </c>
      <c r="C344" s="4">
        <v>8</v>
      </c>
      <c r="D344" s="8">
        <v>2.93</v>
      </c>
      <c r="E344" s="4">
        <v>6</v>
      </c>
      <c r="F344" s="8">
        <v>3.97</v>
      </c>
      <c r="G344" s="4">
        <v>2</v>
      </c>
      <c r="H344" s="8">
        <v>2.06</v>
      </c>
      <c r="I344" s="4">
        <v>0</v>
      </c>
    </row>
    <row r="345" spans="1:9" x14ac:dyDescent="0.2">
      <c r="A345" s="2">
        <v>11</v>
      </c>
      <c r="B345" s="1" t="s">
        <v>51</v>
      </c>
      <c r="C345" s="4">
        <v>7</v>
      </c>
      <c r="D345" s="8">
        <v>2.56</v>
      </c>
      <c r="E345" s="4">
        <v>6</v>
      </c>
      <c r="F345" s="8">
        <v>3.97</v>
      </c>
      <c r="G345" s="4">
        <v>1</v>
      </c>
      <c r="H345" s="8">
        <v>1.03</v>
      </c>
      <c r="I345" s="4">
        <v>0</v>
      </c>
    </row>
    <row r="346" spans="1:9" x14ac:dyDescent="0.2">
      <c r="A346" s="2">
        <v>11</v>
      </c>
      <c r="B346" s="1" t="s">
        <v>57</v>
      </c>
      <c r="C346" s="4">
        <v>7</v>
      </c>
      <c r="D346" s="8">
        <v>2.56</v>
      </c>
      <c r="E346" s="4">
        <v>2</v>
      </c>
      <c r="F346" s="8">
        <v>1.32</v>
      </c>
      <c r="G346" s="4">
        <v>4</v>
      </c>
      <c r="H346" s="8">
        <v>4.12</v>
      </c>
      <c r="I346" s="4">
        <v>0</v>
      </c>
    </row>
    <row r="347" spans="1:9" x14ac:dyDescent="0.2">
      <c r="A347" s="2">
        <v>13</v>
      </c>
      <c r="B347" s="1" t="s">
        <v>46</v>
      </c>
      <c r="C347" s="4">
        <v>6</v>
      </c>
      <c r="D347" s="8">
        <v>2.2000000000000002</v>
      </c>
      <c r="E347" s="4">
        <v>1</v>
      </c>
      <c r="F347" s="8">
        <v>0.66</v>
      </c>
      <c r="G347" s="4">
        <v>5</v>
      </c>
      <c r="H347" s="8">
        <v>5.15</v>
      </c>
      <c r="I347" s="4">
        <v>0</v>
      </c>
    </row>
    <row r="348" spans="1:9" x14ac:dyDescent="0.2">
      <c r="A348" s="2">
        <v>14</v>
      </c>
      <c r="B348" s="1" t="s">
        <v>45</v>
      </c>
      <c r="C348" s="4">
        <v>5</v>
      </c>
      <c r="D348" s="8">
        <v>1.83</v>
      </c>
      <c r="E348" s="4">
        <v>2</v>
      </c>
      <c r="F348" s="8">
        <v>1.32</v>
      </c>
      <c r="G348" s="4">
        <v>3</v>
      </c>
      <c r="H348" s="8">
        <v>3.09</v>
      </c>
      <c r="I348" s="4">
        <v>0</v>
      </c>
    </row>
    <row r="349" spans="1:9" x14ac:dyDescent="0.2">
      <c r="A349" s="2">
        <v>14</v>
      </c>
      <c r="B349" s="1" t="s">
        <v>77</v>
      </c>
      <c r="C349" s="4">
        <v>5</v>
      </c>
      <c r="D349" s="8">
        <v>1.83</v>
      </c>
      <c r="E349" s="4">
        <v>2</v>
      </c>
      <c r="F349" s="8">
        <v>1.32</v>
      </c>
      <c r="G349" s="4">
        <v>3</v>
      </c>
      <c r="H349" s="8">
        <v>3.09</v>
      </c>
      <c r="I349" s="4">
        <v>0</v>
      </c>
    </row>
    <row r="350" spans="1:9" x14ac:dyDescent="0.2">
      <c r="A350" s="2">
        <v>14</v>
      </c>
      <c r="B350" s="1" t="s">
        <v>47</v>
      </c>
      <c r="C350" s="4">
        <v>5</v>
      </c>
      <c r="D350" s="8">
        <v>1.83</v>
      </c>
      <c r="E350" s="4">
        <v>2</v>
      </c>
      <c r="F350" s="8">
        <v>1.32</v>
      </c>
      <c r="G350" s="4">
        <v>3</v>
      </c>
      <c r="H350" s="8">
        <v>3.09</v>
      </c>
      <c r="I350" s="4">
        <v>0</v>
      </c>
    </row>
    <row r="351" spans="1:9" x14ac:dyDescent="0.2">
      <c r="A351" s="2">
        <v>17</v>
      </c>
      <c r="B351" s="1" t="s">
        <v>48</v>
      </c>
      <c r="C351" s="4">
        <v>4</v>
      </c>
      <c r="D351" s="8">
        <v>1.47</v>
      </c>
      <c r="E351" s="4">
        <v>2</v>
      </c>
      <c r="F351" s="8">
        <v>1.32</v>
      </c>
      <c r="G351" s="4">
        <v>2</v>
      </c>
      <c r="H351" s="8">
        <v>2.06</v>
      </c>
      <c r="I351" s="4">
        <v>0</v>
      </c>
    </row>
    <row r="352" spans="1:9" x14ac:dyDescent="0.2">
      <c r="A352" s="2">
        <v>18</v>
      </c>
      <c r="B352" s="1" t="s">
        <v>73</v>
      </c>
      <c r="C352" s="4">
        <v>3</v>
      </c>
      <c r="D352" s="8">
        <v>1.1000000000000001</v>
      </c>
      <c r="E352" s="4">
        <v>2</v>
      </c>
      <c r="F352" s="8">
        <v>1.32</v>
      </c>
      <c r="G352" s="4">
        <v>1</v>
      </c>
      <c r="H352" s="8">
        <v>1.03</v>
      </c>
      <c r="I352" s="4">
        <v>0</v>
      </c>
    </row>
    <row r="353" spans="1:9" x14ac:dyDescent="0.2">
      <c r="A353" s="2">
        <v>18</v>
      </c>
      <c r="B353" s="1" t="s">
        <v>84</v>
      </c>
      <c r="C353" s="4">
        <v>3</v>
      </c>
      <c r="D353" s="8">
        <v>1.1000000000000001</v>
      </c>
      <c r="E353" s="4">
        <v>0</v>
      </c>
      <c r="F353" s="8">
        <v>0</v>
      </c>
      <c r="G353" s="4">
        <v>3</v>
      </c>
      <c r="H353" s="8">
        <v>3.09</v>
      </c>
      <c r="I353" s="4">
        <v>0</v>
      </c>
    </row>
    <row r="354" spans="1:9" x14ac:dyDescent="0.2">
      <c r="A354" s="2">
        <v>18</v>
      </c>
      <c r="B354" s="1" t="s">
        <v>85</v>
      </c>
      <c r="C354" s="4">
        <v>3</v>
      </c>
      <c r="D354" s="8">
        <v>1.1000000000000001</v>
      </c>
      <c r="E354" s="4">
        <v>0</v>
      </c>
      <c r="F354" s="8">
        <v>0</v>
      </c>
      <c r="G354" s="4">
        <v>3</v>
      </c>
      <c r="H354" s="8">
        <v>3.09</v>
      </c>
      <c r="I354" s="4">
        <v>0</v>
      </c>
    </row>
    <row r="355" spans="1:9" x14ac:dyDescent="0.2">
      <c r="A355" s="2">
        <v>18</v>
      </c>
      <c r="B355" s="1" t="s">
        <v>65</v>
      </c>
      <c r="C355" s="4">
        <v>3</v>
      </c>
      <c r="D355" s="8">
        <v>1.1000000000000001</v>
      </c>
      <c r="E355" s="4">
        <v>1</v>
      </c>
      <c r="F355" s="8">
        <v>0.66</v>
      </c>
      <c r="G355" s="4">
        <v>1</v>
      </c>
      <c r="H355" s="8">
        <v>1.03</v>
      </c>
      <c r="I355" s="4">
        <v>0</v>
      </c>
    </row>
    <row r="356" spans="1:9" x14ac:dyDescent="0.2">
      <c r="A356" s="2">
        <v>18</v>
      </c>
      <c r="B356" s="1" t="s">
        <v>61</v>
      </c>
      <c r="C356" s="4">
        <v>3</v>
      </c>
      <c r="D356" s="8">
        <v>1.1000000000000001</v>
      </c>
      <c r="E356" s="4">
        <v>2</v>
      </c>
      <c r="F356" s="8">
        <v>1.32</v>
      </c>
      <c r="G356" s="4">
        <v>1</v>
      </c>
      <c r="H356" s="8">
        <v>1.03</v>
      </c>
      <c r="I356" s="4">
        <v>0</v>
      </c>
    </row>
    <row r="357" spans="1:9" x14ac:dyDescent="0.2">
      <c r="A357" s="2">
        <v>18</v>
      </c>
      <c r="B357" s="1" t="s">
        <v>86</v>
      </c>
      <c r="C357" s="4">
        <v>3</v>
      </c>
      <c r="D357" s="8">
        <v>1.1000000000000001</v>
      </c>
      <c r="E357" s="4">
        <v>0</v>
      </c>
      <c r="F357" s="8">
        <v>0</v>
      </c>
      <c r="G357" s="4">
        <v>3</v>
      </c>
      <c r="H357" s="8">
        <v>3.09</v>
      </c>
      <c r="I357" s="4">
        <v>0</v>
      </c>
    </row>
    <row r="358" spans="1:9" x14ac:dyDescent="0.2">
      <c r="A358" s="2">
        <v>18</v>
      </c>
      <c r="B358" s="1" t="s">
        <v>71</v>
      </c>
      <c r="C358" s="4">
        <v>3</v>
      </c>
      <c r="D358" s="8">
        <v>1.1000000000000001</v>
      </c>
      <c r="E358" s="4">
        <v>0</v>
      </c>
      <c r="F358" s="8">
        <v>0</v>
      </c>
      <c r="G358" s="4">
        <v>0</v>
      </c>
      <c r="H358" s="8">
        <v>0</v>
      </c>
      <c r="I358" s="4">
        <v>0</v>
      </c>
    </row>
    <row r="359" spans="1:9" x14ac:dyDescent="0.2">
      <c r="A359" s="1"/>
      <c r="C359" s="4"/>
      <c r="D359" s="8"/>
      <c r="E359" s="4"/>
      <c r="F359" s="8"/>
      <c r="G359" s="4"/>
      <c r="H359" s="8"/>
      <c r="I359" s="4"/>
    </row>
    <row r="360" spans="1:9" x14ac:dyDescent="0.2">
      <c r="A360" s="1" t="s">
        <v>15</v>
      </c>
      <c r="C360" s="4"/>
      <c r="D360" s="8"/>
      <c r="E360" s="4"/>
      <c r="F360" s="8"/>
      <c r="G360" s="4"/>
      <c r="H360" s="8"/>
      <c r="I360" s="4"/>
    </row>
    <row r="361" spans="1:9" x14ac:dyDescent="0.2">
      <c r="A361" s="2">
        <v>1</v>
      </c>
      <c r="B361" s="1" t="s">
        <v>59</v>
      </c>
      <c r="C361" s="4">
        <v>21</v>
      </c>
      <c r="D361" s="8">
        <v>10.29</v>
      </c>
      <c r="E361" s="4">
        <v>21</v>
      </c>
      <c r="F361" s="8">
        <v>17.5</v>
      </c>
      <c r="G361" s="4">
        <v>0</v>
      </c>
      <c r="H361" s="8">
        <v>0</v>
      </c>
      <c r="I361" s="4">
        <v>0</v>
      </c>
    </row>
    <row r="362" spans="1:9" x14ac:dyDescent="0.2">
      <c r="A362" s="2">
        <v>2</v>
      </c>
      <c r="B362" s="1" t="s">
        <v>52</v>
      </c>
      <c r="C362" s="4">
        <v>18</v>
      </c>
      <c r="D362" s="8">
        <v>8.82</v>
      </c>
      <c r="E362" s="4">
        <v>13</v>
      </c>
      <c r="F362" s="8">
        <v>10.83</v>
      </c>
      <c r="G362" s="4">
        <v>5</v>
      </c>
      <c r="H362" s="8">
        <v>6.85</v>
      </c>
      <c r="I362" s="4">
        <v>0</v>
      </c>
    </row>
    <row r="363" spans="1:9" x14ac:dyDescent="0.2">
      <c r="A363" s="2">
        <v>2</v>
      </c>
      <c r="B363" s="1" t="s">
        <v>54</v>
      </c>
      <c r="C363" s="4">
        <v>18</v>
      </c>
      <c r="D363" s="8">
        <v>8.82</v>
      </c>
      <c r="E363" s="4">
        <v>7</v>
      </c>
      <c r="F363" s="8">
        <v>5.83</v>
      </c>
      <c r="G363" s="4">
        <v>11</v>
      </c>
      <c r="H363" s="8">
        <v>15.07</v>
      </c>
      <c r="I363" s="4">
        <v>0</v>
      </c>
    </row>
    <row r="364" spans="1:9" x14ac:dyDescent="0.2">
      <c r="A364" s="2">
        <v>4</v>
      </c>
      <c r="B364" s="1" t="s">
        <v>43</v>
      </c>
      <c r="C364" s="4">
        <v>15</v>
      </c>
      <c r="D364" s="8">
        <v>7.35</v>
      </c>
      <c r="E364" s="4">
        <v>8</v>
      </c>
      <c r="F364" s="8">
        <v>6.67</v>
      </c>
      <c r="G364" s="4">
        <v>7</v>
      </c>
      <c r="H364" s="8">
        <v>9.59</v>
      </c>
      <c r="I364" s="4">
        <v>0</v>
      </c>
    </row>
    <row r="365" spans="1:9" x14ac:dyDescent="0.2">
      <c r="A365" s="2">
        <v>5</v>
      </c>
      <c r="B365" s="1" t="s">
        <v>44</v>
      </c>
      <c r="C365" s="4">
        <v>14</v>
      </c>
      <c r="D365" s="8">
        <v>6.86</v>
      </c>
      <c r="E365" s="4">
        <v>8</v>
      </c>
      <c r="F365" s="8">
        <v>6.67</v>
      </c>
      <c r="G365" s="4">
        <v>6</v>
      </c>
      <c r="H365" s="8">
        <v>8.2200000000000006</v>
      </c>
      <c r="I365" s="4">
        <v>0</v>
      </c>
    </row>
    <row r="366" spans="1:9" x14ac:dyDescent="0.2">
      <c r="A366" s="2">
        <v>5</v>
      </c>
      <c r="B366" s="1" t="s">
        <v>58</v>
      </c>
      <c r="C366" s="4">
        <v>14</v>
      </c>
      <c r="D366" s="8">
        <v>6.86</v>
      </c>
      <c r="E366" s="4">
        <v>13</v>
      </c>
      <c r="F366" s="8">
        <v>10.83</v>
      </c>
      <c r="G366" s="4">
        <v>1</v>
      </c>
      <c r="H366" s="8">
        <v>1.37</v>
      </c>
      <c r="I366" s="4">
        <v>0</v>
      </c>
    </row>
    <row r="367" spans="1:9" x14ac:dyDescent="0.2">
      <c r="A367" s="2">
        <v>7</v>
      </c>
      <c r="B367" s="1" t="s">
        <v>53</v>
      </c>
      <c r="C367" s="4">
        <v>13</v>
      </c>
      <c r="D367" s="8">
        <v>6.37</v>
      </c>
      <c r="E367" s="4">
        <v>5</v>
      </c>
      <c r="F367" s="8">
        <v>4.17</v>
      </c>
      <c r="G367" s="4">
        <v>8</v>
      </c>
      <c r="H367" s="8">
        <v>10.96</v>
      </c>
      <c r="I367" s="4">
        <v>0</v>
      </c>
    </row>
    <row r="368" spans="1:9" x14ac:dyDescent="0.2">
      <c r="A368" s="2">
        <v>8</v>
      </c>
      <c r="B368" s="1" t="s">
        <v>60</v>
      </c>
      <c r="C368" s="4">
        <v>10</v>
      </c>
      <c r="D368" s="8">
        <v>4.9000000000000004</v>
      </c>
      <c r="E368" s="4">
        <v>3</v>
      </c>
      <c r="F368" s="8">
        <v>2.5</v>
      </c>
      <c r="G368" s="4">
        <v>1</v>
      </c>
      <c r="H368" s="8">
        <v>1.37</v>
      </c>
      <c r="I368" s="4">
        <v>0</v>
      </c>
    </row>
    <row r="369" spans="1:9" x14ac:dyDescent="0.2">
      <c r="A369" s="2">
        <v>9</v>
      </c>
      <c r="B369" s="1" t="s">
        <v>46</v>
      </c>
      <c r="C369" s="4">
        <v>7</v>
      </c>
      <c r="D369" s="8">
        <v>3.43</v>
      </c>
      <c r="E369" s="4">
        <v>5</v>
      </c>
      <c r="F369" s="8">
        <v>4.17</v>
      </c>
      <c r="G369" s="4">
        <v>0</v>
      </c>
      <c r="H369" s="8">
        <v>0</v>
      </c>
      <c r="I369" s="4">
        <v>2</v>
      </c>
    </row>
    <row r="370" spans="1:9" x14ac:dyDescent="0.2">
      <c r="A370" s="2">
        <v>10</v>
      </c>
      <c r="B370" s="1" t="s">
        <v>51</v>
      </c>
      <c r="C370" s="4">
        <v>6</v>
      </c>
      <c r="D370" s="8">
        <v>2.94</v>
      </c>
      <c r="E370" s="4">
        <v>4</v>
      </c>
      <c r="F370" s="8">
        <v>3.33</v>
      </c>
      <c r="G370" s="4">
        <v>2</v>
      </c>
      <c r="H370" s="8">
        <v>2.74</v>
      </c>
      <c r="I370" s="4">
        <v>0</v>
      </c>
    </row>
    <row r="371" spans="1:9" x14ac:dyDescent="0.2">
      <c r="A371" s="2">
        <v>10</v>
      </c>
      <c r="B371" s="1" t="s">
        <v>55</v>
      </c>
      <c r="C371" s="4">
        <v>6</v>
      </c>
      <c r="D371" s="8">
        <v>2.94</v>
      </c>
      <c r="E371" s="4">
        <v>3</v>
      </c>
      <c r="F371" s="8">
        <v>2.5</v>
      </c>
      <c r="G371" s="4">
        <v>3</v>
      </c>
      <c r="H371" s="8">
        <v>4.1100000000000003</v>
      </c>
      <c r="I371" s="4">
        <v>0</v>
      </c>
    </row>
    <row r="372" spans="1:9" x14ac:dyDescent="0.2">
      <c r="A372" s="2">
        <v>12</v>
      </c>
      <c r="B372" s="1" t="s">
        <v>48</v>
      </c>
      <c r="C372" s="4">
        <v>5</v>
      </c>
      <c r="D372" s="8">
        <v>2.4500000000000002</v>
      </c>
      <c r="E372" s="4">
        <v>2</v>
      </c>
      <c r="F372" s="8">
        <v>1.67</v>
      </c>
      <c r="G372" s="4">
        <v>3</v>
      </c>
      <c r="H372" s="8">
        <v>4.1100000000000003</v>
      </c>
      <c r="I372" s="4">
        <v>0</v>
      </c>
    </row>
    <row r="373" spans="1:9" x14ac:dyDescent="0.2">
      <c r="A373" s="2">
        <v>12</v>
      </c>
      <c r="B373" s="1" t="s">
        <v>57</v>
      </c>
      <c r="C373" s="4">
        <v>5</v>
      </c>
      <c r="D373" s="8">
        <v>2.4500000000000002</v>
      </c>
      <c r="E373" s="4">
        <v>2</v>
      </c>
      <c r="F373" s="8">
        <v>1.67</v>
      </c>
      <c r="G373" s="4">
        <v>3</v>
      </c>
      <c r="H373" s="8">
        <v>4.1100000000000003</v>
      </c>
      <c r="I373" s="4">
        <v>0</v>
      </c>
    </row>
    <row r="374" spans="1:9" x14ac:dyDescent="0.2">
      <c r="A374" s="2">
        <v>12</v>
      </c>
      <c r="B374" s="1" t="s">
        <v>67</v>
      </c>
      <c r="C374" s="4">
        <v>5</v>
      </c>
      <c r="D374" s="8">
        <v>2.4500000000000002</v>
      </c>
      <c r="E374" s="4">
        <v>2</v>
      </c>
      <c r="F374" s="8">
        <v>1.67</v>
      </c>
      <c r="G374" s="4">
        <v>3</v>
      </c>
      <c r="H374" s="8">
        <v>4.1100000000000003</v>
      </c>
      <c r="I374" s="4">
        <v>0</v>
      </c>
    </row>
    <row r="375" spans="1:9" x14ac:dyDescent="0.2">
      <c r="A375" s="2">
        <v>15</v>
      </c>
      <c r="B375" s="1" t="s">
        <v>45</v>
      </c>
      <c r="C375" s="4">
        <v>4</v>
      </c>
      <c r="D375" s="8">
        <v>1.96</v>
      </c>
      <c r="E375" s="4">
        <v>3</v>
      </c>
      <c r="F375" s="8">
        <v>2.5</v>
      </c>
      <c r="G375" s="4">
        <v>1</v>
      </c>
      <c r="H375" s="8">
        <v>1.37</v>
      </c>
      <c r="I375" s="4">
        <v>0</v>
      </c>
    </row>
    <row r="376" spans="1:9" x14ac:dyDescent="0.2">
      <c r="A376" s="2">
        <v>16</v>
      </c>
      <c r="B376" s="1" t="s">
        <v>76</v>
      </c>
      <c r="C376" s="4">
        <v>3</v>
      </c>
      <c r="D376" s="8">
        <v>1.47</v>
      </c>
      <c r="E376" s="4">
        <v>3</v>
      </c>
      <c r="F376" s="8">
        <v>2.5</v>
      </c>
      <c r="G376" s="4">
        <v>0</v>
      </c>
      <c r="H376" s="8">
        <v>0</v>
      </c>
      <c r="I376" s="4">
        <v>0</v>
      </c>
    </row>
    <row r="377" spans="1:9" x14ac:dyDescent="0.2">
      <c r="A377" s="2">
        <v>16</v>
      </c>
      <c r="B377" s="1" t="s">
        <v>47</v>
      </c>
      <c r="C377" s="4">
        <v>3</v>
      </c>
      <c r="D377" s="8">
        <v>1.47</v>
      </c>
      <c r="E377" s="4">
        <v>0</v>
      </c>
      <c r="F377" s="8">
        <v>0</v>
      </c>
      <c r="G377" s="4">
        <v>3</v>
      </c>
      <c r="H377" s="8">
        <v>4.1100000000000003</v>
      </c>
      <c r="I377" s="4">
        <v>0</v>
      </c>
    </row>
    <row r="378" spans="1:9" x14ac:dyDescent="0.2">
      <c r="A378" s="2">
        <v>16</v>
      </c>
      <c r="B378" s="1" t="s">
        <v>56</v>
      </c>
      <c r="C378" s="4">
        <v>3</v>
      </c>
      <c r="D378" s="8">
        <v>1.47</v>
      </c>
      <c r="E378" s="4">
        <v>3</v>
      </c>
      <c r="F378" s="8">
        <v>2.5</v>
      </c>
      <c r="G378" s="4">
        <v>0</v>
      </c>
      <c r="H378" s="8">
        <v>0</v>
      </c>
      <c r="I378" s="4">
        <v>0</v>
      </c>
    </row>
    <row r="379" spans="1:9" x14ac:dyDescent="0.2">
      <c r="A379" s="2">
        <v>16</v>
      </c>
      <c r="B379" s="1" t="s">
        <v>74</v>
      </c>
      <c r="C379" s="4">
        <v>3</v>
      </c>
      <c r="D379" s="8">
        <v>1.47</v>
      </c>
      <c r="E379" s="4">
        <v>1</v>
      </c>
      <c r="F379" s="8">
        <v>0.83</v>
      </c>
      <c r="G379" s="4">
        <v>2</v>
      </c>
      <c r="H379" s="8">
        <v>2.74</v>
      </c>
      <c r="I379" s="4">
        <v>0</v>
      </c>
    </row>
    <row r="380" spans="1:9" x14ac:dyDescent="0.2">
      <c r="A380" s="2">
        <v>16</v>
      </c>
      <c r="B380" s="1" t="s">
        <v>61</v>
      </c>
      <c r="C380" s="4">
        <v>3</v>
      </c>
      <c r="D380" s="8">
        <v>1.47</v>
      </c>
      <c r="E380" s="4">
        <v>3</v>
      </c>
      <c r="F380" s="8">
        <v>2.5</v>
      </c>
      <c r="G380" s="4">
        <v>0</v>
      </c>
      <c r="H380" s="8">
        <v>0</v>
      </c>
      <c r="I380" s="4">
        <v>0</v>
      </c>
    </row>
    <row r="381" spans="1:9" x14ac:dyDescent="0.2">
      <c r="A381" s="1"/>
      <c r="C381" s="4"/>
      <c r="D381" s="8"/>
      <c r="E381" s="4"/>
      <c r="F381" s="8"/>
      <c r="G381" s="4"/>
      <c r="H381" s="8"/>
      <c r="I381" s="4"/>
    </row>
    <row r="382" spans="1:9" x14ac:dyDescent="0.2">
      <c r="A382" s="1" t="s">
        <v>16</v>
      </c>
      <c r="C382" s="4"/>
      <c r="D382" s="8"/>
      <c r="E382" s="4"/>
      <c r="F382" s="8"/>
      <c r="G382" s="4"/>
      <c r="H382" s="8"/>
      <c r="I382" s="4"/>
    </row>
    <row r="383" spans="1:9" x14ac:dyDescent="0.2">
      <c r="A383" s="2">
        <v>1</v>
      </c>
      <c r="B383" s="1" t="s">
        <v>58</v>
      </c>
      <c r="C383" s="4">
        <v>12</v>
      </c>
      <c r="D383" s="8">
        <v>12.5</v>
      </c>
      <c r="E383" s="4">
        <v>12</v>
      </c>
      <c r="F383" s="8">
        <v>17.649999999999999</v>
      </c>
      <c r="G383" s="4">
        <v>0</v>
      </c>
      <c r="H383" s="8">
        <v>0</v>
      </c>
      <c r="I383" s="4">
        <v>0</v>
      </c>
    </row>
    <row r="384" spans="1:9" x14ac:dyDescent="0.2">
      <c r="A384" s="2">
        <v>2</v>
      </c>
      <c r="B384" s="1" t="s">
        <v>52</v>
      </c>
      <c r="C384" s="4">
        <v>10</v>
      </c>
      <c r="D384" s="8">
        <v>10.42</v>
      </c>
      <c r="E384" s="4">
        <v>9</v>
      </c>
      <c r="F384" s="8">
        <v>13.24</v>
      </c>
      <c r="G384" s="4">
        <v>1</v>
      </c>
      <c r="H384" s="8">
        <v>4.55</v>
      </c>
      <c r="I384" s="4">
        <v>0</v>
      </c>
    </row>
    <row r="385" spans="1:9" x14ac:dyDescent="0.2">
      <c r="A385" s="2">
        <v>3</v>
      </c>
      <c r="B385" s="1" t="s">
        <v>59</v>
      </c>
      <c r="C385" s="4">
        <v>9</v>
      </c>
      <c r="D385" s="8">
        <v>9.3800000000000008</v>
      </c>
      <c r="E385" s="4">
        <v>9</v>
      </c>
      <c r="F385" s="8">
        <v>13.24</v>
      </c>
      <c r="G385" s="4">
        <v>0</v>
      </c>
      <c r="H385" s="8">
        <v>0</v>
      </c>
      <c r="I385" s="4">
        <v>0</v>
      </c>
    </row>
    <row r="386" spans="1:9" x14ac:dyDescent="0.2">
      <c r="A386" s="2">
        <v>4</v>
      </c>
      <c r="B386" s="1" t="s">
        <v>43</v>
      </c>
      <c r="C386" s="4">
        <v>8</v>
      </c>
      <c r="D386" s="8">
        <v>8.33</v>
      </c>
      <c r="E386" s="4">
        <v>6</v>
      </c>
      <c r="F386" s="8">
        <v>8.82</v>
      </c>
      <c r="G386" s="4">
        <v>2</v>
      </c>
      <c r="H386" s="8">
        <v>9.09</v>
      </c>
      <c r="I386" s="4">
        <v>0</v>
      </c>
    </row>
    <row r="387" spans="1:9" x14ac:dyDescent="0.2">
      <c r="A387" s="2">
        <v>5</v>
      </c>
      <c r="B387" s="1" t="s">
        <v>54</v>
      </c>
      <c r="C387" s="4">
        <v>6</v>
      </c>
      <c r="D387" s="8">
        <v>6.25</v>
      </c>
      <c r="E387" s="4">
        <v>5</v>
      </c>
      <c r="F387" s="8">
        <v>7.35</v>
      </c>
      <c r="G387" s="4">
        <v>1</v>
      </c>
      <c r="H387" s="8">
        <v>4.55</v>
      </c>
      <c r="I387" s="4">
        <v>0</v>
      </c>
    </row>
    <row r="388" spans="1:9" x14ac:dyDescent="0.2">
      <c r="A388" s="2">
        <v>5</v>
      </c>
      <c r="B388" s="1" t="s">
        <v>67</v>
      </c>
      <c r="C388" s="4">
        <v>6</v>
      </c>
      <c r="D388" s="8">
        <v>6.25</v>
      </c>
      <c r="E388" s="4">
        <v>5</v>
      </c>
      <c r="F388" s="8">
        <v>7.35</v>
      </c>
      <c r="G388" s="4">
        <v>1</v>
      </c>
      <c r="H388" s="8">
        <v>4.55</v>
      </c>
      <c r="I388" s="4">
        <v>0</v>
      </c>
    </row>
    <row r="389" spans="1:9" x14ac:dyDescent="0.2">
      <c r="A389" s="2">
        <v>7</v>
      </c>
      <c r="B389" s="1" t="s">
        <v>44</v>
      </c>
      <c r="C389" s="4">
        <v>5</v>
      </c>
      <c r="D389" s="8">
        <v>5.21</v>
      </c>
      <c r="E389" s="4">
        <v>4</v>
      </c>
      <c r="F389" s="8">
        <v>5.88</v>
      </c>
      <c r="G389" s="4">
        <v>1</v>
      </c>
      <c r="H389" s="8">
        <v>4.55</v>
      </c>
      <c r="I389" s="4">
        <v>0</v>
      </c>
    </row>
    <row r="390" spans="1:9" x14ac:dyDescent="0.2">
      <c r="A390" s="2">
        <v>7</v>
      </c>
      <c r="B390" s="1" t="s">
        <v>46</v>
      </c>
      <c r="C390" s="4">
        <v>5</v>
      </c>
      <c r="D390" s="8">
        <v>5.21</v>
      </c>
      <c r="E390" s="4">
        <v>1</v>
      </c>
      <c r="F390" s="8">
        <v>1.47</v>
      </c>
      <c r="G390" s="4">
        <v>4</v>
      </c>
      <c r="H390" s="8">
        <v>18.18</v>
      </c>
      <c r="I390" s="4">
        <v>0</v>
      </c>
    </row>
    <row r="391" spans="1:9" x14ac:dyDescent="0.2">
      <c r="A391" s="2">
        <v>9</v>
      </c>
      <c r="B391" s="1" t="s">
        <v>78</v>
      </c>
      <c r="C391" s="4">
        <v>4</v>
      </c>
      <c r="D391" s="8">
        <v>4.17</v>
      </c>
      <c r="E391" s="4">
        <v>4</v>
      </c>
      <c r="F391" s="8">
        <v>5.88</v>
      </c>
      <c r="G391" s="4">
        <v>0</v>
      </c>
      <c r="H391" s="8">
        <v>0</v>
      </c>
      <c r="I391" s="4">
        <v>0</v>
      </c>
    </row>
    <row r="392" spans="1:9" x14ac:dyDescent="0.2">
      <c r="A392" s="2">
        <v>9</v>
      </c>
      <c r="B392" s="1" t="s">
        <v>71</v>
      </c>
      <c r="C392" s="4">
        <v>4</v>
      </c>
      <c r="D392" s="8">
        <v>4.17</v>
      </c>
      <c r="E392" s="4">
        <v>0</v>
      </c>
      <c r="F392" s="8">
        <v>0</v>
      </c>
      <c r="G392" s="4">
        <v>0</v>
      </c>
      <c r="H392" s="8">
        <v>0</v>
      </c>
      <c r="I392" s="4">
        <v>4</v>
      </c>
    </row>
    <row r="393" spans="1:9" x14ac:dyDescent="0.2">
      <c r="A393" s="2">
        <v>11</v>
      </c>
      <c r="B393" s="1" t="s">
        <v>45</v>
      </c>
      <c r="C393" s="4">
        <v>2</v>
      </c>
      <c r="D393" s="8">
        <v>2.08</v>
      </c>
      <c r="E393" s="4">
        <v>0</v>
      </c>
      <c r="F393" s="8">
        <v>0</v>
      </c>
      <c r="G393" s="4">
        <v>2</v>
      </c>
      <c r="H393" s="8">
        <v>9.09</v>
      </c>
      <c r="I393" s="4">
        <v>0</v>
      </c>
    </row>
    <row r="394" spans="1:9" x14ac:dyDescent="0.2">
      <c r="A394" s="2">
        <v>11</v>
      </c>
      <c r="B394" s="1" t="s">
        <v>68</v>
      </c>
      <c r="C394" s="4">
        <v>2</v>
      </c>
      <c r="D394" s="8">
        <v>2.08</v>
      </c>
      <c r="E394" s="4">
        <v>1</v>
      </c>
      <c r="F394" s="8">
        <v>1.47</v>
      </c>
      <c r="G394" s="4">
        <v>1</v>
      </c>
      <c r="H394" s="8">
        <v>4.55</v>
      </c>
      <c r="I394" s="4">
        <v>0</v>
      </c>
    </row>
    <row r="395" spans="1:9" x14ac:dyDescent="0.2">
      <c r="A395" s="2">
        <v>11</v>
      </c>
      <c r="B395" s="1" t="s">
        <v>89</v>
      </c>
      <c r="C395" s="4">
        <v>2</v>
      </c>
      <c r="D395" s="8">
        <v>2.08</v>
      </c>
      <c r="E395" s="4">
        <v>1</v>
      </c>
      <c r="F395" s="8">
        <v>1.47</v>
      </c>
      <c r="G395" s="4">
        <v>1</v>
      </c>
      <c r="H395" s="8">
        <v>4.55</v>
      </c>
      <c r="I395" s="4">
        <v>0</v>
      </c>
    </row>
    <row r="396" spans="1:9" x14ac:dyDescent="0.2">
      <c r="A396" s="2">
        <v>11</v>
      </c>
      <c r="B396" s="1" t="s">
        <v>53</v>
      </c>
      <c r="C396" s="4">
        <v>2</v>
      </c>
      <c r="D396" s="8">
        <v>2.08</v>
      </c>
      <c r="E396" s="4">
        <v>0</v>
      </c>
      <c r="F396" s="8">
        <v>0</v>
      </c>
      <c r="G396" s="4">
        <v>2</v>
      </c>
      <c r="H396" s="8">
        <v>9.09</v>
      </c>
      <c r="I396" s="4">
        <v>0</v>
      </c>
    </row>
    <row r="397" spans="1:9" x14ac:dyDescent="0.2">
      <c r="A397" s="2">
        <v>11</v>
      </c>
      <c r="B397" s="1" t="s">
        <v>57</v>
      </c>
      <c r="C397" s="4">
        <v>2</v>
      </c>
      <c r="D397" s="8">
        <v>2.08</v>
      </c>
      <c r="E397" s="4">
        <v>0</v>
      </c>
      <c r="F397" s="8">
        <v>0</v>
      </c>
      <c r="G397" s="4">
        <v>2</v>
      </c>
      <c r="H397" s="8">
        <v>9.09</v>
      </c>
      <c r="I397" s="4">
        <v>0</v>
      </c>
    </row>
    <row r="398" spans="1:9" x14ac:dyDescent="0.2">
      <c r="A398" s="2">
        <v>11</v>
      </c>
      <c r="B398" s="1" t="s">
        <v>91</v>
      </c>
      <c r="C398" s="4">
        <v>2</v>
      </c>
      <c r="D398" s="8">
        <v>2.08</v>
      </c>
      <c r="E398" s="4">
        <v>2</v>
      </c>
      <c r="F398" s="8">
        <v>2.94</v>
      </c>
      <c r="G398" s="4">
        <v>0</v>
      </c>
      <c r="H398" s="8">
        <v>0</v>
      </c>
      <c r="I398" s="4">
        <v>0</v>
      </c>
    </row>
    <row r="399" spans="1:9" x14ac:dyDescent="0.2">
      <c r="A399" s="2">
        <v>11</v>
      </c>
      <c r="B399" s="1" t="s">
        <v>61</v>
      </c>
      <c r="C399" s="4">
        <v>2</v>
      </c>
      <c r="D399" s="8">
        <v>2.08</v>
      </c>
      <c r="E399" s="4">
        <v>1</v>
      </c>
      <c r="F399" s="8">
        <v>1.47</v>
      </c>
      <c r="G399" s="4">
        <v>0</v>
      </c>
      <c r="H399" s="8">
        <v>0</v>
      </c>
      <c r="I399" s="4">
        <v>0</v>
      </c>
    </row>
    <row r="400" spans="1:9" x14ac:dyDescent="0.2">
      <c r="A400" s="2">
        <v>11</v>
      </c>
      <c r="B400" s="1" t="s">
        <v>92</v>
      </c>
      <c r="C400" s="4">
        <v>2</v>
      </c>
      <c r="D400" s="8">
        <v>2.08</v>
      </c>
      <c r="E400" s="4">
        <v>1</v>
      </c>
      <c r="F400" s="8">
        <v>1.47</v>
      </c>
      <c r="G400" s="4">
        <v>1</v>
      </c>
      <c r="H400" s="8">
        <v>4.55</v>
      </c>
      <c r="I400" s="4">
        <v>0</v>
      </c>
    </row>
    <row r="401" spans="1:9" x14ac:dyDescent="0.2">
      <c r="A401" s="2">
        <v>19</v>
      </c>
      <c r="B401" s="1" t="s">
        <v>80</v>
      </c>
      <c r="C401" s="4">
        <v>1</v>
      </c>
      <c r="D401" s="8">
        <v>1.04</v>
      </c>
      <c r="E401" s="4">
        <v>1</v>
      </c>
      <c r="F401" s="8">
        <v>1.47</v>
      </c>
      <c r="G401" s="4">
        <v>0</v>
      </c>
      <c r="H401" s="8">
        <v>0</v>
      </c>
      <c r="I401" s="4">
        <v>0</v>
      </c>
    </row>
    <row r="402" spans="1:9" x14ac:dyDescent="0.2">
      <c r="A402" s="2">
        <v>19</v>
      </c>
      <c r="B402" s="1" t="s">
        <v>87</v>
      </c>
      <c r="C402" s="4">
        <v>1</v>
      </c>
      <c r="D402" s="8">
        <v>1.04</v>
      </c>
      <c r="E402" s="4">
        <v>0</v>
      </c>
      <c r="F402" s="8">
        <v>0</v>
      </c>
      <c r="G402" s="4">
        <v>1</v>
      </c>
      <c r="H402" s="8">
        <v>4.55</v>
      </c>
      <c r="I402" s="4">
        <v>0</v>
      </c>
    </row>
    <row r="403" spans="1:9" x14ac:dyDescent="0.2">
      <c r="A403" s="2">
        <v>19</v>
      </c>
      <c r="B403" s="1" t="s">
        <v>88</v>
      </c>
      <c r="C403" s="4">
        <v>1</v>
      </c>
      <c r="D403" s="8">
        <v>1.04</v>
      </c>
      <c r="E403" s="4">
        <v>1</v>
      </c>
      <c r="F403" s="8">
        <v>1.47</v>
      </c>
      <c r="G403" s="4">
        <v>0</v>
      </c>
      <c r="H403" s="8">
        <v>0</v>
      </c>
      <c r="I403" s="4">
        <v>0</v>
      </c>
    </row>
    <row r="404" spans="1:9" x14ac:dyDescent="0.2">
      <c r="A404" s="2">
        <v>19</v>
      </c>
      <c r="B404" s="1" t="s">
        <v>69</v>
      </c>
      <c r="C404" s="4">
        <v>1</v>
      </c>
      <c r="D404" s="8">
        <v>1.04</v>
      </c>
      <c r="E404" s="4">
        <v>1</v>
      </c>
      <c r="F404" s="8">
        <v>1.47</v>
      </c>
      <c r="G404" s="4">
        <v>0</v>
      </c>
      <c r="H404" s="8">
        <v>0</v>
      </c>
      <c r="I404" s="4">
        <v>0</v>
      </c>
    </row>
    <row r="405" spans="1:9" x14ac:dyDescent="0.2">
      <c r="A405" s="2">
        <v>19</v>
      </c>
      <c r="B405" s="1" t="s">
        <v>83</v>
      </c>
      <c r="C405" s="4">
        <v>1</v>
      </c>
      <c r="D405" s="8">
        <v>1.04</v>
      </c>
      <c r="E405" s="4">
        <v>0</v>
      </c>
      <c r="F405" s="8">
        <v>0</v>
      </c>
      <c r="G405" s="4">
        <v>0</v>
      </c>
      <c r="H405" s="8">
        <v>0</v>
      </c>
      <c r="I405" s="4">
        <v>0</v>
      </c>
    </row>
    <row r="406" spans="1:9" x14ac:dyDescent="0.2">
      <c r="A406" s="2">
        <v>19</v>
      </c>
      <c r="B406" s="1" t="s">
        <v>90</v>
      </c>
      <c r="C406" s="4">
        <v>1</v>
      </c>
      <c r="D406" s="8">
        <v>1.04</v>
      </c>
      <c r="E406" s="4">
        <v>1</v>
      </c>
      <c r="F406" s="8">
        <v>1.47</v>
      </c>
      <c r="G406" s="4">
        <v>0</v>
      </c>
      <c r="H406" s="8">
        <v>0</v>
      </c>
      <c r="I406" s="4">
        <v>0</v>
      </c>
    </row>
    <row r="407" spans="1:9" x14ac:dyDescent="0.2">
      <c r="A407" s="2">
        <v>19</v>
      </c>
      <c r="B407" s="1" t="s">
        <v>47</v>
      </c>
      <c r="C407" s="4">
        <v>1</v>
      </c>
      <c r="D407" s="8">
        <v>1.04</v>
      </c>
      <c r="E407" s="4">
        <v>0</v>
      </c>
      <c r="F407" s="8">
        <v>0</v>
      </c>
      <c r="G407" s="4">
        <v>1</v>
      </c>
      <c r="H407" s="8">
        <v>4.55</v>
      </c>
      <c r="I407" s="4">
        <v>0</v>
      </c>
    </row>
    <row r="408" spans="1:9" x14ac:dyDescent="0.2">
      <c r="A408" s="2">
        <v>19</v>
      </c>
      <c r="B408" s="1" t="s">
        <v>51</v>
      </c>
      <c r="C408" s="4">
        <v>1</v>
      </c>
      <c r="D408" s="8">
        <v>1.04</v>
      </c>
      <c r="E408" s="4">
        <v>1</v>
      </c>
      <c r="F408" s="8">
        <v>1.47</v>
      </c>
      <c r="G408" s="4">
        <v>0</v>
      </c>
      <c r="H408" s="8">
        <v>0</v>
      </c>
      <c r="I408" s="4">
        <v>0</v>
      </c>
    </row>
    <row r="409" spans="1:9" x14ac:dyDescent="0.2">
      <c r="A409" s="2">
        <v>19</v>
      </c>
      <c r="B409" s="1" t="s">
        <v>66</v>
      </c>
      <c r="C409" s="4">
        <v>1</v>
      </c>
      <c r="D409" s="8">
        <v>1.04</v>
      </c>
      <c r="E409" s="4">
        <v>1</v>
      </c>
      <c r="F409" s="8">
        <v>1.47</v>
      </c>
      <c r="G409" s="4">
        <v>0</v>
      </c>
      <c r="H409" s="8">
        <v>0</v>
      </c>
      <c r="I409" s="4">
        <v>0</v>
      </c>
    </row>
    <row r="410" spans="1:9" x14ac:dyDescent="0.2">
      <c r="A410" s="2">
        <v>19</v>
      </c>
      <c r="B410" s="1" t="s">
        <v>70</v>
      </c>
      <c r="C410" s="4">
        <v>1</v>
      </c>
      <c r="D410" s="8">
        <v>1.04</v>
      </c>
      <c r="E410" s="4">
        <v>1</v>
      </c>
      <c r="F410" s="8">
        <v>1.47</v>
      </c>
      <c r="G410" s="4">
        <v>0</v>
      </c>
      <c r="H410" s="8">
        <v>0</v>
      </c>
      <c r="I410" s="4">
        <v>0</v>
      </c>
    </row>
    <row r="411" spans="1:9" x14ac:dyDescent="0.2">
      <c r="A411" s="2">
        <v>19</v>
      </c>
      <c r="B411" s="1" t="s">
        <v>64</v>
      </c>
      <c r="C411" s="4">
        <v>1</v>
      </c>
      <c r="D411" s="8">
        <v>1.04</v>
      </c>
      <c r="E411" s="4">
        <v>0</v>
      </c>
      <c r="F411" s="8">
        <v>0</v>
      </c>
      <c r="G411" s="4">
        <v>1</v>
      </c>
      <c r="H411" s="8">
        <v>4.55</v>
      </c>
      <c r="I411" s="4">
        <v>0</v>
      </c>
    </row>
    <row r="412" spans="1:9" x14ac:dyDescent="0.2">
      <c r="A412" s="1"/>
      <c r="C412" s="4"/>
      <c r="D412" s="8"/>
      <c r="E412" s="4"/>
      <c r="F412" s="8"/>
      <c r="G412" s="4"/>
      <c r="H412" s="8"/>
      <c r="I412" s="4"/>
    </row>
    <row r="413" spans="1:9" x14ac:dyDescent="0.2">
      <c r="A413" s="1" t="s">
        <v>17</v>
      </c>
      <c r="C413" s="4"/>
      <c r="D413" s="8"/>
      <c r="E413" s="4"/>
      <c r="F413" s="8"/>
      <c r="G413" s="4"/>
      <c r="H413" s="8"/>
      <c r="I413" s="4"/>
    </row>
    <row r="414" spans="1:9" x14ac:dyDescent="0.2">
      <c r="A414" s="2">
        <v>1</v>
      </c>
      <c r="B414" s="1" t="s">
        <v>52</v>
      </c>
      <c r="C414" s="4">
        <v>19</v>
      </c>
      <c r="D414" s="8">
        <v>13.19</v>
      </c>
      <c r="E414" s="4">
        <v>13</v>
      </c>
      <c r="F414" s="8">
        <v>13.68</v>
      </c>
      <c r="G414" s="4">
        <v>6</v>
      </c>
      <c r="H414" s="8">
        <v>13.64</v>
      </c>
      <c r="I414" s="4">
        <v>0</v>
      </c>
    </row>
    <row r="415" spans="1:9" x14ac:dyDescent="0.2">
      <c r="A415" s="2">
        <v>2</v>
      </c>
      <c r="B415" s="1" t="s">
        <v>59</v>
      </c>
      <c r="C415" s="4">
        <v>15</v>
      </c>
      <c r="D415" s="8">
        <v>10.42</v>
      </c>
      <c r="E415" s="4">
        <v>15</v>
      </c>
      <c r="F415" s="8">
        <v>15.79</v>
      </c>
      <c r="G415" s="4">
        <v>0</v>
      </c>
      <c r="H415" s="8">
        <v>0</v>
      </c>
      <c r="I415" s="4">
        <v>0</v>
      </c>
    </row>
    <row r="416" spans="1:9" x14ac:dyDescent="0.2">
      <c r="A416" s="2">
        <v>3</v>
      </c>
      <c r="B416" s="1" t="s">
        <v>58</v>
      </c>
      <c r="C416" s="4">
        <v>14</v>
      </c>
      <c r="D416" s="8">
        <v>9.7200000000000006</v>
      </c>
      <c r="E416" s="4">
        <v>13</v>
      </c>
      <c r="F416" s="8">
        <v>13.68</v>
      </c>
      <c r="G416" s="4">
        <v>1</v>
      </c>
      <c r="H416" s="8">
        <v>2.27</v>
      </c>
      <c r="I416" s="4">
        <v>0</v>
      </c>
    </row>
    <row r="417" spans="1:9" x14ac:dyDescent="0.2">
      <c r="A417" s="2">
        <v>4</v>
      </c>
      <c r="B417" s="1" t="s">
        <v>54</v>
      </c>
      <c r="C417" s="4">
        <v>12</v>
      </c>
      <c r="D417" s="8">
        <v>8.33</v>
      </c>
      <c r="E417" s="4">
        <v>8</v>
      </c>
      <c r="F417" s="8">
        <v>8.42</v>
      </c>
      <c r="G417" s="4">
        <v>4</v>
      </c>
      <c r="H417" s="8">
        <v>9.09</v>
      </c>
      <c r="I417" s="4">
        <v>0</v>
      </c>
    </row>
    <row r="418" spans="1:9" x14ac:dyDescent="0.2">
      <c r="A418" s="2">
        <v>5</v>
      </c>
      <c r="B418" s="1" t="s">
        <v>43</v>
      </c>
      <c r="C418" s="4">
        <v>10</v>
      </c>
      <c r="D418" s="8">
        <v>6.94</v>
      </c>
      <c r="E418" s="4">
        <v>8</v>
      </c>
      <c r="F418" s="8">
        <v>8.42</v>
      </c>
      <c r="G418" s="4">
        <v>2</v>
      </c>
      <c r="H418" s="8">
        <v>4.55</v>
      </c>
      <c r="I418" s="4">
        <v>0</v>
      </c>
    </row>
    <row r="419" spans="1:9" x14ac:dyDescent="0.2">
      <c r="A419" s="2">
        <v>6</v>
      </c>
      <c r="B419" s="1" t="s">
        <v>67</v>
      </c>
      <c r="C419" s="4">
        <v>9</v>
      </c>
      <c r="D419" s="8">
        <v>6.25</v>
      </c>
      <c r="E419" s="4">
        <v>9</v>
      </c>
      <c r="F419" s="8">
        <v>9.4700000000000006</v>
      </c>
      <c r="G419" s="4">
        <v>0</v>
      </c>
      <c r="H419" s="8">
        <v>0</v>
      </c>
      <c r="I419" s="4">
        <v>0</v>
      </c>
    </row>
    <row r="420" spans="1:9" x14ac:dyDescent="0.2">
      <c r="A420" s="2">
        <v>7</v>
      </c>
      <c r="B420" s="1" t="s">
        <v>45</v>
      </c>
      <c r="C420" s="4">
        <v>6</v>
      </c>
      <c r="D420" s="8">
        <v>4.17</v>
      </c>
      <c r="E420" s="4">
        <v>2</v>
      </c>
      <c r="F420" s="8">
        <v>2.11</v>
      </c>
      <c r="G420" s="4">
        <v>4</v>
      </c>
      <c r="H420" s="8">
        <v>9.09</v>
      </c>
      <c r="I420" s="4">
        <v>0</v>
      </c>
    </row>
    <row r="421" spans="1:9" x14ac:dyDescent="0.2">
      <c r="A421" s="2">
        <v>8</v>
      </c>
      <c r="B421" s="1" t="s">
        <v>44</v>
      </c>
      <c r="C421" s="4">
        <v>5</v>
      </c>
      <c r="D421" s="8">
        <v>3.47</v>
      </c>
      <c r="E421" s="4">
        <v>5</v>
      </c>
      <c r="F421" s="8">
        <v>5.26</v>
      </c>
      <c r="G421" s="4">
        <v>0</v>
      </c>
      <c r="H421" s="8">
        <v>0</v>
      </c>
      <c r="I421" s="4">
        <v>0</v>
      </c>
    </row>
    <row r="422" spans="1:9" x14ac:dyDescent="0.2">
      <c r="A422" s="2">
        <v>8</v>
      </c>
      <c r="B422" s="1" t="s">
        <v>53</v>
      </c>
      <c r="C422" s="4">
        <v>5</v>
      </c>
      <c r="D422" s="8">
        <v>3.47</v>
      </c>
      <c r="E422" s="4">
        <v>3</v>
      </c>
      <c r="F422" s="8">
        <v>3.16</v>
      </c>
      <c r="G422" s="4">
        <v>2</v>
      </c>
      <c r="H422" s="8">
        <v>4.55</v>
      </c>
      <c r="I422" s="4">
        <v>0</v>
      </c>
    </row>
    <row r="423" spans="1:9" x14ac:dyDescent="0.2">
      <c r="A423" s="2">
        <v>8</v>
      </c>
      <c r="B423" s="1" t="s">
        <v>60</v>
      </c>
      <c r="C423" s="4">
        <v>5</v>
      </c>
      <c r="D423" s="8">
        <v>3.47</v>
      </c>
      <c r="E423" s="4">
        <v>2</v>
      </c>
      <c r="F423" s="8">
        <v>2.11</v>
      </c>
      <c r="G423" s="4">
        <v>2</v>
      </c>
      <c r="H423" s="8">
        <v>4.55</v>
      </c>
      <c r="I423" s="4">
        <v>0</v>
      </c>
    </row>
    <row r="424" spans="1:9" x14ac:dyDescent="0.2">
      <c r="A424" s="2">
        <v>11</v>
      </c>
      <c r="B424" s="1" t="s">
        <v>46</v>
      </c>
      <c r="C424" s="4">
        <v>4</v>
      </c>
      <c r="D424" s="8">
        <v>2.78</v>
      </c>
      <c r="E424" s="4">
        <v>1</v>
      </c>
      <c r="F424" s="8">
        <v>1.05</v>
      </c>
      <c r="G424" s="4">
        <v>3</v>
      </c>
      <c r="H424" s="8">
        <v>6.82</v>
      </c>
      <c r="I424" s="4">
        <v>0</v>
      </c>
    </row>
    <row r="425" spans="1:9" x14ac:dyDescent="0.2">
      <c r="A425" s="2">
        <v>11</v>
      </c>
      <c r="B425" s="1" t="s">
        <v>88</v>
      </c>
      <c r="C425" s="4">
        <v>4</v>
      </c>
      <c r="D425" s="8">
        <v>2.78</v>
      </c>
      <c r="E425" s="4">
        <v>3</v>
      </c>
      <c r="F425" s="8">
        <v>3.16</v>
      </c>
      <c r="G425" s="4">
        <v>1</v>
      </c>
      <c r="H425" s="8">
        <v>2.27</v>
      </c>
      <c r="I425" s="4">
        <v>0</v>
      </c>
    </row>
    <row r="426" spans="1:9" x14ac:dyDescent="0.2">
      <c r="A426" s="2">
        <v>13</v>
      </c>
      <c r="B426" s="1" t="s">
        <v>48</v>
      </c>
      <c r="C426" s="4">
        <v>3</v>
      </c>
      <c r="D426" s="8">
        <v>2.08</v>
      </c>
      <c r="E426" s="4">
        <v>0</v>
      </c>
      <c r="F426" s="8">
        <v>0</v>
      </c>
      <c r="G426" s="4">
        <v>3</v>
      </c>
      <c r="H426" s="8">
        <v>6.82</v>
      </c>
      <c r="I426" s="4">
        <v>0</v>
      </c>
    </row>
    <row r="427" spans="1:9" x14ac:dyDescent="0.2">
      <c r="A427" s="2">
        <v>13</v>
      </c>
      <c r="B427" s="1" t="s">
        <v>57</v>
      </c>
      <c r="C427" s="4">
        <v>3</v>
      </c>
      <c r="D427" s="8">
        <v>2.08</v>
      </c>
      <c r="E427" s="4">
        <v>0</v>
      </c>
      <c r="F427" s="8">
        <v>0</v>
      </c>
      <c r="G427" s="4">
        <v>2</v>
      </c>
      <c r="H427" s="8">
        <v>4.55</v>
      </c>
      <c r="I427" s="4">
        <v>0</v>
      </c>
    </row>
    <row r="428" spans="1:9" x14ac:dyDescent="0.2">
      <c r="A428" s="2">
        <v>13</v>
      </c>
      <c r="B428" s="1" t="s">
        <v>91</v>
      </c>
      <c r="C428" s="4">
        <v>3</v>
      </c>
      <c r="D428" s="8">
        <v>2.08</v>
      </c>
      <c r="E428" s="4">
        <v>2</v>
      </c>
      <c r="F428" s="8">
        <v>2.11</v>
      </c>
      <c r="G428" s="4">
        <v>1</v>
      </c>
      <c r="H428" s="8">
        <v>2.27</v>
      </c>
      <c r="I428" s="4">
        <v>0</v>
      </c>
    </row>
    <row r="429" spans="1:9" x14ac:dyDescent="0.2">
      <c r="A429" s="2">
        <v>16</v>
      </c>
      <c r="B429" s="1" t="s">
        <v>68</v>
      </c>
      <c r="C429" s="4">
        <v>2</v>
      </c>
      <c r="D429" s="8">
        <v>1.39</v>
      </c>
      <c r="E429" s="4">
        <v>1</v>
      </c>
      <c r="F429" s="8">
        <v>1.05</v>
      </c>
      <c r="G429" s="4">
        <v>1</v>
      </c>
      <c r="H429" s="8">
        <v>2.27</v>
      </c>
      <c r="I429" s="4">
        <v>0</v>
      </c>
    </row>
    <row r="430" spans="1:9" x14ac:dyDescent="0.2">
      <c r="A430" s="2">
        <v>16</v>
      </c>
      <c r="B430" s="1" t="s">
        <v>47</v>
      </c>
      <c r="C430" s="4">
        <v>2</v>
      </c>
      <c r="D430" s="8">
        <v>1.39</v>
      </c>
      <c r="E430" s="4">
        <v>0</v>
      </c>
      <c r="F430" s="8">
        <v>0</v>
      </c>
      <c r="G430" s="4">
        <v>2</v>
      </c>
      <c r="H430" s="8">
        <v>4.55</v>
      </c>
      <c r="I430" s="4">
        <v>0</v>
      </c>
    </row>
    <row r="431" spans="1:9" x14ac:dyDescent="0.2">
      <c r="A431" s="2">
        <v>16</v>
      </c>
      <c r="B431" s="1" t="s">
        <v>51</v>
      </c>
      <c r="C431" s="4">
        <v>2</v>
      </c>
      <c r="D431" s="8">
        <v>1.39</v>
      </c>
      <c r="E431" s="4">
        <v>2</v>
      </c>
      <c r="F431" s="8">
        <v>2.11</v>
      </c>
      <c r="G431" s="4">
        <v>0</v>
      </c>
      <c r="H431" s="8">
        <v>0</v>
      </c>
      <c r="I431" s="4">
        <v>0</v>
      </c>
    </row>
    <row r="432" spans="1:9" x14ac:dyDescent="0.2">
      <c r="A432" s="2">
        <v>16</v>
      </c>
      <c r="B432" s="1" t="s">
        <v>55</v>
      </c>
      <c r="C432" s="4">
        <v>2</v>
      </c>
      <c r="D432" s="8">
        <v>1.39</v>
      </c>
      <c r="E432" s="4">
        <v>2</v>
      </c>
      <c r="F432" s="8">
        <v>2.11</v>
      </c>
      <c r="G432" s="4">
        <v>0</v>
      </c>
      <c r="H432" s="8">
        <v>0</v>
      </c>
      <c r="I432" s="4">
        <v>0</v>
      </c>
    </row>
    <row r="433" spans="1:9" x14ac:dyDescent="0.2">
      <c r="A433" s="2">
        <v>16</v>
      </c>
      <c r="B433" s="1" t="s">
        <v>74</v>
      </c>
      <c r="C433" s="4">
        <v>2</v>
      </c>
      <c r="D433" s="8">
        <v>1.39</v>
      </c>
      <c r="E433" s="4">
        <v>1</v>
      </c>
      <c r="F433" s="8">
        <v>1.05</v>
      </c>
      <c r="G433" s="4">
        <v>1</v>
      </c>
      <c r="H433" s="8">
        <v>2.27</v>
      </c>
      <c r="I433" s="4">
        <v>0</v>
      </c>
    </row>
    <row r="434" spans="1:9" x14ac:dyDescent="0.2">
      <c r="A434" s="2">
        <v>16</v>
      </c>
      <c r="B434" s="1" t="s">
        <v>65</v>
      </c>
      <c r="C434" s="4">
        <v>2</v>
      </c>
      <c r="D434" s="8">
        <v>1.39</v>
      </c>
      <c r="E434" s="4">
        <v>2</v>
      </c>
      <c r="F434" s="8">
        <v>2.11</v>
      </c>
      <c r="G434" s="4">
        <v>0</v>
      </c>
      <c r="H434" s="8">
        <v>0</v>
      </c>
      <c r="I434" s="4">
        <v>0</v>
      </c>
    </row>
    <row r="435" spans="1:9" x14ac:dyDescent="0.2">
      <c r="A435" s="2">
        <v>16</v>
      </c>
      <c r="B435" s="1" t="s">
        <v>64</v>
      </c>
      <c r="C435" s="4">
        <v>2</v>
      </c>
      <c r="D435" s="8">
        <v>1.39</v>
      </c>
      <c r="E435" s="4">
        <v>0</v>
      </c>
      <c r="F435" s="8">
        <v>0</v>
      </c>
      <c r="G435" s="4">
        <v>1</v>
      </c>
      <c r="H435" s="8">
        <v>2.27</v>
      </c>
      <c r="I435" s="4">
        <v>1</v>
      </c>
    </row>
    <row r="436" spans="1:9" x14ac:dyDescent="0.2">
      <c r="A436" s="1"/>
      <c r="C436" s="4"/>
      <c r="D436" s="8"/>
      <c r="E436" s="4"/>
      <c r="F436" s="8"/>
      <c r="G436" s="4"/>
      <c r="H436" s="8"/>
      <c r="I436" s="4"/>
    </row>
    <row r="437" spans="1:9" x14ac:dyDescent="0.2">
      <c r="A437" s="1" t="s">
        <v>18</v>
      </c>
      <c r="C437" s="4"/>
      <c r="D437" s="8"/>
      <c r="E437" s="4"/>
      <c r="F437" s="8"/>
      <c r="G437" s="4"/>
      <c r="H437" s="8"/>
      <c r="I437" s="4"/>
    </row>
    <row r="438" spans="1:9" x14ac:dyDescent="0.2">
      <c r="A438" s="2">
        <v>1</v>
      </c>
      <c r="B438" s="1" t="s">
        <v>52</v>
      </c>
      <c r="C438" s="4">
        <v>8</v>
      </c>
      <c r="D438" s="8">
        <v>25.81</v>
      </c>
      <c r="E438" s="4">
        <v>8</v>
      </c>
      <c r="F438" s="8">
        <v>36.36</v>
      </c>
      <c r="G438" s="4">
        <v>0</v>
      </c>
      <c r="H438" s="8">
        <v>0</v>
      </c>
      <c r="I438" s="4">
        <v>0</v>
      </c>
    </row>
    <row r="439" spans="1:9" x14ac:dyDescent="0.2">
      <c r="A439" s="2">
        <v>2</v>
      </c>
      <c r="B439" s="1" t="s">
        <v>43</v>
      </c>
      <c r="C439" s="4">
        <v>5</v>
      </c>
      <c r="D439" s="8">
        <v>16.13</v>
      </c>
      <c r="E439" s="4">
        <v>2</v>
      </c>
      <c r="F439" s="8">
        <v>9.09</v>
      </c>
      <c r="G439" s="4">
        <v>3</v>
      </c>
      <c r="H439" s="8">
        <v>50</v>
      </c>
      <c r="I439" s="4">
        <v>0</v>
      </c>
    </row>
    <row r="440" spans="1:9" x14ac:dyDescent="0.2">
      <c r="A440" s="2">
        <v>3</v>
      </c>
      <c r="B440" s="1" t="s">
        <v>53</v>
      </c>
      <c r="C440" s="4">
        <v>3</v>
      </c>
      <c r="D440" s="8">
        <v>9.68</v>
      </c>
      <c r="E440" s="4">
        <v>3</v>
      </c>
      <c r="F440" s="8">
        <v>13.64</v>
      </c>
      <c r="G440" s="4">
        <v>0</v>
      </c>
      <c r="H440" s="8">
        <v>0</v>
      </c>
      <c r="I440" s="4">
        <v>0</v>
      </c>
    </row>
    <row r="441" spans="1:9" x14ac:dyDescent="0.2">
      <c r="A441" s="2">
        <v>4</v>
      </c>
      <c r="B441" s="1" t="s">
        <v>45</v>
      </c>
      <c r="C441" s="4">
        <v>2</v>
      </c>
      <c r="D441" s="8">
        <v>6.45</v>
      </c>
      <c r="E441" s="4">
        <v>1</v>
      </c>
      <c r="F441" s="8">
        <v>4.55</v>
      </c>
      <c r="G441" s="4">
        <v>1</v>
      </c>
      <c r="H441" s="8">
        <v>16.670000000000002</v>
      </c>
      <c r="I441" s="4">
        <v>0</v>
      </c>
    </row>
    <row r="442" spans="1:9" x14ac:dyDescent="0.2">
      <c r="A442" s="2">
        <v>4</v>
      </c>
      <c r="B442" s="1" t="s">
        <v>59</v>
      </c>
      <c r="C442" s="4">
        <v>2</v>
      </c>
      <c r="D442" s="8">
        <v>6.45</v>
      </c>
      <c r="E442" s="4">
        <v>2</v>
      </c>
      <c r="F442" s="8">
        <v>9.09</v>
      </c>
      <c r="G442" s="4">
        <v>0</v>
      </c>
      <c r="H442" s="8">
        <v>0</v>
      </c>
      <c r="I442" s="4">
        <v>0</v>
      </c>
    </row>
    <row r="443" spans="1:9" x14ac:dyDescent="0.2">
      <c r="A443" s="2">
        <v>6</v>
      </c>
      <c r="B443" s="1" t="s">
        <v>44</v>
      </c>
      <c r="C443" s="4">
        <v>1</v>
      </c>
      <c r="D443" s="8">
        <v>3.23</v>
      </c>
      <c r="E443" s="4">
        <v>1</v>
      </c>
      <c r="F443" s="8">
        <v>4.55</v>
      </c>
      <c r="G443" s="4">
        <v>0</v>
      </c>
      <c r="H443" s="8">
        <v>0</v>
      </c>
      <c r="I443" s="4">
        <v>0</v>
      </c>
    </row>
    <row r="444" spans="1:9" x14ac:dyDescent="0.2">
      <c r="A444" s="2">
        <v>6</v>
      </c>
      <c r="B444" s="1" t="s">
        <v>46</v>
      </c>
      <c r="C444" s="4">
        <v>1</v>
      </c>
      <c r="D444" s="8">
        <v>3.23</v>
      </c>
      <c r="E444" s="4">
        <v>1</v>
      </c>
      <c r="F444" s="8">
        <v>4.55</v>
      </c>
      <c r="G444" s="4">
        <v>0</v>
      </c>
      <c r="H444" s="8">
        <v>0</v>
      </c>
      <c r="I444" s="4">
        <v>0</v>
      </c>
    </row>
    <row r="445" spans="1:9" x14ac:dyDescent="0.2">
      <c r="A445" s="2">
        <v>6</v>
      </c>
      <c r="B445" s="1" t="s">
        <v>90</v>
      </c>
      <c r="C445" s="4">
        <v>1</v>
      </c>
      <c r="D445" s="8">
        <v>3.23</v>
      </c>
      <c r="E445" s="4">
        <v>0</v>
      </c>
      <c r="F445" s="8">
        <v>0</v>
      </c>
      <c r="G445" s="4">
        <v>1</v>
      </c>
      <c r="H445" s="8">
        <v>16.670000000000002</v>
      </c>
      <c r="I445" s="4">
        <v>0</v>
      </c>
    </row>
    <row r="446" spans="1:9" x14ac:dyDescent="0.2">
      <c r="A446" s="2">
        <v>6</v>
      </c>
      <c r="B446" s="1" t="s">
        <v>93</v>
      </c>
      <c r="C446" s="4">
        <v>1</v>
      </c>
      <c r="D446" s="8">
        <v>3.23</v>
      </c>
      <c r="E446" s="4">
        <v>0</v>
      </c>
      <c r="F446" s="8">
        <v>0</v>
      </c>
      <c r="G446" s="4">
        <v>0</v>
      </c>
      <c r="H446" s="8">
        <v>0</v>
      </c>
      <c r="I446" s="4">
        <v>1</v>
      </c>
    </row>
    <row r="447" spans="1:9" x14ac:dyDescent="0.2">
      <c r="A447" s="2">
        <v>6</v>
      </c>
      <c r="B447" s="1" t="s">
        <v>47</v>
      </c>
      <c r="C447" s="4">
        <v>1</v>
      </c>
      <c r="D447" s="8">
        <v>3.23</v>
      </c>
      <c r="E447" s="4">
        <v>0</v>
      </c>
      <c r="F447" s="8">
        <v>0</v>
      </c>
      <c r="G447" s="4">
        <v>1</v>
      </c>
      <c r="H447" s="8">
        <v>16.670000000000002</v>
      </c>
      <c r="I447" s="4">
        <v>0</v>
      </c>
    </row>
    <row r="448" spans="1:9" x14ac:dyDescent="0.2">
      <c r="A448" s="2">
        <v>6</v>
      </c>
      <c r="B448" s="1" t="s">
        <v>51</v>
      </c>
      <c r="C448" s="4">
        <v>1</v>
      </c>
      <c r="D448" s="8">
        <v>3.23</v>
      </c>
      <c r="E448" s="4">
        <v>1</v>
      </c>
      <c r="F448" s="8">
        <v>4.55</v>
      </c>
      <c r="G448" s="4">
        <v>0</v>
      </c>
      <c r="H448" s="8">
        <v>0</v>
      </c>
      <c r="I448" s="4">
        <v>0</v>
      </c>
    </row>
    <row r="449" spans="1:9" x14ac:dyDescent="0.2">
      <c r="A449" s="2">
        <v>6</v>
      </c>
      <c r="B449" s="1" t="s">
        <v>54</v>
      </c>
      <c r="C449" s="4">
        <v>1</v>
      </c>
      <c r="D449" s="8">
        <v>3.23</v>
      </c>
      <c r="E449" s="4">
        <v>1</v>
      </c>
      <c r="F449" s="8">
        <v>4.55</v>
      </c>
      <c r="G449" s="4">
        <v>0</v>
      </c>
      <c r="H449" s="8">
        <v>0</v>
      </c>
      <c r="I449" s="4">
        <v>0</v>
      </c>
    </row>
    <row r="450" spans="1:9" x14ac:dyDescent="0.2">
      <c r="A450" s="2">
        <v>6</v>
      </c>
      <c r="B450" s="1" t="s">
        <v>67</v>
      </c>
      <c r="C450" s="4">
        <v>1</v>
      </c>
      <c r="D450" s="8">
        <v>3.23</v>
      </c>
      <c r="E450" s="4">
        <v>1</v>
      </c>
      <c r="F450" s="8">
        <v>4.55</v>
      </c>
      <c r="G450" s="4">
        <v>0</v>
      </c>
      <c r="H450" s="8">
        <v>0</v>
      </c>
      <c r="I450" s="4">
        <v>0</v>
      </c>
    </row>
    <row r="451" spans="1:9" x14ac:dyDescent="0.2">
      <c r="A451" s="2">
        <v>6</v>
      </c>
      <c r="B451" s="1" t="s">
        <v>58</v>
      </c>
      <c r="C451" s="4">
        <v>1</v>
      </c>
      <c r="D451" s="8">
        <v>3.23</v>
      </c>
      <c r="E451" s="4">
        <v>1</v>
      </c>
      <c r="F451" s="8">
        <v>4.55</v>
      </c>
      <c r="G451" s="4">
        <v>0</v>
      </c>
      <c r="H451" s="8">
        <v>0</v>
      </c>
      <c r="I451" s="4">
        <v>0</v>
      </c>
    </row>
    <row r="452" spans="1:9" x14ac:dyDescent="0.2">
      <c r="A452" s="2">
        <v>6</v>
      </c>
      <c r="B452" s="1" t="s">
        <v>74</v>
      </c>
      <c r="C452" s="4">
        <v>1</v>
      </c>
      <c r="D452" s="8">
        <v>3.23</v>
      </c>
      <c r="E452" s="4">
        <v>0</v>
      </c>
      <c r="F452" s="8">
        <v>0</v>
      </c>
      <c r="G452" s="4">
        <v>0</v>
      </c>
      <c r="H452" s="8">
        <v>0</v>
      </c>
      <c r="I452" s="4">
        <v>0</v>
      </c>
    </row>
    <row r="453" spans="1:9" x14ac:dyDescent="0.2">
      <c r="A453" s="2">
        <v>6</v>
      </c>
      <c r="B453" s="1" t="s">
        <v>61</v>
      </c>
      <c r="C453" s="4">
        <v>1</v>
      </c>
      <c r="D453" s="8">
        <v>3.23</v>
      </c>
      <c r="E453" s="4">
        <v>0</v>
      </c>
      <c r="F453" s="8">
        <v>0</v>
      </c>
      <c r="G453" s="4">
        <v>0</v>
      </c>
      <c r="H453" s="8">
        <v>0</v>
      </c>
      <c r="I453" s="4">
        <v>1</v>
      </c>
    </row>
    <row r="454" spans="1:9" x14ac:dyDescent="0.2">
      <c r="A454" s="1"/>
      <c r="C454" s="4"/>
      <c r="D454" s="8"/>
      <c r="E454" s="4"/>
      <c r="F454" s="8"/>
      <c r="G454" s="4"/>
      <c r="H454" s="8"/>
      <c r="I454" s="4"/>
    </row>
    <row r="455" spans="1:9" x14ac:dyDescent="0.2">
      <c r="A455" s="1" t="s">
        <v>19</v>
      </c>
      <c r="C455" s="4"/>
      <c r="D455" s="8"/>
      <c r="E455" s="4"/>
      <c r="F455" s="8"/>
      <c r="G455" s="4"/>
      <c r="H455" s="8"/>
      <c r="I455" s="4"/>
    </row>
    <row r="456" spans="1:9" x14ac:dyDescent="0.2">
      <c r="A456" s="2">
        <v>1</v>
      </c>
      <c r="B456" s="1" t="s">
        <v>58</v>
      </c>
      <c r="C456" s="4">
        <v>68</v>
      </c>
      <c r="D456" s="8">
        <v>10.86</v>
      </c>
      <c r="E456" s="4">
        <v>60</v>
      </c>
      <c r="F456" s="8">
        <v>14.49</v>
      </c>
      <c r="G456" s="4">
        <v>7</v>
      </c>
      <c r="H456" s="8">
        <v>3.63</v>
      </c>
      <c r="I456" s="4">
        <v>1</v>
      </c>
    </row>
    <row r="457" spans="1:9" x14ac:dyDescent="0.2">
      <c r="A457" s="2">
        <v>2</v>
      </c>
      <c r="B457" s="1" t="s">
        <v>59</v>
      </c>
      <c r="C457" s="4">
        <v>64</v>
      </c>
      <c r="D457" s="8">
        <v>10.220000000000001</v>
      </c>
      <c r="E457" s="4">
        <v>61</v>
      </c>
      <c r="F457" s="8">
        <v>14.73</v>
      </c>
      <c r="G457" s="4">
        <v>3</v>
      </c>
      <c r="H457" s="8">
        <v>1.55</v>
      </c>
      <c r="I457" s="4">
        <v>0</v>
      </c>
    </row>
    <row r="458" spans="1:9" x14ac:dyDescent="0.2">
      <c r="A458" s="2">
        <v>3</v>
      </c>
      <c r="B458" s="1" t="s">
        <v>52</v>
      </c>
      <c r="C458" s="4">
        <v>63</v>
      </c>
      <c r="D458" s="8">
        <v>10.06</v>
      </c>
      <c r="E458" s="4">
        <v>41</v>
      </c>
      <c r="F458" s="8">
        <v>9.9</v>
      </c>
      <c r="G458" s="4">
        <v>19</v>
      </c>
      <c r="H458" s="8">
        <v>9.84</v>
      </c>
      <c r="I458" s="4">
        <v>3</v>
      </c>
    </row>
    <row r="459" spans="1:9" x14ac:dyDescent="0.2">
      <c r="A459" s="2">
        <v>4</v>
      </c>
      <c r="B459" s="1" t="s">
        <v>43</v>
      </c>
      <c r="C459" s="4">
        <v>49</v>
      </c>
      <c r="D459" s="8">
        <v>7.83</v>
      </c>
      <c r="E459" s="4">
        <v>25</v>
      </c>
      <c r="F459" s="8">
        <v>6.04</v>
      </c>
      <c r="G459" s="4">
        <v>24</v>
      </c>
      <c r="H459" s="8">
        <v>12.44</v>
      </c>
      <c r="I459" s="4">
        <v>0</v>
      </c>
    </row>
    <row r="460" spans="1:9" x14ac:dyDescent="0.2">
      <c r="A460" s="2">
        <v>5</v>
      </c>
      <c r="B460" s="1" t="s">
        <v>54</v>
      </c>
      <c r="C460" s="4">
        <v>48</v>
      </c>
      <c r="D460" s="8">
        <v>7.67</v>
      </c>
      <c r="E460" s="4">
        <v>25</v>
      </c>
      <c r="F460" s="8">
        <v>6.04</v>
      </c>
      <c r="G460" s="4">
        <v>23</v>
      </c>
      <c r="H460" s="8">
        <v>11.92</v>
      </c>
      <c r="I460" s="4">
        <v>0</v>
      </c>
    </row>
    <row r="461" spans="1:9" x14ac:dyDescent="0.2">
      <c r="A461" s="2">
        <v>6</v>
      </c>
      <c r="B461" s="1" t="s">
        <v>55</v>
      </c>
      <c r="C461" s="4">
        <v>45</v>
      </c>
      <c r="D461" s="8">
        <v>7.19</v>
      </c>
      <c r="E461" s="4">
        <v>38</v>
      </c>
      <c r="F461" s="8">
        <v>9.18</v>
      </c>
      <c r="G461" s="4">
        <v>5</v>
      </c>
      <c r="H461" s="8">
        <v>2.59</v>
      </c>
      <c r="I461" s="4">
        <v>1</v>
      </c>
    </row>
    <row r="462" spans="1:9" x14ac:dyDescent="0.2">
      <c r="A462" s="2">
        <v>7</v>
      </c>
      <c r="B462" s="1" t="s">
        <v>44</v>
      </c>
      <c r="C462" s="4">
        <v>38</v>
      </c>
      <c r="D462" s="8">
        <v>6.07</v>
      </c>
      <c r="E462" s="4">
        <v>31</v>
      </c>
      <c r="F462" s="8">
        <v>7.49</v>
      </c>
      <c r="G462" s="4">
        <v>7</v>
      </c>
      <c r="H462" s="8">
        <v>3.63</v>
      </c>
      <c r="I462" s="4">
        <v>0</v>
      </c>
    </row>
    <row r="463" spans="1:9" x14ac:dyDescent="0.2">
      <c r="A463" s="2">
        <v>8</v>
      </c>
      <c r="B463" s="1" t="s">
        <v>46</v>
      </c>
      <c r="C463" s="4">
        <v>21</v>
      </c>
      <c r="D463" s="8">
        <v>3.35</v>
      </c>
      <c r="E463" s="4">
        <v>14</v>
      </c>
      <c r="F463" s="8">
        <v>3.38</v>
      </c>
      <c r="G463" s="4">
        <v>7</v>
      </c>
      <c r="H463" s="8">
        <v>3.63</v>
      </c>
      <c r="I463" s="4">
        <v>0</v>
      </c>
    </row>
    <row r="464" spans="1:9" x14ac:dyDescent="0.2">
      <c r="A464" s="2">
        <v>9</v>
      </c>
      <c r="B464" s="1" t="s">
        <v>47</v>
      </c>
      <c r="C464" s="4">
        <v>18</v>
      </c>
      <c r="D464" s="8">
        <v>2.88</v>
      </c>
      <c r="E464" s="4">
        <v>8</v>
      </c>
      <c r="F464" s="8">
        <v>1.93</v>
      </c>
      <c r="G464" s="4">
        <v>10</v>
      </c>
      <c r="H464" s="8">
        <v>5.18</v>
      </c>
      <c r="I464" s="4">
        <v>0</v>
      </c>
    </row>
    <row r="465" spans="1:9" x14ac:dyDescent="0.2">
      <c r="A465" s="2">
        <v>10</v>
      </c>
      <c r="B465" s="1" t="s">
        <v>67</v>
      </c>
      <c r="C465" s="4">
        <v>17</v>
      </c>
      <c r="D465" s="8">
        <v>2.72</v>
      </c>
      <c r="E465" s="4">
        <v>15</v>
      </c>
      <c r="F465" s="8">
        <v>3.62</v>
      </c>
      <c r="G465" s="4">
        <v>2</v>
      </c>
      <c r="H465" s="8">
        <v>1.04</v>
      </c>
      <c r="I465" s="4">
        <v>0</v>
      </c>
    </row>
    <row r="466" spans="1:9" x14ac:dyDescent="0.2">
      <c r="A466" s="2">
        <v>11</v>
      </c>
      <c r="B466" s="1" t="s">
        <v>45</v>
      </c>
      <c r="C466" s="4">
        <v>14</v>
      </c>
      <c r="D466" s="8">
        <v>2.2400000000000002</v>
      </c>
      <c r="E466" s="4">
        <v>9</v>
      </c>
      <c r="F466" s="8">
        <v>2.17</v>
      </c>
      <c r="G466" s="4">
        <v>5</v>
      </c>
      <c r="H466" s="8">
        <v>2.59</v>
      </c>
      <c r="I466" s="4">
        <v>0</v>
      </c>
    </row>
    <row r="467" spans="1:9" x14ac:dyDescent="0.2">
      <c r="A467" s="2">
        <v>12</v>
      </c>
      <c r="B467" s="1" t="s">
        <v>61</v>
      </c>
      <c r="C467" s="4">
        <v>13</v>
      </c>
      <c r="D467" s="8">
        <v>2.08</v>
      </c>
      <c r="E467" s="4">
        <v>11</v>
      </c>
      <c r="F467" s="8">
        <v>2.66</v>
      </c>
      <c r="G467" s="4">
        <v>0</v>
      </c>
      <c r="H467" s="8">
        <v>0</v>
      </c>
      <c r="I467" s="4">
        <v>0</v>
      </c>
    </row>
    <row r="468" spans="1:9" x14ac:dyDescent="0.2">
      <c r="A468" s="2">
        <v>13</v>
      </c>
      <c r="B468" s="1" t="s">
        <v>51</v>
      </c>
      <c r="C468" s="4">
        <v>12</v>
      </c>
      <c r="D468" s="8">
        <v>1.92</v>
      </c>
      <c r="E468" s="4">
        <v>10</v>
      </c>
      <c r="F468" s="8">
        <v>2.42</v>
      </c>
      <c r="G468" s="4">
        <v>2</v>
      </c>
      <c r="H468" s="8">
        <v>1.04</v>
      </c>
      <c r="I468" s="4">
        <v>0</v>
      </c>
    </row>
    <row r="469" spans="1:9" x14ac:dyDescent="0.2">
      <c r="A469" s="2">
        <v>14</v>
      </c>
      <c r="B469" s="1" t="s">
        <v>78</v>
      </c>
      <c r="C469" s="4">
        <v>11</v>
      </c>
      <c r="D469" s="8">
        <v>1.76</v>
      </c>
      <c r="E469" s="4">
        <v>6</v>
      </c>
      <c r="F469" s="8">
        <v>1.45</v>
      </c>
      <c r="G469" s="4">
        <v>5</v>
      </c>
      <c r="H469" s="8">
        <v>2.59</v>
      </c>
      <c r="I469" s="4">
        <v>0</v>
      </c>
    </row>
    <row r="470" spans="1:9" x14ac:dyDescent="0.2">
      <c r="A470" s="2">
        <v>14</v>
      </c>
      <c r="B470" s="1" t="s">
        <v>48</v>
      </c>
      <c r="C470" s="4">
        <v>11</v>
      </c>
      <c r="D470" s="8">
        <v>1.76</v>
      </c>
      <c r="E470" s="4">
        <v>3</v>
      </c>
      <c r="F470" s="8">
        <v>0.72</v>
      </c>
      <c r="G470" s="4">
        <v>8</v>
      </c>
      <c r="H470" s="8">
        <v>4.1500000000000004</v>
      </c>
      <c r="I470" s="4">
        <v>0</v>
      </c>
    </row>
    <row r="471" spans="1:9" x14ac:dyDescent="0.2">
      <c r="A471" s="2">
        <v>14</v>
      </c>
      <c r="B471" s="1" t="s">
        <v>57</v>
      </c>
      <c r="C471" s="4">
        <v>11</v>
      </c>
      <c r="D471" s="8">
        <v>1.76</v>
      </c>
      <c r="E471" s="4">
        <v>4</v>
      </c>
      <c r="F471" s="8">
        <v>0.97</v>
      </c>
      <c r="G471" s="4">
        <v>7</v>
      </c>
      <c r="H471" s="8">
        <v>3.63</v>
      </c>
      <c r="I471" s="4">
        <v>0</v>
      </c>
    </row>
    <row r="472" spans="1:9" x14ac:dyDescent="0.2">
      <c r="A472" s="2">
        <v>14</v>
      </c>
      <c r="B472" s="1" t="s">
        <v>60</v>
      </c>
      <c r="C472" s="4">
        <v>11</v>
      </c>
      <c r="D472" s="8">
        <v>1.76</v>
      </c>
      <c r="E472" s="4">
        <v>5</v>
      </c>
      <c r="F472" s="8">
        <v>1.21</v>
      </c>
      <c r="G472" s="4">
        <v>0</v>
      </c>
      <c r="H472" s="8">
        <v>0</v>
      </c>
      <c r="I472" s="4">
        <v>1</v>
      </c>
    </row>
    <row r="473" spans="1:9" x14ac:dyDescent="0.2">
      <c r="A473" s="2">
        <v>18</v>
      </c>
      <c r="B473" s="1" t="s">
        <v>62</v>
      </c>
      <c r="C473" s="4">
        <v>10</v>
      </c>
      <c r="D473" s="8">
        <v>1.6</v>
      </c>
      <c r="E473" s="4">
        <v>0</v>
      </c>
      <c r="F473" s="8">
        <v>0</v>
      </c>
      <c r="G473" s="4">
        <v>9</v>
      </c>
      <c r="H473" s="8">
        <v>4.66</v>
      </c>
      <c r="I473" s="4">
        <v>0</v>
      </c>
    </row>
    <row r="474" spans="1:9" x14ac:dyDescent="0.2">
      <c r="A474" s="2">
        <v>19</v>
      </c>
      <c r="B474" s="1" t="s">
        <v>53</v>
      </c>
      <c r="C474" s="4">
        <v>9</v>
      </c>
      <c r="D474" s="8">
        <v>1.44</v>
      </c>
      <c r="E474" s="4">
        <v>6</v>
      </c>
      <c r="F474" s="8">
        <v>1.45</v>
      </c>
      <c r="G474" s="4">
        <v>3</v>
      </c>
      <c r="H474" s="8">
        <v>1.55</v>
      </c>
      <c r="I474" s="4">
        <v>0</v>
      </c>
    </row>
    <row r="475" spans="1:9" x14ac:dyDescent="0.2">
      <c r="A475" s="2">
        <v>20</v>
      </c>
      <c r="B475" s="1" t="s">
        <v>65</v>
      </c>
      <c r="C475" s="4">
        <v>8</v>
      </c>
      <c r="D475" s="8">
        <v>1.28</v>
      </c>
      <c r="E475" s="4">
        <v>5</v>
      </c>
      <c r="F475" s="8">
        <v>1.21</v>
      </c>
      <c r="G475" s="4">
        <v>3</v>
      </c>
      <c r="H475" s="8">
        <v>1.55</v>
      </c>
      <c r="I475" s="4">
        <v>0</v>
      </c>
    </row>
    <row r="476" spans="1:9" x14ac:dyDescent="0.2">
      <c r="A476" s="2">
        <v>20</v>
      </c>
      <c r="B476" s="1" t="s">
        <v>91</v>
      </c>
      <c r="C476" s="4">
        <v>8</v>
      </c>
      <c r="D476" s="8">
        <v>1.28</v>
      </c>
      <c r="E476" s="4">
        <v>4</v>
      </c>
      <c r="F476" s="8">
        <v>0.97</v>
      </c>
      <c r="G476" s="4">
        <v>3</v>
      </c>
      <c r="H476" s="8">
        <v>1.55</v>
      </c>
      <c r="I476" s="4">
        <v>0</v>
      </c>
    </row>
    <row r="477" spans="1:9" x14ac:dyDescent="0.2">
      <c r="A477" s="1"/>
      <c r="C477" s="4"/>
      <c r="D477" s="8"/>
      <c r="E477" s="4"/>
      <c r="F477" s="8"/>
      <c r="G477" s="4"/>
      <c r="H477" s="8"/>
      <c r="I477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C889A-178D-4534-9ED3-CF0B831F4277}">
  <sheetPr>
    <pageSetUpPr fitToPage="1"/>
  </sheetPr>
  <dimension ref="A1:I512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94</v>
      </c>
      <c r="B1" s="3" t="s">
        <v>181</v>
      </c>
      <c r="C1" s="7" t="s">
        <v>36</v>
      </c>
      <c r="D1" s="7" t="s">
        <v>37</v>
      </c>
      <c r="E1" s="7" t="s">
        <v>38</v>
      </c>
      <c r="F1" s="7" t="s">
        <v>39</v>
      </c>
      <c r="G1" s="7" t="s">
        <v>40</v>
      </c>
      <c r="H1" s="7" t="s">
        <v>41</v>
      </c>
      <c r="I1" s="7" t="s">
        <v>42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112</v>
      </c>
      <c r="C3" s="4">
        <v>1148</v>
      </c>
      <c r="D3" s="8">
        <v>6.25</v>
      </c>
      <c r="E3" s="4">
        <v>1069</v>
      </c>
      <c r="F3" s="8">
        <v>10.72</v>
      </c>
      <c r="G3" s="4">
        <v>79</v>
      </c>
      <c r="H3" s="8">
        <v>1</v>
      </c>
      <c r="I3" s="4">
        <v>0</v>
      </c>
    </row>
    <row r="4" spans="1:9" x14ac:dyDescent="0.2">
      <c r="A4" s="2">
        <v>2</v>
      </c>
      <c r="B4" s="1" t="s">
        <v>111</v>
      </c>
      <c r="C4" s="4">
        <v>699</v>
      </c>
      <c r="D4" s="8">
        <v>3.81</v>
      </c>
      <c r="E4" s="4">
        <v>674</v>
      </c>
      <c r="F4" s="8">
        <v>6.76</v>
      </c>
      <c r="G4" s="4">
        <v>25</v>
      </c>
      <c r="H4" s="8">
        <v>0.32</v>
      </c>
      <c r="I4" s="4">
        <v>0</v>
      </c>
    </row>
    <row r="5" spans="1:9" x14ac:dyDescent="0.2">
      <c r="A5" s="2">
        <v>3</v>
      </c>
      <c r="B5" s="1" t="s">
        <v>106</v>
      </c>
      <c r="C5" s="4">
        <v>634</v>
      </c>
      <c r="D5" s="8">
        <v>3.45</v>
      </c>
      <c r="E5" s="4">
        <v>393</v>
      </c>
      <c r="F5" s="8">
        <v>3.94</v>
      </c>
      <c r="G5" s="4">
        <v>238</v>
      </c>
      <c r="H5" s="8">
        <v>3</v>
      </c>
      <c r="I5" s="4">
        <v>0</v>
      </c>
    </row>
    <row r="6" spans="1:9" x14ac:dyDescent="0.2">
      <c r="A6" s="2">
        <v>4</v>
      </c>
      <c r="B6" s="1" t="s">
        <v>105</v>
      </c>
      <c r="C6" s="4">
        <v>420</v>
      </c>
      <c r="D6" s="8">
        <v>2.29</v>
      </c>
      <c r="E6" s="4">
        <v>272</v>
      </c>
      <c r="F6" s="8">
        <v>2.73</v>
      </c>
      <c r="G6" s="4">
        <v>144</v>
      </c>
      <c r="H6" s="8">
        <v>1.81</v>
      </c>
      <c r="I6" s="4">
        <v>3</v>
      </c>
    </row>
    <row r="7" spans="1:9" x14ac:dyDescent="0.2">
      <c r="A7" s="2">
        <v>5</v>
      </c>
      <c r="B7" s="1" t="s">
        <v>110</v>
      </c>
      <c r="C7" s="4">
        <v>407</v>
      </c>
      <c r="D7" s="8">
        <v>2.2200000000000002</v>
      </c>
      <c r="E7" s="4">
        <v>387</v>
      </c>
      <c r="F7" s="8">
        <v>3.88</v>
      </c>
      <c r="G7" s="4">
        <v>20</v>
      </c>
      <c r="H7" s="8">
        <v>0.25</v>
      </c>
      <c r="I7" s="4">
        <v>0</v>
      </c>
    </row>
    <row r="8" spans="1:9" x14ac:dyDescent="0.2">
      <c r="A8" s="2">
        <v>6</v>
      </c>
      <c r="B8" s="1" t="s">
        <v>96</v>
      </c>
      <c r="C8" s="4">
        <v>405</v>
      </c>
      <c r="D8" s="8">
        <v>2.21</v>
      </c>
      <c r="E8" s="4">
        <v>93</v>
      </c>
      <c r="F8" s="8">
        <v>0.93</v>
      </c>
      <c r="G8" s="4">
        <v>312</v>
      </c>
      <c r="H8" s="8">
        <v>3.93</v>
      </c>
      <c r="I8" s="4">
        <v>0</v>
      </c>
    </row>
    <row r="9" spans="1:9" x14ac:dyDescent="0.2">
      <c r="A9" s="2">
        <v>7</v>
      </c>
      <c r="B9" s="1" t="s">
        <v>108</v>
      </c>
      <c r="C9" s="4">
        <v>387</v>
      </c>
      <c r="D9" s="8">
        <v>2.11</v>
      </c>
      <c r="E9" s="4">
        <v>292</v>
      </c>
      <c r="F9" s="8">
        <v>2.93</v>
      </c>
      <c r="G9" s="4">
        <v>94</v>
      </c>
      <c r="H9" s="8">
        <v>1.18</v>
      </c>
      <c r="I9" s="4">
        <v>1</v>
      </c>
    </row>
    <row r="10" spans="1:9" x14ac:dyDescent="0.2">
      <c r="A10" s="2">
        <v>8</v>
      </c>
      <c r="B10" s="1" t="s">
        <v>107</v>
      </c>
      <c r="C10" s="4">
        <v>386</v>
      </c>
      <c r="D10" s="8">
        <v>2.1</v>
      </c>
      <c r="E10" s="4">
        <v>123</v>
      </c>
      <c r="F10" s="8">
        <v>1.23</v>
      </c>
      <c r="G10" s="4">
        <v>248</v>
      </c>
      <c r="H10" s="8">
        <v>3.13</v>
      </c>
      <c r="I10" s="4">
        <v>0</v>
      </c>
    </row>
    <row r="11" spans="1:9" x14ac:dyDescent="0.2">
      <c r="A11" s="2">
        <v>9</v>
      </c>
      <c r="B11" s="1" t="s">
        <v>101</v>
      </c>
      <c r="C11" s="4">
        <v>344</v>
      </c>
      <c r="D11" s="8">
        <v>1.87</v>
      </c>
      <c r="E11" s="4">
        <v>214</v>
      </c>
      <c r="F11" s="8">
        <v>2.15</v>
      </c>
      <c r="G11" s="4">
        <v>122</v>
      </c>
      <c r="H11" s="8">
        <v>1.54</v>
      </c>
      <c r="I11" s="4">
        <v>8</v>
      </c>
    </row>
    <row r="12" spans="1:9" x14ac:dyDescent="0.2">
      <c r="A12" s="2">
        <v>10</v>
      </c>
      <c r="B12" s="1" t="s">
        <v>98</v>
      </c>
      <c r="C12" s="4">
        <v>339</v>
      </c>
      <c r="D12" s="8">
        <v>1.85</v>
      </c>
      <c r="E12" s="4">
        <v>209</v>
      </c>
      <c r="F12" s="8">
        <v>2.1</v>
      </c>
      <c r="G12" s="4">
        <v>130</v>
      </c>
      <c r="H12" s="8">
        <v>1.64</v>
      </c>
      <c r="I12" s="4">
        <v>0</v>
      </c>
    </row>
    <row r="13" spans="1:9" x14ac:dyDescent="0.2">
      <c r="A13" s="2">
        <v>11</v>
      </c>
      <c r="B13" s="1" t="s">
        <v>102</v>
      </c>
      <c r="C13" s="4">
        <v>320</v>
      </c>
      <c r="D13" s="8">
        <v>1.74</v>
      </c>
      <c r="E13" s="4">
        <v>171</v>
      </c>
      <c r="F13" s="8">
        <v>1.71</v>
      </c>
      <c r="G13" s="4">
        <v>149</v>
      </c>
      <c r="H13" s="8">
        <v>1.88</v>
      </c>
      <c r="I13" s="4">
        <v>0</v>
      </c>
    </row>
    <row r="14" spans="1:9" x14ac:dyDescent="0.2">
      <c r="A14" s="2">
        <v>12</v>
      </c>
      <c r="B14" s="1" t="s">
        <v>115</v>
      </c>
      <c r="C14" s="4">
        <v>315</v>
      </c>
      <c r="D14" s="8">
        <v>1.72</v>
      </c>
      <c r="E14" s="4">
        <v>289</v>
      </c>
      <c r="F14" s="8">
        <v>2.9</v>
      </c>
      <c r="G14" s="4">
        <v>26</v>
      </c>
      <c r="H14" s="8">
        <v>0.33</v>
      </c>
      <c r="I14" s="4">
        <v>0</v>
      </c>
    </row>
    <row r="15" spans="1:9" x14ac:dyDescent="0.2">
      <c r="A15" s="2">
        <v>13</v>
      </c>
      <c r="B15" s="1" t="s">
        <v>109</v>
      </c>
      <c r="C15" s="4">
        <v>311</v>
      </c>
      <c r="D15" s="8">
        <v>1.69</v>
      </c>
      <c r="E15" s="4">
        <v>273</v>
      </c>
      <c r="F15" s="8">
        <v>2.74</v>
      </c>
      <c r="G15" s="4">
        <v>38</v>
      </c>
      <c r="H15" s="8">
        <v>0.48</v>
      </c>
      <c r="I15" s="4">
        <v>0</v>
      </c>
    </row>
    <row r="16" spans="1:9" x14ac:dyDescent="0.2">
      <c r="A16" s="2">
        <v>14</v>
      </c>
      <c r="B16" s="1" t="s">
        <v>99</v>
      </c>
      <c r="C16" s="4">
        <v>271</v>
      </c>
      <c r="D16" s="8">
        <v>1.48</v>
      </c>
      <c r="E16" s="4">
        <v>157</v>
      </c>
      <c r="F16" s="8">
        <v>1.57</v>
      </c>
      <c r="G16" s="4">
        <v>114</v>
      </c>
      <c r="H16" s="8">
        <v>1.44</v>
      </c>
      <c r="I16" s="4">
        <v>0</v>
      </c>
    </row>
    <row r="17" spans="1:9" x14ac:dyDescent="0.2">
      <c r="A17" s="2">
        <v>14</v>
      </c>
      <c r="B17" s="1" t="s">
        <v>100</v>
      </c>
      <c r="C17" s="4">
        <v>271</v>
      </c>
      <c r="D17" s="8">
        <v>1.48</v>
      </c>
      <c r="E17" s="4">
        <v>204</v>
      </c>
      <c r="F17" s="8">
        <v>2.0499999999999998</v>
      </c>
      <c r="G17" s="4">
        <v>67</v>
      </c>
      <c r="H17" s="8">
        <v>0.84</v>
      </c>
      <c r="I17" s="4">
        <v>0</v>
      </c>
    </row>
    <row r="18" spans="1:9" x14ac:dyDescent="0.2">
      <c r="A18" s="2">
        <v>14</v>
      </c>
      <c r="B18" s="1" t="s">
        <v>114</v>
      </c>
      <c r="C18" s="4">
        <v>271</v>
      </c>
      <c r="D18" s="8">
        <v>1.48</v>
      </c>
      <c r="E18" s="4">
        <v>226</v>
      </c>
      <c r="F18" s="8">
        <v>2.27</v>
      </c>
      <c r="G18" s="4">
        <v>44</v>
      </c>
      <c r="H18" s="8">
        <v>0.55000000000000004</v>
      </c>
      <c r="I18" s="4">
        <v>1</v>
      </c>
    </row>
    <row r="19" spans="1:9" x14ac:dyDescent="0.2">
      <c r="A19" s="2">
        <v>17</v>
      </c>
      <c r="B19" s="1" t="s">
        <v>103</v>
      </c>
      <c r="C19" s="4">
        <v>261</v>
      </c>
      <c r="D19" s="8">
        <v>1.42</v>
      </c>
      <c r="E19" s="4">
        <v>152</v>
      </c>
      <c r="F19" s="8">
        <v>1.52</v>
      </c>
      <c r="G19" s="4">
        <v>109</v>
      </c>
      <c r="H19" s="8">
        <v>1.37</v>
      </c>
      <c r="I19" s="4">
        <v>0</v>
      </c>
    </row>
    <row r="20" spans="1:9" x14ac:dyDescent="0.2">
      <c r="A20" s="2">
        <v>18</v>
      </c>
      <c r="B20" s="1" t="s">
        <v>113</v>
      </c>
      <c r="C20" s="4">
        <v>246</v>
      </c>
      <c r="D20" s="8">
        <v>1.34</v>
      </c>
      <c r="E20" s="4">
        <v>2</v>
      </c>
      <c r="F20" s="8">
        <v>0.02</v>
      </c>
      <c r="G20" s="4">
        <v>31</v>
      </c>
      <c r="H20" s="8">
        <v>0.39</v>
      </c>
      <c r="I20" s="4">
        <v>39</v>
      </c>
    </row>
    <row r="21" spans="1:9" x14ac:dyDescent="0.2">
      <c r="A21" s="2">
        <v>19</v>
      </c>
      <c r="B21" s="1" t="s">
        <v>104</v>
      </c>
      <c r="C21" s="4">
        <v>243</v>
      </c>
      <c r="D21" s="8">
        <v>1.32</v>
      </c>
      <c r="E21" s="4">
        <v>93</v>
      </c>
      <c r="F21" s="8">
        <v>0.93</v>
      </c>
      <c r="G21" s="4">
        <v>150</v>
      </c>
      <c r="H21" s="8">
        <v>1.89</v>
      </c>
      <c r="I21" s="4">
        <v>0</v>
      </c>
    </row>
    <row r="22" spans="1:9" x14ac:dyDescent="0.2">
      <c r="A22" s="2">
        <v>20</v>
      </c>
      <c r="B22" s="1" t="s">
        <v>97</v>
      </c>
      <c r="C22" s="4">
        <v>237</v>
      </c>
      <c r="D22" s="8">
        <v>1.29</v>
      </c>
      <c r="E22" s="4">
        <v>66</v>
      </c>
      <c r="F22" s="8">
        <v>0.66</v>
      </c>
      <c r="G22" s="4">
        <v>171</v>
      </c>
      <c r="H22" s="8">
        <v>2.15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112</v>
      </c>
      <c r="C25" s="4">
        <v>307</v>
      </c>
      <c r="D25" s="8">
        <v>6.23</v>
      </c>
      <c r="E25" s="4">
        <v>284</v>
      </c>
      <c r="F25" s="8">
        <v>12.25</v>
      </c>
      <c r="G25" s="4">
        <v>23</v>
      </c>
      <c r="H25" s="8">
        <v>0.91</v>
      </c>
      <c r="I25" s="4">
        <v>0</v>
      </c>
    </row>
    <row r="26" spans="1:9" x14ac:dyDescent="0.2">
      <c r="A26" s="2">
        <v>2</v>
      </c>
      <c r="B26" s="1" t="s">
        <v>106</v>
      </c>
      <c r="C26" s="4">
        <v>199</v>
      </c>
      <c r="D26" s="8">
        <v>4.04</v>
      </c>
      <c r="E26" s="4">
        <v>86</v>
      </c>
      <c r="F26" s="8">
        <v>3.71</v>
      </c>
      <c r="G26" s="4">
        <v>113</v>
      </c>
      <c r="H26" s="8">
        <v>4.46</v>
      </c>
      <c r="I26" s="4">
        <v>0</v>
      </c>
    </row>
    <row r="27" spans="1:9" x14ac:dyDescent="0.2">
      <c r="A27" s="2">
        <v>3</v>
      </c>
      <c r="B27" s="1" t="s">
        <v>111</v>
      </c>
      <c r="C27" s="4">
        <v>175</v>
      </c>
      <c r="D27" s="8">
        <v>3.55</v>
      </c>
      <c r="E27" s="4">
        <v>165</v>
      </c>
      <c r="F27" s="8">
        <v>7.12</v>
      </c>
      <c r="G27" s="4">
        <v>10</v>
      </c>
      <c r="H27" s="8">
        <v>0.4</v>
      </c>
      <c r="I27" s="4">
        <v>0</v>
      </c>
    </row>
    <row r="28" spans="1:9" x14ac:dyDescent="0.2">
      <c r="A28" s="2">
        <v>4</v>
      </c>
      <c r="B28" s="1" t="s">
        <v>110</v>
      </c>
      <c r="C28" s="4">
        <v>142</v>
      </c>
      <c r="D28" s="8">
        <v>2.88</v>
      </c>
      <c r="E28" s="4">
        <v>130</v>
      </c>
      <c r="F28" s="8">
        <v>5.61</v>
      </c>
      <c r="G28" s="4">
        <v>12</v>
      </c>
      <c r="H28" s="8">
        <v>0.47</v>
      </c>
      <c r="I28" s="4">
        <v>0</v>
      </c>
    </row>
    <row r="29" spans="1:9" x14ac:dyDescent="0.2">
      <c r="A29" s="2">
        <v>5</v>
      </c>
      <c r="B29" s="1" t="s">
        <v>108</v>
      </c>
      <c r="C29" s="4">
        <v>118</v>
      </c>
      <c r="D29" s="8">
        <v>2.39</v>
      </c>
      <c r="E29" s="4">
        <v>80</v>
      </c>
      <c r="F29" s="8">
        <v>3.45</v>
      </c>
      <c r="G29" s="4">
        <v>38</v>
      </c>
      <c r="H29" s="8">
        <v>1.5</v>
      </c>
      <c r="I29" s="4">
        <v>0</v>
      </c>
    </row>
    <row r="30" spans="1:9" x14ac:dyDescent="0.2">
      <c r="A30" s="2">
        <v>6</v>
      </c>
      <c r="B30" s="1" t="s">
        <v>105</v>
      </c>
      <c r="C30" s="4">
        <v>109</v>
      </c>
      <c r="D30" s="8">
        <v>2.21</v>
      </c>
      <c r="E30" s="4">
        <v>64</v>
      </c>
      <c r="F30" s="8">
        <v>2.76</v>
      </c>
      <c r="G30" s="4">
        <v>43</v>
      </c>
      <c r="H30" s="8">
        <v>1.7</v>
      </c>
      <c r="I30" s="4">
        <v>2</v>
      </c>
    </row>
    <row r="31" spans="1:9" x14ac:dyDescent="0.2">
      <c r="A31" s="2">
        <v>7</v>
      </c>
      <c r="B31" s="1" t="s">
        <v>96</v>
      </c>
      <c r="C31" s="4">
        <v>91</v>
      </c>
      <c r="D31" s="8">
        <v>1.85</v>
      </c>
      <c r="E31" s="4">
        <v>15</v>
      </c>
      <c r="F31" s="8">
        <v>0.65</v>
      </c>
      <c r="G31" s="4">
        <v>76</v>
      </c>
      <c r="H31" s="8">
        <v>3</v>
      </c>
      <c r="I31" s="4">
        <v>0</v>
      </c>
    </row>
    <row r="32" spans="1:9" x14ac:dyDescent="0.2">
      <c r="A32" s="2">
        <v>8</v>
      </c>
      <c r="B32" s="1" t="s">
        <v>109</v>
      </c>
      <c r="C32" s="4">
        <v>89</v>
      </c>
      <c r="D32" s="8">
        <v>1.8</v>
      </c>
      <c r="E32" s="4">
        <v>71</v>
      </c>
      <c r="F32" s="8">
        <v>3.06</v>
      </c>
      <c r="G32" s="4">
        <v>18</v>
      </c>
      <c r="H32" s="8">
        <v>0.71</v>
      </c>
      <c r="I32" s="4">
        <v>0</v>
      </c>
    </row>
    <row r="33" spans="1:9" x14ac:dyDescent="0.2">
      <c r="A33" s="2">
        <v>9</v>
      </c>
      <c r="B33" s="1" t="s">
        <v>107</v>
      </c>
      <c r="C33" s="4">
        <v>87</v>
      </c>
      <c r="D33" s="8">
        <v>1.76</v>
      </c>
      <c r="E33" s="4">
        <v>30</v>
      </c>
      <c r="F33" s="8">
        <v>1.29</v>
      </c>
      <c r="G33" s="4">
        <v>54</v>
      </c>
      <c r="H33" s="8">
        <v>2.13</v>
      </c>
      <c r="I33" s="4">
        <v>0</v>
      </c>
    </row>
    <row r="34" spans="1:9" x14ac:dyDescent="0.2">
      <c r="A34" s="2">
        <v>10</v>
      </c>
      <c r="B34" s="1" t="s">
        <v>115</v>
      </c>
      <c r="C34" s="4">
        <v>84</v>
      </c>
      <c r="D34" s="8">
        <v>1.7</v>
      </c>
      <c r="E34" s="4">
        <v>75</v>
      </c>
      <c r="F34" s="8">
        <v>3.24</v>
      </c>
      <c r="G34" s="4">
        <v>9</v>
      </c>
      <c r="H34" s="8">
        <v>0.36</v>
      </c>
      <c r="I34" s="4">
        <v>0</v>
      </c>
    </row>
    <row r="35" spans="1:9" x14ac:dyDescent="0.2">
      <c r="A35" s="2">
        <v>11</v>
      </c>
      <c r="B35" s="1" t="s">
        <v>114</v>
      </c>
      <c r="C35" s="4">
        <v>79</v>
      </c>
      <c r="D35" s="8">
        <v>1.6</v>
      </c>
      <c r="E35" s="4">
        <v>61</v>
      </c>
      <c r="F35" s="8">
        <v>2.63</v>
      </c>
      <c r="G35" s="4">
        <v>18</v>
      </c>
      <c r="H35" s="8">
        <v>0.71</v>
      </c>
      <c r="I35" s="4">
        <v>0</v>
      </c>
    </row>
    <row r="36" spans="1:9" x14ac:dyDescent="0.2">
      <c r="A36" s="2">
        <v>12</v>
      </c>
      <c r="B36" s="1" t="s">
        <v>118</v>
      </c>
      <c r="C36" s="4">
        <v>75</v>
      </c>
      <c r="D36" s="8">
        <v>1.52</v>
      </c>
      <c r="E36" s="4">
        <v>54</v>
      </c>
      <c r="F36" s="8">
        <v>2.33</v>
      </c>
      <c r="G36" s="4">
        <v>21</v>
      </c>
      <c r="H36" s="8">
        <v>0.83</v>
      </c>
      <c r="I36" s="4">
        <v>0</v>
      </c>
    </row>
    <row r="37" spans="1:9" x14ac:dyDescent="0.2">
      <c r="A37" s="2">
        <v>13</v>
      </c>
      <c r="B37" s="1" t="s">
        <v>101</v>
      </c>
      <c r="C37" s="4">
        <v>74</v>
      </c>
      <c r="D37" s="8">
        <v>1.5</v>
      </c>
      <c r="E37" s="4">
        <v>41</v>
      </c>
      <c r="F37" s="8">
        <v>1.77</v>
      </c>
      <c r="G37" s="4">
        <v>32</v>
      </c>
      <c r="H37" s="8">
        <v>1.26</v>
      </c>
      <c r="I37" s="4">
        <v>1</v>
      </c>
    </row>
    <row r="38" spans="1:9" x14ac:dyDescent="0.2">
      <c r="A38" s="2">
        <v>13</v>
      </c>
      <c r="B38" s="1" t="s">
        <v>117</v>
      </c>
      <c r="C38" s="4">
        <v>74</v>
      </c>
      <c r="D38" s="8">
        <v>1.5</v>
      </c>
      <c r="E38" s="4">
        <v>18</v>
      </c>
      <c r="F38" s="8">
        <v>0.78</v>
      </c>
      <c r="G38" s="4">
        <v>56</v>
      </c>
      <c r="H38" s="8">
        <v>2.21</v>
      </c>
      <c r="I38" s="4">
        <v>0</v>
      </c>
    </row>
    <row r="39" spans="1:9" x14ac:dyDescent="0.2">
      <c r="A39" s="2">
        <v>15</v>
      </c>
      <c r="B39" s="1" t="s">
        <v>99</v>
      </c>
      <c r="C39" s="4">
        <v>72</v>
      </c>
      <c r="D39" s="8">
        <v>1.46</v>
      </c>
      <c r="E39" s="4">
        <v>36</v>
      </c>
      <c r="F39" s="8">
        <v>1.55</v>
      </c>
      <c r="G39" s="4">
        <v>36</v>
      </c>
      <c r="H39" s="8">
        <v>1.42</v>
      </c>
      <c r="I39" s="4">
        <v>0</v>
      </c>
    </row>
    <row r="40" spans="1:9" x14ac:dyDescent="0.2">
      <c r="A40" s="2">
        <v>15</v>
      </c>
      <c r="B40" s="1" t="s">
        <v>104</v>
      </c>
      <c r="C40" s="4">
        <v>72</v>
      </c>
      <c r="D40" s="8">
        <v>1.46</v>
      </c>
      <c r="E40" s="4">
        <v>16</v>
      </c>
      <c r="F40" s="8">
        <v>0.69</v>
      </c>
      <c r="G40" s="4">
        <v>56</v>
      </c>
      <c r="H40" s="8">
        <v>2.21</v>
      </c>
      <c r="I40" s="4">
        <v>0</v>
      </c>
    </row>
    <row r="41" spans="1:9" x14ac:dyDescent="0.2">
      <c r="A41" s="2">
        <v>17</v>
      </c>
      <c r="B41" s="1" t="s">
        <v>116</v>
      </c>
      <c r="C41" s="4">
        <v>71</v>
      </c>
      <c r="D41" s="8">
        <v>1.44</v>
      </c>
      <c r="E41" s="4">
        <v>37</v>
      </c>
      <c r="F41" s="8">
        <v>1.6</v>
      </c>
      <c r="G41" s="4">
        <v>34</v>
      </c>
      <c r="H41" s="8">
        <v>1.34</v>
      </c>
      <c r="I41" s="4">
        <v>0</v>
      </c>
    </row>
    <row r="42" spans="1:9" x14ac:dyDescent="0.2">
      <c r="A42" s="2">
        <v>17</v>
      </c>
      <c r="B42" s="1" t="s">
        <v>102</v>
      </c>
      <c r="C42" s="4">
        <v>71</v>
      </c>
      <c r="D42" s="8">
        <v>1.44</v>
      </c>
      <c r="E42" s="4">
        <v>37</v>
      </c>
      <c r="F42" s="8">
        <v>1.6</v>
      </c>
      <c r="G42" s="4">
        <v>34</v>
      </c>
      <c r="H42" s="8">
        <v>1.34</v>
      </c>
      <c r="I42" s="4">
        <v>0</v>
      </c>
    </row>
    <row r="43" spans="1:9" x14ac:dyDescent="0.2">
      <c r="A43" s="2">
        <v>19</v>
      </c>
      <c r="B43" s="1" t="s">
        <v>120</v>
      </c>
      <c r="C43" s="4">
        <v>64</v>
      </c>
      <c r="D43" s="8">
        <v>1.3</v>
      </c>
      <c r="E43" s="4">
        <v>17</v>
      </c>
      <c r="F43" s="8">
        <v>0.73</v>
      </c>
      <c r="G43" s="4">
        <v>47</v>
      </c>
      <c r="H43" s="8">
        <v>1.86</v>
      </c>
      <c r="I43" s="4">
        <v>0</v>
      </c>
    </row>
    <row r="44" spans="1:9" x14ac:dyDescent="0.2">
      <c r="A44" s="2">
        <v>20</v>
      </c>
      <c r="B44" s="1" t="s">
        <v>119</v>
      </c>
      <c r="C44" s="4">
        <v>61</v>
      </c>
      <c r="D44" s="8">
        <v>1.24</v>
      </c>
      <c r="E44" s="4">
        <v>46</v>
      </c>
      <c r="F44" s="8">
        <v>1.98</v>
      </c>
      <c r="G44" s="4">
        <v>15</v>
      </c>
      <c r="H44" s="8">
        <v>0.59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112</v>
      </c>
      <c r="C47" s="4">
        <v>105</v>
      </c>
      <c r="D47" s="8">
        <v>6.37</v>
      </c>
      <c r="E47" s="4">
        <v>91</v>
      </c>
      <c r="F47" s="8">
        <v>10.53</v>
      </c>
      <c r="G47" s="4">
        <v>14</v>
      </c>
      <c r="H47" s="8">
        <v>1.9</v>
      </c>
      <c r="I47" s="4">
        <v>0</v>
      </c>
    </row>
    <row r="48" spans="1:9" x14ac:dyDescent="0.2">
      <c r="A48" s="2">
        <v>2</v>
      </c>
      <c r="B48" s="1" t="s">
        <v>106</v>
      </c>
      <c r="C48" s="4">
        <v>85</v>
      </c>
      <c r="D48" s="8">
        <v>5.16</v>
      </c>
      <c r="E48" s="4">
        <v>58</v>
      </c>
      <c r="F48" s="8">
        <v>6.71</v>
      </c>
      <c r="G48" s="4">
        <v>26</v>
      </c>
      <c r="H48" s="8">
        <v>3.53</v>
      </c>
      <c r="I48" s="4">
        <v>0</v>
      </c>
    </row>
    <row r="49" spans="1:9" x14ac:dyDescent="0.2">
      <c r="A49" s="2">
        <v>3</v>
      </c>
      <c r="B49" s="1" t="s">
        <v>111</v>
      </c>
      <c r="C49" s="4">
        <v>65</v>
      </c>
      <c r="D49" s="8">
        <v>3.94</v>
      </c>
      <c r="E49" s="4">
        <v>64</v>
      </c>
      <c r="F49" s="8">
        <v>7.41</v>
      </c>
      <c r="G49" s="4">
        <v>1</v>
      </c>
      <c r="H49" s="8">
        <v>0.14000000000000001</v>
      </c>
      <c r="I49" s="4">
        <v>0</v>
      </c>
    </row>
    <row r="50" spans="1:9" x14ac:dyDescent="0.2">
      <c r="A50" s="2">
        <v>4</v>
      </c>
      <c r="B50" s="1" t="s">
        <v>96</v>
      </c>
      <c r="C50" s="4">
        <v>44</v>
      </c>
      <c r="D50" s="8">
        <v>2.67</v>
      </c>
      <c r="E50" s="4">
        <v>6</v>
      </c>
      <c r="F50" s="8">
        <v>0.69</v>
      </c>
      <c r="G50" s="4">
        <v>38</v>
      </c>
      <c r="H50" s="8">
        <v>5.16</v>
      </c>
      <c r="I50" s="4">
        <v>0</v>
      </c>
    </row>
    <row r="51" spans="1:9" x14ac:dyDescent="0.2">
      <c r="A51" s="2">
        <v>5</v>
      </c>
      <c r="B51" s="1" t="s">
        <v>110</v>
      </c>
      <c r="C51" s="4">
        <v>38</v>
      </c>
      <c r="D51" s="8">
        <v>2.31</v>
      </c>
      <c r="E51" s="4">
        <v>36</v>
      </c>
      <c r="F51" s="8">
        <v>4.17</v>
      </c>
      <c r="G51" s="4">
        <v>2</v>
      </c>
      <c r="H51" s="8">
        <v>0.27</v>
      </c>
      <c r="I51" s="4">
        <v>0</v>
      </c>
    </row>
    <row r="52" spans="1:9" x14ac:dyDescent="0.2">
      <c r="A52" s="2">
        <v>6</v>
      </c>
      <c r="B52" s="1" t="s">
        <v>98</v>
      </c>
      <c r="C52" s="4">
        <v>36</v>
      </c>
      <c r="D52" s="8">
        <v>2.1800000000000002</v>
      </c>
      <c r="E52" s="4">
        <v>17</v>
      </c>
      <c r="F52" s="8">
        <v>1.97</v>
      </c>
      <c r="G52" s="4">
        <v>19</v>
      </c>
      <c r="H52" s="8">
        <v>2.58</v>
      </c>
      <c r="I52" s="4">
        <v>0</v>
      </c>
    </row>
    <row r="53" spans="1:9" x14ac:dyDescent="0.2">
      <c r="A53" s="2">
        <v>7</v>
      </c>
      <c r="B53" s="1" t="s">
        <v>103</v>
      </c>
      <c r="C53" s="4">
        <v>35</v>
      </c>
      <c r="D53" s="8">
        <v>2.12</v>
      </c>
      <c r="E53" s="4">
        <v>25</v>
      </c>
      <c r="F53" s="8">
        <v>2.89</v>
      </c>
      <c r="G53" s="4">
        <v>10</v>
      </c>
      <c r="H53" s="8">
        <v>1.36</v>
      </c>
      <c r="I53" s="4">
        <v>0</v>
      </c>
    </row>
    <row r="54" spans="1:9" x14ac:dyDescent="0.2">
      <c r="A54" s="2">
        <v>8</v>
      </c>
      <c r="B54" s="1" t="s">
        <v>115</v>
      </c>
      <c r="C54" s="4">
        <v>34</v>
      </c>
      <c r="D54" s="8">
        <v>2.06</v>
      </c>
      <c r="E54" s="4">
        <v>31</v>
      </c>
      <c r="F54" s="8">
        <v>3.59</v>
      </c>
      <c r="G54" s="4">
        <v>3</v>
      </c>
      <c r="H54" s="8">
        <v>0.41</v>
      </c>
      <c r="I54" s="4">
        <v>0</v>
      </c>
    </row>
    <row r="55" spans="1:9" x14ac:dyDescent="0.2">
      <c r="A55" s="2">
        <v>9</v>
      </c>
      <c r="B55" s="1" t="s">
        <v>108</v>
      </c>
      <c r="C55" s="4">
        <v>32</v>
      </c>
      <c r="D55" s="8">
        <v>1.94</v>
      </c>
      <c r="E55" s="4">
        <v>22</v>
      </c>
      <c r="F55" s="8">
        <v>2.5499999999999998</v>
      </c>
      <c r="G55" s="4">
        <v>10</v>
      </c>
      <c r="H55" s="8">
        <v>1.36</v>
      </c>
      <c r="I55" s="4">
        <v>0</v>
      </c>
    </row>
    <row r="56" spans="1:9" x14ac:dyDescent="0.2">
      <c r="A56" s="2">
        <v>10</v>
      </c>
      <c r="B56" s="1" t="s">
        <v>99</v>
      </c>
      <c r="C56" s="4">
        <v>29</v>
      </c>
      <c r="D56" s="8">
        <v>1.76</v>
      </c>
      <c r="E56" s="4">
        <v>19</v>
      </c>
      <c r="F56" s="8">
        <v>2.2000000000000002</v>
      </c>
      <c r="G56" s="4">
        <v>10</v>
      </c>
      <c r="H56" s="8">
        <v>1.36</v>
      </c>
      <c r="I56" s="4">
        <v>0</v>
      </c>
    </row>
    <row r="57" spans="1:9" x14ac:dyDescent="0.2">
      <c r="A57" s="2">
        <v>10</v>
      </c>
      <c r="B57" s="1" t="s">
        <v>109</v>
      </c>
      <c r="C57" s="4">
        <v>29</v>
      </c>
      <c r="D57" s="8">
        <v>1.76</v>
      </c>
      <c r="E57" s="4">
        <v>27</v>
      </c>
      <c r="F57" s="8">
        <v>3.13</v>
      </c>
      <c r="G57" s="4">
        <v>2</v>
      </c>
      <c r="H57" s="8">
        <v>0.27</v>
      </c>
      <c r="I57" s="4">
        <v>0</v>
      </c>
    </row>
    <row r="58" spans="1:9" x14ac:dyDescent="0.2">
      <c r="A58" s="2">
        <v>10</v>
      </c>
      <c r="B58" s="1" t="s">
        <v>113</v>
      </c>
      <c r="C58" s="4">
        <v>29</v>
      </c>
      <c r="D58" s="8">
        <v>1.76</v>
      </c>
      <c r="E58" s="4">
        <v>1</v>
      </c>
      <c r="F58" s="8">
        <v>0.12</v>
      </c>
      <c r="G58" s="4">
        <v>1</v>
      </c>
      <c r="H58" s="8">
        <v>0.14000000000000001</v>
      </c>
      <c r="I58" s="4">
        <v>1</v>
      </c>
    </row>
    <row r="59" spans="1:9" x14ac:dyDescent="0.2">
      <c r="A59" s="2">
        <v>13</v>
      </c>
      <c r="B59" s="1" t="s">
        <v>100</v>
      </c>
      <c r="C59" s="4">
        <v>28</v>
      </c>
      <c r="D59" s="8">
        <v>1.7</v>
      </c>
      <c r="E59" s="4">
        <v>23</v>
      </c>
      <c r="F59" s="8">
        <v>2.66</v>
      </c>
      <c r="G59" s="4">
        <v>5</v>
      </c>
      <c r="H59" s="8">
        <v>0.68</v>
      </c>
      <c r="I59" s="4">
        <v>0</v>
      </c>
    </row>
    <row r="60" spans="1:9" x14ac:dyDescent="0.2">
      <c r="A60" s="2">
        <v>13</v>
      </c>
      <c r="B60" s="1" t="s">
        <v>101</v>
      </c>
      <c r="C60" s="4">
        <v>28</v>
      </c>
      <c r="D60" s="8">
        <v>1.7</v>
      </c>
      <c r="E60" s="4">
        <v>21</v>
      </c>
      <c r="F60" s="8">
        <v>2.4300000000000002</v>
      </c>
      <c r="G60" s="4">
        <v>7</v>
      </c>
      <c r="H60" s="8">
        <v>0.95</v>
      </c>
      <c r="I60" s="4">
        <v>0</v>
      </c>
    </row>
    <row r="61" spans="1:9" x14ac:dyDescent="0.2">
      <c r="A61" s="2">
        <v>13</v>
      </c>
      <c r="B61" s="1" t="s">
        <v>107</v>
      </c>
      <c r="C61" s="4">
        <v>28</v>
      </c>
      <c r="D61" s="8">
        <v>1.7</v>
      </c>
      <c r="E61" s="4">
        <v>5</v>
      </c>
      <c r="F61" s="8">
        <v>0.57999999999999996</v>
      </c>
      <c r="G61" s="4">
        <v>22</v>
      </c>
      <c r="H61" s="8">
        <v>2.99</v>
      </c>
      <c r="I61" s="4">
        <v>0</v>
      </c>
    </row>
    <row r="62" spans="1:9" x14ac:dyDescent="0.2">
      <c r="A62" s="2">
        <v>16</v>
      </c>
      <c r="B62" s="1" t="s">
        <v>105</v>
      </c>
      <c r="C62" s="4">
        <v>25</v>
      </c>
      <c r="D62" s="8">
        <v>1.52</v>
      </c>
      <c r="E62" s="4">
        <v>15</v>
      </c>
      <c r="F62" s="8">
        <v>1.74</v>
      </c>
      <c r="G62" s="4">
        <v>9</v>
      </c>
      <c r="H62" s="8">
        <v>1.22</v>
      </c>
      <c r="I62" s="4">
        <v>1</v>
      </c>
    </row>
    <row r="63" spans="1:9" x14ac:dyDescent="0.2">
      <c r="A63" s="2">
        <v>17</v>
      </c>
      <c r="B63" s="1" t="s">
        <v>104</v>
      </c>
      <c r="C63" s="4">
        <v>23</v>
      </c>
      <c r="D63" s="8">
        <v>1.4</v>
      </c>
      <c r="E63" s="4">
        <v>7</v>
      </c>
      <c r="F63" s="8">
        <v>0.81</v>
      </c>
      <c r="G63" s="4">
        <v>16</v>
      </c>
      <c r="H63" s="8">
        <v>2.17</v>
      </c>
      <c r="I63" s="4">
        <v>0</v>
      </c>
    </row>
    <row r="64" spans="1:9" x14ac:dyDescent="0.2">
      <c r="A64" s="2">
        <v>17</v>
      </c>
      <c r="B64" s="1" t="s">
        <v>114</v>
      </c>
      <c r="C64" s="4">
        <v>23</v>
      </c>
      <c r="D64" s="8">
        <v>1.4</v>
      </c>
      <c r="E64" s="4">
        <v>20</v>
      </c>
      <c r="F64" s="8">
        <v>2.31</v>
      </c>
      <c r="G64" s="4">
        <v>3</v>
      </c>
      <c r="H64" s="8">
        <v>0.41</v>
      </c>
      <c r="I64" s="4">
        <v>0</v>
      </c>
    </row>
    <row r="65" spans="1:9" x14ac:dyDescent="0.2">
      <c r="A65" s="2">
        <v>19</v>
      </c>
      <c r="B65" s="1" t="s">
        <v>102</v>
      </c>
      <c r="C65" s="4">
        <v>22</v>
      </c>
      <c r="D65" s="8">
        <v>1.33</v>
      </c>
      <c r="E65" s="4">
        <v>8</v>
      </c>
      <c r="F65" s="8">
        <v>0.93</v>
      </c>
      <c r="G65" s="4">
        <v>14</v>
      </c>
      <c r="H65" s="8">
        <v>1.9</v>
      </c>
      <c r="I65" s="4">
        <v>0</v>
      </c>
    </row>
    <row r="66" spans="1:9" x14ac:dyDescent="0.2">
      <c r="A66" s="2">
        <v>20</v>
      </c>
      <c r="B66" s="1" t="s">
        <v>97</v>
      </c>
      <c r="C66" s="4">
        <v>20</v>
      </c>
      <c r="D66" s="8">
        <v>1.21</v>
      </c>
      <c r="E66" s="4">
        <v>10</v>
      </c>
      <c r="F66" s="8">
        <v>1.1599999999999999</v>
      </c>
      <c r="G66" s="4">
        <v>10</v>
      </c>
      <c r="H66" s="8">
        <v>1.36</v>
      </c>
      <c r="I66" s="4">
        <v>0</v>
      </c>
    </row>
    <row r="67" spans="1:9" x14ac:dyDescent="0.2">
      <c r="A67" s="2">
        <v>20</v>
      </c>
      <c r="B67" s="1" t="s">
        <v>121</v>
      </c>
      <c r="C67" s="4">
        <v>20</v>
      </c>
      <c r="D67" s="8">
        <v>1.21</v>
      </c>
      <c r="E67" s="4">
        <v>5</v>
      </c>
      <c r="F67" s="8">
        <v>0.57999999999999996</v>
      </c>
      <c r="G67" s="4">
        <v>15</v>
      </c>
      <c r="H67" s="8">
        <v>2.04</v>
      </c>
      <c r="I67" s="4">
        <v>0</v>
      </c>
    </row>
    <row r="68" spans="1:9" x14ac:dyDescent="0.2">
      <c r="A68" s="2">
        <v>20</v>
      </c>
      <c r="B68" s="1" t="s">
        <v>119</v>
      </c>
      <c r="C68" s="4">
        <v>20</v>
      </c>
      <c r="D68" s="8">
        <v>1.21</v>
      </c>
      <c r="E68" s="4">
        <v>17</v>
      </c>
      <c r="F68" s="8">
        <v>1.97</v>
      </c>
      <c r="G68" s="4">
        <v>3</v>
      </c>
      <c r="H68" s="8">
        <v>0.41</v>
      </c>
      <c r="I68" s="4">
        <v>0</v>
      </c>
    </row>
    <row r="69" spans="1:9" x14ac:dyDescent="0.2">
      <c r="A69" s="2">
        <v>20</v>
      </c>
      <c r="B69" s="1" t="s">
        <v>120</v>
      </c>
      <c r="C69" s="4">
        <v>20</v>
      </c>
      <c r="D69" s="8">
        <v>1.21</v>
      </c>
      <c r="E69" s="4">
        <v>11</v>
      </c>
      <c r="F69" s="8">
        <v>1.27</v>
      </c>
      <c r="G69" s="4">
        <v>9</v>
      </c>
      <c r="H69" s="8">
        <v>1.22</v>
      </c>
      <c r="I69" s="4">
        <v>0</v>
      </c>
    </row>
    <row r="70" spans="1:9" x14ac:dyDescent="0.2">
      <c r="A70" s="1"/>
      <c r="C70" s="4"/>
      <c r="D70" s="8"/>
      <c r="E70" s="4"/>
      <c r="F70" s="8"/>
      <c r="G70" s="4"/>
      <c r="H70" s="8"/>
      <c r="I70" s="4"/>
    </row>
    <row r="71" spans="1:9" x14ac:dyDescent="0.2">
      <c r="A71" s="1" t="s">
        <v>3</v>
      </c>
      <c r="C71" s="4"/>
      <c r="D71" s="8"/>
      <c r="E71" s="4"/>
      <c r="F71" s="8"/>
      <c r="G71" s="4"/>
      <c r="H71" s="8"/>
      <c r="I71" s="4"/>
    </row>
    <row r="72" spans="1:9" x14ac:dyDescent="0.2">
      <c r="A72" s="2">
        <v>1</v>
      </c>
      <c r="B72" s="1" t="s">
        <v>112</v>
      </c>
      <c r="C72" s="4">
        <v>276</v>
      </c>
      <c r="D72" s="8">
        <v>6.55</v>
      </c>
      <c r="E72" s="4">
        <v>247</v>
      </c>
      <c r="F72" s="8">
        <v>10.43</v>
      </c>
      <c r="G72" s="4">
        <v>29</v>
      </c>
      <c r="H72" s="8">
        <v>1.64</v>
      </c>
      <c r="I72" s="4">
        <v>0</v>
      </c>
    </row>
    <row r="73" spans="1:9" x14ac:dyDescent="0.2">
      <c r="A73" s="2">
        <v>2</v>
      </c>
      <c r="B73" s="1" t="s">
        <v>111</v>
      </c>
      <c r="C73" s="4">
        <v>171</v>
      </c>
      <c r="D73" s="8">
        <v>4.0599999999999996</v>
      </c>
      <c r="E73" s="4">
        <v>160</v>
      </c>
      <c r="F73" s="8">
        <v>6.75</v>
      </c>
      <c r="G73" s="4">
        <v>11</v>
      </c>
      <c r="H73" s="8">
        <v>0.62</v>
      </c>
      <c r="I73" s="4">
        <v>0</v>
      </c>
    </row>
    <row r="74" spans="1:9" x14ac:dyDescent="0.2">
      <c r="A74" s="2">
        <v>3</v>
      </c>
      <c r="B74" s="1" t="s">
        <v>106</v>
      </c>
      <c r="C74" s="4">
        <v>141</v>
      </c>
      <c r="D74" s="8">
        <v>3.35</v>
      </c>
      <c r="E74" s="4">
        <v>92</v>
      </c>
      <c r="F74" s="8">
        <v>3.88</v>
      </c>
      <c r="G74" s="4">
        <v>49</v>
      </c>
      <c r="H74" s="8">
        <v>2.76</v>
      </c>
      <c r="I74" s="4">
        <v>0</v>
      </c>
    </row>
    <row r="75" spans="1:9" x14ac:dyDescent="0.2">
      <c r="A75" s="2">
        <v>4</v>
      </c>
      <c r="B75" s="1" t="s">
        <v>105</v>
      </c>
      <c r="C75" s="4">
        <v>107</v>
      </c>
      <c r="D75" s="8">
        <v>2.54</v>
      </c>
      <c r="E75" s="4">
        <v>69</v>
      </c>
      <c r="F75" s="8">
        <v>2.91</v>
      </c>
      <c r="G75" s="4">
        <v>38</v>
      </c>
      <c r="H75" s="8">
        <v>2.14</v>
      </c>
      <c r="I75" s="4">
        <v>0</v>
      </c>
    </row>
    <row r="76" spans="1:9" x14ac:dyDescent="0.2">
      <c r="A76" s="2">
        <v>5</v>
      </c>
      <c r="B76" s="1" t="s">
        <v>102</v>
      </c>
      <c r="C76" s="4">
        <v>96</v>
      </c>
      <c r="D76" s="8">
        <v>2.2799999999999998</v>
      </c>
      <c r="E76" s="4">
        <v>61</v>
      </c>
      <c r="F76" s="8">
        <v>2.57</v>
      </c>
      <c r="G76" s="4">
        <v>35</v>
      </c>
      <c r="H76" s="8">
        <v>1.97</v>
      </c>
      <c r="I76" s="4">
        <v>0</v>
      </c>
    </row>
    <row r="77" spans="1:9" x14ac:dyDescent="0.2">
      <c r="A77" s="2">
        <v>6</v>
      </c>
      <c r="B77" s="1" t="s">
        <v>96</v>
      </c>
      <c r="C77" s="4">
        <v>92</v>
      </c>
      <c r="D77" s="8">
        <v>2.1800000000000002</v>
      </c>
      <c r="E77" s="4">
        <v>22</v>
      </c>
      <c r="F77" s="8">
        <v>0.93</v>
      </c>
      <c r="G77" s="4">
        <v>70</v>
      </c>
      <c r="H77" s="8">
        <v>3.95</v>
      </c>
      <c r="I77" s="4">
        <v>0</v>
      </c>
    </row>
    <row r="78" spans="1:9" x14ac:dyDescent="0.2">
      <c r="A78" s="2">
        <v>7</v>
      </c>
      <c r="B78" s="1" t="s">
        <v>108</v>
      </c>
      <c r="C78" s="4">
        <v>88</v>
      </c>
      <c r="D78" s="8">
        <v>2.09</v>
      </c>
      <c r="E78" s="4">
        <v>65</v>
      </c>
      <c r="F78" s="8">
        <v>2.74</v>
      </c>
      <c r="G78" s="4">
        <v>23</v>
      </c>
      <c r="H78" s="8">
        <v>1.3</v>
      </c>
      <c r="I78" s="4">
        <v>0</v>
      </c>
    </row>
    <row r="79" spans="1:9" x14ac:dyDescent="0.2">
      <c r="A79" s="2">
        <v>8</v>
      </c>
      <c r="B79" s="1" t="s">
        <v>107</v>
      </c>
      <c r="C79" s="4">
        <v>87</v>
      </c>
      <c r="D79" s="8">
        <v>2.0699999999999998</v>
      </c>
      <c r="E79" s="4">
        <v>45</v>
      </c>
      <c r="F79" s="8">
        <v>1.9</v>
      </c>
      <c r="G79" s="4">
        <v>40</v>
      </c>
      <c r="H79" s="8">
        <v>2.2599999999999998</v>
      </c>
      <c r="I79" s="4">
        <v>0</v>
      </c>
    </row>
    <row r="80" spans="1:9" x14ac:dyDescent="0.2">
      <c r="A80" s="2">
        <v>9</v>
      </c>
      <c r="B80" s="1" t="s">
        <v>115</v>
      </c>
      <c r="C80" s="4">
        <v>82</v>
      </c>
      <c r="D80" s="8">
        <v>1.95</v>
      </c>
      <c r="E80" s="4">
        <v>75</v>
      </c>
      <c r="F80" s="8">
        <v>3.17</v>
      </c>
      <c r="G80" s="4">
        <v>7</v>
      </c>
      <c r="H80" s="8">
        <v>0.39</v>
      </c>
      <c r="I80" s="4">
        <v>0</v>
      </c>
    </row>
    <row r="81" spans="1:9" x14ac:dyDescent="0.2">
      <c r="A81" s="2">
        <v>10</v>
      </c>
      <c r="B81" s="1" t="s">
        <v>98</v>
      </c>
      <c r="C81" s="4">
        <v>79</v>
      </c>
      <c r="D81" s="8">
        <v>1.88</v>
      </c>
      <c r="E81" s="4">
        <v>49</v>
      </c>
      <c r="F81" s="8">
        <v>2.0699999999999998</v>
      </c>
      <c r="G81" s="4">
        <v>30</v>
      </c>
      <c r="H81" s="8">
        <v>1.69</v>
      </c>
      <c r="I81" s="4">
        <v>0</v>
      </c>
    </row>
    <row r="82" spans="1:9" x14ac:dyDescent="0.2">
      <c r="A82" s="2">
        <v>10</v>
      </c>
      <c r="B82" s="1" t="s">
        <v>109</v>
      </c>
      <c r="C82" s="4">
        <v>79</v>
      </c>
      <c r="D82" s="8">
        <v>1.88</v>
      </c>
      <c r="E82" s="4">
        <v>71</v>
      </c>
      <c r="F82" s="8">
        <v>3</v>
      </c>
      <c r="G82" s="4">
        <v>8</v>
      </c>
      <c r="H82" s="8">
        <v>0.45</v>
      </c>
      <c r="I82" s="4">
        <v>0</v>
      </c>
    </row>
    <row r="83" spans="1:9" x14ac:dyDescent="0.2">
      <c r="A83" s="2">
        <v>12</v>
      </c>
      <c r="B83" s="1" t="s">
        <v>101</v>
      </c>
      <c r="C83" s="4">
        <v>77</v>
      </c>
      <c r="D83" s="8">
        <v>1.83</v>
      </c>
      <c r="E83" s="4">
        <v>48</v>
      </c>
      <c r="F83" s="8">
        <v>2.0299999999999998</v>
      </c>
      <c r="G83" s="4">
        <v>29</v>
      </c>
      <c r="H83" s="8">
        <v>1.64</v>
      </c>
      <c r="I83" s="4">
        <v>0</v>
      </c>
    </row>
    <row r="84" spans="1:9" x14ac:dyDescent="0.2">
      <c r="A84" s="2">
        <v>13</v>
      </c>
      <c r="B84" s="1" t="s">
        <v>110</v>
      </c>
      <c r="C84" s="4">
        <v>75</v>
      </c>
      <c r="D84" s="8">
        <v>1.78</v>
      </c>
      <c r="E84" s="4">
        <v>72</v>
      </c>
      <c r="F84" s="8">
        <v>3.04</v>
      </c>
      <c r="G84" s="4">
        <v>3</v>
      </c>
      <c r="H84" s="8">
        <v>0.17</v>
      </c>
      <c r="I84" s="4">
        <v>0</v>
      </c>
    </row>
    <row r="85" spans="1:9" x14ac:dyDescent="0.2">
      <c r="A85" s="2">
        <v>14</v>
      </c>
      <c r="B85" s="1" t="s">
        <v>99</v>
      </c>
      <c r="C85" s="4">
        <v>71</v>
      </c>
      <c r="D85" s="8">
        <v>1.69</v>
      </c>
      <c r="E85" s="4">
        <v>37</v>
      </c>
      <c r="F85" s="8">
        <v>1.56</v>
      </c>
      <c r="G85" s="4">
        <v>34</v>
      </c>
      <c r="H85" s="8">
        <v>1.92</v>
      </c>
      <c r="I85" s="4">
        <v>0</v>
      </c>
    </row>
    <row r="86" spans="1:9" x14ac:dyDescent="0.2">
      <c r="A86" s="2">
        <v>14</v>
      </c>
      <c r="B86" s="1" t="s">
        <v>114</v>
      </c>
      <c r="C86" s="4">
        <v>71</v>
      </c>
      <c r="D86" s="8">
        <v>1.69</v>
      </c>
      <c r="E86" s="4">
        <v>57</v>
      </c>
      <c r="F86" s="8">
        <v>2.41</v>
      </c>
      <c r="G86" s="4">
        <v>13</v>
      </c>
      <c r="H86" s="8">
        <v>0.73</v>
      </c>
      <c r="I86" s="4">
        <v>1</v>
      </c>
    </row>
    <row r="87" spans="1:9" x14ac:dyDescent="0.2">
      <c r="A87" s="2">
        <v>16</v>
      </c>
      <c r="B87" s="1" t="s">
        <v>122</v>
      </c>
      <c r="C87" s="4">
        <v>70</v>
      </c>
      <c r="D87" s="8">
        <v>1.66</v>
      </c>
      <c r="E87" s="4">
        <v>59</v>
      </c>
      <c r="F87" s="8">
        <v>2.4900000000000002</v>
      </c>
      <c r="G87" s="4">
        <v>11</v>
      </c>
      <c r="H87" s="8">
        <v>0.62</v>
      </c>
      <c r="I87" s="4">
        <v>0</v>
      </c>
    </row>
    <row r="88" spans="1:9" x14ac:dyDescent="0.2">
      <c r="A88" s="2">
        <v>17</v>
      </c>
      <c r="B88" s="1" t="s">
        <v>97</v>
      </c>
      <c r="C88" s="4">
        <v>62</v>
      </c>
      <c r="D88" s="8">
        <v>1.47</v>
      </c>
      <c r="E88" s="4">
        <v>19</v>
      </c>
      <c r="F88" s="8">
        <v>0.8</v>
      </c>
      <c r="G88" s="4">
        <v>43</v>
      </c>
      <c r="H88" s="8">
        <v>2.4300000000000002</v>
      </c>
      <c r="I88" s="4">
        <v>0</v>
      </c>
    </row>
    <row r="89" spans="1:9" x14ac:dyDescent="0.2">
      <c r="A89" s="2">
        <v>18</v>
      </c>
      <c r="B89" s="1" t="s">
        <v>104</v>
      </c>
      <c r="C89" s="4">
        <v>61</v>
      </c>
      <c r="D89" s="8">
        <v>1.45</v>
      </c>
      <c r="E89" s="4">
        <v>37</v>
      </c>
      <c r="F89" s="8">
        <v>1.56</v>
      </c>
      <c r="G89" s="4">
        <v>24</v>
      </c>
      <c r="H89" s="8">
        <v>1.35</v>
      </c>
      <c r="I89" s="4">
        <v>0</v>
      </c>
    </row>
    <row r="90" spans="1:9" x14ac:dyDescent="0.2">
      <c r="A90" s="2">
        <v>19</v>
      </c>
      <c r="B90" s="1" t="s">
        <v>103</v>
      </c>
      <c r="C90" s="4">
        <v>60</v>
      </c>
      <c r="D90" s="8">
        <v>1.42</v>
      </c>
      <c r="E90" s="4">
        <v>37</v>
      </c>
      <c r="F90" s="8">
        <v>1.56</v>
      </c>
      <c r="G90" s="4">
        <v>23</v>
      </c>
      <c r="H90" s="8">
        <v>1.3</v>
      </c>
      <c r="I90" s="4">
        <v>0</v>
      </c>
    </row>
    <row r="91" spans="1:9" x14ac:dyDescent="0.2">
      <c r="A91" s="2">
        <v>20</v>
      </c>
      <c r="B91" s="1" t="s">
        <v>100</v>
      </c>
      <c r="C91" s="4">
        <v>57</v>
      </c>
      <c r="D91" s="8">
        <v>1.35</v>
      </c>
      <c r="E91" s="4">
        <v>46</v>
      </c>
      <c r="F91" s="8">
        <v>1.94</v>
      </c>
      <c r="G91" s="4">
        <v>11</v>
      </c>
      <c r="H91" s="8">
        <v>0.62</v>
      </c>
      <c r="I91" s="4">
        <v>0</v>
      </c>
    </row>
    <row r="92" spans="1:9" x14ac:dyDescent="0.2">
      <c r="A92" s="1"/>
      <c r="C92" s="4"/>
      <c r="D92" s="8"/>
      <c r="E92" s="4"/>
      <c r="F92" s="8"/>
      <c r="G92" s="4"/>
      <c r="H92" s="8"/>
      <c r="I92" s="4"/>
    </row>
    <row r="93" spans="1:9" x14ac:dyDescent="0.2">
      <c r="A93" s="1" t="s">
        <v>4</v>
      </c>
      <c r="C93" s="4"/>
      <c r="D93" s="8"/>
      <c r="E93" s="4"/>
      <c r="F93" s="8"/>
      <c r="G93" s="4"/>
      <c r="H93" s="8"/>
      <c r="I93" s="4"/>
    </row>
    <row r="94" spans="1:9" x14ac:dyDescent="0.2">
      <c r="A94" s="2">
        <v>1</v>
      </c>
      <c r="B94" s="1" t="s">
        <v>112</v>
      </c>
      <c r="C94" s="4">
        <v>98</v>
      </c>
      <c r="D94" s="8">
        <v>7.29</v>
      </c>
      <c r="E94" s="4">
        <v>93</v>
      </c>
      <c r="F94" s="8">
        <v>13.08</v>
      </c>
      <c r="G94" s="4">
        <v>5</v>
      </c>
      <c r="H94" s="8">
        <v>0.83</v>
      </c>
      <c r="I94" s="4">
        <v>0</v>
      </c>
    </row>
    <row r="95" spans="1:9" x14ac:dyDescent="0.2">
      <c r="A95" s="2">
        <v>2</v>
      </c>
      <c r="B95" s="1" t="s">
        <v>106</v>
      </c>
      <c r="C95" s="4">
        <v>43</v>
      </c>
      <c r="D95" s="8">
        <v>3.2</v>
      </c>
      <c r="E95" s="4">
        <v>31</v>
      </c>
      <c r="F95" s="8">
        <v>4.3600000000000003</v>
      </c>
      <c r="G95" s="4">
        <v>12</v>
      </c>
      <c r="H95" s="8">
        <v>2</v>
      </c>
      <c r="I95" s="4">
        <v>0</v>
      </c>
    </row>
    <row r="96" spans="1:9" x14ac:dyDescent="0.2">
      <c r="A96" s="2">
        <v>3</v>
      </c>
      <c r="B96" s="1" t="s">
        <v>110</v>
      </c>
      <c r="C96" s="4">
        <v>41</v>
      </c>
      <c r="D96" s="8">
        <v>3.05</v>
      </c>
      <c r="E96" s="4">
        <v>41</v>
      </c>
      <c r="F96" s="8">
        <v>5.77</v>
      </c>
      <c r="G96" s="4">
        <v>0</v>
      </c>
      <c r="H96" s="8">
        <v>0</v>
      </c>
      <c r="I96" s="4">
        <v>0</v>
      </c>
    </row>
    <row r="97" spans="1:9" x14ac:dyDescent="0.2">
      <c r="A97" s="2">
        <v>4</v>
      </c>
      <c r="B97" s="1" t="s">
        <v>111</v>
      </c>
      <c r="C97" s="4">
        <v>39</v>
      </c>
      <c r="D97" s="8">
        <v>2.9</v>
      </c>
      <c r="E97" s="4">
        <v>38</v>
      </c>
      <c r="F97" s="8">
        <v>5.34</v>
      </c>
      <c r="G97" s="4">
        <v>1</v>
      </c>
      <c r="H97" s="8">
        <v>0.17</v>
      </c>
      <c r="I97" s="4">
        <v>0</v>
      </c>
    </row>
    <row r="98" spans="1:9" x14ac:dyDescent="0.2">
      <c r="A98" s="2">
        <v>5</v>
      </c>
      <c r="B98" s="1" t="s">
        <v>108</v>
      </c>
      <c r="C98" s="4">
        <v>31</v>
      </c>
      <c r="D98" s="8">
        <v>2.2999999999999998</v>
      </c>
      <c r="E98" s="4">
        <v>27</v>
      </c>
      <c r="F98" s="8">
        <v>3.8</v>
      </c>
      <c r="G98" s="4">
        <v>4</v>
      </c>
      <c r="H98" s="8">
        <v>0.67</v>
      </c>
      <c r="I98" s="4">
        <v>0</v>
      </c>
    </row>
    <row r="99" spans="1:9" x14ac:dyDescent="0.2">
      <c r="A99" s="2">
        <v>6</v>
      </c>
      <c r="B99" s="1" t="s">
        <v>101</v>
      </c>
      <c r="C99" s="4">
        <v>29</v>
      </c>
      <c r="D99" s="8">
        <v>2.16</v>
      </c>
      <c r="E99" s="4">
        <v>19</v>
      </c>
      <c r="F99" s="8">
        <v>2.67</v>
      </c>
      <c r="G99" s="4">
        <v>8</v>
      </c>
      <c r="H99" s="8">
        <v>1.33</v>
      </c>
      <c r="I99" s="4">
        <v>2</v>
      </c>
    </row>
    <row r="100" spans="1:9" x14ac:dyDescent="0.2">
      <c r="A100" s="2">
        <v>7</v>
      </c>
      <c r="B100" s="1" t="s">
        <v>105</v>
      </c>
      <c r="C100" s="4">
        <v>28</v>
      </c>
      <c r="D100" s="8">
        <v>2.08</v>
      </c>
      <c r="E100" s="4">
        <v>14</v>
      </c>
      <c r="F100" s="8">
        <v>1.97</v>
      </c>
      <c r="G100" s="4">
        <v>14</v>
      </c>
      <c r="H100" s="8">
        <v>2.33</v>
      </c>
      <c r="I100" s="4">
        <v>0</v>
      </c>
    </row>
    <row r="101" spans="1:9" x14ac:dyDescent="0.2">
      <c r="A101" s="2">
        <v>7</v>
      </c>
      <c r="B101" s="1" t="s">
        <v>107</v>
      </c>
      <c r="C101" s="4">
        <v>28</v>
      </c>
      <c r="D101" s="8">
        <v>2.08</v>
      </c>
      <c r="E101" s="4">
        <v>7</v>
      </c>
      <c r="F101" s="8">
        <v>0.98</v>
      </c>
      <c r="G101" s="4">
        <v>19</v>
      </c>
      <c r="H101" s="8">
        <v>3.16</v>
      </c>
      <c r="I101" s="4">
        <v>0</v>
      </c>
    </row>
    <row r="102" spans="1:9" x14ac:dyDescent="0.2">
      <c r="A102" s="2">
        <v>9</v>
      </c>
      <c r="B102" s="1" t="s">
        <v>109</v>
      </c>
      <c r="C102" s="4">
        <v>27</v>
      </c>
      <c r="D102" s="8">
        <v>2.0099999999999998</v>
      </c>
      <c r="E102" s="4">
        <v>22</v>
      </c>
      <c r="F102" s="8">
        <v>3.09</v>
      </c>
      <c r="G102" s="4">
        <v>5</v>
      </c>
      <c r="H102" s="8">
        <v>0.83</v>
      </c>
      <c r="I102" s="4">
        <v>0</v>
      </c>
    </row>
    <row r="103" spans="1:9" x14ac:dyDescent="0.2">
      <c r="A103" s="2">
        <v>10</v>
      </c>
      <c r="B103" s="1" t="s">
        <v>119</v>
      </c>
      <c r="C103" s="4">
        <v>26</v>
      </c>
      <c r="D103" s="8">
        <v>1.93</v>
      </c>
      <c r="E103" s="4">
        <v>22</v>
      </c>
      <c r="F103" s="8">
        <v>3.09</v>
      </c>
      <c r="G103" s="4">
        <v>4</v>
      </c>
      <c r="H103" s="8">
        <v>0.67</v>
      </c>
      <c r="I103" s="4">
        <v>0</v>
      </c>
    </row>
    <row r="104" spans="1:9" x14ac:dyDescent="0.2">
      <c r="A104" s="2">
        <v>10</v>
      </c>
      <c r="B104" s="1" t="s">
        <v>115</v>
      </c>
      <c r="C104" s="4">
        <v>26</v>
      </c>
      <c r="D104" s="8">
        <v>1.93</v>
      </c>
      <c r="E104" s="4">
        <v>23</v>
      </c>
      <c r="F104" s="8">
        <v>3.23</v>
      </c>
      <c r="G104" s="4">
        <v>3</v>
      </c>
      <c r="H104" s="8">
        <v>0.5</v>
      </c>
      <c r="I104" s="4">
        <v>0</v>
      </c>
    </row>
    <row r="105" spans="1:9" x14ac:dyDescent="0.2">
      <c r="A105" s="2">
        <v>12</v>
      </c>
      <c r="B105" s="1" t="s">
        <v>97</v>
      </c>
      <c r="C105" s="4">
        <v>25</v>
      </c>
      <c r="D105" s="8">
        <v>1.86</v>
      </c>
      <c r="E105" s="4">
        <v>2</v>
      </c>
      <c r="F105" s="8">
        <v>0.28000000000000003</v>
      </c>
      <c r="G105" s="4">
        <v>23</v>
      </c>
      <c r="H105" s="8">
        <v>3.83</v>
      </c>
      <c r="I105" s="4">
        <v>0</v>
      </c>
    </row>
    <row r="106" spans="1:9" x14ac:dyDescent="0.2">
      <c r="A106" s="2">
        <v>12</v>
      </c>
      <c r="B106" s="1" t="s">
        <v>104</v>
      </c>
      <c r="C106" s="4">
        <v>25</v>
      </c>
      <c r="D106" s="8">
        <v>1.86</v>
      </c>
      <c r="E106" s="4">
        <v>4</v>
      </c>
      <c r="F106" s="8">
        <v>0.56000000000000005</v>
      </c>
      <c r="G106" s="4">
        <v>21</v>
      </c>
      <c r="H106" s="8">
        <v>3.49</v>
      </c>
      <c r="I106" s="4">
        <v>0</v>
      </c>
    </row>
    <row r="107" spans="1:9" x14ac:dyDescent="0.2">
      <c r="A107" s="2">
        <v>14</v>
      </c>
      <c r="B107" s="1" t="s">
        <v>114</v>
      </c>
      <c r="C107" s="4">
        <v>24</v>
      </c>
      <c r="D107" s="8">
        <v>1.78</v>
      </c>
      <c r="E107" s="4">
        <v>19</v>
      </c>
      <c r="F107" s="8">
        <v>2.67</v>
      </c>
      <c r="G107" s="4">
        <v>5</v>
      </c>
      <c r="H107" s="8">
        <v>0.83</v>
      </c>
      <c r="I107" s="4">
        <v>0</v>
      </c>
    </row>
    <row r="108" spans="1:9" x14ac:dyDescent="0.2">
      <c r="A108" s="2">
        <v>15</v>
      </c>
      <c r="B108" s="1" t="s">
        <v>99</v>
      </c>
      <c r="C108" s="4">
        <v>22</v>
      </c>
      <c r="D108" s="8">
        <v>1.64</v>
      </c>
      <c r="E108" s="4">
        <v>11</v>
      </c>
      <c r="F108" s="8">
        <v>1.55</v>
      </c>
      <c r="G108" s="4">
        <v>11</v>
      </c>
      <c r="H108" s="8">
        <v>1.83</v>
      </c>
      <c r="I108" s="4">
        <v>0</v>
      </c>
    </row>
    <row r="109" spans="1:9" x14ac:dyDescent="0.2">
      <c r="A109" s="2">
        <v>16</v>
      </c>
      <c r="B109" s="1" t="s">
        <v>96</v>
      </c>
      <c r="C109" s="4">
        <v>21</v>
      </c>
      <c r="D109" s="8">
        <v>1.56</v>
      </c>
      <c r="E109" s="4">
        <v>2</v>
      </c>
      <c r="F109" s="8">
        <v>0.28000000000000003</v>
      </c>
      <c r="G109" s="4">
        <v>19</v>
      </c>
      <c r="H109" s="8">
        <v>3.16</v>
      </c>
      <c r="I109" s="4">
        <v>0</v>
      </c>
    </row>
    <row r="110" spans="1:9" x14ac:dyDescent="0.2">
      <c r="A110" s="2">
        <v>16</v>
      </c>
      <c r="B110" s="1" t="s">
        <v>98</v>
      </c>
      <c r="C110" s="4">
        <v>21</v>
      </c>
      <c r="D110" s="8">
        <v>1.56</v>
      </c>
      <c r="E110" s="4">
        <v>15</v>
      </c>
      <c r="F110" s="8">
        <v>2.11</v>
      </c>
      <c r="G110" s="4">
        <v>6</v>
      </c>
      <c r="H110" s="8">
        <v>1</v>
      </c>
      <c r="I110" s="4">
        <v>0</v>
      </c>
    </row>
    <row r="111" spans="1:9" x14ac:dyDescent="0.2">
      <c r="A111" s="2">
        <v>16</v>
      </c>
      <c r="B111" s="1" t="s">
        <v>113</v>
      </c>
      <c r="C111" s="4">
        <v>21</v>
      </c>
      <c r="D111" s="8">
        <v>1.56</v>
      </c>
      <c r="E111" s="4">
        <v>0</v>
      </c>
      <c r="F111" s="8">
        <v>0</v>
      </c>
      <c r="G111" s="4">
        <v>0</v>
      </c>
      <c r="H111" s="8">
        <v>0</v>
      </c>
      <c r="I111" s="4">
        <v>0</v>
      </c>
    </row>
    <row r="112" spans="1:9" x14ac:dyDescent="0.2">
      <c r="A112" s="2">
        <v>19</v>
      </c>
      <c r="B112" s="1" t="s">
        <v>124</v>
      </c>
      <c r="C112" s="4">
        <v>18</v>
      </c>
      <c r="D112" s="8">
        <v>1.34</v>
      </c>
      <c r="E112" s="4">
        <v>14</v>
      </c>
      <c r="F112" s="8">
        <v>1.97</v>
      </c>
      <c r="G112" s="4">
        <v>4</v>
      </c>
      <c r="H112" s="8">
        <v>0.67</v>
      </c>
      <c r="I112" s="4">
        <v>0</v>
      </c>
    </row>
    <row r="113" spans="1:9" x14ac:dyDescent="0.2">
      <c r="A113" s="2">
        <v>20</v>
      </c>
      <c r="B113" s="1" t="s">
        <v>123</v>
      </c>
      <c r="C113" s="4">
        <v>17</v>
      </c>
      <c r="D113" s="8">
        <v>1.26</v>
      </c>
      <c r="E113" s="4">
        <v>6</v>
      </c>
      <c r="F113" s="8">
        <v>0.84</v>
      </c>
      <c r="G113" s="4">
        <v>11</v>
      </c>
      <c r="H113" s="8">
        <v>1.83</v>
      </c>
      <c r="I113" s="4">
        <v>0</v>
      </c>
    </row>
    <row r="114" spans="1:9" x14ac:dyDescent="0.2">
      <c r="A114" s="2">
        <v>20</v>
      </c>
      <c r="B114" s="1" t="s">
        <v>102</v>
      </c>
      <c r="C114" s="4">
        <v>17</v>
      </c>
      <c r="D114" s="8">
        <v>1.26</v>
      </c>
      <c r="E114" s="4">
        <v>8</v>
      </c>
      <c r="F114" s="8">
        <v>1.1299999999999999</v>
      </c>
      <c r="G114" s="4">
        <v>9</v>
      </c>
      <c r="H114" s="8">
        <v>1.5</v>
      </c>
      <c r="I114" s="4">
        <v>0</v>
      </c>
    </row>
    <row r="115" spans="1:9" x14ac:dyDescent="0.2">
      <c r="A115" s="2">
        <v>20</v>
      </c>
      <c r="B115" s="1" t="s">
        <v>103</v>
      </c>
      <c r="C115" s="4">
        <v>17</v>
      </c>
      <c r="D115" s="8">
        <v>1.26</v>
      </c>
      <c r="E115" s="4">
        <v>8</v>
      </c>
      <c r="F115" s="8">
        <v>1.1299999999999999</v>
      </c>
      <c r="G115" s="4">
        <v>9</v>
      </c>
      <c r="H115" s="8">
        <v>1.5</v>
      </c>
      <c r="I115" s="4">
        <v>0</v>
      </c>
    </row>
    <row r="116" spans="1:9" x14ac:dyDescent="0.2">
      <c r="A116" s="1"/>
      <c r="C116" s="4"/>
      <c r="D116" s="8"/>
      <c r="E116" s="4"/>
      <c r="F116" s="8"/>
      <c r="G116" s="4"/>
      <c r="H116" s="8"/>
      <c r="I116" s="4"/>
    </row>
    <row r="117" spans="1:9" x14ac:dyDescent="0.2">
      <c r="A117" s="1" t="s">
        <v>5</v>
      </c>
      <c r="C117" s="4"/>
      <c r="D117" s="8"/>
      <c r="E117" s="4"/>
      <c r="F117" s="8"/>
      <c r="G117" s="4"/>
      <c r="H117" s="8"/>
      <c r="I117" s="4"/>
    </row>
    <row r="118" spans="1:9" x14ac:dyDescent="0.2">
      <c r="A118" s="2">
        <v>1</v>
      </c>
      <c r="B118" s="1" t="s">
        <v>112</v>
      </c>
      <c r="C118" s="4">
        <v>62</v>
      </c>
      <c r="D118" s="8">
        <v>6.13</v>
      </c>
      <c r="E118" s="4">
        <v>61</v>
      </c>
      <c r="F118" s="8">
        <v>9.93</v>
      </c>
      <c r="G118" s="4">
        <v>1</v>
      </c>
      <c r="H118" s="8">
        <v>0.26</v>
      </c>
      <c r="I118" s="4">
        <v>0</v>
      </c>
    </row>
    <row r="119" spans="1:9" x14ac:dyDescent="0.2">
      <c r="A119" s="2">
        <v>2</v>
      </c>
      <c r="B119" s="1" t="s">
        <v>106</v>
      </c>
      <c r="C119" s="4">
        <v>45</v>
      </c>
      <c r="D119" s="8">
        <v>4.45</v>
      </c>
      <c r="E119" s="4">
        <v>41</v>
      </c>
      <c r="F119" s="8">
        <v>6.68</v>
      </c>
      <c r="G119" s="4">
        <v>3</v>
      </c>
      <c r="H119" s="8">
        <v>0.79</v>
      </c>
      <c r="I119" s="4">
        <v>0</v>
      </c>
    </row>
    <row r="120" spans="1:9" x14ac:dyDescent="0.2">
      <c r="A120" s="2">
        <v>3</v>
      </c>
      <c r="B120" s="1" t="s">
        <v>96</v>
      </c>
      <c r="C120" s="4">
        <v>39</v>
      </c>
      <c r="D120" s="8">
        <v>3.85</v>
      </c>
      <c r="E120" s="4">
        <v>13</v>
      </c>
      <c r="F120" s="8">
        <v>2.12</v>
      </c>
      <c r="G120" s="4">
        <v>26</v>
      </c>
      <c r="H120" s="8">
        <v>6.84</v>
      </c>
      <c r="I120" s="4">
        <v>0</v>
      </c>
    </row>
    <row r="121" spans="1:9" x14ac:dyDescent="0.2">
      <c r="A121" s="2">
        <v>4</v>
      </c>
      <c r="B121" s="1" t="s">
        <v>111</v>
      </c>
      <c r="C121" s="4">
        <v>37</v>
      </c>
      <c r="D121" s="8">
        <v>3.66</v>
      </c>
      <c r="E121" s="4">
        <v>36</v>
      </c>
      <c r="F121" s="8">
        <v>5.86</v>
      </c>
      <c r="G121" s="4">
        <v>1</v>
      </c>
      <c r="H121" s="8">
        <v>0.26</v>
      </c>
      <c r="I121" s="4">
        <v>0</v>
      </c>
    </row>
    <row r="122" spans="1:9" x14ac:dyDescent="0.2">
      <c r="A122" s="2">
        <v>5</v>
      </c>
      <c r="B122" s="1" t="s">
        <v>105</v>
      </c>
      <c r="C122" s="4">
        <v>34</v>
      </c>
      <c r="D122" s="8">
        <v>3.36</v>
      </c>
      <c r="E122" s="4">
        <v>27</v>
      </c>
      <c r="F122" s="8">
        <v>4.4000000000000004</v>
      </c>
      <c r="G122" s="4">
        <v>7</v>
      </c>
      <c r="H122" s="8">
        <v>1.84</v>
      </c>
      <c r="I122" s="4">
        <v>0</v>
      </c>
    </row>
    <row r="123" spans="1:9" x14ac:dyDescent="0.2">
      <c r="A123" s="2">
        <v>6</v>
      </c>
      <c r="B123" s="1" t="s">
        <v>107</v>
      </c>
      <c r="C123" s="4">
        <v>27</v>
      </c>
      <c r="D123" s="8">
        <v>2.67</v>
      </c>
      <c r="E123" s="4">
        <v>8</v>
      </c>
      <c r="F123" s="8">
        <v>1.3</v>
      </c>
      <c r="G123" s="4">
        <v>19</v>
      </c>
      <c r="H123" s="8">
        <v>5</v>
      </c>
      <c r="I123" s="4">
        <v>0</v>
      </c>
    </row>
    <row r="124" spans="1:9" x14ac:dyDescent="0.2">
      <c r="A124" s="2">
        <v>7</v>
      </c>
      <c r="B124" s="1" t="s">
        <v>110</v>
      </c>
      <c r="C124" s="4">
        <v>24</v>
      </c>
      <c r="D124" s="8">
        <v>2.37</v>
      </c>
      <c r="E124" s="4">
        <v>24</v>
      </c>
      <c r="F124" s="8">
        <v>3.91</v>
      </c>
      <c r="G124" s="4">
        <v>0</v>
      </c>
      <c r="H124" s="8">
        <v>0</v>
      </c>
      <c r="I124" s="4">
        <v>0</v>
      </c>
    </row>
    <row r="125" spans="1:9" x14ac:dyDescent="0.2">
      <c r="A125" s="2">
        <v>8</v>
      </c>
      <c r="B125" s="1" t="s">
        <v>115</v>
      </c>
      <c r="C125" s="4">
        <v>21</v>
      </c>
      <c r="D125" s="8">
        <v>2.08</v>
      </c>
      <c r="E125" s="4">
        <v>20</v>
      </c>
      <c r="F125" s="8">
        <v>3.26</v>
      </c>
      <c r="G125" s="4">
        <v>1</v>
      </c>
      <c r="H125" s="8">
        <v>0.26</v>
      </c>
      <c r="I125" s="4">
        <v>0</v>
      </c>
    </row>
    <row r="126" spans="1:9" x14ac:dyDescent="0.2">
      <c r="A126" s="2">
        <v>9</v>
      </c>
      <c r="B126" s="1" t="s">
        <v>102</v>
      </c>
      <c r="C126" s="4">
        <v>19</v>
      </c>
      <c r="D126" s="8">
        <v>1.88</v>
      </c>
      <c r="E126" s="4">
        <v>4</v>
      </c>
      <c r="F126" s="8">
        <v>0.65</v>
      </c>
      <c r="G126" s="4">
        <v>15</v>
      </c>
      <c r="H126" s="8">
        <v>3.95</v>
      </c>
      <c r="I126" s="4">
        <v>0</v>
      </c>
    </row>
    <row r="127" spans="1:9" x14ac:dyDescent="0.2">
      <c r="A127" s="2">
        <v>9</v>
      </c>
      <c r="B127" s="1" t="s">
        <v>128</v>
      </c>
      <c r="C127" s="4">
        <v>19</v>
      </c>
      <c r="D127" s="8">
        <v>1.88</v>
      </c>
      <c r="E127" s="4">
        <v>11</v>
      </c>
      <c r="F127" s="8">
        <v>1.79</v>
      </c>
      <c r="G127" s="4">
        <v>8</v>
      </c>
      <c r="H127" s="8">
        <v>2.11</v>
      </c>
      <c r="I127" s="4">
        <v>0</v>
      </c>
    </row>
    <row r="128" spans="1:9" x14ac:dyDescent="0.2">
      <c r="A128" s="2">
        <v>11</v>
      </c>
      <c r="B128" s="1" t="s">
        <v>108</v>
      </c>
      <c r="C128" s="4">
        <v>17</v>
      </c>
      <c r="D128" s="8">
        <v>1.68</v>
      </c>
      <c r="E128" s="4">
        <v>16</v>
      </c>
      <c r="F128" s="8">
        <v>2.61</v>
      </c>
      <c r="G128" s="4">
        <v>1</v>
      </c>
      <c r="H128" s="8">
        <v>0.26</v>
      </c>
      <c r="I128" s="4">
        <v>0</v>
      </c>
    </row>
    <row r="129" spans="1:9" x14ac:dyDescent="0.2">
      <c r="A129" s="2">
        <v>11</v>
      </c>
      <c r="B129" s="1" t="s">
        <v>114</v>
      </c>
      <c r="C129" s="4">
        <v>17</v>
      </c>
      <c r="D129" s="8">
        <v>1.68</v>
      </c>
      <c r="E129" s="4">
        <v>15</v>
      </c>
      <c r="F129" s="8">
        <v>2.44</v>
      </c>
      <c r="G129" s="4">
        <v>2</v>
      </c>
      <c r="H129" s="8">
        <v>0.53</v>
      </c>
      <c r="I129" s="4">
        <v>0</v>
      </c>
    </row>
    <row r="130" spans="1:9" x14ac:dyDescent="0.2">
      <c r="A130" s="2">
        <v>13</v>
      </c>
      <c r="B130" s="1" t="s">
        <v>101</v>
      </c>
      <c r="C130" s="4">
        <v>15</v>
      </c>
      <c r="D130" s="8">
        <v>1.48</v>
      </c>
      <c r="E130" s="4">
        <v>8</v>
      </c>
      <c r="F130" s="8">
        <v>1.3</v>
      </c>
      <c r="G130" s="4">
        <v>7</v>
      </c>
      <c r="H130" s="8">
        <v>1.84</v>
      </c>
      <c r="I130" s="4">
        <v>0</v>
      </c>
    </row>
    <row r="131" spans="1:9" x14ac:dyDescent="0.2">
      <c r="A131" s="2">
        <v>13</v>
      </c>
      <c r="B131" s="1" t="s">
        <v>103</v>
      </c>
      <c r="C131" s="4">
        <v>15</v>
      </c>
      <c r="D131" s="8">
        <v>1.48</v>
      </c>
      <c r="E131" s="4">
        <v>12</v>
      </c>
      <c r="F131" s="8">
        <v>1.95</v>
      </c>
      <c r="G131" s="4">
        <v>3</v>
      </c>
      <c r="H131" s="8">
        <v>0.79</v>
      </c>
      <c r="I131" s="4">
        <v>0</v>
      </c>
    </row>
    <row r="132" spans="1:9" x14ac:dyDescent="0.2">
      <c r="A132" s="2">
        <v>15</v>
      </c>
      <c r="B132" s="1" t="s">
        <v>98</v>
      </c>
      <c r="C132" s="4">
        <v>14</v>
      </c>
      <c r="D132" s="8">
        <v>1.38</v>
      </c>
      <c r="E132" s="4">
        <v>9</v>
      </c>
      <c r="F132" s="8">
        <v>1.47</v>
      </c>
      <c r="G132" s="4">
        <v>5</v>
      </c>
      <c r="H132" s="8">
        <v>1.32</v>
      </c>
      <c r="I132" s="4">
        <v>0</v>
      </c>
    </row>
    <row r="133" spans="1:9" x14ac:dyDescent="0.2">
      <c r="A133" s="2">
        <v>15</v>
      </c>
      <c r="B133" s="1" t="s">
        <v>109</v>
      </c>
      <c r="C133" s="4">
        <v>14</v>
      </c>
      <c r="D133" s="8">
        <v>1.38</v>
      </c>
      <c r="E133" s="4">
        <v>12</v>
      </c>
      <c r="F133" s="8">
        <v>1.95</v>
      </c>
      <c r="G133" s="4">
        <v>2</v>
      </c>
      <c r="H133" s="8">
        <v>0.53</v>
      </c>
      <c r="I133" s="4">
        <v>0</v>
      </c>
    </row>
    <row r="134" spans="1:9" x14ac:dyDescent="0.2">
      <c r="A134" s="2">
        <v>15</v>
      </c>
      <c r="B134" s="1" t="s">
        <v>130</v>
      </c>
      <c r="C134" s="4">
        <v>14</v>
      </c>
      <c r="D134" s="8">
        <v>1.38</v>
      </c>
      <c r="E134" s="4">
        <v>7</v>
      </c>
      <c r="F134" s="8">
        <v>1.1399999999999999</v>
      </c>
      <c r="G134" s="4">
        <v>7</v>
      </c>
      <c r="H134" s="8">
        <v>1.84</v>
      </c>
      <c r="I134" s="4">
        <v>0</v>
      </c>
    </row>
    <row r="135" spans="1:9" x14ac:dyDescent="0.2">
      <c r="A135" s="2">
        <v>18</v>
      </c>
      <c r="B135" s="1" t="s">
        <v>97</v>
      </c>
      <c r="C135" s="4">
        <v>13</v>
      </c>
      <c r="D135" s="8">
        <v>1.28</v>
      </c>
      <c r="E135" s="4">
        <v>4</v>
      </c>
      <c r="F135" s="8">
        <v>0.65</v>
      </c>
      <c r="G135" s="4">
        <v>9</v>
      </c>
      <c r="H135" s="8">
        <v>2.37</v>
      </c>
      <c r="I135" s="4">
        <v>0</v>
      </c>
    </row>
    <row r="136" spans="1:9" x14ac:dyDescent="0.2">
      <c r="A136" s="2">
        <v>18</v>
      </c>
      <c r="B136" s="1" t="s">
        <v>127</v>
      </c>
      <c r="C136" s="4">
        <v>13</v>
      </c>
      <c r="D136" s="8">
        <v>1.28</v>
      </c>
      <c r="E136" s="4">
        <v>9</v>
      </c>
      <c r="F136" s="8">
        <v>1.47</v>
      </c>
      <c r="G136" s="4">
        <v>4</v>
      </c>
      <c r="H136" s="8">
        <v>1.05</v>
      </c>
      <c r="I136" s="4">
        <v>0</v>
      </c>
    </row>
    <row r="137" spans="1:9" x14ac:dyDescent="0.2">
      <c r="A137" s="2">
        <v>20</v>
      </c>
      <c r="B137" s="1" t="s">
        <v>125</v>
      </c>
      <c r="C137" s="4">
        <v>12</v>
      </c>
      <c r="D137" s="8">
        <v>1.19</v>
      </c>
      <c r="E137" s="4">
        <v>5</v>
      </c>
      <c r="F137" s="8">
        <v>0.81</v>
      </c>
      <c r="G137" s="4">
        <v>7</v>
      </c>
      <c r="H137" s="8">
        <v>1.84</v>
      </c>
      <c r="I137" s="4">
        <v>0</v>
      </c>
    </row>
    <row r="138" spans="1:9" x14ac:dyDescent="0.2">
      <c r="A138" s="2">
        <v>20</v>
      </c>
      <c r="B138" s="1" t="s">
        <v>126</v>
      </c>
      <c r="C138" s="4">
        <v>12</v>
      </c>
      <c r="D138" s="8">
        <v>1.19</v>
      </c>
      <c r="E138" s="4">
        <v>4</v>
      </c>
      <c r="F138" s="8">
        <v>0.65</v>
      </c>
      <c r="G138" s="4">
        <v>8</v>
      </c>
      <c r="H138" s="8">
        <v>2.11</v>
      </c>
      <c r="I138" s="4">
        <v>0</v>
      </c>
    </row>
    <row r="139" spans="1:9" x14ac:dyDescent="0.2">
      <c r="A139" s="2">
        <v>20</v>
      </c>
      <c r="B139" s="1" t="s">
        <v>121</v>
      </c>
      <c r="C139" s="4">
        <v>12</v>
      </c>
      <c r="D139" s="8">
        <v>1.19</v>
      </c>
      <c r="E139" s="4">
        <v>1</v>
      </c>
      <c r="F139" s="8">
        <v>0.16</v>
      </c>
      <c r="G139" s="4">
        <v>11</v>
      </c>
      <c r="H139" s="8">
        <v>2.89</v>
      </c>
      <c r="I139" s="4">
        <v>0</v>
      </c>
    </row>
    <row r="140" spans="1:9" x14ac:dyDescent="0.2">
      <c r="A140" s="2">
        <v>20</v>
      </c>
      <c r="B140" s="1" t="s">
        <v>119</v>
      </c>
      <c r="C140" s="4">
        <v>12</v>
      </c>
      <c r="D140" s="8">
        <v>1.19</v>
      </c>
      <c r="E140" s="4">
        <v>8</v>
      </c>
      <c r="F140" s="8">
        <v>1.3</v>
      </c>
      <c r="G140" s="4">
        <v>4</v>
      </c>
      <c r="H140" s="8">
        <v>1.05</v>
      </c>
      <c r="I140" s="4">
        <v>0</v>
      </c>
    </row>
    <row r="141" spans="1:9" x14ac:dyDescent="0.2">
      <c r="A141" s="2">
        <v>20</v>
      </c>
      <c r="B141" s="1" t="s">
        <v>129</v>
      </c>
      <c r="C141" s="4">
        <v>12</v>
      </c>
      <c r="D141" s="8">
        <v>1.19</v>
      </c>
      <c r="E141" s="4">
        <v>10</v>
      </c>
      <c r="F141" s="8">
        <v>1.63</v>
      </c>
      <c r="G141" s="4">
        <v>2</v>
      </c>
      <c r="H141" s="8">
        <v>0.53</v>
      </c>
      <c r="I141" s="4">
        <v>0</v>
      </c>
    </row>
    <row r="142" spans="1:9" x14ac:dyDescent="0.2">
      <c r="A142" s="1"/>
      <c r="C142" s="4"/>
      <c r="D142" s="8"/>
      <c r="E142" s="4"/>
      <c r="F142" s="8"/>
      <c r="G142" s="4"/>
      <c r="H142" s="8"/>
      <c r="I142" s="4"/>
    </row>
    <row r="143" spans="1:9" x14ac:dyDescent="0.2">
      <c r="A143" s="1" t="s">
        <v>6</v>
      </c>
      <c r="C143" s="4"/>
      <c r="D143" s="8"/>
      <c r="E143" s="4"/>
      <c r="F143" s="8"/>
      <c r="G143" s="4"/>
      <c r="H143" s="8"/>
      <c r="I143" s="4"/>
    </row>
    <row r="144" spans="1:9" x14ac:dyDescent="0.2">
      <c r="A144" s="2">
        <v>1</v>
      </c>
      <c r="B144" s="1" t="s">
        <v>112</v>
      </c>
      <c r="C144" s="4">
        <v>59</v>
      </c>
      <c r="D144" s="8">
        <v>6.51</v>
      </c>
      <c r="E144" s="4">
        <v>55</v>
      </c>
      <c r="F144" s="8">
        <v>10.74</v>
      </c>
      <c r="G144" s="4">
        <v>4</v>
      </c>
      <c r="H144" s="8">
        <v>1.1100000000000001</v>
      </c>
      <c r="I144" s="4">
        <v>0</v>
      </c>
    </row>
    <row r="145" spans="1:9" x14ac:dyDescent="0.2">
      <c r="A145" s="2">
        <v>2</v>
      </c>
      <c r="B145" s="1" t="s">
        <v>111</v>
      </c>
      <c r="C145" s="4">
        <v>36</v>
      </c>
      <c r="D145" s="8">
        <v>3.97</v>
      </c>
      <c r="E145" s="4">
        <v>35</v>
      </c>
      <c r="F145" s="8">
        <v>6.84</v>
      </c>
      <c r="G145" s="4">
        <v>1</v>
      </c>
      <c r="H145" s="8">
        <v>0.28000000000000003</v>
      </c>
      <c r="I145" s="4">
        <v>0</v>
      </c>
    </row>
    <row r="146" spans="1:9" x14ac:dyDescent="0.2">
      <c r="A146" s="2">
        <v>3</v>
      </c>
      <c r="B146" s="1" t="s">
        <v>113</v>
      </c>
      <c r="C146" s="4">
        <v>28</v>
      </c>
      <c r="D146" s="8">
        <v>3.09</v>
      </c>
      <c r="E146" s="4">
        <v>0</v>
      </c>
      <c r="F146" s="8">
        <v>0</v>
      </c>
      <c r="G146" s="4">
        <v>0</v>
      </c>
      <c r="H146" s="8">
        <v>0</v>
      </c>
      <c r="I146" s="4">
        <v>0</v>
      </c>
    </row>
    <row r="147" spans="1:9" x14ac:dyDescent="0.2">
      <c r="A147" s="2">
        <v>4</v>
      </c>
      <c r="B147" s="1" t="s">
        <v>106</v>
      </c>
      <c r="C147" s="4">
        <v>26</v>
      </c>
      <c r="D147" s="8">
        <v>2.87</v>
      </c>
      <c r="E147" s="4">
        <v>19</v>
      </c>
      <c r="F147" s="8">
        <v>3.71</v>
      </c>
      <c r="G147" s="4">
        <v>7</v>
      </c>
      <c r="H147" s="8">
        <v>1.95</v>
      </c>
      <c r="I147" s="4">
        <v>0</v>
      </c>
    </row>
    <row r="148" spans="1:9" x14ac:dyDescent="0.2">
      <c r="A148" s="2">
        <v>5</v>
      </c>
      <c r="B148" s="1" t="s">
        <v>107</v>
      </c>
      <c r="C148" s="4">
        <v>25</v>
      </c>
      <c r="D148" s="8">
        <v>2.76</v>
      </c>
      <c r="E148" s="4">
        <v>4</v>
      </c>
      <c r="F148" s="8">
        <v>0.78</v>
      </c>
      <c r="G148" s="4">
        <v>20</v>
      </c>
      <c r="H148" s="8">
        <v>5.57</v>
      </c>
      <c r="I148" s="4">
        <v>0</v>
      </c>
    </row>
    <row r="149" spans="1:9" x14ac:dyDescent="0.2">
      <c r="A149" s="2">
        <v>6</v>
      </c>
      <c r="B149" s="1" t="s">
        <v>98</v>
      </c>
      <c r="C149" s="4">
        <v>22</v>
      </c>
      <c r="D149" s="8">
        <v>2.4300000000000002</v>
      </c>
      <c r="E149" s="4">
        <v>17</v>
      </c>
      <c r="F149" s="8">
        <v>3.32</v>
      </c>
      <c r="G149" s="4">
        <v>5</v>
      </c>
      <c r="H149" s="8">
        <v>1.39</v>
      </c>
      <c r="I149" s="4">
        <v>0</v>
      </c>
    </row>
    <row r="150" spans="1:9" x14ac:dyDescent="0.2">
      <c r="A150" s="2">
        <v>7</v>
      </c>
      <c r="B150" s="1" t="s">
        <v>110</v>
      </c>
      <c r="C150" s="4">
        <v>21</v>
      </c>
      <c r="D150" s="8">
        <v>2.3199999999999998</v>
      </c>
      <c r="E150" s="4">
        <v>21</v>
      </c>
      <c r="F150" s="8">
        <v>4.0999999999999996</v>
      </c>
      <c r="G150" s="4">
        <v>0</v>
      </c>
      <c r="H150" s="8">
        <v>0</v>
      </c>
      <c r="I150" s="4">
        <v>0</v>
      </c>
    </row>
    <row r="151" spans="1:9" x14ac:dyDescent="0.2">
      <c r="A151" s="2">
        <v>8</v>
      </c>
      <c r="B151" s="1" t="s">
        <v>116</v>
      </c>
      <c r="C151" s="4">
        <v>20</v>
      </c>
      <c r="D151" s="8">
        <v>2.21</v>
      </c>
      <c r="E151" s="4">
        <v>15</v>
      </c>
      <c r="F151" s="8">
        <v>2.93</v>
      </c>
      <c r="G151" s="4">
        <v>5</v>
      </c>
      <c r="H151" s="8">
        <v>1.39</v>
      </c>
      <c r="I151" s="4">
        <v>0</v>
      </c>
    </row>
    <row r="152" spans="1:9" x14ac:dyDescent="0.2">
      <c r="A152" s="2">
        <v>8</v>
      </c>
      <c r="B152" s="1" t="s">
        <v>101</v>
      </c>
      <c r="C152" s="4">
        <v>20</v>
      </c>
      <c r="D152" s="8">
        <v>2.21</v>
      </c>
      <c r="E152" s="4">
        <v>14</v>
      </c>
      <c r="F152" s="8">
        <v>2.73</v>
      </c>
      <c r="G152" s="4">
        <v>6</v>
      </c>
      <c r="H152" s="8">
        <v>1.67</v>
      </c>
      <c r="I152" s="4">
        <v>0</v>
      </c>
    </row>
    <row r="153" spans="1:9" x14ac:dyDescent="0.2">
      <c r="A153" s="2">
        <v>10</v>
      </c>
      <c r="B153" s="1" t="s">
        <v>105</v>
      </c>
      <c r="C153" s="4">
        <v>19</v>
      </c>
      <c r="D153" s="8">
        <v>2.1</v>
      </c>
      <c r="E153" s="4">
        <v>16</v>
      </c>
      <c r="F153" s="8">
        <v>3.13</v>
      </c>
      <c r="G153" s="4">
        <v>2</v>
      </c>
      <c r="H153" s="8">
        <v>0.56000000000000005</v>
      </c>
      <c r="I153" s="4">
        <v>0</v>
      </c>
    </row>
    <row r="154" spans="1:9" x14ac:dyDescent="0.2">
      <c r="A154" s="2">
        <v>11</v>
      </c>
      <c r="B154" s="1" t="s">
        <v>102</v>
      </c>
      <c r="C154" s="4">
        <v>18</v>
      </c>
      <c r="D154" s="8">
        <v>1.99</v>
      </c>
      <c r="E154" s="4">
        <v>12</v>
      </c>
      <c r="F154" s="8">
        <v>2.34</v>
      </c>
      <c r="G154" s="4">
        <v>6</v>
      </c>
      <c r="H154" s="8">
        <v>1.67</v>
      </c>
      <c r="I154" s="4">
        <v>0</v>
      </c>
    </row>
    <row r="155" spans="1:9" x14ac:dyDescent="0.2">
      <c r="A155" s="2">
        <v>12</v>
      </c>
      <c r="B155" s="1" t="s">
        <v>108</v>
      </c>
      <c r="C155" s="4">
        <v>17</v>
      </c>
      <c r="D155" s="8">
        <v>1.88</v>
      </c>
      <c r="E155" s="4">
        <v>12</v>
      </c>
      <c r="F155" s="8">
        <v>2.34</v>
      </c>
      <c r="G155" s="4">
        <v>5</v>
      </c>
      <c r="H155" s="8">
        <v>1.39</v>
      </c>
      <c r="I155" s="4">
        <v>0</v>
      </c>
    </row>
    <row r="156" spans="1:9" x14ac:dyDescent="0.2">
      <c r="A156" s="2">
        <v>13</v>
      </c>
      <c r="B156" s="1" t="s">
        <v>96</v>
      </c>
      <c r="C156" s="4">
        <v>16</v>
      </c>
      <c r="D156" s="8">
        <v>1.77</v>
      </c>
      <c r="E156" s="4">
        <v>2</v>
      </c>
      <c r="F156" s="8">
        <v>0.39</v>
      </c>
      <c r="G156" s="4">
        <v>14</v>
      </c>
      <c r="H156" s="8">
        <v>3.9</v>
      </c>
      <c r="I156" s="4">
        <v>0</v>
      </c>
    </row>
    <row r="157" spans="1:9" x14ac:dyDescent="0.2">
      <c r="A157" s="2">
        <v>13</v>
      </c>
      <c r="B157" s="1" t="s">
        <v>125</v>
      </c>
      <c r="C157" s="4">
        <v>16</v>
      </c>
      <c r="D157" s="8">
        <v>1.77</v>
      </c>
      <c r="E157" s="4">
        <v>5</v>
      </c>
      <c r="F157" s="8">
        <v>0.98</v>
      </c>
      <c r="G157" s="4">
        <v>11</v>
      </c>
      <c r="H157" s="8">
        <v>3.06</v>
      </c>
      <c r="I157" s="4">
        <v>0</v>
      </c>
    </row>
    <row r="158" spans="1:9" x14ac:dyDescent="0.2">
      <c r="A158" s="2">
        <v>13</v>
      </c>
      <c r="B158" s="1" t="s">
        <v>100</v>
      </c>
      <c r="C158" s="4">
        <v>16</v>
      </c>
      <c r="D158" s="8">
        <v>1.77</v>
      </c>
      <c r="E158" s="4">
        <v>10</v>
      </c>
      <c r="F158" s="8">
        <v>1.95</v>
      </c>
      <c r="G158" s="4">
        <v>6</v>
      </c>
      <c r="H158" s="8">
        <v>1.67</v>
      </c>
      <c r="I158" s="4">
        <v>0</v>
      </c>
    </row>
    <row r="159" spans="1:9" x14ac:dyDescent="0.2">
      <c r="A159" s="2">
        <v>16</v>
      </c>
      <c r="B159" s="1" t="s">
        <v>114</v>
      </c>
      <c r="C159" s="4">
        <v>15</v>
      </c>
      <c r="D159" s="8">
        <v>1.66</v>
      </c>
      <c r="E159" s="4">
        <v>13</v>
      </c>
      <c r="F159" s="8">
        <v>2.54</v>
      </c>
      <c r="G159" s="4">
        <v>2</v>
      </c>
      <c r="H159" s="8">
        <v>0.56000000000000005</v>
      </c>
      <c r="I159" s="4">
        <v>0</v>
      </c>
    </row>
    <row r="160" spans="1:9" x14ac:dyDescent="0.2">
      <c r="A160" s="2">
        <v>17</v>
      </c>
      <c r="B160" s="1" t="s">
        <v>115</v>
      </c>
      <c r="C160" s="4">
        <v>14</v>
      </c>
      <c r="D160" s="8">
        <v>1.55</v>
      </c>
      <c r="E160" s="4">
        <v>12</v>
      </c>
      <c r="F160" s="8">
        <v>2.34</v>
      </c>
      <c r="G160" s="4">
        <v>2</v>
      </c>
      <c r="H160" s="8">
        <v>0.56000000000000005</v>
      </c>
      <c r="I160" s="4">
        <v>0</v>
      </c>
    </row>
    <row r="161" spans="1:9" x14ac:dyDescent="0.2">
      <c r="A161" s="2">
        <v>18</v>
      </c>
      <c r="B161" s="1" t="s">
        <v>103</v>
      </c>
      <c r="C161" s="4">
        <v>13</v>
      </c>
      <c r="D161" s="8">
        <v>1.43</v>
      </c>
      <c r="E161" s="4">
        <v>4</v>
      </c>
      <c r="F161" s="8">
        <v>0.78</v>
      </c>
      <c r="G161" s="4">
        <v>9</v>
      </c>
      <c r="H161" s="8">
        <v>2.5099999999999998</v>
      </c>
      <c r="I161" s="4">
        <v>0</v>
      </c>
    </row>
    <row r="162" spans="1:9" x14ac:dyDescent="0.2">
      <c r="A162" s="2">
        <v>19</v>
      </c>
      <c r="B162" s="1" t="s">
        <v>97</v>
      </c>
      <c r="C162" s="4">
        <v>12</v>
      </c>
      <c r="D162" s="8">
        <v>1.32</v>
      </c>
      <c r="E162" s="4">
        <v>4</v>
      </c>
      <c r="F162" s="8">
        <v>0.78</v>
      </c>
      <c r="G162" s="4">
        <v>8</v>
      </c>
      <c r="H162" s="8">
        <v>2.23</v>
      </c>
      <c r="I162" s="4">
        <v>0</v>
      </c>
    </row>
    <row r="163" spans="1:9" x14ac:dyDescent="0.2">
      <c r="A163" s="2">
        <v>19</v>
      </c>
      <c r="B163" s="1" t="s">
        <v>130</v>
      </c>
      <c r="C163" s="4">
        <v>12</v>
      </c>
      <c r="D163" s="8">
        <v>1.32</v>
      </c>
      <c r="E163" s="4">
        <v>6</v>
      </c>
      <c r="F163" s="8">
        <v>1.17</v>
      </c>
      <c r="G163" s="4">
        <v>6</v>
      </c>
      <c r="H163" s="8">
        <v>1.67</v>
      </c>
      <c r="I163" s="4">
        <v>0</v>
      </c>
    </row>
    <row r="164" spans="1:9" x14ac:dyDescent="0.2">
      <c r="A164" s="1"/>
      <c r="C164" s="4"/>
      <c r="D164" s="8"/>
      <c r="E164" s="4"/>
      <c r="F164" s="8"/>
      <c r="G164" s="4"/>
      <c r="H164" s="8"/>
      <c r="I164" s="4"/>
    </row>
    <row r="165" spans="1:9" x14ac:dyDescent="0.2">
      <c r="A165" s="1" t="s">
        <v>7</v>
      </c>
      <c r="C165" s="4"/>
      <c r="D165" s="8"/>
      <c r="E165" s="4"/>
      <c r="F165" s="8"/>
      <c r="G165" s="4"/>
      <c r="H165" s="8"/>
      <c r="I165" s="4"/>
    </row>
    <row r="166" spans="1:9" x14ac:dyDescent="0.2">
      <c r="A166" s="2">
        <v>1</v>
      </c>
      <c r="B166" s="1" t="s">
        <v>112</v>
      </c>
      <c r="C166" s="4">
        <v>52</v>
      </c>
      <c r="D166" s="8">
        <v>7.07</v>
      </c>
      <c r="E166" s="4">
        <v>52</v>
      </c>
      <c r="F166" s="8">
        <v>11.93</v>
      </c>
      <c r="G166" s="4">
        <v>0</v>
      </c>
      <c r="H166" s="8">
        <v>0</v>
      </c>
      <c r="I166" s="4">
        <v>0</v>
      </c>
    </row>
    <row r="167" spans="1:9" x14ac:dyDescent="0.2">
      <c r="A167" s="2">
        <v>2</v>
      </c>
      <c r="B167" s="1" t="s">
        <v>106</v>
      </c>
      <c r="C167" s="4">
        <v>27</v>
      </c>
      <c r="D167" s="8">
        <v>3.67</v>
      </c>
      <c r="E167" s="4">
        <v>21</v>
      </c>
      <c r="F167" s="8">
        <v>4.82</v>
      </c>
      <c r="G167" s="4">
        <v>6</v>
      </c>
      <c r="H167" s="8">
        <v>2.2000000000000002</v>
      </c>
      <c r="I167" s="4">
        <v>0</v>
      </c>
    </row>
    <row r="168" spans="1:9" x14ac:dyDescent="0.2">
      <c r="A168" s="2">
        <v>3</v>
      </c>
      <c r="B168" s="1" t="s">
        <v>111</v>
      </c>
      <c r="C168" s="4">
        <v>24</v>
      </c>
      <c r="D168" s="8">
        <v>3.27</v>
      </c>
      <c r="E168" s="4">
        <v>24</v>
      </c>
      <c r="F168" s="8">
        <v>5.5</v>
      </c>
      <c r="G168" s="4">
        <v>0</v>
      </c>
      <c r="H168" s="8">
        <v>0</v>
      </c>
      <c r="I168" s="4">
        <v>0</v>
      </c>
    </row>
    <row r="169" spans="1:9" x14ac:dyDescent="0.2">
      <c r="A169" s="2">
        <v>4</v>
      </c>
      <c r="B169" s="1" t="s">
        <v>101</v>
      </c>
      <c r="C169" s="4">
        <v>21</v>
      </c>
      <c r="D169" s="8">
        <v>2.86</v>
      </c>
      <c r="E169" s="4">
        <v>15</v>
      </c>
      <c r="F169" s="8">
        <v>3.44</v>
      </c>
      <c r="G169" s="4">
        <v>5</v>
      </c>
      <c r="H169" s="8">
        <v>1.83</v>
      </c>
      <c r="I169" s="4">
        <v>1</v>
      </c>
    </row>
    <row r="170" spans="1:9" x14ac:dyDescent="0.2">
      <c r="A170" s="2">
        <v>4</v>
      </c>
      <c r="B170" s="1" t="s">
        <v>107</v>
      </c>
      <c r="C170" s="4">
        <v>21</v>
      </c>
      <c r="D170" s="8">
        <v>2.86</v>
      </c>
      <c r="E170" s="4">
        <v>4</v>
      </c>
      <c r="F170" s="8">
        <v>0.92</v>
      </c>
      <c r="G170" s="4">
        <v>16</v>
      </c>
      <c r="H170" s="8">
        <v>5.86</v>
      </c>
      <c r="I170" s="4">
        <v>0</v>
      </c>
    </row>
    <row r="171" spans="1:9" x14ac:dyDescent="0.2">
      <c r="A171" s="2">
        <v>4</v>
      </c>
      <c r="B171" s="1" t="s">
        <v>131</v>
      </c>
      <c r="C171" s="4">
        <v>21</v>
      </c>
      <c r="D171" s="8">
        <v>2.86</v>
      </c>
      <c r="E171" s="4">
        <v>0</v>
      </c>
      <c r="F171" s="8">
        <v>0</v>
      </c>
      <c r="G171" s="4">
        <v>1</v>
      </c>
      <c r="H171" s="8">
        <v>0.37</v>
      </c>
      <c r="I171" s="4">
        <v>0</v>
      </c>
    </row>
    <row r="172" spans="1:9" x14ac:dyDescent="0.2">
      <c r="A172" s="2">
        <v>7</v>
      </c>
      <c r="B172" s="1" t="s">
        <v>110</v>
      </c>
      <c r="C172" s="4">
        <v>19</v>
      </c>
      <c r="D172" s="8">
        <v>2.59</v>
      </c>
      <c r="E172" s="4">
        <v>18</v>
      </c>
      <c r="F172" s="8">
        <v>4.13</v>
      </c>
      <c r="G172" s="4">
        <v>1</v>
      </c>
      <c r="H172" s="8">
        <v>0.37</v>
      </c>
      <c r="I172" s="4">
        <v>0</v>
      </c>
    </row>
    <row r="173" spans="1:9" x14ac:dyDescent="0.2">
      <c r="A173" s="2">
        <v>8</v>
      </c>
      <c r="B173" s="1" t="s">
        <v>105</v>
      </c>
      <c r="C173" s="4">
        <v>17</v>
      </c>
      <c r="D173" s="8">
        <v>2.31</v>
      </c>
      <c r="E173" s="4">
        <v>13</v>
      </c>
      <c r="F173" s="8">
        <v>2.98</v>
      </c>
      <c r="G173" s="4">
        <v>4</v>
      </c>
      <c r="H173" s="8">
        <v>1.47</v>
      </c>
      <c r="I173" s="4">
        <v>0</v>
      </c>
    </row>
    <row r="174" spans="1:9" x14ac:dyDescent="0.2">
      <c r="A174" s="2">
        <v>8</v>
      </c>
      <c r="B174" s="1" t="s">
        <v>108</v>
      </c>
      <c r="C174" s="4">
        <v>17</v>
      </c>
      <c r="D174" s="8">
        <v>2.31</v>
      </c>
      <c r="E174" s="4">
        <v>15</v>
      </c>
      <c r="F174" s="8">
        <v>3.44</v>
      </c>
      <c r="G174" s="4">
        <v>2</v>
      </c>
      <c r="H174" s="8">
        <v>0.73</v>
      </c>
      <c r="I174" s="4">
        <v>0</v>
      </c>
    </row>
    <row r="175" spans="1:9" x14ac:dyDescent="0.2">
      <c r="A175" s="2">
        <v>10</v>
      </c>
      <c r="B175" s="1" t="s">
        <v>102</v>
      </c>
      <c r="C175" s="4">
        <v>14</v>
      </c>
      <c r="D175" s="8">
        <v>1.9</v>
      </c>
      <c r="E175" s="4">
        <v>3</v>
      </c>
      <c r="F175" s="8">
        <v>0.69</v>
      </c>
      <c r="G175" s="4">
        <v>11</v>
      </c>
      <c r="H175" s="8">
        <v>4.03</v>
      </c>
      <c r="I175" s="4">
        <v>0</v>
      </c>
    </row>
    <row r="176" spans="1:9" x14ac:dyDescent="0.2">
      <c r="A176" s="2">
        <v>10</v>
      </c>
      <c r="B176" s="1" t="s">
        <v>118</v>
      </c>
      <c r="C176" s="4">
        <v>14</v>
      </c>
      <c r="D176" s="8">
        <v>1.9</v>
      </c>
      <c r="E176" s="4">
        <v>13</v>
      </c>
      <c r="F176" s="8">
        <v>2.98</v>
      </c>
      <c r="G176" s="4">
        <v>1</v>
      </c>
      <c r="H176" s="8">
        <v>0.37</v>
      </c>
      <c r="I176" s="4">
        <v>0</v>
      </c>
    </row>
    <row r="177" spans="1:9" x14ac:dyDescent="0.2">
      <c r="A177" s="2">
        <v>12</v>
      </c>
      <c r="B177" s="1" t="s">
        <v>100</v>
      </c>
      <c r="C177" s="4">
        <v>13</v>
      </c>
      <c r="D177" s="8">
        <v>1.77</v>
      </c>
      <c r="E177" s="4">
        <v>11</v>
      </c>
      <c r="F177" s="8">
        <v>2.52</v>
      </c>
      <c r="G177" s="4">
        <v>2</v>
      </c>
      <c r="H177" s="8">
        <v>0.73</v>
      </c>
      <c r="I177" s="4">
        <v>0</v>
      </c>
    </row>
    <row r="178" spans="1:9" x14ac:dyDescent="0.2">
      <c r="A178" s="2">
        <v>12</v>
      </c>
      <c r="B178" s="1" t="s">
        <v>109</v>
      </c>
      <c r="C178" s="4">
        <v>13</v>
      </c>
      <c r="D178" s="8">
        <v>1.77</v>
      </c>
      <c r="E178" s="4">
        <v>13</v>
      </c>
      <c r="F178" s="8">
        <v>2.98</v>
      </c>
      <c r="G178" s="4">
        <v>0</v>
      </c>
      <c r="H178" s="8">
        <v>0</v>
      </c>
      <c r="I178" s="4">
        <v>0</v>
      </c>
    </row>
    <row r="179" spans="1:9" x14ac:dyDescent="0.2">
      <c r="A179" s="2">
        <v>12</v>
      </c>
      <c r="B179" s="1" t="s">
        <v>115</v>
      </c>
      <c r="C179" s="4">
        <v>13</v>
      </c>
      <c r="D179" s="8">
        <v>1.77</v>
      </c>
      <c r="E179" s="4">
        <v>12</v>
      </c>
      <c r="F179" s="8">
        <v>2.75</v>
      </c>
      <c r="G179" s="4">
        <v>1</v>
      </c>
      <c r="H179" s="8">
        <v>0.37</v>
      </c>
      <c r="I179" s="4">
        <v>0</v>
      </c>
    </row>
    <row r="180" spans="1:9" x14ac:dyDescent="0.2">
      <c r="A180" s="2">
        <v>15</v>
      </c>
      <c r="B180" s="1" t="s">
        <v>98</v>
      </c>
      <c r="C180" s="4">
        <v>12</v>
      </c>
      <c r="D180" s="8">
        <v>1.63</v>
      </c>
      <c r="E180" s="4">
        <v>4</v>
      </c>
      <c r="F180" s="8">
        <v>0.92</v>
      </c>
      <c r="G180" s="4">
        <v>8</v>
      </c>
      <c r="H180" s="8">
        <v>2.93</v>
      </c>
      <c r="I180" s="4">
        <v>0</v>
      </c>
    </row>
    <row r="181" spans="1:9" x14ac:dyDescent="0.2">
      <c r="A181" s="2">
        <v>15</v>
      </c>
      <c r="B181" s="1" t="s">
        <v>99</v>
      </c>
      <c r="C181" s="4">
        <v>12</v>
      </c>
      <c r="D181" s="8">
        <v>1.63</v>
      </c>
      <c r="E181" s="4">
        <v>7</v>
      </c>
      <c r="F181" s="8">
        <v>1.61</v>
      </c>
      <c r="G181" s="4">
        <v>5</v>
      </c>
      <c r="H181" s="8">
        <v>1.83</v>
      </c>
      <c r="I181" s="4">
        <v>0</v>
      </c>
    </row>
    <row r="182" spans="1:9" x14ac:dyDescent="0.2">
      <c r="A182" s="2">
        <v>15</v>
      </c>
      <c r="B182" s="1" t="s">
        <v>119</v>
      </c>
      <c r="C182" s="4">
        <v>12</v>
      </c>
      <c r="D182" s="8">
        <v>1.63</v>
      </c>
      <c r="E182" s="4">
        <v>9</v>
      </c>
      <c r="F182" s="8">
        <v>2.06</v>
      </c>
      <c r="G182" s="4">
        <v>3</v>
      </c>
      <c r="H182" s="8">
        <v>1.1000000000000001</v>
      </c>
      <c r="I182" s="4">
        <v>0</v>
      </c>
    </row>
    <row r="183" spans="1:9" x14ac:dyDescent="0.2">
      <c r="A183" s="2">
        <v>18</v>
      </c>
      <c r="B183" s="1" t="s">
        <v>125</v>
      </c>
      <c r="C183" s="4">
        <v>11</v>
      </c>
      <c r="D183" s="8">
        <v>1.5</v>
      </c>
      <c r="E183" s="4">
        <v>5</v>
      </c>
      <c r="F183" s="8">
        <v>1.1499999999999999</v>
      </c>
      <c r="G183" s="4">
        <v>6</v>
      </c>
      <c r="H183" s="8">
        <v>2.2000000000000002</v>
      </c>
      <c r="I183" s="4">
        <v>0</v>
      </c>
    </row>
    <row r="184" spans="1:9" x14ac:dyDescent="0.2">
      <c r="A184" s="2">
        <v>18</v>
      </c>
      <c r="B184" s="1" t="s">
        <v>116</v>
      </c>
      <c r="C184" s="4">
        <v>11</v>
      </c>
      <c r="D184" s="8">
        <v>1.5</v>
      </c>
      <c r="E184" s="4">
        <v>8</v>
      </c>
      <c r="F184" s="8">
        <v>1.83</v>
      </c>
      <c r="G184" s="4">
        <v>3</v>
      </c>
      <c r="H184" s="8">
        <v>1.1000000000000001</v>
      </c>
      <c r="I184" s="4">
        <v>0</v>
      </c>
    </row>
    <row r="185" spans="1:9" x14ac:dyDescent="0.2">
      <c r="A185" s="2">
        <v>18</v>
      </c>
      <c r="B185" s="1" t="s">
        <v>117</v>
      </c>
      <c r="C185" s="4">
        <v>11</v>
      </c>
      <c r="D185" s="8">
        <v>1.5</v>
      </c>
      <c r="E185" s="4">
        <v>5</v>
      </c>
      <c r="F185" s="8">
        <v>1.1499999999999999</v>
      </c>
      <c r="G185" s="4">
        <v>6</v>
      </c>
      <c r="H185" s="8">
        <v>2.2000000000000002</v>
      </c>
      <c r="I185" s="4">
        <v>0</v>
      </c>
    </row>
    <row r="186" spans="1:9" x14ac:dyDescent="0.2">
      <c r="A186" s="2">
        <v>18</v>
      </c>
      <c r="B186" s="1" t="s">
        <v>114</v>
      </c>
      <c r="C186" s="4">
        <v>11</v>
      </c>
      <c r="D186" s="8">
        <v>1.5</v>
      </c>
      <c r="E186" s="4">
        <v>11</v>
      </c>
      <c r="F186" s="8">
        <v>2.52</v>
      </c>
      <c r="G186" s="4">
        <v>0</v>
      </c>
      <c r="H186" s="8">
        <v>0</v>
      </c>
      <c r="I186" s="4">
        <v>0</v>
      </c>
    </row>
    <row r="187" spans="1:9" x14ac:dyDescent="0.2">
      <c r="A187" s="1"/>
      <c r="C187" s="4"/>
      <c r="D187" s="8"/>
      <c r="E187" s="4"/>
      <c r="F187" s="8"/>
      <c r="G187" s="4"/>
      <c r="H187" s="8"/>
      <c r="I187" s="4"/>
    </row>
    <row r="188" spans="1:9" x14ac:dyDescent="0.2">
      <c r="A188" s="1" t="s">
        <v>8</v>
      </c>
      <c r="C188" s="4"/>
      <c r="D188" s="8"/>
      <c r="E188" s="4"/>
      <c r="F188" s="8"/>
      <c r="G188" s="4"/>
      <c r="H188" s="8"/>
      <c r="I188" s="4"/>
    </row>
    <row r="189" spans="1:9" x14ac:dyDescent="0.2">
      <c r="A189" s="2">
        <v>1</v>
      </c>
      <c r="B189" s="1" t="s">
        <v>111</v>
      </c>
      <c r="C189" s="4">
        <v>55</v>
      </c>
      <c r="D189" s="8">
        <v>5.52</v>
      </c>
      <c r="E189" s="4">
        <v>55</v>
      </c>
      <c r="F189" s="8">
        <v>9.5500000000000007</v>
      </c>
      <c r="G189" s="4">
        <v>0</v>
      </c>
      <c r="H189" s="8">
        <v>0</v>
      </c>
      <c r="I189" s="4">
        <v>0</v>
      </c>
    </row>
    <row r="190" spans="1:9" x14ac:dyDescent="0.2">
      <c r="A190" s="2">
        <v>2</v>
      </c>
      <c r="B190" s="1" t="s">
        <v>112</v>
      </c>
      <c r="C190" s="4">
        <v>52</v>
      </c>
      <c r="D190" s="8">
        <v>5.22</v>
      </c>
      <c r="E190" s="4">
        <v>51</v>
      </c>
      <c r="F190" s="8">
        <v>8.85</v>
      </c>
      <c r="G190" s="4">
        <v>1</v>
      </c>
      <c r="H190" s="8">
        <v>0.25</v>
      </c>
      <c r="I190" s="4">
        <v>0</v>
      </c>
    </row>
    <row r="191" spans="1:9" x14ac:dyDescent="0.2">
      <c r="A191" s="2">
        <v>3</v>
      </c>
      <c r="B191" s="1" t="s">
        <v>107</v>
      </c>
      <c r="C191" s="4">
        <v>34</v>
      </c>
      <c r="D191" s="8">
        <v>3.41</v>
      </c>
      <c r="E191" s="4">
        <v>8</v>
      </c>
      <c r="F191" s="8">
        <v>1.39</v>
      </c>
      <c r="G191" s="4">
        <v>25</v>
      </c>
      <c r="H191" s="8">
        <v>6.16</v>
      </c>
      <c r="I191" s="4">
        <v>0</v>
      </c>
    </row>
    <row r="192" spans="1:9" x14ac:dyDescent="0.2">
      <c r="A192" s="2">
        <v>4</v>
      </c>
      <c r="B192" s="1" t="s">
        <v>132</v>
      </c>
      <c r="C192" s="4">
        <v>32</v>
      </c>
      <c r="D192" s="8">
        <v>3.21</v>
      </c>
      <c r="E192" s="4">
        <v>30</v>
      </c>
      <c r="F192" s="8">
        <v>5.21</v>
      </c>
      <c r="G192" s="4">
        <v>2</v>
      </c>
      <c r="H192" s="8">
        <v>0.49</v>
      </c>
      <c r="I192" s="4">
        <v>0</v>
      </c>
    </row>
    <row r="193" spans="1:9" x14ac:dyDescent="0.2">
      <c r="A193" s="2">
        <v>5</v>
      </c>
      <c r="B193" s="1" t="s">
        <v>122</v>
      </c>
      <c r="C193" s="4">
        <v>30</v>
      </c>
      <c r="D193" s="8">
        <v>3.01</v>
      </c>
      <c r="E193" s="4">
        <v>28</v>
      </c>
      <c r="F193" s="8">
        <v>4.8600000000000003</v>
      </c>
      <c r="G193" s="4">
        <v>2</v>
      </c>
      <c r="H193" s="8">
        <v>0.49</v>
      </c>
      <c r="I193" s="4">
        <v>0</v>
      </c>
    </row>
    <row r="194" spans="1:9" x14ac:dyDescent="0.2">
      <c r="A194" s="2">
        <v>6</v>
      </c>
      <c r="B194" s="1" t="s">
        <v>96</v>
      </c>
      <c r="C194" s="4">
        <v>29</v>
      </c>
      <c r="D194" s="8">
        <v>2.91</v>
      </c>
      <c r="E194" s="4">
        <v>13</v>
      </c>
      <c r="F194" s="8">
        <v>2.2599999999999998</v>
      </c>
      <c r="G194" s="4">
        <v>16</v>
      </c>
      <c r="H194" s="8">
        <v>3.94</v>
      </c>
      <c r="I194" s="4">
        <v>0</v>
      </c>
    </row>
    <row r="195" spans="1:9" x14ac:dyDescent="0.2">
      <c r="A195" s="2">
        <v>6</v>
      </c>
      <c r="B195" s="1" t="s">
        <v>102</v>
      </c>
      <c r="C195" s="4">
        <v>29</v>
      </c>
      <c r="D195" s="8">
        <v>2.91</v>
      </c>
      <c r="E195" s="4">
        <v>17</v>
      </c>
      <c r="F195" s="8">
        <v>2.95</v>
      </c>
      <c r="G195" s="4">
        <v>12</v>
      </c>
      <c r="H195" s="8">
        <v>2.96</v>
      </c>
      <c r="I195" s="4">
        <v>0</v>
      </c>
    </row>
    <row r="196" spans="1:9" x14ac:dyDescent="0.2">
      <c r="A196" s="2">
        <v>8</v>
      </c>
      <c r="B196" s="1" t="s">
        <v>98</v>
      </c>
      <c r="C196" s="4">
        <v>28</v>
      </c>
      <c r="D196" s="8">
        <v>2.81</v>
      </c>
      <c r="E196" s="4">
        <v>17</v>
      </c>
      <c r="F196" s="8">
        <v>2.95</v>
      </c>
      <c r="G196" s="4">
        <v>11</v>
      </c>
      <c r="H196" s="8">
        <v>2.71</v>
      </c>
      <c r="I196" s="4">
        <v>0</v>
      </c>
    </row>
    <row r="197" spans="1:9" x14ac:dyDescent="0.2">
      <c r="A197" s="2">
        <v>9</v>
      </c>
      <c r="B197" s="1" t="s">
        <v>125</v>
      </c>
      <c r="C197" s="4">
        <v>26</v>
      </c>
      <c r="D197" s="8">
        <v>2.61</v>
      </c>
      <c r="E197" s="4">
        <v>9</v>
      </c>
      <c r="F197" s="8">
        <v>1.56</v>
      </c>
      <c r="G197" s="4">
        <v>17</v>
      </c>
      <c r="H197" s="8">
        <v>4.1900000000000004</v>
      </c>
      <c r="I197" s="4">
        <v>0</v>
      </c>
    </row>
    <row r="198" spans="1:9" x14ac:dyDescent="0.2">
      <c r="A198" s="2">
        <v>10</v>
      </c>
      <c r="B198" s="1" t="s">
        <v>101</v>
      </c>
      <c r="C198" s="4">
        <v>25</v>
      </c>
      <c r="D198" s="8">
        <v>2.5099999999999998</v>
      </c>
      <c r="E198" s="4">
        <v>19</v>
      </c>
      <c r="F198" s="8">
        <v>3.3</v>
      </c>
      <c r="G198" s="4">
        <v>6</v>
      </c>
      <c r="H198" s="8">
        <v>1.48</v>
      </c>
      <c r="I198" s="4">
        <v>0</v>
      </c>
    </row>
    <row r="199" spans="1:9" x14ac:dyDescent="0.2">
      <c r="A199" s="2">
        <v>11</v>
      </c>
      <c r="B199" s="1" t="s">
        <v>106</v>
      </c>
      <c r="C199" s="4">
        <v>23</v>
      </c>
      <c r="D199" s="8">
        <v>2.31</v>
      </c>
      <c r="E199" s="4">
        <v>10</v>
      </c>
      <c r="F199" s="8">
        <v>1.74</v>
      </c>
      <c r="G199" s="4">
        <v>13</v>
      </c>
      <c r="H199" s="8">
        <v>3.2</v>
      </c>
      <c r="I199" s="4">
        <v>0</v>
      </c>
    </row>
    <row r="200" spans="1:9" x14ac:dyDescent="0.2">
      <c r="A200" s="2">
        <v>12</v>
      </c>
      <c r="B200" s="1" t="s">
        <v>105</v>
      </c>
      <c r="C200" s="4">
        <v>22</v>
      </c>
      <c r="D200" s="8">
        <v>2.21</v>
      </c>
      <c r="E200" s="4">
        <v>10</v>
      </c>
      <c r="F200" s="8">
        <v>1.74</v>
      </c>
      <c r="G200" s="4">
        <v>12</v>
      </c>
      <c r="H200" s="8">
        <v>2.96</v>
      </c>
      <c r="I200" s="4">
        <v>0</v>
      </c>
    </row>
    <row r="201" spans="1:9" x14ac:dyDescent="0.2">
      <c r="A201" s="2">
        <v>13</v>
      </c>
      <c r="B201" s="1" t="s">
        <v>103</v>
      </c>
      <c r="C201" s="4">
        <v>19</v>
      </c>
      <c r="D201" s="8">
        <v>1.91</v>
      </c>
      <c r="E201" s="4">
        <v>12</v>
      </c>
      <c r="F201" s="8">
        <v>2.08</v>
      </c>
      <c r="G201" s="4">
        <v>7</v>
      </c>
      <c r="H201" s="8">
        <v>1.72</v>
      </c>
      <c r="I201" s="4">
        <v>0</v>
      </c>
    </row>
    <row r="202" spans="1:9" x14ac:dyDescent="0.2">
      <c r="A202" s="2">
        <v>14</v>
      </c>
      <c r="B202" s="1" t="s">
        <v>99</v>
      </c>
      <c r="C202" s="4">
        <v>18</v>
      </c>
      <c r="D202" s="8">
        <v>1.81</v>
      </c>
      <c r="E202" s="4">
        <v>13</v>
      </c>
      <c r="F202" s="8">
        <v>2.2599999999999998</v>
      </c>
      <c r="G202" s="4">
        <v>5</v>
      </c>
      <c r="H202" s="8">
        <v>1.23</v>
      </c>
      <c r="I202" s="4">
        <v>0</v>
      </c>
    </row>
    <row r="203" spans="1:9" x14ac:dyDescent="0.2">
      <c r="A203" s="2">
        <v>15</v>
      </c>
      <c r="B203" s="1" t="s">
        <v>100</v>
      </c>
      <c r="C203" s="4">
        <v>16</v>
      </c>
      <c r="D203" s="8">
        <v>1.61</v>
      </c>
      <c r="E203" s="4">
        <v>13</v>
      </c>
      <c r="F203" s="8">
        <v>2.2599999999999998</v>
      </c>
      <c r="G203" s="4">
        <v>3</v>
      </c>
      <c r="H203" s="8">
        <v>0.74</v>
      </c>
      <c r="I203" s="4">
        <v>0</v>
      </c>
    </row>
    <row r="204" spans="1:9" x14ac:dyDescent="0.2">
      <c r="A204" s="2">
        <v>16</v>
      </c>
      <c r="B204" s="1" t="s">
        <v>134</v>
      </c>
      <c r="C204" s="4">
        <v>15</v>
      </c>
      <c r="D204" s="8">
        <v>1.51</v>
      </c>
      <c r="E204" s="4">
        <v>13</v>
      </c>
      <c r="F204" s="8">
        <v>2.2599999999999998</v>
      </c>
      <c r="G204" s="4">
        <v>2</v>
      </c>
      <c r="H204" s="8">
        <v>0.49</v>
      </c>
      <c r="I204" s="4">
        <v>0</v>
      </c>
    </row>
    <row r="205" spans="1:9" x14ac:dyDescent="0.2">
      <c r="A205" s="2">
        <v>17</v>
      </c>
      <c r="B205" s="1" t="s">
        <v>133</v>
      </c>
      <c r="C205" s="4">
        <v>14</v>
      </c>
      <c r="D205" s="8">
        <v>1.41</v>
      </c>
      <c r="E205" s="4">
        <v>9</v>
      </c>
      <c r="F205" s="8">
        <v>1.56</v>
      </c>
      <c r="G205" s="4">
        <v>5</v>
      </c>
      <c r="H205" s="8">
        <v>1.23</v>
      </c>
      <c r="I205" s="4">
        <v>0</v>
      </c>
    </row>
    <row r="206" spans="1:9" x14ac:dyDescent="0.2">
      <c r="A206" s="2">
        <v>17</v>
      </c>
      <c r="B206" s="1" t="s">
        <v>109</v>
      </c>
      <c r="C206" s="4">
        <v>14</v>
      </c>
      <c r="D206" s="8">
        <v>1.41</v>
      </c>
      <c r="E206" s="4">
        <v>12</v>
      </c>
      <c r="F206" s="8">
        <v>2.08</v>
      </c>
      <c r="G206" s="4">
        <v>2</v>
      </c>
      <c r="H206" s="8">
        <v>0.49</v>
      </c>
      <c r="I206" s="4">
        <v>0</v>
      </c>
    </row>
    <row r="207" spans="1:9" x14ac:dyDescent="0.2">
      <c r="A207" s="2">
        <v>19</v>
      </c>
      <c r="B207" s="1" t="s">
        <v>97</v>
      </c>
      <c r="C207" s="4">
        <v>13</v>
      </c>
      <c r="D207" s="8">
        <v>1.31</v>
      </c>
      <c r="E207" s="4">
        <v>5</v>
      </c>
      <c r="F207" s="8">
        <v>0.87</v>
      </c>
      <c r="G207" s="4">
        <v>8</v>
      </c>
      <c r="H207" s="8">
        <v>1.97</v>
      </c>
      <c r="I207" s="4">
        <v>0</v>
      </c>
    </row>
    <row r="208" spans="1:9" x14ac:dyDescent="0.2">
      <c r="A208" s="2">
        <v>19</v>
      </c>
      <c r="B208" s="1" t="s">
        <v>115</v>
      </c>
      <c r="C208" s="4">
        <v>13</v>
      </c>
      <c r="D208" s="8">
        <v>1.31</v>
      </c>
      <c r="E208" s="4">
        <v>13</v>
      </c>
      <c r="F208" s="8">
        <v>2.2599999999999998</v>
      </c>
      <c r="G208" s="4">
        <v>0</v>
      </c>
      <c r="H208" s="8">
        <v>0</v>
      </c>
      <c r="I208" s="4">
        <v>0</v>
      </c>
    </row>
    <row r="209" spans="1:9" x14ac:dyDescent="0.2">
      <c r="A209" s="1"/>
      <c r="C209" s="4"/>
      <c r="D209" s="8"/>
      <c r="E209" s="4"/>
      <c r="F209" s="8"/>
      <c r="G209" s="4"/>
      <c r="H209" s="8"/>
      <c r="I209" s="4"/>
    </row>
    <row r="210" spans="1:9" x14ac:dyDescent="0.2">
      <c r="A210" s="1" t="s">
        <v>9</v>
      </c>
      <c r="C210" s="4"/>
      <c r="D210" s="8"/>
      <c r="E210" s="4"/>
      <c r="F210" s="8"/>
      <c r="G210" s="4"/>
      <c r="H210" s="8"/>
      <c r="I210" s="4"/>
    </row>
    <row r="211" spans="1:9" x14ac:dyDescent="0.2">
      <c r="A211" s="2">
        <v>1</v>
      </c>
      <c r="B211" s="1" t="s">
        <v>112</v>
      </c>
      <c r="C211" s="4">
        <v>17</v>
      </c>
      <c r="D211" s="8">
        <v>4.58</v>
      </c>
      <c r="E211" s="4">
        <v>16</v>
      </c>
      <c r="F211" s="8">
        <v>7.37</v>
      </c>
      <c r="G211" s="4">
        <v>1</v>
      </c>
      <c r="H211" s="8">
        <v>0.74</v>
      </c>
      <c r="I211" s="4">
        <v>0</v>
      </c>
    </row>
    <row r="212" spans="1:9" x14ac:dyDescent="0.2">
      <c r="A212" s="2">
        <v>2</v>
      </c>
      <c r="B212" s="1" t="s">
        <v>100</v>
      </c>
      <c r="C212" s="4">
        <v>16</v>
      </c>
      <c r="D212" s="8">
        <v>4.3099999999999996</v>
      </c>
      <c r="E212" s="4">
        <v>13</v>
      </c>
      <c r="F212" s="8">
        <v>5.99</v>
      </c>
      <c r="G212" s="4">
        <v>3</v>
      </c>
      <c r="H212" s="8">
        <v>2.21</v>
      </c>
      <c r="I212" s="4">
        <v>0</v>
      </c>
    </row>
    <row r="213" spans="1:9" x14ac:dyDescent="0.2">
      <c r="A213" s="2">
        <v>2</v>
      </c>
      <c r="B213" s="1" t="s">
        <v>105</v>
      </c>
      <c r="C213" s="4">
        <v>16</v>
      </c>
      <c r="D213" s="8">
        <v>4.3099999999999996</v>
      </c>
      <c r="E213" s="4">
        <v>12</v>
      </c>
      <c r="F213" s="8">
        <v>5.53</v>
      </c>
      <c r="G213" s="4">
        <v>4</v>
      </c>
      <c r="H213" s="8">
        <v>2.94</v>
      </c>
      <c r="I213" s="4">
        <v>0</v>
      </c>
    </row>
    <row r="214" spans="1:9" x14ac:dyDescent="0.2">
      <c r="A214" s="2">
        <v>4</v>
      </c>
      <c r="B214" s="1" t="s">
        <v>111</v>
      </c>
      <c r="C214" s="4">
        <v>14</v>
      </c>
      <c r="D214" s="8">
        <v>3.77</v>
      </c>
      <c r="E214" s="4">
        <v>14</v>
      </c>
      <c r="F214" s="8">
        <v>6.45</v>
      </c>
      <c r="G214" s="4">
        <v>0</v>
      </c>
      <c r="H214" s="8">
        <v>0</v>
      </c>
      <c r="I214" s="4">
        <v>0</v>
      </c>
    </row>
    <row r="215" spans="1:9" x14ac:dyDescent="0.2">
      <c r="A215" s="2">
        <v>5</v>
      </c>
      <c r="B215" s="1" t="s">
        <v>113</v>
      </c>
      <c r="C215" s="4">
        <v>12</v>
      </c>
      <c r="D215" s="8">
        <v>3.23</v>
      </c>
      <c r="E215" s="4">
        <v>0</v>
      </c>
      <c r="F215" s="8">
        <v>0</v>
      </c>
      <c r="G215" s="4">
        <v>2</v>
      </c>
      <c r="H215" s="8">
        <v>1.47</v>
      </c>
      <c r="I215" s="4">
        <v>0</v>
      </c>
    </row>
    <row r="216" spans="1:9" x14ac:dyDescent="0.2">
      <c r="A216" s="2">
        <v>6</v>
      </c>
      <c r="B216" s="1" t="s">
        <v>98</v>
      </c>
      <c r="C216" s="4">
        <v>11</v>
      </c>
      <c r="D216" s="8">
        <v>2.96</v>
      </c>
      <c r="E216" s="4">
        <v>7</v>
      </c>
      <c r="F216" s="8">
        <v>3.23</v>
      </c>
      <c r="G216" s="4">
        <v>4</v>
      </c>
      <c r="H216" s="8">
        <v>2.94</v>
      </c>
      <c r="I216" s="4">
        <v>0</v>
      </c>
    </row>
    <row r="217" spans="1:9" x14ac:dyDescent="0.2">
      <c r="A217" s="2">
        <v>7</v>
      </c>
      <c r="B217" s="1" t="s">
        <v>122</v>
      </c>
      <c r="C217" s="4">
        <v>10</v>
      </c>
      <c r="D217" s="8">
        <v>2.7</v>
      </c>
      <c r="E217" s="4">
        <v>10</v>
      </c>
      <c r="F217" s="8">
        <v>4.6100000000000003</v>
      </c>
      <c r="G217" s="4">
        <v>0</v>
      </c>
      <c r="H217" s="8">
        <v>0</v>
      </c>
      <c r="I217" s="4">
        <v>0</v>
      </c>
    </row>
    <row r="218" spans="1:9" x14ac:dyDescent="0.2">
      <c r="A218" s="2">
        <v>7</v>
      </c>
      <c r="B218" s="1" t="s">
        <v>134</v>
      </c>
      <c r="C218" s="4">
        <v>10</v>
      </c>
      <c r="D218" s="8">
        <v>2.7</v>
      </c>
      <c r="E218" s="4">
        <v>8</v>
      </c>
      <c r="F218" s="8">
        <v>3.69</v>
      </c>
      <c r="G218" s="4">
        <v>2</v>
      </c>
      <c r="H218" s="8">
        <v>1.47</v>
      </c>
      <c r="I218" s="4">
        <v>0</v>
      </c>
    </row>
    <row r="219" spans="1:9" x14ac:dyDescent="0.2">
      <c r="A219" s="2">
        <v>9</v>
      </c>
      <c r="B219" s="1" t="s">
        <v>101</v>
      </c>
      <c r="C219" s="4">
        <v>8</v>
      </c>
      <c r="D219" s="8">
        <v>2.16</v>
      </c>
      <c r="E219" s="4">
        <v>5</v>
      </c>
      <c r="F219" s="8">
        <v>2.2999999999999998</v>
      </c>
      <c r="G219" s="4">
        <v>3</v>
      </c>
      <c r="H219" s="8">
        <v>2.21</v>
      </c>
      <c r="I219" s="4">
        <v>0</v>
      </c>
    </row>
    <row r="220" spans="1:9" x14ac:dyDescent="0.2">
      <c r="A220" s="2">
        <v>10</v>
      </c>
      <c r="B220" s="1" t="s">
        <v>99</v>
      </c>
      <c r="C220" s="4">
        <v>7</v>
      </c>
      <c r="D220" s="8">
        <v>1.89</v>
      </c>
      <c r="E220" s="4">
        <v>5</v>
      </c>
      <c r="F220" s="8">
        <v>2.2999999999999998</v>
      </c>
      <c r="G220" s="4">
        <v>2</v>
      </c>
      <c r="H220" s="8">
        <v>1.47</v>
      </c>
      <c r="I220" s="4">
        <v>0</v>
      </c>
    </row>
    <row r="221" spans="1:9" x14ac:dyDescent="0.2">
      <c r="A221" s="2">
        <v>10</v>
      </c>
      <c r="B221" s="1" t="s">
        <v>104</v>
      </c>
      <c r="C221" s="4">
        <v>7</v>
      </c>
      <c r="D221" s="8">
        <v>1.89</v>
      </c>
      <c r="E221" s="4">
        <v>3</v>
      </c>
      <c r="F221" s="8">
        <v>1.38</v>
      </c>
      <c r="G221" s="4">
        <v>4</v>
      </c>
      <c r="H221" s="8">
        <v>2.94</v>
      </c>
      <c r="I221" s="4">
        <v>0</v>
      </c>
    </row>
    <row r="222" spans="1:9" x14ac:dyDescent="0.2">
      <c r="A222" s="2">
        <v>10</v>
      </c>
      <c r="B222" s="1" t="s">
        <v>108</v>
      </c>
      <c r="C222" s="4">
        <v>7</v>
      </c>
      <c r="D222" s="8">
        <v>1.89</v>
      </c>
      <c r="E222" s="4">
        <v>6</v>
      </c>
      <c r="F222" s="8">
        <v>2.76</v>
      </c>
      <c r="G222" s="4">
        <v>1</v>
      </c>
      <c r="H222" s="8">
        <v>0.74</v>
      </c>
      <c r="I222" s="4">
        <v>0</v>
      </c>
    </row>
    <row r="223" spans="1:9" x14ac:dyDescent="0.2">
      <c r="A223" s="2">
        <v>10</v>
      </c>
      <c r="B223" s="1" t="s">
        <v>139</v>
      </c>
      <c r="C223" s="4">
        <v>7</v>
      </c>
      <c r="D223" s="8">
        <v>1.89</v>
      </c>
      <c r="E223" s="4">
        <v>5</v>
      </c>
      <c r="F223" s="8">
        <v>2.2999999999999998</v>
      </c>
      <c r="G223" s="4">
        <v>2</v>
      </c>
      <c r="H223" s="8">
        <v>1.47</v>
      </c>
      <c r="I223" s="4">
        <v>0</v>
      </c>
    </row>
    <row r="224" spans="1:9" x14ac:dyDescent="0.2">
      <c r="A224" s="2">
        <v>10</v>
      </c>
      <c r="B224" s="1" t="s">
        <v>114</v>
      </c>
      <c r="C224" s="4">
        <v>7</v>
      </c>
      <c r="D224" s="8">
        <v>1.89</v>
      </c>
      <c r="E224" s="4">
        <v>7</v>
      </c>
      <c r="F224" s="8">
        <v>3.23</v>
      </c>
      <c r="G224" s="4">
        <v>0</v>
      </c>
      <c r="H224" s="8">
        <v>0</v>
      </c>
      <c r="I224" s="4">
        <v>0</v>
      </c>
    </row>
    <row r="225" spans="1:9" x14ac:dyDescent="0.2">
      <c r="A225" s="2">
        <v>15</v>
      </c>
      <c r="B225" s="1" t="s">
        <v>123</v>
      </c>
      <c r="C225" s="4">
        <v>6</v>
      </c>
      <c r="D225" s="8">
        <v>1.62</v>
      </c>
      <c r="E225" s="4">
        <v>3</v>
      </c>
      <c r="F225" s="8">
        <v>1.38</v>
      </c>
      <c r="G225" s="4">
        <v>3</v>
      </c>
      <c r="H225" s="8">
        <v>2.21</v>
      </c>
      <c r="I225" s="4">
        <v>0</v>
      </c>
    </row>
    <row r="226" spans="1:9" x14ac:dyDescent="0.2">
      <c r="A226" s="2">
        <v>15</v>
      </c>
      <c r="B226" s="1" t="s">
        <v>136</v>
      </c>
      <c r="C226" s="4">
        <v>6</v>
      </c>
      <c r="D226" s="8">
        <v>1.62</v>
      </c>
      <c r="E226" s="4">
        <v>2</v>
      </c>
      <c r="F226" s="8">
        <v>0.92</v>
      </c>
      <c r="G226" s="4">
        <v>4</v>
      </c>
      <c r="H226" s="8">
        <v>2.94</v>
      </c>
      <c r="I226" s="4">
        <v>0</v>
      </c>
    </row>
    <row r="227" spans="1:9" x14ac:dyDescent="0.2">
      <c r="A227" s="2">
        <v>15</v>
      </c>
      <c r="B227" s="1" t="s">
        <v>103</v>
      </c>
      <c r="C227" s="4">
        <v>6</v>
      </c>
      <c r="D227" s="8">
        <v>1.62</v>
      </c>
      <c r="E227" s="4">
        <v>1</v>
      </c>
      <c r="F227" s="8">
        <v>0.46</v>
      </c>
      <c r="G227" s="4">
        <v>5</v>
      </c>
      <c r="H227" s="8">
        <v>3.68</v>
      </c>
      <c r="I227" s="4">
        <v>0</v>
      </c>
    </row>
    <row r="228" spans="1:9" x14ac:dyDescent="0.2">
      <c r="A228" s="2">
        <v>15</v>
      </c>
      <c r="B228" s="1" t="s">
        <v>121</v>
      </c>
      <c r="C228" s="4">
        <v>6</v>
      </c>
      <c r="D228" s="8">
        <v>1.62</v>
      </c>
      <c r="E228" s="4">
        <v>2</v>
      </c>
      <c r="F228" s="8">
        <v>0.92</v>
      </c>
      <c r="G228" s="4">
        <v>4</v>
      </c>
      <c r="H228" s="8">
        <v>2.94</v>
      </c>
      <c r="I228" s="4">
        <v>0</v>
      </c>
    </row>
    <row r="229" spans="1:9" x14ac:dyDescent="0.2">
      <c r="A229" s="2">
        <v>19</v>
      </c>
      <c r="B229" s="1" t="s">
        <v>135</v>
      </c>
      <c r="C229" s="4">
        <v>5</v>
      </c>
      <c r="D229" s="8">
        <v>1.35</v>
      </c>
      <c r="E229" s="4">
        <v>4</v>
      </c>
      <c r="F229" s="8">
        <v>1.84</v>
      </c>
      <c r="G229" s="4">
        <v>1</v>
      </c>
      <c r="H229" s="8">
        <v>0.74</v>
      </c>
      <c r="I229" s="4">
        <v>0</v>
      </c>
    </row>
    <row r="230" spans="1:9" x14ac:dyDescent="0.2">
      <c r="A230" s="2">
        <v>19</v>
      </c>
      <c r="B230" s="1" t="s">
        <v>125</v>
      </c>
      <c r="C230" s="4">
        <v>5</v>
      </c>
      <c r="D230" s="8">
        <v>1.35</v>
      </c>
      <c r="E230" s="4">
        <v>1</v>
      </c>
      <c r="F230" s="8">
        <v>0.46</v>
      </c>
      <c r="G230" s="4">
        <v>4</v>
      </c>
      <c r="H230" s="8">
        <v>2.94</v>
      </c>
      <c r="I230" s="4">
        <v>0</v>
      </c>
    </row>
    <row r="231" spans="1:9" x14ac:dyDescent="0.2">
      <c r="A231" s="2">
        <v>19</v>
      </c>
      <c r="B231" s="1" t="s">
        <v>137</v>
      </c>
      <c r="C231" s="4">
        <v>5</v>
      </c>
      <c r="D231" s="8">
        <v>1.35</v>
      </c>
      <c r="E231" s="4">
        <v>5</v>
      </c>
      <c r="F231" s="8">
        <v>2.2999999999999998</v>
      </c>
      <c r="G231" s="4">
        <v>0</v>
      </c>
      <c r="H231" s="8">
        <v>0</v>
      </c>
      <c r="I231" s="4">
        <v>0</v>
      </c>
    </row>
    <row r="232" spans="1:9" x14ac:dyDescent="0.2">
      <c r="A232" s="2">
        <v>19</v>
      </c>
      <c r="B232" s="1" t="s">
        <v>138</v>
      </c>
      <c r="C232" s="4">
        <v>5</v>
      </c>
      <c r="D232" s="8">
        <v>1.35</v>
      </c>
      <c r="E232" s="4">
        <v>2</v>
      </c>
      <c r="F232" s="8">
        <v>0.92</v>
      </c>
      <c r="G232" s="4">
        <v>2</v>
      </c>
      <c r="H232" s="8">
        <v>1.47</v>
      </c>
      <c r="I232" s="4">
        <v>1</v>
      </c>
    </row>
    <row r="233" spans="1:9" x14ac:dyDescent="0.2">
      <c r="A233" s="2">
        <v>19</v>
      </c>
      <c r="B233" s="1" t="s">
        <v>110</v>
      </c>
      <c r="C233" s="4">
        <v>5</v>
      </c>
      <c r="D233" s="8">
        <v>1.35</v>
      </c>
      <c r="E233" s="4">
        <v>5</v>
      </c>
      <c r="F233" s="8">
        <v>2.2999999999999998</v>
      </c>
      <c r="G233" s="4">
        <v>0</v>
      </c>
      <c r="H233" s="8">
        <v>0</v>
      </c>
      <c r="I233" s="4">
        <v>0</v>
      </c>
    </row>
    <row r="234" spans="1:9" x14ac:dyDescent="0.2">
      <c r="A234" s="2">
        <v>19</v>
      </c>
      <c r="B234" s="1" t="s">
        <v>115</v>
      </c>
      <c r="C234" s="4">
        <v>5</v>
      </c>
      <c r="D234" s="8">
        <v>1.35</v>
      </c>
      <c r="E234" s="4">
        <v>5</v>
      </c>
      <c r="F234" s="8">
        <v>2.2999999999999998</v>
      </c>
      <c r="G234" s="4">
        <v>0</v>
      </c>
      <c r="H234" s="8">
        <v>0</v>
      </c>
      <c r="I234" s="4">
        <v>0</v>
      </c>
    </row>
    <row r="235" spans="1:9" x14ac:dyDescent="0.2">
      <c r="A235" s="1"/>
      <c r="C235" s="4"/>
      <c r="D235" s="8"/>
      <c r="E235" s="4"/>
      <c r="F235" s="8"/>
      <c r="G235" s="4"/>
      <c r="H235" s="8"/>
      <c r="I235" s="4"/>
    </row>
    <row r="236" spans="1:9" x14ac:dyDescent="0.2">
      <c r="A236" s="1" t="s">
        <v>10</v>
      </c>
      <c r="C236" s="4"/>
      <c r="D236" s="8"/>
      <c r="E236" s="4"/>
      <c r="F236" s="8"/>
      <c r="G236" s="4"/>
      <c r="H236" s="8"/>
      <c r="I236" s="4"/>
    </row>
    <row r="237" spans="1:9" x14ac:dyDescent="0.2">
      <c r="A237" s="2">
        <v>1</v>
      </c>
      <c r="B237" s="1" t="s">
        <v>100</v>
      </c>
      <c r="C237" s="4">
        <v>8</v>
      </c>
      <c r="D237" s="8">
        <v>5.33</v>
      </c>
      <c r="E237" s="4">
        <v>6</v>
      </c>
      <c r="F237" s="8">
        <v>7.06</v>
      </c>
      <c r="G237" s="4">
        <v>2</v>
      </c>
      <c r="H237" s="8">
        <v>3.7</v>
      </c>
      <c r="I237" s="4">
        <v>0</v>
      </c>
    </row>
    <row r="238" spans="1:9" x14ac:dyDescent="0.2">
      <c r="A238" s="2">
        <v>2</v>
      </c>
      <c r="B238" s="1" t="s">
        <v>111</v>
      </c>
      <c r="C238" s="4">
        <v>7</v>
      </c>
      <c r="D238" s="8">
        <v>4.67</v>
      </c>
      <c r="E238" s="4">
        <v>7</v>
      </c>
      <c r="F238" s="8">
        <v>8.24</v>
      </c>
      <c r="G238" s="4">
        <v>0</v>
      </c>
      <c r="H238" s="8">
        <v>0</v>
      </c>
      <c r="I238" s="4">
        <v>0</v>
      </c>
    </row>
    <row r="239" spans="1:9" x14ac:dyDescent="0.2">
      <c r="A239" s="2">
        <v>2</v>
      </c>
      <c r="B239" s="1" t="s">
        <v>113</v>
      </c>
      <c r="C239" s="4">
        <v>7</v>
      </c>
      <c r="D239" s="8">
        <v>4.67</v>
      </c>
      <c r="E239" s="4">
        <v>0</v>
      </c>
      <c r="F239" s="8">
        <v>0</v>
      </c>
      <c r="G239" s="4">
        <v>0</v>
      </c>
      <c r="H239" s="8">
        <v>0</v>
      </c>
      <c r="I239" s="4">
        <v>0</v>
      </c>
    </row>
    <row r="240" spans="1:9" x14ac:dyDescent="0.2">
      <c r="A240" s="2">
        <v>4</v>
      </c>
      <c r="B240" s="1" t="s">
        <v>98</v>
      </c>
      <c r="C240" s="4">
        <v>6</v>
      </c>
      <c r="D240" s="8">
        <v>4</v>
      </c>
      <c r="E240" s="4">
        <v>5</v>
      </c>
      <c r="F240" s="8">
        <v>5.88</v>
      </c>
      <c r="G240" s="4">
        <v>1</v>
      </c>
      <c r="H240" s="8">
        <v>1.85</v>
      </c>
      <c r="I240" s="4">
        <v>0</v>
      </c>
    </row>
    <row r="241" spans="1:9" x14ac:dyDescent="0.2">
      <c r="A241" s="2">
        <v>4</v>
      </c>
      <c r="B241" s="1" t="s">
        <v>112</v>
      </c>
      <c r="C241" s="4">
        <v>6</v>
      </c>
      <c r="D241" s="8">
        <v>4</v>
      </c>
      <c r="E241" s="4">
        <v>6</v>
      </c>
      <c r="F241" s="8">
        <v>7.06</v>
      </c>
      <c r="G241" s="4">
        <v>0</v>
      </c>
      <c r="H241" s="8">
        <v>0</v>
      </c>
      <c r="I241" s="4">
        <v>0</v>
      </c>
    </row>
    <row r="242" spans="1:9" x14ac:dyDescent="0.2">
      <c r="A242" s="2">
        <v>6</v>
      </c>
      <c r="B242" s="1" t="s">
        <v>104</v>
      </c>
      <c r="C242" s="4">
        <v>5</v>
      </c>
      <c r="D242" s="8">
        <v>3.33</v>
      </c>
      <c r="E242" s="4">
        <v>4</v>
      </c>
      <c r="F242" s="8">
        <v>4.71</v>
      </c>
      <c r="G242" s="4">
        <v>1</v>
      </c>
      <c r="H242" s="8">
        <v>1.85</v>
      </c>
      <c r="I242" s="4">
        <v>0</v>
      </c>
    </row>
    <row r="243" spans="1:9" x14ac:dyDescent="0.2">
      <c r="A243" s="2">
        <v>6</v>
      </c>
      <c r="B243" s="1" t="s">
        <v>134</v>
      </c>
      <c r="C243" s="4">
        <v>5</v>
      </c>
      <c r="D243" s="8">
        <v>3.33</v>
      </c>
      <c r="E243" s="4">
        <v>5</v>
      </c>
      <c r="F243" s="8">
        <v>5.88</v>
      </c>
      <c r="G243" s="4">
        <v>0</v>
      </c>
      <c r="H243" s="8">
        <v>0</v>
      </c>
      <c r="I243" s="4">
        <v>0</v>
      </c>
    </row>
    <row r="244" spans="1:9" x14ac:dyDescent="0.2">
      <c r="A244" s="2">
        <v>6</v>
      </c>
      <c r="B244" s="1" t="s">
        <v>107</v>
      </c>
      <c r="C244" s="4">
        <v>5</v>
      </c>
      <c r="D244" s="8">
        <v>3.33</v>
      </c>
      <c r="E244" s="4">
        <v>1</v>
      </c>
      <c r="F244" s="8">
        <v>1.18</v>
      </c>
      <c r="G244" s="4">
        <v>2</v>
      </c>
      <c r="H244" s="8">
        <v>3.7</v>
      </c>
      <c r="I244" s="4">
        <v>0</v>
      </c>
    </row>
    <row r="245" spans="1:9" x14ac:dyDescent="0.2">
      <c r="A245" s="2">
        <v>9</v>
      </c>
      <c r="B245" s="1" t="s">
        <v>121</v>
      </c>
      <c r="C245" s="4">
        <v>4</v>
      </c>
      <c r="D245" s="8">
        <v>2.67</v>
      </c>
      <c r="E245" s="4">
        <v>2</v>
      </c>
      <c r="F245" s="8">
        <v>2.35</v>
      </c>
      <c r="G245" s="4">
        <v>2</v>
      </c>
      <c r="H245" s="8">
        <v>3.7</v>
      </c>
      <c r="I245" s="4">
        <v>0</v>
      </c>
    </row>
    <row r="246" spans="1:9" x14ac:dyDescent="0.2">
      <c r="A246" s="2">
        <v>10</v>
      </c>
      <c r="B246" s="1" t="s">
        <v>96</v>
      </c>
      <c r="C246" s="4">
        <v>3</v>
      </c>
      <c r="D246" s="8">
        <v>2</v>
      </c>
      <c r="E246" s="4">
        <v>2</v>
      </c>
      <c r="F246" s="8">
        <v>2.35</v>
      </c>
      <c r="G246" s="4">
        <v>1</v>
      </c>
      <c r="H246" s="8">
        <v>1.85</v>
      </c>
      <c r="I246" s="4">
        <v>0</v>
      </c>
    </row>
    <row r="247" spans="1:9" x14ac:dyDescent="0.2">
      <c r="A247" s="2">
        <v>10</v>
      </c>
      <c r="B247" s="1" t="s">
        <v>122</v>
      </c>
      <c r="C247" s="4">
        <v>3</v>
      </c>
      <c r="D247" s="8">
        <v>2</v>
      </c>
      <c r="E247" s="4">
        <v>3</v>
      </c>
      <c r="F247" s="8">
        <v>3.53</v>
      </c>
      <c r="G247" s="4">
        <v>0</v>
      </c>
      <c r="H247" s="8">
        <v>0</v>
      </c>
      <c r="I247" s="4">
        <v>0</v>
      </c>
    </row>
    <row r="248" spans="1:9" x14ac:dyDescent="0.2">
      <c r="A248" s="2">
        <v>10</v>
      </c>
      <c r="B248" s="1" t="s">
        <v>141</v>
      </c>
      <c r="C248" s="4">
        <v>3</v>
      </c>
      <c r="D248" s="8">
        <v>2</v>
      </c>
      <c r="E248" s="4">
        <v>3</v>
      </c>
      <c r="F248" s="8">
        <v>3.53</v>
      </c>
      <c r="G248" s="4">
        <v>0</v>
      </c>
      <c r="H248" s="8">
        <v>0</v>
      </c>
      <c r="I248" s="4">
        <v>0</v>
      </c>
    </row>
    <row r="249" spans="1:9" x14ac:dyDescent="0.2">
      <c r="A249" s="2">
        <v>10</v>
      </c>
      <c r="B249" s="1" t="s">
        <v>103</v>
      </c>
      <c r="C249" s="4">
        <v>3</v>
      </c>
      <c r="D249" s="8">
        <v>2</v>
      </c>
      <c r="E249" s="4">
        <v>2</v>
      </c>
      <c r="F249" s="8">
        <v>2.35</v>
      </c>
      <c r="G249" s="4">
        <v>1</v>
      </c>
      <c r="H249" s="8">
        <v>1.85</v>
      </c>
      <c r="I249" s="4">
        <v>0</v>
      </c>
    </row>
    <row r="250" spans="1:9" x14ac:dyDescent="0.2">
      <c r="A250" s="2">
        <v>10</v>
      </c>
      <c r="B250" s="1" t="s">
        <v>144</v>
      </c>
      <c r="C250" s="4">
        <v>3</v>
      </c>
      <c r="D250" s="8">
        <v>2</v>
      </c>
      <c r="E250" s="4">
        <v>3</v>
      </c>
      <c r="F250" s="8">
        <v>3.53</v>
      </c>
      <c r="G250" s="4">
        <v>0</v>
      </c>
      <c r="H250" s="8">
        <v>0</v>
      </c>
      <c r="I250" s="4">
        <v>0</v>
      </c>
    </row>
    <row r="251" spans="1:9" x14ac:dyDescent="0.2">
      <c r="A251" s="2">
        <v>10</v>
      </c>
      <c r="B251" s="1" t="s">
        <v>115</v>
      </c>
      <c r="C251" s="4">
        <v>3</v>
      </c>
      <c r="D251" s="8">
        <v>2</v>
      </c>
      <c r="E251" s="4">
        <v>3</v>
      </c>
      <c r="F251" s="8">
        <v>3.53</v>
      </c>
      <c r="G251" s="4">
        <v>0</v>
      </c>
      <c r="H251" s="8">
        <v>0</v>
      </c>
      <c r="I251" s="4">
        <v>0</v>
      </c>
    </row>
    <row r="252" spans="1:9" x14ac:dyDescent="0.2">
      <c r="A252" s="2">
        <v>10</v>
      </c>
      <c r="B252" s="1" t="s">
        <v>130</v>
      </c>
      <c r="C252" s="4">
        <v>3</v>
      </c>
      <c r="D252" s="8">
        <v>2</v>
      </c>
      <c r="E252" s="4">
        <v>2</v>
      </c>
      <c r="F252" s="8">
        <v>2.35</v>
      </c>
      <c r="G252" s="4">
        <v>1</v>
      </c>
      <c r="H252" s="8">
        <v>1.85</v>
      </c>
      <c r="I252" s="4">
        <v>0</v>
      </c>
    </row>
    <row r="253" spans="1:9" x14ac:dyDescent="0.2">
      <c r="A253" s="2">
        <v>17</v>
      </c>
      <c r="B253" s="1" t="s">
        <v>97</v>
      </c>
      <c r="C253" s="4">
        <v>2</v>
      </c>
      <c r="D253" s="8">
        <v>1.33</v>
      </c>
      <c r="E253" s="4">
        <v>1</v>
      </c>
      <c r="F253" s="8">
        <v>1.18</v>
      </c>
      <c r="G253" s="4">
        <v>1</v>
      </c>
      <c r="H253" s="8">
        <v>1.85</v>
      </c>
      <c r="I253" s="4">
        <v>0</v>
      </c>
    </row>
    <row r="254" spans="1:9" x14ac:dyDescent="0.2">
      <c r="A254" s="2">
        <v>17</v>
      </c>
      <c r="B254" s="1" t="s">
        <v>125</v>
      </c>
      <c r="C254" s="4">
        <v>2</v>
      </c>
      <c r="D254" s="8">
        <v>1.33</v>
      </c>
      <c r="E254" s="4">
        <v>1</v>
      </c>
      <c r="F254" s="8">
        <v>1.18</v>
      </c>
      <c r="G254" s="4">
        <v>1</v>
      </c>
      <c r="H254" s="8">
        <v>1.85</v>
      </c>
      <c r="I254" s="4">
        <v>0</v>
      </c>
    </row>
    <row r="255" spans="1:9" x14ac:dyDescent="0.2">
      <c r="A255" s="2">
        <v>17</v>
      </c>
      <c r="B255" s="1" t="s">
        <v>133</v>
      </c>
      <c r="C255" s="4">
        <v>2</v>
      </c>
      <c r="D255" s="8">
        <v>1.33</v>
      </c>
      <c r="E255" s="4">
        <v>1</v>
      </c>
      <c r="F255" s="8">
        <v>1.18</v>
      </c>
      <c r="G255" s="4">
        <v>1</v>
      </c>
      <c r="H255" s="8">
        <v>1.85</v>
      </c>
      <c r="I255" s="4">
        <v>0</v>
      </c>
    </row>
    <row r="256" spans="1:9" x14ac:dyDescent="0.2">
      <c r="A256" s="2">
        <v>17</v>
      </c>
      <c r="B256" s="1" t="s">
        <v>136</v>
      </c>
      <c r="C256" s="4">
        <v>2</v>
      </c>
      <c r="D256" s="8">
        <v>1.33</v>
      </c>
      <c r="E256" s="4">
        <v>0</v>
      </c>
      <c r="F256" s="8">
        <v>0</v>
      </c>
      <c r="G256" s="4">
        <v>2</v>
      </c>
      <c r="H256" s="8">
        <v>3.7</v>
      </c>
      <c r="I256" s="4">
        <v>0</v>
      </c>
    </row>
    <row r="257" spans="1:9" x14ac:dyDescent="0.2">
      <c r="A257" s="2">
        <v>17</v>
      </c>
      <c r="B257" s="1" t="s">
        <v>140</v>
      </c>
      <c r="C257" s="4">
        <v>2</v>
      </c>
      <c r="D257" s="8">
        <v>1.33</v>
      </c>
      <c r="E257" s="4">
        <v>1</v>
      </c>
      <c r="F257" s="8">
        <v>1.18</v>
      </c>
      <c r="G257" s="4">
        <v>1</v>
      </c>
      <c r="H257" s="8">
        <v>1.85</v>
      </c>
      <c r="I257" s="4">
        <v>0</v>
      </c>
    </row>
    <row r="258" spans="1:9" x14ac:dyDescent="0.2">
      <c r="A258" s="2">
        <v>17</v>
      </c>
      <c r="B258" s="1" t="s">
        <v>137</v>
      </c>
      <c r="C258" s="4">
        <v>2</v>
      </c>
      <c r="D258" s="8">
        <v>1.33</v>
      </c>
      <c r="E258" s="4">
        <v>2</v>
      </c>
      <c r="F258" s="8">
        <v>2.35</v>
      </c>
      <c r="G258" s="4">
        <v>0</v>
      </c>
      <c r="H258" s="8">
        <v>0</v>
      </c>
      <c r="I258" s="4">
        <v>0</v>
      </c>
    </row>
    <row r="259" spans="1:9" x14ac:dyDescent="0.2">
      <c r="A259" s="2">
        <v>17</v>
      </c>
      <c r="B259" s="1" t="s">
        <v>142</v>
      </c>
      <c r="C259" s="4">
        <v>2</v>
      </c>
      <c r="D259" s="8">
        <v>1.33</v>
      </c>
      <c r="E259" s="4">
        <v>0</v>
      </c>
      <c r="F259" s="8">
        <v>0</v>
      </c>
      <c r="G259" s="4">
        <v>2</v>
      </c>
      <c r="H259" s="8">
        <v>3.7</v>
      </c>
      <c r="I259" s="4">
        <v>0</v>
      </c>
    </row>
    <row r="260" spans="1:9" x14ac:dyDescent="0.2">
      <c r="A260" s="2">
        <v>17</v>
      </c>
      <c r="B260" s="1" t="s">
        <v>99</v>
      </c>
      <c r="C260" s="4">
        <v>2</v>
      </c>
      <c r="D260" s="8">
        <v>1.33</v>
      </c>
      <c r="E260" s="4">
        <v>1</v>
      </c>
      <c r="F260" s="8">
        <v>1.18</v>
      </c>
      <c r="G260" s="4">
        <v>1</v>
      </c>
      <c r="H260" s="8">
        <v>1.85</v>
      </c>
      <c r="I260" s="4">
        <v>0</v>
      </c>
    </row>
    <row r="261" spans="1:9" x14ac:dyDescent="0.2">
      <c r="A261" s="2">
        <v>17</v>
      </c>
      <c r="B261" s="1" t="s">
        <v>143</v>
      </c>
      <c r="C261" s="4">
        <v>2</v>
      </c>
      <c r="D261" s="8">
        <v>1.33</v>
      </c>
      <c r="E261" s="4">
        <v>0</v>
      </c>
      <c r="F261" s="8">
        <v>0</v>
      </c>
      <c r="G261" s="4">
        <v>2</v>
      </c>
      <c r="H261" s="8">
        <v>3.7</v>
      </c>
      <c r="I261" s="4">
        <v>0</v>
      </c>
    </row>
    <row r="262" spans="1:9" x14ac:dyDescent="0.2">
      <c r="A262" s="2">
        <v>17</v>
      </c>
      <c r="B262" s="1" t="s">
        <v>116</v>
      </c>
      <c r="C262" s="4">
        <v>2</v>
      </c>
      <c r="D262" s="8">
        <v>1.33</v>
      </c>
      <c r="E262" s="4">
        <v>2</v>
      </c>
      <c r="F262" s="8">
        <v>2.35</v>
      </c>
      <c r="G262" s="4">
        <v>0</v>
      </c>
      <c r="H262" s="8">
        <v>0</v>
      </c>
      <c r="I262" s="4">
        <v>0</v>
      </c>
    </row>
    <row r="263" spans="1:9" x14ac:dyDescent="0.2">
      <c r="A263" s="2">
        <v>17</v>
      </c>
      <c r="B263" s="1" t="s">
        <v>102</v>
      </c>
      <c r="C263" s="4">
        <v>2</v>
      </c>
      <c r="D263" s="8">
        <v>1.33</v>
      </c>
      <c r="E263" s="4">
        <v>0</v>
      </c>
      <c r="F263" s="8">
        <v>0</v>
      </c>
      <c r="G263" s="4">
        <v>2</v>
      </c>
      <c r="H263" s="8">
        <v>3.7</v>
      </c>
      <c r="I263" s="4">
        <v>0</v>
      </c>
    </row>
    <row r="264" spans="1:9" x14ac:dyDescent="0.2">
      <c r="A264" s="2">
        <v>17</v>
      </c>
      <c r="B264" s="1" t="s">
        <v>145</v>
      </c>
      <c r="C264" s="4">
        <v>2</v>
      </c>
      <c r="D264" s="8">
        <v>1.33</v>
      </c>
      <c r="E264" s="4">
        <v>1</v>
      </c>
      <c r="F264" s="8">
        <v>1.18</v>
      </c>
      <c r="G264" s="4">
        <v>1</v>
      </c>
      <c r="H264" s="8">
        <v>1.85</v>
      </c>
      <c r="I264" s="4">
        <v>0</v>
      </c>
    </row>
    <row r="265" spans="1:9" x14ac:dyDescent="0.2">
      <c r="A265" s="2">
        <v>17</v>
      </c>
      <c r="B265" s="1" t="s">
        <v>124</v>
      </c>
      <c r="C265" s="4">
        <v>2</v>
      </c>
      <c r="D265" s="8">
        <v>1.33</v>
      </c>
      <c r="E265" s="4">
        <v>1</v>
      </c>
      <c r="F265" s="8">
        <v>1.18</v>
      </c>
      <c r="G265" s="4">
        <v>1</v>
      </c>
      <c r="H265" s="8">
        <v>1.85</v>
      </c>
      <c r="I265" s="4">
        <v>0</v>
      </c>
    </row>
    <row r="266" spans="1:9" x14ac:dyDescent="0.2">
      <c r="A266" s="2">
        <v>17</v>
      </c>
      <c r="B266" s="1" t="s">
        <v>108</v>
      </c>
      <c r="C266" s="4">
        <v>2</v>
      </c>
      <c r="D266" s="8">
        <v>1.33</v>
      </c>
      <c r="E266" s="4">
        <v>2</v>
      </c>
      <c r="F266" s="8">
        <v>2.35</v>
      </c>
      <c r="G266" s="4">
        <v>0</v>
      </c>
      <c r="H266" s="8">
        <v>0</v>
      </c>
      <c r="I266" s="4">
        <v>0</v>
      </c>
    </row>
    <row r="267" spans="1:9" x14ac:dyDescent="0.2">
      <c r="A267" s="2">
        <v>17</v>
      </c>
      <c r="B267" s="1" t="s">
        <v>109</v>
      </c>
      <c r="C267" s="4">
        <v>2</v>
      </c>
      <c r="D267" s="8">
        <v>1.33</v>
      </c>
      <c r="E267" s="4">
        <v>2</v>
      </c>
      <c r="F267" s="8">
        <v>2.35</v>
      </c>
      <c r="G267" s="4">
        <v>0</v>
      </c>
      <c r="H267" s="8">
        <v>0</v>
      </c>
      <c r="I267" s="4">
        <v>0</v>
      </c>
    </row>
    <row r="268" spans="1:9" x14ac:dyDescent="0.2">
      <c r="A268" s="2">
        <v>17</v>
      </c>
      <c r="B268" s="1" t="s">
        <v>146</v>
      </c>
      <c r="C268" s="4">
        <v>2</v>
      </c>
      <c r="D268" s="8">
        <v>1.33</v>
      </c>
      <c r="E268" s="4">
        <v>0</v>
      </c>
      <c r="F268" s="8">
        <v>0</v>
      </c>
      <c r="G268" s="4">
        <v>2</v>
      </c>
      <c r="H268" s="8">
        <v>3.7</v>
      </c>
      <c r="I268" s="4">
        <v>0</v>
      </c>
    </row>
    <row r="269" spans="1:9" x14ac:dyDescent="0.2">
      <c r="A269" s="1"/>
      <c r="C269" s="4"/>
      <c r="D269" s="8"/>
      <c r="E269" s="4"/>
      <c r="F269" s="8"/>
      <c r="G269" s="4"/>
      <c r="H269" s="8"/>
      <c r="I269" s="4"/>
    </row>
    <row r="270" spans="1:9" x14ac:dyDescent="0.2">
      <c r="A270" s="1" t="s">
        <v>11</v>
      </c>
      <c r="C270" s="4"/>
      <c r="D270" s="8"/>
      <c r="E270" s="4"/>
      <c r="F270" s="8"/>
      <c r="G270" s="4"/>
      <c r="H270" s="8"/>
      <c r="I270" s="4"/>
    </row>
    <row r="271" spans="1:9" x14ac:dyDescent="0.2">
      <c r="A271" s="2">
        <v>1</v>
      </c>
      <c r="B271" s="1" t="s">
        <v>107</v>
      </c>
      <c r="C271" s="4">
        <v>10</v>
      </c>
      <c r="D271" s="8">
        <v>6.54</v>
      </c>
      <c r="E271" s="4">
        <v>1</v>
      </c>
      <c r="F271" s="8">
        <v>1.18</v>
      </c>
      <c r="G271" s="4">
        <v>8</v>
      </c>
      <c r="H271" s="8">
        <v>12.5</v>
      </c>
      <c r="I271" s="4">
        <v>0</v>
      </c>
    </row>
    <row r="272" spans="1:9" x14ac:dyDescent="0.2">
      <c r="A272" s="2">
        <v>2</v>
      </c>
      <c r="B272" s="1" t="s">
        <v>111</v>
      </c>
      <c r="C272" s="4">
        <v>9</v>
      </c>
      <c r="D272" s="8">
        <v>5.88</v>
      </c>
      <c r="E272" s="4">
        <v>9</v>
      </c>
      <c r="F272" s="8">
        <v>10.59</v>
      </c>
      <c r="G272" s="4">
        <v>0</v>
      </c>
      <c r="H272" s="8">
        <v>0</v>
      </c>
      <c r="I272" s="4">
        <v>0</v>
      </c>
    </row>
    <row r="273" spans="1:9" x14ac:dyDescent="0.2">
      <c r="A273" s="2">
        <v>3</v>
      </c>
      <c r="B273" s="1" t="s">
        <v>112</v>
      </c>
      <c r="C273" s="4">
        <v>8</v>
      </c>
      <c r="D273" s="8">
        <v>5.23</v>
      </c>
      <c r="E273" s="4">
        <v>8</v>
      </c>
      <c r="F273" s="8">
        <v>9.41</v>
      </c>
      <c r="G273" s="4">
        <v>0</v>
      </c>
      <c r="H273" s="8">
        <v>0</v>
      </c>
      <c r="I273" s="4">
        <v>0</v>
      </c>
    </row>
    <row r="274" spans="1:9" x14ac:dyDescent="0.2">
      <c r="A274" s="2">
        <v>4</v>
      </c>
      <c r="B274" s="1" t="s">
        <v>101</v>
      </c>
      <c r="C274" s="4">
        <v>6</v>
      </c>
      <c r="D274" s="8">
        <v>3.92</v>
      </c>
      <c r="E274" s="4">
        <v>4</v>
      </c>
      <c r="F274" s="8">
        <v>4.71</v>
      </c>
      <c r="G274" s="4">
        <v>2</v>
      </c>
      <c r="H274" s="8">
        <v>3.13</v>
      </c>
      <c r="I274" s="4">
        <v>0</v>
      </c>
    </row>
    <row r="275" spans="1:9" x14ac:dyDescent="0.2">
      <c r="A275" s="2">
        <v>5</v>
      </c>
      <c r="B275" s="1" t="s">
        <v>96</v>
      </c>
      <c r="C275" s="4">
        <v>4</v>
      </c>
      <c r="D275" s="8">
        <v>2.61</v>
      </c>
      <c r="E275" s="4">
        <v>0</v>
      </c>
      <c r="F275" s="8">
        <v>0</v>
      </c>
      <c r="G275" s="4">
        <v>4</v>
      </c>
      <c r="H275" s="8">
        <v>6.25</v>
      </c>
      <c r="I275" s="4">
        <v>0</v>
      </c>
    </row>
    <row r="276" spans="1:9" x14ac:dyDescent="0.2">
      <c r="A276" s="2">
        <v>5</v>
      </c>
      <c r="B276" s="1" t="s">
        <v>125</v>
      </c>
      <c r="C276" s="4">
        <v>4</v>
      </c>
      <c r="D276" s="8">
        <v>2.61</v>
      </c>
      <c r="E276" s="4">
        <v>2</v>
      </c>
      <c r="F276" s="8">
        <v>2.35</v>
      </c>
      <c r="G276" s="4">
        <v>2</v>
      </c>
      <c r="H276" s="8">
        <v>3.13</v>
      </c>
      <c r="I276" s="4">
        <v>0</v>
      </c>
    </row>
    <row r="277" spans="1:9" x14ac:dyDescent="0.2">
      <c r="A277" s="2">
        <v>5</v>
      </c>
      <c r="B277" s="1" t="s">
        <v>106</v>
      </c>
      <c r="C277" s="4">
        <v>4</v>
      </c>
      <c r="D277" s="8">
        <v>2.61</v>
      </c>
      <c r="E277" s="4">
        <v>3</v>
      </c>
      <c r="F277" s="8">
        <v>3.53</v>
      </c>
      <c r="G277" s="4">
        <v>1</v>
      </c>
      <c r="H277" s="8">
        <v>1.56</v>
      </c>
      <c r="I277" s="4">
        <v>0</v>
      </c>
    </row>
    <row r="278" spans="1:9" x14ac:dyDescent="0.2">
      <c r="A278" s="2">
        <v>5</v>
      </c>
      <c r="B278" s="1" t="s">
        <v>124</v>
      </c>
      <c r="C278" s="4">
        <v>4</v>
      </c>
      <c r="D278" s="8">
        <v>2.61</v>
      </c>
      <c r="E278" s="4">
        <v>4</v>
      </c>
      <c r="F278" s="8">
        <v>4.71</v>
      </c>
      <c r="G278" s="4">
        <v>0</v>
      </c>
      <c r="H278" s="8">
        <v>0</v>
      </c>
      <c r="I278" s="4">
        <v>0</v>
      </c>
    </row>
    <row r="279" spans="1:9" x14ac:dyDescent="0.2">
      <c r="A279" s="2">
        <v>5</v>
      </c>
      <c r="B279" s="1" t="s">
        <v>119</v>
      </c>
      <c r="C279" s="4">
        <v>4</v>
      </c>
      <c r="D279" s="8">
        <v>2.61</v>
      </c>
      <c r="E279" s="4">
        <v>3</v>
      </c>
      <c r="F279" s="8">
        <v>3.53</v>
      </c>
      <c r="G279" s="4">
        <v>1</v>
      </c>
      <c r="H279" s="8">
        <v>1.56</v>
      </c>
      <c r="I279" s="4">
        <v>0</v>
      </c>
    </row>
    <row r="280" spans="1:9" x14ac:dyDescent="0.2">
      <c r="A280" s="2">
        <v>10</v>
      </c>
      <c r="B280" s="1" t="s">
        <v>152</v>
      </c>
      <c r="C280" s="4">
        <v>3</v>
      </c>
      <c r="D280" s="8">
        <v>1.96</v>
      </c>
      <c r="E280" s="4">
        <v>2</v>
      </c>
      <c r="F280" s="8">
        <v>2.35</v>
      </c>
      <c r="G280" s="4">
        <v>1</v>
      </c>
      <c r="H280" s="8">
        <v>1.56</v>
      </c>
      <c r="I280" s="4">
        <v>0</v>
      </c>
    </row>
    <row r="281" spans="1:9" x14ac:dyDescent="0.2">
      <c r="A281" s="2">
        <v>10</v>
      </c>
      <c r="B281" s="1" t="s">
        <v>116</v>
      </c>
      <c r="C281" s="4">
        <v>3</v>
      </c>
      <c r="D281" s="8">
        <v>1.96</v>
      </c>
      <c r="E281" s="4">
        <v>2</v>
      </c>
      <c r="F281" s="8">
        <v>2.35</v>
      </c>
      <c r="G281" s="4">
        <v>1</v>
      </c>
      <c r="H281" s="8">
        <v>1.56</v>
      </c>
      <c r="I281" s="4">
        <v>0</v>
      </c>
    </row>
    <row r="282" spans="1:9" x14ac:dyDescent="0.2">
      <c r="A282" s="2">
        <v>10</v>
      </c>
      <c r="B282" s="1" t="s">
        <v>128</v>
      </c>
      <c r="C282" s="4">
        <v>3</v>
      </c>
      <c r="D282" s="8">
        <v>1.96</v>
      </c>
      <c r="E282" s="4">
        <v>3</v>
      </c>
      <c r="F282" s="8">
        <v>3.53</v>
      </c>
      <c r="G282" s="4">
        <v>0</v>
      </c>
      <c r="H282" s="8">
        <v>0</v>
      </c>
      <c r="I282" s="4">
        <v>0</v>
      </c>
    </row>
    <row r="283" spans="1:9" x14ac:dyDescent="0.2">
      <c r="A283" s="2">
        <v>10</v>
      </c>
      <c r="B283" s="1" t="s">
        <v>105</v>
      </c>
      <c r="C283" s="4">
        <v>3</v>
      </c>
      <c r="D283" s="8">
        <v>1.96</v>
      </c>
      <c r="E283" s="4">
        <v>2</v>
      </c>
      <c r="F283" s="8">
        <v>2.35</v>
      </c>
      <c r="G283" s="4">
        <v>1</v>
      </c>
      <c r="H283" s="8">
        <v>1.56</v>
      </c>
      <c r="I283" s="4">
        <v>0</v>
      </c>
    </row>
    <row r="284" spans="1:9" x14ac:dyDescent="0.2">
      <c r="A284" s="2">
        <v>10</v>
      </c>
      <c r="B284" s="1" t="s">
        <v>109</v>
      </c>
      <c r="C284" s="4">
        <v>3</v>
      </c>
      <c r="D284" s="8">
        <v>1.96</v>
      </c>
      <c r="E284" s="4">
        <v>3</v>
      </c>
      <c r="F284" s="8">
        <v>3.53</v>
      </c>
      <c r="G284" s="4">
        <v>0</v>
      </c>
      <c r="H284" s="8">
        <v>0</v>
      </c>
      <c r="I284" s="4">
        <v>0</v>
      </c>
    </row>
    <row r="285" spans="1:9" x14ac:dyDescent="0.2">
      <c r="A285" s="2">
        <v>10</v>
      </c>
      <c r="B285" s="1" t="s">
        <v>115</v>
      </c>
      <c r="C285" s="4">
        <v>3</v>
      </c>
      <c r="D285" s="8">
        <v>1.96</v>
      </c>
      <c r="E285" s="4">
        <v>3</v>
      </c>
      <c r="F285" s="8">
        <v>3.53</v>
      </c>
      <c r="G285" s="4">
        <v>0</v>
      </c>
      <c r="H285" s="8">
        <v>0</v>
      </c>
      <c r="I285" s="4">
        <v>0</v>
      </c>
    </row>
    <row r="286" spans="1:9" x14ac:dyDescent="0.2">
      <c r="A286" s="2">
        <v>16</v>
      </c>
      <c r="B286" s="1" t="s">
        <v>97</v>
      </c>
      <c r="C286" s="4">
        <v>2</v>
      </c>
      <c r="D286" s="8">
        <v>1.31</v>
      </c>
      <c r="E286" s="4">
        <v>0</v>
      </c>
      <c r="F286" s="8">
        <v>0</v>
      </c>
      <c r="G286" s="4">
        <v>2</v>
      </c>
      <c r="H286" s="8">
        <v>3.13</v>
      </c>
      <c r="I286" s="4">
        <v>0</v>
      </c>
    </row>
    <row r="287" spans="1:9" x14ac:dyDescent="0.2">
      <c r="A287" s="2">
        <v>16</v>
      </c>
      <c r="B287" s="1" t="s">
        <v>123</v>
      </c>
      <c r="C287" s="4">
        <v>2</v>
      </c>
      <c r="D287" s="8">
        <v>1.31</v>
      </c>
      <c r="E287" s="4">
        <v>2</v>
      </c>
      <c r="F287" s="8">
        <v>2.35</v>
      </c>
      <c r="G287" s="4">
        <v>0</v>
      </c>
      <c r="H287" s="8">
        <v>0</v>
      </c>
      <c r="I287" s="4">
        <v>0</v>
      </c>
    </row>
    <row r="288" spans="1:9" x14ac:dyDescent="0.2">
      <c r="A288" s="2">
        <v>16</v>
      </c>
      <c r="B288" s="1" t="s">
        <v>140</v>
      </c>
      <c r="C288" s="4">
        <v>2</v>
      </c>
      <c r="D288" s="8">
        <v>1.31</v>
      </c>
      <c r="E288" s="4">
        <v>0</v>
      </c>
      <c r="F288" s="8">
        <v>0</v>
      </c>
      <c r="G288" s="4">
        <v>2</v>
      </c>
      <c r="H288" s="8">
        <v>3.13</v>
      </c>
      <c r="I288" s="4">
        <v>0</v>
      </c>
    </row>
    <row r="289" spans="1:9" x14ac:dyDescent="0.2">
      <c r="A289" s="2">
        <v>16</v>
      </c>
      <c r="B289" s="1" t="s">
        <v>147</v>
      </c>
      <c r="C289" s="4">
        <v>2</v>
      </c>
      <c r="D289" s="8">
        <v>1.31</v>
      </c>
      <c r="E289" s="4">
        <v>0</v>
      </c>
      <c r="F289" s="8">
        <v>0</v>
      </c>
      <c r="G289" s="4">
        <v>2</v>
      </c>
      <c r="H289" s="8">
        <v>3.13</v>
      </c>
      <c r="I289" s="4">
        <v>0</v>
      </c>
    </row>
    <row r="290" spans="1:9" x14ac:dyDescent="0.2">
      <c r="A290" s="2">
        <v>16</v>
      </c>
      <c r="B290" s="1" t="s">
        <v>148</v>
      </c>
      <c r="C290" s="4">
        <v>2</v>
      </c>
      <c r="D290" s="8">
        <v>1.31</v>
      </c>
      <c r="E290" s="4">
        <v>1</v>
      </c>
      <c r="F290" s="8">
        <v>1.18</v>
      </c>
      <c r="G290" s="4">
        <v>1</v>
      </c>
      <c r="H290" s="8">
        <v>1.56</v>
      </c>
      <c r="I290" s="4">
        <v>0</v>
      </c>
    </row>
    <row r="291" spans="1:9" x14ac:dyDescent="0.2">
      <c r="A291" s="2">
        <v>16</v>
      </c>
      <c r="B291" s="1" t="s">
        <v>149</v>
      </c>
      <c r="C291" s="4">
        <v>2</v>
      </c>
      <c r="D291" s="8">
        <v>1.31</v>
      </c>
      <c r="E291" s="4">
        <v>0</v>
      </c>
      <c r="F291" s="8">
        <v>0</v>
      </c>
      <c r="G291" s="4">
        <v>2</v>
      </c>
      <c r="H291" s="8">
        <v>3.13</v>
      </c>
      <c r="I291" s="4">
        <v>0</v>
      </c>
    </row>
    <row r="292" spans="1:9" x14ac:dyDescent="0.2">
      <c r="A292" s="2">
        <v>16</v>
      </c>
      <c r="B292" s="1" t="s">
        <v>150</v>
      </c>
      <c r="C292" s="4">
        <v>2</v>
      </c>
      <c r="D292" s="8">
        <v>1.31</v>
      </c>
      <c r="E292" s="4">
        <v>1</v>
      </c>
      <c r="F292" s="8">
        <v>1.18</v>
      </c>
      <c r="G292" s="4">
        <v>1</v>
      </c>
      <c r="H292" s="8">
        <v>1.56</v>
      </c>
      <c r="I292" s="4">
        <v>0</v>
      </c>
    </row>
    <row r="293" spans="1:9" x14ac:dyDescent="0.2">
      <c r="A293" s="2">
        <v>16</v>
      </c>
      <c r="B293" s="1" t="s">
        <v>143</v>
      </c>
      <c r="C293" s="4">
        <v>2</v>
      </c>
      <c r="D293" s="8">
        <v>1.31</v>
      </c>
      <c r="E293" s="4">
        <v>1</v>
      </c>
      <c r="F293" s="8">
        <v>1.18</v>
      </c>
      <c r="G293" s="4">
        <v>1</v>
      </c>
      <c r="H293" s="8">
        <v>1.56</v>
      </c>
      <c r="I293" s="4">
        <v>0</v>
      </c>
    </row>
    <row r="294" spans="1:9" x14ac:dyDescent="0.2">
      <c r="A294" s="2">
        <v>16</v>
      </c>
      <c r="B294" s="1" t="s">
        <v>151</v>
      </c>
      <c r="C294" s="4">
        <v>2</v>
      </c>
      <c r="D294" s="8">
        <v>1.31</v>
      </c>
      <c r="E294" s="4">
        <v>1</v>
      </c>
      <c r="F294" s="8">
        <v>1.18</v>
      </c>
      <c r="G294" s="4">
        <v>0</v>
      </c>
      <c r="H294" s="8">
        <v>0</v>
      </c>
      <c r="I294" s="4">
        <v>1</v>
      </c>
    </row>
    <row r="295" spans="1:9" x14ac:dyDescent="0.2">
      <c r="A295" s="2">
        <v>16</v>
      </c>
      <c r="B295" s="1" t="s">
        <v>100</v>
      </c>
      <c r="C295" s="4">
        <v>2</v>
      </c>
      <c r="D295" s="8">
        <v>1.31</v>
      </c>
      <c r="E295" s="4">
        <v>1</v>
      </c>
      <c r="F295" s="8">
        <v>1.18</v>
      </c>
      <c r="G295" s="4">
        <v>1</v>
      </c>
      <c r="H295" s="8">
        <v>1.56</v>
      </c>
      <c r="I295" s="4">
        <v>0</v>
      </c>
    </row>
    <row r="296" spans="1:9" x14ac:dyDescent="0.2">
      <c r="A296" s="2">
        <v>16</v>
      </c>
      <c r="B296" s="1" t="s">
        <v>121</v>
      </c>
      <c r="C296" s="4">
        <v>2</v>
      </c>
      <c r="D296" s="8">
        <v>1.31</v>
      </c>
      <c r="E296" s="4">
        <v>1</v>
      </c>
      <c r="F296" s="8">
        <v>1.18</v>
      </c>
      <c r="G296" s="4">
        <v>1</v>
      </c>
      <c r="H296" s="8">
        <v>1.56</v>
      </c>
      <c r="I296" s="4">
        <v>0</v>
      </c>
    </row>
    <row r="297" spans="1:9" x14ac:dyDescent="0.2">
      <c r="A297" s="2">
        <v>16</v>
      </c>
      <c r="B297" s="1" t="s">
        <v>153</v>
      </c>
      <c r="C297" s="4">
        <v>2</v>
      </c>
      <c r="D297" s="8">
        <v>1.31</v>
      </c>
      <c r="E297" s="4">
        <v>1</v>
      </c>
      <c r="F297" s="8">
        <v>1.18</v>
      </c>
      <c r="G297" s="4">
        <v>1</v>
      </c>
      <c r="H297" s="8">
        <v>1.56</v>
      </c>
      <c r="I297" s="4">
        <v>0</v>
      </c>
    </row>
    <row r="298" spans="1:9" x14ac:dyDescent="0.2">
      <c r="A298" s="2">
        <v>16</v>
      </c>
      <c r="B298" s="1" t="s">
        <v>154</v>
      </c>
      <c r="C298" s="4">
        <v>2</v>
      </c>
      <c r="D298" s="8">
        <v>1.31</v>
      </c>
      <c r="E298" s="4">
        <v>0</v>
      </c>
      <c r="F298" s="8">
        <v>0</v>
      </c>
      <c r="G298" s="4">
        <v>2</v>
      </c>
      <c r="H298" s="8">
        <v>3.13</v>
      </c>
      <c r="I298" s="4">
        <v>0</v>
      </c>
    </row>
    <row r="299" spans="1:9" x14ac:dyDescent="0.2">
      <c r="A299" s="2">
        <v>16</v>
      </c>
      <c r="B299" s="1" t="s">
        <v>155</v>
      </c>
      <c r="C299" s="4">
        <v>2</v>
      </c>
      <c r="D299" s="8">
        <v>1.31</v>
      </c>
      <c r="E299" s="4">
        <v>2</v>
      </c>
      <c r="F299" s="8">
        <v>2.35</v>
      </c>
      <c r="G299" s="4">
        <v>0</v>
      </c>
      <c r="H299" s="8">
        <v>0</v>
      </c>
      <c r="I299" s="4">
        <v>0</v>
      </c>
    </row>
    <row r="300" spans="1:9" x14ac:dyDescent="0.2">
      <c r="A300" s="2">
        <v>16</v>
      </c>
      <c r="B300" s="1" t="s">
        <v>110</v>
      </c>
      <c r="C300" s="4">
        <v>2</v>
      </c>
      <c r="D300" s="8">
        <v>1.31</v>
      </c>
      <c r="E300" s="4">
        <v>2</v>
      </c>
      <c r="F300" s="8">
        <v>2.35</v>
      </c>
      <c r="G300" s="4">
        <v>0</v>
      </c>
      <c r="H300" s="8">
        <v>0</v>
      </c>
      <c r="I300" s="4">
        <v>0</v>
      </c>
    </row>
    <row r="301" spans="1:9" x14ac:dyDescent="0.2">
      <c r="A301" s="2">
        <v>16</v>
      </c>
      <c r="B301" s="1" t="s">
        <v>146</v>
      </c>
      <c r="C301" s="4">
        <v>2</v>
      </c>
      <c r="D301" s="8">
        <v>1.31</v>
      </c>
      <c r="E301" s="4">
        <v>0</v>
      </c>
      <c r="F301" s="8">
        <v>0</v>
      </c>
      <c r="G301" s="4">
        <v>2</v>
      </c>
      <c r="H301" s="8">
        <v>3.13</v>
      </c>
      <c r="I301" s="4">
        <v>0</v>
      </c>
    </row>
    <row r="302" spans="1:9" x14ac:dyDescent="0.2">
      <c r="A302" s="2">
        <v>16</v>
      </c>
      <c r="B302" s="1" t="s">
        <v>156</v>
      </c>
      <c r="C302" s="4">
        <v>2</v>
      </c>
      <c r="D302" s="8">
        <v>1.31</v>
      </c>
      <c r="E302" s="4">
        <v>0</v>
      </c>
      <c r="F302" s="8">
        <v>0</v>
      </c>
      <c r="G302" s="4">
        <v>2</v>
      </c>
      <c r="H302" s="8">
        <v>3.13</v>
      </c>
      <c r="I302" s="4">
        <v>0</v>
      </c>
    </row>
    <row r="303" spans="1:9" x14ac:dyDescent="0.2">
      <c r="A303" s="2">
        <v>16</v>
      </c>
      <c r="B303" s="1" t="s">
        <v>157</v>
      </c>
      <c r="C303" s="4">
        <v>2</v>
      </c>
      <c r="D303" s="8">
        <v>1.31</v>
      </c>
      <c r="E303" s="4">
        <v>0</v>
      </c>
      <c r="F303" s="8">
        <v>0</v>
      </c>
      <c r="G303" s="4">
        <v>2</v>
      </c>
      <c r="H303" s="8">
        <v>3.13</v>
      </c>
      <c r="I303" s="4">
        <v>0</v>
      </c>
    </row>
    <row r="304" spans="1:9" x14ac:dyDescent="0.2">
      <c r="A304" s="1"/>
      <c r="C304" s="4"/>
      <c r="D304" s="8"/>
      <c r="E304" s="4"/>
      <c r="F304" s="8"/>
      <c r="G304" s="4"/>
      <c r="H304" s="8"/>
      <c r="I304" s="4"/>
    </row>
    <row r="305" spans="1:9" x14ac:dyDescent="0.2">
      <c r="A305" s="1" t="s">
        <v>12</v>
      </c>
      <c r="C305" s="4"/>
      <c r="D305" s="8"/>
      <c r="E305" s="4"/>
      <c r="F305" s="8"/>
      <c r="G305" s="4"/>
      <c r="H305" s="8"/>
      <c r="I305" s="4"/>
    </row>
    <row r="306" spans="1:9" x14ac:dyDescent="0.2">
      <c r="A306" s="2">
        <v>1</v>
      </c>
      <c r="B306" s="1" t="s">
        <v>112</v>
      </c>
      <c r="C306" s="4">
        <v>11</v>
      </c>
      <c r="D306" s="8">
        <v>7.28</v>
      </c>
      <c r="E306" s="4">
        <v>11</v>
      </c>
      <c r="F306" s="8">
        <v>12.94</v>
      </c>
      <c r="G306" s="4">
        <v>0</v>
      </c>
      <c r="H306" s="8">
        <v>0</v>
      </c>
      <c r="I306" s="4">
        <v>0</v>
      </c>
    </row>
    <row r="307" spans="1:9" x14ac:dyDescent="0.2">
      <c r="A307" s="2">
        <v>2</v>
      </c>
      <c r="B307" s="1" t="s">
        <v>96</v>
      </c>
      <c r="C307" s="4">
        <v>9</v>
      </c>
      <c r="D307" s="8">
        <v>5.96</v>
      </c>
      <c r="E307" s="4">
        <v>2</v>
      </c>
      <c r="F307" s="8">
        <v>2.35</v>
      </c>
      <c r="G307" s="4">
        <v>7</v>
      </c>
      <c r="H307" s="8">
        <v>12.73</v>
      </c>
      <c r="I307" s="4">
        <v>0</v>
      </c>
    </row>
    <row r="308" spans="1:9" x14ac:dyDescent="0.2">
      <c r="A308" s="2">
        <v>3</v>
      </c>
      <c r="B308" s="1" t="s">
        <v>111</v>
      </c>
      <c r="C308" s="4">
        <v>7</v>
      </c>
      <c r="D308" s="8">
        <v>4.6399999999999997</v>
      </c>
      <c r="E308" s="4">
        <v>7</v>
      </c>
      <c r="F308" s="8">
        <v>8.24</v>
      </c>
      <c r="G308" s="4">
        <v>0</v>
      </c>
      <c r="H308" s="8">
        <v>0</v>
      </c>
      <c r="I308" s="4">
        <v>0</v>
      </c>
    </row>
    <row r="309" spans="1:9" x14ac:dyDescent="0.2">
      <c r="A309" s="2">
        <v>4</v>
      </c>
      <c r="B309" s="1" t="s">
        <v>134</v>
      </c>
      <c r="C309" s="4">
        <v>6</v>
      </c>
      <c r="D309" s="8">
        <v>3.97</v>
      </c>
      <c r="E309" s="4">
        <v>4</v>
      </c>
      <c r="F309" s="8">
        <v>4.71</v>
      </c>
      <c r="G309" s="4">
        <v>2</v>
      </c>
      <c r="H309" s="8">
        <v>3.64</v>
      </c>
      <c r="I309" s="4">
        <v>0</v>
      </c>
    </row>
    <row r="310" spans="1:9" x14ac:dyDescent="0.2">
      <c r="A310" s="2">
        <v>5</v>
      </c>
      <c r="B310" s="1" t="s">
        <v>97</v>
      </c>
      <c r="C310" s="4">
        <v>4</v>
      </c>
      <c r="D310" s="8">
        <v>2.65</v>
      </c>
      <c r="E310" s="4">
        <v>2</v>
      </c>
      <c r="F310" s="8">
        <v>2.35</v>
      </c>
      <c r="G310" s="4">
        <v>2</v>
      </c>
      <c r="H310" s="8">
        <v>3.64</v>
      </c>
      <c r="I310" s="4">
        <v>0</v>
      </c>
    </row>
    <row r="311" spans="1:9" x14ac:dyDescent="0.2">
      <c r="A311" s="2">
        <v>5</v>
      </c>
      <c r="B311" s="1" t="s">
        <v>102</v>
      </c>
      <c r="C311" s="4">
        <v>4</v>
      </c>
      <c r="D311" s="8">
        <v>2.65</v>
      </c>
      <c r="E311" s="4">
        <v>3</v>
      </c>
      <c r="F311" s="8">
        <v>3.53</v>
      </c>
      <c r="G311" s="4">
        <v>1</v>
      </c>
      <c r="H311" s="8">
        <v>1.82</v>
      </c>
      <c r="I311" s="4">
        <v>0</v>
      </c>
    </row>
    <row r="312" spans="1:9" x14ac:dyDescent="0.2">
      <c r="A312" s="2">
        <v>5</v>
      </c>
      <c r="B312" s="1" t="s">
        <v>103</v>
      </c>
      <c r="C312" s="4">
        <v>4</v>
      </c>
      <c r="D312" s="8">
        <v>2.65</v>
      </c>
      <c r="E312" s="4">
        <v>3</v>
      </c>
      <c r="F312" s="8">
        <v>3.53</v>
      </c>
      <c r="G312" s="4">
        <v>1</v>
      </c>
      <c r="H312" s="8">
        <v>1.82</v>
      </c>
      <c r="I312" s="4">
        <v>0</v>
      </c>
    </row>
    <row r="313" spans="1:9" x14ac:dyDescent="0.2">
      <c r="A313" s="2">
        <v>5</v>
      </c>
      <c r="B313" s="1" t="s">
        <v>121</v>
      </c>
      <c r="C313" s="4">
        <v>4</v>
      </c>
      <c r="D313" s="8">
        <v>2.65</v>
      </c>
      <c r="E313" s="4">
        <v>1</v>
      </c>
      <c r="F313" s="8">
        <v>1.18</v>
      </c>
      <c r="G313" s="4">
        <v>3</v>
      </c>
      <c r="H313" s="8">
        <v>5.45</v>
      </c>
      <c r="I313" s="4">
        <v>0</v>
      </c>
    </row>
    <row r="314" spans="1:9" x14ac:dyDescent="0.2">
      <c r="A314" s="2">
        <v>5</v>
      </c>
      <c r="B314" s="1" t="s">
        <v>113</v>
      </c>
      <c r="C314" s="4">
        <v>4</v>
      </c>
      <c r="D314" s="8">
        <v>2.65</v>
      </c>
      <c r="E314" s="4">
        <v>0</v>
      </c>
      <c r="F314" s="8">
        <v>0</v>
      </c>
      <c r="G314" s="4">
        <v>0</v>
      </c>
      <c r="H314" s="8">
        <v>0</v>
      </c>
      <c r="I314" s="4">
        <v>0</v>
      </c>
    </row>
    <row r="315" spans="1:9" x14ac:dyDescent="0.2">
      <c r="A315" s="2">
        <v>10</v>
      </c>
      <c r="B315" s="1" t="s">
        <v>125</v>
      </c>
      <c r="C315" s="4">
        <v>3</v>
      </c>
      <c r="D315" s="8">
        <v>1.99</v>
      </c>
      <c r="E315" s="4">
        <v>2</v>
      </c>
      <c r="F315" s="8">
        <v>2.35</v>
      </c>
      <c r="G315" s="4">
        <v>1</v>
      </c>
      <c r="H315" s="8">
        <v>1.82</v>
      </c>
      <c r="I315" s="4">
        <v>0</v>
      </c>
    </row>
    <row r="316" spans="1:9" x14ac:dyDescent="0.2">
      <c r="A316" s="2">
        <v>10</v>
      </c>
      <c r="B316" s="1" t="s">
        <v>158</v>
      </c>
      <c r="C316" s="4">
        <v>3</v>
      </c>
      <c r="D316" s="8">
        <v>1.99</v>
      </c>
      <c r="E316" s="4">
        <v>3</v>
      </c>
      <c r="F316" s="8">
        <v>3.53</v>
      </c>
      <c r="G316" s="4">
        <v>0</v>
      </c>
      <c r="H316" s="8">
        <v>0</v>
      </c>
      <c r="I316" s="4">
        <v>0</v>
      </c>
    </row>
    <row r="317" spans="1:9" x14ac:dyDescent="0.2">
      <c r="A317" s="2">
        <v>10</v>
      </c>
      <c r="B317" s="1" t="s">
        <v>159</v>
      </c>
      <c r="C317" s="4">
        <v>3</v>
      </c>
      <c r="D317" s="8">
        <v>1.99</v>
      </c>
      <c r="E317" s="4">
        <v>2</v>
      </c>
      <c r="F317" s="8">
        <v>2.35</v>
      </c>
      <c r="G317" s="4">
        <v>1</v>
      </c>
      <c r="H317" s="8">
        <v>1.82</v>
      </c>
      <c r="I317" s="4">
        <v>0</v>
      </c>
    </row>
    <row r="318" spans="1:9" x14ac:dyDescent="0.2">
      <c r="A318" s="2">
        <v>10</v>
      </c>
      <c r="B318" s="1" t="s">
        <v>127</v>
      </c>
      <c r="C318" s="4">
        <v>3</v>
      </c>
      <c r="D318" s="8">
        <v>1.99</v>
      </c>
      <c r="E318" s="4">
        <v>3</v>
      </c>
      <c r="F318" s="8">
        <v>3.53</v>
      </c>
      <c r="G318" s="4">
        <v>0</v>
      </c>
      <c r="H318" s="8">
        <v>0</v>
      </c>
      <c r="I318" s="4">
        <v>0</v>
      </c>
    </row>
    <row r="319" spans="1:9" x14ac:dyDescent="0.2">
      <c r="A319" s="2">
        <v>10</v>
      </c>
      <c r="B319" s="1" t="s">
        <v>100</v>
      </c>
      <c r="C319" s="4">
        <v>3</v>
      </c>
      <c r="D319" s="8">
        <v>1.99</v>
      </c>
      <c r="E319" s="4">
        <v>3</v>
      </c>
      <c r="F319" s="8">
        <v>3.53</v>
      </c>
      <c r="G319" s="4">
        <v>0</v>
      </c>
      <c r="H319" s="8">
        <v>0</v>
      </c>
      <c r="I319" s="4">
        <v>0</v>
      </c>
    </row>
    <row r="320" spans="1:9" x14ac:dyDescent="0.2">
      <c r="A320" s="2">
        <v>10</v>
      </c>
      <c r="B320" s="1" t="s">
        <v>101</v>
      </c>
      <c r="C320" s="4">
        <v>3</v>
      </c>
      <c r="D320" s="8">
        <v>1.99</v>
      </c>
      <c r="E320" s="4">
        <v>1</v>
      </c>
      <c r="F320" s="8">
        <v>1.18</v>
      </c>
      <c r="G320" s="4">
        <v>1</v>
      </c>
      <c r="H320" s="8">
        <v>1.82</v>
      </c>
      <c r="I320" s="4">
        <v>1</v>
      </c>
    </row>
    <row r="321" spans="1:9" x14ac:dyDescent="0.2">
      <c r="A321" s="2">
        <v>10</v>
      </c>
      <c r="B321" s="1" t="s">
        <v>107</v>
      </c>
      <c r="C321" s="4">
        <v>3</v>
      </c>
      <c r="D321" s="8">
        <v>1.99</v>
      </c>
      <c r="E321" s="4">
        <v>2</v>
      </c>
      <c r="F321" s="8">
        <v>2.35</v>
      </c>
      <c r="G321" s="4">
        <v>1</v>
      </c>
      <c r="H321" s="8">
        <v>1.82</v>
      </c>
      <c r="I321" s="4">
        <v>0</v>
      </c>
    </row>
    <row r="322" spans="1:9" x14ac:dyDescent="0.2">
      <c r="A322" s="2">
        <v>10</v>
      </c>
      <c r="B322" s="1" t="s">
        <v>146</v>
      </c>
      <c r="C322" s="4">
        <v>3</v>
      </c>
      <c r="D322" s="8">
        <v>1.99</v>
      </c>
      <c r="E322" s="4">
        <v>0</v>
      </c>
      <c r="F322" s="8">
        <v>0</v>
      </c>
      <c r="G322" s="4">
        <v>3</v>
      </c>
      <c r="H322" s="8">
        <v>5.45</v>
      </c>
      <c r="I322" s="4">
        <v>0</v>
      </c>
    </row>
    <row r="323" spans="1:9" x14ac:dyDescent="0.2">
      <c r="A323" s="2">
        <v>10</v>
      </c>
      <c r="B323" s="1" t="s">
        <v>165</v>
      </c>
      <c r="C323" s="4">
        <v>3</v>
      </c>
      <c r="D323" s="8">
        <v>1.99</v>
      </c>
      <c r="E323" s="4">
        <v>0</v>
      </c>
      <c r="F323" s="8">
        <v>0</v>
      </c>
      <c r="G323" s="4">
        <v>3</v>
      </c>
      <c r="H323" s="8">
        <v>5.45</v>
      </c>
      <c r="I323" s="4">
        <v>0</v>
      </c>
    </row>
    <row r="324" spans="1:9" x14ac:dyDescent="0.2">
      <c r="A324" s="2">
        <v>19</v>
      </c>
      <c r="B324" s="1" t="s">
        <v>98</v>
      </c>
      <c r="C324" s="4">
        <v>2</v>
      </c>
      <c r="D324" s="8">
        <v>1.32</v>
      </c>
      <c r="E324" s="4">
        <v>1</v>
      </c>
      <c r="F324" s="8">
        <v>1.18</v>
      </c>
      <c r="G324" s="4">
        <v>1</v>
      </c>
      <c r="H324" s="8">
        <v>1.82</v>
      </c>
      <c r="I324" s="4">
        <v>0</v>
      </c>
    </row>
    <row r="325" spans="1:9" x14ac:dyDescent="0.2">
      <c r="A325" s="2">
        <v>19</v>
      </c>
      <c r="B325" s="1" t="s">
        <v>160</v>
      </c>
      <c r="C325" s="4">
        <v>2</v>
      </c>
      <c r="D325" s="8">
        <v>1.32</v>
      </c>
      <c r="E325" s="4">
        <v>0</v>
      </c>
      <c r="F325" s="8">
        <v>0</v>
      </c>
      <c r="G325" s="4">
        <v>2</v>
      </c>
      <c r="H325" s="8">
        <v>3.64</v>
      </c>
      <c r="I325" s="4">
        <v>0</v>
      </c>
    </row>
    <row r="326" spans="1:9" x14ac:dyDescent="0.2">
      <c r="A326" s="2">
        <v>19</v>
      </c>
      <c r="B326" s="1" t="s">
        <v>161</v>
      </c>
      <c r="C326" s="4">
        <v>2</v>
      </c>
      <c r="D326" s="8">
        <v>1.32</v>
      </c>
      <c r="E326" s="4">
        <v>0</v>
      </c>
      <c r="F326" s="8">
        <v>0</v>
      </c>
      <c r="G326" s="4">
        <v>0</v>
      </c>
      <c r="H326" s="8">
        <v>0</v>
      </c>
      <c r="I326" s="4">
        <v>0</v>
      </c>
    </row>
    <row r="327" spans="1:9" x14ac:dyDescent="0.2">
      <c r="A327" s="2">
        <v>19</v>
      </c>
      <c r="B327" s="1" t="s">
        <v>141</v>
      </c>
      <c r="C327" s="4">
        <v>2</v>
      </c>
      <c r="D327" s="8">
        <v>1.32</v>
      </c>
      <c r="E327" s="4">
        <v>0</v>
      </c>
      <c r="F327" s="8">
        <v>0</v>
      </c>
      <c r="G327" s="4">
        <v>2</v>
      </c>
      <c r="H327" s="8">
        <v>3.64</v>
      </c>
      <c r="I327" s="4">
        <v>0</v>
      </c>
    </row>
    <row r="328" spans="1:9" x14ac:dyDescent="0.2">
      <c r="A328" s="2">
        <v>19</v>
      </c>
      <c r="B328" s="1" t="s">
        <v>162</v>
      </c>
      <c r="C328" s="4">
        <v>2</v>
      </c>
      <c r="D328" s="8">
        <v>1.32</v>
      </c>
      <c r="E328" s="4">
        <v>0</v>
      </c>
      <c r="F328" s="8">
        <v>0</v>
      </c>
      <c r="G328" s="4">
        <v>2</v>
      </c>
      <c r="H328" s="8">
        <v>3.64</v>
      </c>
      <c r="I328" s="4">
        <v>0</v>
      </c>
    </row>
    <row r="329" spans="1:9" x14ac:dyDescent="0.2">
      <c r="A329" s="2">
        <v>19</v>
      </c>
      <c r="B329" s="1" t="s">
        <v>116</v>
      </c>
      <c r="C329" s="4">
        <v>2</v>
      </c>
      <c r="D329" s="8">
        <v>1.32</v>
      </c>
      <c r="E329" s="4">
        <v>2</v>
      </c>
      <c r="F329" s="8">
        <v>2.35</v>
      </c>
      <c r="G329" s="4">
        <v>0</v>
      </c>
      <c r="H329" s="8">
        <v>0</v>
      </c>
      <c r="I329" s="4">
        <v>0</v>
      </c>
    </row>
    <row r="330" spans="1:9" x14ac:dyDescent="0.2">
      <c r="A330" s="2">
        <v>19</v>
      </c>
      <c r="B330" s="1" t="s">
        <v>106</v>
      </c>
      <c r="C330" s="4">
        <v>2</v>
      </c>
      <c r="D330" s="8">
        <v>1.32</v>
      </c>
      <c r="E330" s="4">
        <v>0</v>
      </c>
      <c r="F330" s="8">
        <v>0</v>
      </c>
      <c r="G330" s="4">
        <v>2</v>
      </c>
      <c r="H330" s="8">
        <v>3.64</v>
      </c>
      <c r="I330" s="4">
        <v>0</v>
      </c>
    </row>
    <row r="331" spans="1:9" x14ac:dyDescent="0.2">
      <c r="A331" s="2">
        <v>19</v>
      </c>
      <c r="B331" s="1" t="s">
        <v>163</v>
      </c>
      <c r="C331" s="4">
        <v>2</v>
      </c>
      <c r="D331" s="8">
        <v>1.32</v>
      </c>
      <c r="E331" s="4">
        <v>2</v>
      </c>
      <c r="F331" s="8">
        <v>2.35</v>
      </c>
      <c r="G331" s="4">
        <v>0</v>
      </c>
      <c r="H331" s="8">
        <v>0</v>
      </c>
      <c r="I331" s="4">
        <v>0</v>
      </c>
    </row>
    <row r="332" spans="1:9" x14ac:dyDescent="0.2">
      <c r="A332" s="2">
        <v>19</v>
      </c>
      <c r="B332" s="1" t="s">
        <v>109</v>
      </c>
      <c r="C332" s="4">
        <v>2</v>
      </c>
      <c r="D332" s="8">
        <v>1.32</v>
      </c>
      <c r="E332" s="4">
        <v>2</v>
      </c>
      <c r="F332" s="8">
        <v>2.35</v>
      </c>
      <c r="G332" s="4">
        <v>0</v>
      </c>
      <c r="H332" s="8">
        <v>0</v>
      </c>
      <c r="I332" s="4">
        <v>0</v>
      </c>
    </row>
    <row r="333" spans="1:9" x14ac:dyDescent="0.2">
      <c r="A333" s="2">
        <v>19</v>
      </c>
      <c r="B333" s="1" t="s">
        <v>110</v>
      </c>
      <c r="C333" s="4">
        <v>2</v>
      </c>
      <c r="D333" s="8">
        <v>1.32</v>
      </c>
      <c r="E333" s="4">
        <v>2</v>
      </c>
      <c r="F333" s="8">
        <v>2.35</v>
      </c>
      <c r="G333" s="4">
        <v>0</v>
      </c>
      <c r="H333" s="8">
        <v>0</v>
      </c>
      <c r="I333" s="4">
        <v>0</v>
      </c>
    </row>
    <row r="334" spans="1:9" x14ac:dyDescent="0.2">
      <c r="A334" s="2">
        <v>19</v>
      </c>
      <c r="B334" s="1" t="s">
        <v>164</v>
      </c>
      <c r="C334" s="4">
        <v>2</v>
      </c>
      <c r="D334" s="8">
        <v>1.32</v>
      </c>
      <c r="E334" s="4">
        <v>2</v>
      </c>
      <c r="F334" s="8">
        <v>2.35</v>
      </c>
      <c r="G334" s="4">
        <v>0</v>
      </c>
      <c r="H334" s="8">
        <v>0</v>
      </c>
      <c r="I334" s="4">
        <v>0</v>
      </c>
    </row>
    <row r="335" spans="1:9" x14ac:dyDescent="0.2">
      <c r="A335" s="2">
        <v>19</v>
      </c>
      <c r="B335" s="1" t="s">
        <v>166</v>
      </c>
      <c r="C335" s="4">
        <v>2</v>
      </c>
      <c r="D335" s="8">
        <v>1.32</v>
      </c>
      <c r="E335" s="4">
        <v>0</v>
      </c>
      <c r="F335" s="8">
        <v>0</v>
      </c>
      <c r="G335" s="4">
        <v>0</v>
      </c>
      <c r="H335" s="8">
        <v>0</v>
      </c>
      <c r="I335" s="4">
        <v>0</v>
      </c>
    </row>
    <row r="336" spans="1:9" x14ac:dyDescent="0.2">
      <c r="A336" s="1"/>
      <c r="C336" s="4"/>
      <c r="D336" s="8"/>
      <c r="E336" s="4"/>
      <c r="F336" s="8"/>
      <c r="G336" s="4"/>
      <c r="H336" s="8"/>
      <c r="I336" s="4"/>
    </row>
    <row r="337" spans="1:9" x14ac:dyDescent="0.2">
      <c r="A337" s="1" t="s">
        <v>13</v>
      </c>
      <c r="C337" s="4"/>
      <c r="D337" s="8"/>
      <c r="E337" s="4"/>
      <c r="F337" s="8"/>
      <c r="G337" s="4"/>
      <c r="H337" s="8"/>
      <c r="I337" s="4"/>
    </row>
    <row r="338" spans="1:9" x14ac:dyDescent="0.2">
      <c r="A338" s="2">
        <v>1</v>
      </c>
      <c r="B338" s="1" t="s">
        <v>112</v>
      </c>
      <c r="C338" s="4">
        <v>19</v>
      </c>
      <c r="D338" s="8">
        <v>5.07</v>
      </c>
      <c r="E338" s="4">
        <v>19</v>
      </c>
      <c r="F338" s="8">
        <v>8.3000000000000007</v>
      </c>
      <c r="G338" s="4">
        <v>0</v>
      </c>
      <c r="H338" s="8">
        <v>0</v>
      </c>
      <c r="I338" s="4">
        <v>0</v>
      </c>
    </row>
    <row r="339" spans="1:9" x14ac:dyDescent="0.2">
      <c r="A339" s="2">
        <v>2</v>
      </c>
      <c r="B339" s="1" t="s">
        <v>121</v>
      </c>
      <c r="C339" s="4">
        <v>14</v>
      </c>
      <c r="D339" s="8">
        <v>3.73</v>
      </c>
      <c r="E339" s="4">
        <v>4</v>
      </c>
      <c r="F339" s="8">
        <v>1.75</v>
      </c>
      <c r="G339" s="4">
        <v>10</v>
      </c>
      <c r="H339" s="8">
        <v>7.52</v>
      </c>
      <c r="I339" s="4">
        <v>0</v>
      </c>
    </row>
    <row r="340" spans="1:9" x14ac:dyDescent="0.2">
      <c r="A340" s="2">
        <v>3</v>
      </c>
      <c r="B340" s="1" t="s">
        <v>98</v>
      </c>
      <c r="C340" s="4">
        <v>13</v>
      </c>
      <c r="D340" s="8">
        <v>3.47</v>
      </c>
      <c r="E340" s="4">
        <v>11</v>
      </c>
      <c r="F340" s="8">
        <v>4.8</v>
      </c>
      <c r="G340" s="4">
        <v>2</v>
      </c>
      <c r="H340" s="8">
        <v>1.5</v>
      </c>
      <c r="I340" s="4">
        <v>0</v>
      </c>
    </row>
    <row r="341" spans="1:9" x14ac:dyDescent="0.2">
      <c r="A341" s="2">
        <v>3</v>
      </c>
      <c r="B341" s="1" t="s">
        <v>111</v>
      </c>
      <c r="C341" s="4">
        <v>13</v>
      </c>
      <c r="D341" s="8">
        <v>3.47</v>
      </c>
      <c r="E341" s="4">
        <v>13</v>
      </c>
      <c r="F341" s="8">
        <v>5.68</v>
      </c>
      <c r="G341" s="4">
        <v>0</v>
      </c>
      <c r="H341" s="8">
        <v>0</v>
      </c>
      <c r="I341" s="4">
        <v>0</v>
      </c>
    </row>
    <row r="342" spans="1:9" x14ac:dyDescent="0.2">
      <c r="A342" s="2">
        <v>3</v>
      </c>
      <c r="B342" s="1" t="s">
        <v>113</v>
      </c>
      <c r="C342" s="4">
        <v>13</v>
      </c>
      <c r="D342" s="8">
        <v>3.47</v>
      </c>
      <c r="E342" s="4">
        <v>0</v>
      </c>
      <c r="F342" s="8">
        <v>0</v>
      </c>
      <c r="G342" s="4">
        <v>0</v>
      </c>
      <c r="H342" s="8">
        <v>0</v>
      </c>
      <c r="I342" s="4">
        <v>0</v>
      </c>
    </row>
    <row r="343" spans="1:9" x14ac:dyDescent="0.2">
      <c r="A343" s="2">
        <v>6</v>
      </c>
      <c r="B343" s="1" t="s">
        <v>127</v>
      </c>
      <c r="C343" s="4">
        <v>12</v>
      </c>
      <c r="D343" s="8">
        <v>3.2</v>
      </c>
      <c r="E343" s="4">
        <v>9</v>
      </c>
      <c r="F343" s="8">
        <v>3.93</v>
      </c>
      <c r="G343" s="4">
        <v>3</v>
      </c>
      <c r="H343" s="8">
        <v>2.2599999999999998</v>
      </c>
      <c r="I343" s="4">
        <v>0</v>
      </c>
    </row>
    <row r="344" spans="1:9" x14ac:dyDescent="0.2">
      <c r="A344" s="2">
        <v>7</v>
      </c>
      <c r="B344" s="1" t="s">
        <v>108</v>
      </c>
      <c r="C344" s="4">
        <v>10</v>
      </c>
      <c r="D344" s="8">
        <v>2.67</v>
      </c>
      <c r="E344" s="4">
        <v>6</v>
      </c>
      <c r="F344" s="8">
        <v>2.62</v>
      </c>
      <c r="G344" s="4">
        <v>4</v>
      </c>
      <c r="H344" s="8">
        <v>3.01</v>
      </c>
      <c r="I344" s="4">
        <v>0</v>
      </c>
    </row>
    <row r="345" spans="1:9" x14ac:dyDescent="0.2">
      <c r="A345" s="2">
        <v>8</v>
      </c>
      <c r="B345" s="1" t="s">
        <v>96</v>
      </c>
      <c r="C345" s="4">
        <v>9</v>
      </c>
      <c r="D345" s="8">
        <v>2.4</v>
      </c>
      <c r="E345" s="4">
        <v>5</v>
      </c>
      <c r="F345" s="8">
        <v>2.1800000000000002</v>
      </c>
      <c r="G345" s="4">
        <v>4</v>
      </c>
      <c r="H345" s="8">
        <v>3.01</v>
      </c>
      <c r="I345" s="4">
        <v>0</v>
      </c>
    </row>
    <row r="346" spans="1:9" x14ac:dyDescent="0.2">
      <c r="A346" s="2">
        <v>8</v>
      </c>
      <c r="B346" s="1" t="s">
        <v>101</v>
      </c>
      <c r="C346" s="4">
        <v>9</v>
      </c>
      <c r="D346" s="8">
        <v>2.4</v>
      </c>
      <c r="E346" s="4">
        <v>5</v>
      </c>
      <c r="F346" s="8">
        <v>2.1800000000000002</v>
      </c>
      <c r="G346" s="4">
        <v>4</v>
      </c>
      <c r="H346" s="8">
        <v>3.01</v>
      </c>
      <c r="I346" s="4">
        <v>0</v>
      </c>
    </row>
    <row r="347" spans="1:9" x14ac:dyDescent="0.2">
      <c r="A347" s="2">
        <v>8</v>
      </c>
      <c r="B347" s="1" t="s">
        <v>102</v>
      </c>
      <c r="C347" s="4">
        <v>9</v>
      </c>
      <c r="D347" s="8">
        <v>2.4</v>
      </c>
      <c r="E347" s="4">
        <v>8</v>
      </c>
      <c r="F347" s="8">
        <v>3.49</v>
      </c>
      <c r="G347" s="4">
        <v>1</v>
      </c>
      <c r="H347" s="8">
        <v>0.75</v>
      </c>
      <c r="I347" s="4">
        <v>0</v>
      </c>
    </row>
    <row r="348" spans="1:9" x14ac:dyDescent="0.2">
      <c r="A348" s="2">
        <v>11</v>
      </c>
      <c r="B348" s="1" t="s">
        <v>105</v>
      </c>
      <c r="C348" s="4">
        <v>8</v>
      </c>
      <c r="D348" s="8">
        <v>2.13</v>
      </c>
      <c r="E348" s="4">
        <v>5</v>
      </c>
      <c r="F348" s="8">
        <v>2.1800000000000002</v>
      </c>
      <c r="G348" s="4">
        <v>3</v>
      </c>
      <c r="H348" s="8">
        <v>2.2599999999999998</v>
      </c>
      <c r="I348" s="4">
        <v>0</v>
      </c>
    </row>
    <row r="349" spans="1:9" x14ac:dyDescent="0.2">
      <c r="A349" s="2">
        <v>11</v>
      </c>
      <c r="B349" s="1" t="s">
        <v>107</v>
      </c>
      <c r="C349" s="4">
        <v>8</v>
      </c>
      <c r="D349" s="8">
        <v>2.13</v>
      </c>
      <c r="E349" s="4">
        <v>1</v>
      </c>
      <c r="F349" s="8">
        <v>0.44</v>
      </c>
      <c r="G349" s="4">
        <v>7</v>
      </c>
      <c r="H349" s="8">
        <v>5.26</v>
      </c>
      <c r="I349" s="4">
        <v>0</v>
      </c>
    </row>
    <row r="350" spans="1:9" x14ac:dyDescent="0.2">
      <c r="A350" s="2">
        <v>11</v>
      </c>
      <c r="B350" s="1" t="s">
        <v>145</v>
      </c>
      <c r="C350" s="4">
        <v>8</v>
      </c>
      <c r="D350" s="8">
        <v>2.13</v>
      </c>
      <c r="E350" s="4">
        <v>8</v>
      </c>
      <c r="F350" s="8">
        <v>3.49</v>
      </c>
      <c r="G350" s="4">
        <v>0</v>
      </c>
      <c r="H350" s="8">
        <v>0</v>
      </c>
      <c r="I350" s="4">
        <v>0</v>
      </c>
    </row>
    <row r="351" spans="1:9" x14ac:dyDescent="0.2">
      <c r="A351" s="2">
        <v>11</v>
      </c>
      <c r="B351" s="1" t="s">
        <v>115</v>
      </c>
      <c r="C351" s="4">
        <v>8</v>
      </c>
      <c r="D351" s="8">
        <v>2.13</v>
      </c>
      <c r="E351" s="4">
        <v>8</v>
      </c>
      <c r="F351" s="8">
        <v>3.49</v>
      </c>
      <c r="G351" s="4">
        <v>0</v>
      </c>
      <c r="H351" s="8">
        <v>0</v>
      </c>
      <c r="I351" s="4">
        <v>0</v>
      </c>
    </row>
    <row r="352" spans="1:9" x14ac:dyDescent="0.2">
      <c r="A352" s="2">
        <v>15</v>
      </c>
      <c r="B352" s="1" t="s">
        <v>167</v>
      </c>
      <c r="C352" s="4">
        <v>7</v>
      </c>
      <c r="D352" s="8">
        <v>1.87</v>
      </c>
      <c r="E352" s="4">
        <v>7</v>
      </c>
      <c r="F352" s="8">
        <v>3.06</v>
      </c>
      <c r="G352" s="4">
        <v>0</v>
      </c>
      <c r="H352" s="8">
        <v>0</v>
      </c>
      <c r="I352" s="4">
        <v>0</v>
      </c>
    </row>
    <row r="353" spans="1:9" x14ac:dyDescent="0.2">
      <c r="A353" s="2">
        <v>15</v>
      </c>
      <c r="B353" s="1" t="s">
        <v>130</v>
      </c>
      <c r="C353" s="4">
        <v>7</v>
      </c>
      <c r="D353" s="8">
        <v>1.87</v>
      </c>
      <c r="E353" s="4">
        <v>6</v>
      </c>
      <c r="F353" s="8">
        <v>2.62</v>
      </c>
      <c r="G353" s="4">
        <v>1</v>
      </c>
      <c r="H353" s="8">
        <v>0.75</v>
      </c>
      <c r="I353" s="4">
        <v>0</v>
      </c>
    </row>
    <row r="354" spans="1:9" x14ac:dyDescent="0.2">
      <c r="A354" s="2">
        <v>17</v>
      </c>
      <c r="B354" s="1" t="s">
        <v>103</v>
      </c>
      <c r="C354" s="4">
        <v>6</v>
      </c>
      <c r="D354" s="8">
        <v>1.6</v>
      </c>
      <c r="E354" s="4">
        <v>5</v>
      </c>
      <c r="F354" s="8">
        <v>2.1800000000000002</v>
      </c>
      <c r="G354" s="4">
        <v>1</v>
      </c>
      <c r="H354" s="8">
        <v>0.75</v>
      </c>
      <c r="I354" s="4">
        <v>0</v>
      </c>
    </row>
    <row r="355" spans="1:9" x14ac:dyDescent="0.2">
      <c r="A355" s="2">
        <v>17</v>
      </c>
      <c r="B355" s="1" t="s">
        <v>128</v>
      </c>
      <c r="C355" s="4">
        <v>6</v>
      </c>
      <c r="D355" s="8">
        <v>1.6</v>
      </c>
      <c r="E355" s="4">
        <v>6</v>
      </c>
      <c r="F355" s="8">
        <v>2.62</v>
      </c>
      <c r="G355" s="4">
        <v>0</v>
      </c>
      <c r="H355" s="8">
        <v>0</v>
      </c>
      <c r="I355" s="4">
        <v>0</v>
      </c>
    </row>
    <row r="356" spans="1:9" x14ac:dyDescent="0.2">
      <c r="A356" s="2">
        <v>19</v>
      </c>
      <c r="B356" s="1" t="s">
        <v>116</v>
      </c>
      <c r="C356" s="4">
        <v>5</v>
      </c>
      <c r="D356" s="8">
        <v>1.33</v>
      </c>
      <c r="E356" s="4">
        <v>4</v>
      </c>
      <c r="F356" s="8">
        <v>1.75</v>
      </c>
      <c r="G356" s="4">
        <v>1</v>
      </c>
      <c r="H356" s="8">
        <v>0.75</v>
      </c>
      <c r="I356" s="4">
        <v>0</v>
      </c>
    </row>
    <row r="357" spans="1:9" x14ac:dyDescent="0.2">
      <c r="A357" s="2">
        <v>19</v>
      </c>
      <c r="B357" s="1" t="s">
        <v>106</v>
      </c>
      <c r="C357" s="4">
        <v>5</v>
      </c>
      <c r="D357" s="8">
        <v>1.33</v>
      </c>
      <c r="E357" s="4">
        <v>5</v>
      </c>
      <c r="F357" s="8">
        <v>2.1800000000000002</v>
      </c>
      <c r="G357" s="4">
        <v>0</v>
      </c>
      <c r="H357" s="8">
        <v>0</v>
      </c>
      <c r="I357" s="4">
        <v>0</v>
      </c>
    </row>
    <row r="358" spans="1:9" x14ac:dyDescent="0.2">
      <c r="A358" s="2">
        <v>19</v>
      </c>
      <c r="B358" s="1" t="s">
        <v>109</v>
      </c>
      <c r="C358" s="4">
        <v>5</v>
      </c>
      <c r="D358" s="8">
        <v>1.33</v>
      </c>
      <c r="E358" s="4">
        <v>5</v>
      </c>
      <c r="F358" s="8">
        <v>2.1800000000000002</v>
      </c>
      <c r="G358" s="4">
        <v>0</v>
      </c>
      <c r="H358" s="8">
        <v>0</v>
      </c>
      <c r="I358" s="4">
        <v>0</v>
      </c>
    </row>
    <row r="359" spans="1:9" x14ac:dyDescent="0.2">
      <c r="A359" s="2">
        <v>19</v>
      </c>
      <c r="B359" s="1" t="s">
        <v>146</v>
      </c>
      <c r="C359" s="4">
        <v>5</v>
      </c>
      <c r="D359" s="8">
        <v>1.33</v>
      </c>
      <c r="E359" s="4">
        <v>0</v>
      </c>
      <c r="F359" s="8">
        <v>0</v>
      </c>
      <c r="G359" s="4">
        <v>5</v>
      </c>
      <c r="H359" s="8">
        <v>3.76</v>
      </c>
      <c r="I359" s="4">
        <v>0</v>
      </c>
    </row>
    <row r="360" spans="1:9" x14ac:dyDescent="0.2">
      <c r="A360" s="1"/>
      <c r="C360" s="4"/>
      <c r="D360" s="8"/>
      <c r="E360" s="4"/>
      <c r="F360" s="8"/>
      <c r="G360" s="4"/>
      <c r="H360" s="8"/>
      <c r="I360" s="4"/>
    </row>
    <row r="361" spans="1:9" x14ac:dyDescent="0.2">
      <c r="A361" s="1" t="s">
        <v>14</v>
      </c>
      <c r="C361" s="4"/>
      <c r="D361" s="8"/>
      <c r="E361" s="4"/>
      <c r="F361" s="8"/>
      <c r="G361" s="4"/>
      <c r="H361" s="8"/>
      <c r="I361" s="4"/>
    </row>
    <row r="362" spans="1:9" x14ac:dyDescent="0.2">
      <c r="A362" s="2">
        <v>1</v>
      </c>
      <c r="B362" s="1" t="s">
        <v>113</v>
      </c>
      <c r="C362" s="4">
        <v>18</v>
      </c>
      <c r="D362" s="8">
        <v>6.59</v>
      </c>
      <c r="E362" s="4">
        <v>0</v>
      </c>
      <c r="F362" s="8">
        <v>0</v>
      </c>
      <c r="G362" s="4">
        <v>2</v>
      </c>
      <c r="H362" s="8">
        <v>2.06</v>
      </c>
      <c r="I362" s="4">
        <v>0</v>
      </c>
    </row>
    <row r="363" spans="1:9" x14ac:dyDescent="0.2">
      <c r="A363" s="2">
        <v>2</v>
      </c>
      <c r="B363" s="1" t="s">
        <v>112</v>
      </c>
      <c r="C363" s="4">
        <v>17</v>
      </c>
      <c r="D363" s="8">
        <v>6.23</v>
      </c>
      <c r="E363" s="4">
        <v>17</v>
      </c>
      <c r="F363" s="8">
        <v>11.26</v>
      </c>
      <c r="G363" s="4">
        <v>0</v>
      </c>
      <c r="H363" s="8">
        <v>0</v>
      </c>
      <c r="I363" s="4">
        <v>0</v>
      </c>
    </row>
    <row r="364" spans="1:9" x14ac:dyDescent="0.2">
      <c r="A364" s="2">
        <v>3</v>
      </c>
      <c r="B364" s="1" t="s">
        <v>105</v>
      </c>
      <c r="C364" s="4">
        <v>10</v>
      </c>
      <c r="D364" s="8">
        <v>3.66</v>
      </c>
      <c r="E364" s="4">
        <v>9</v>
      </c>
      <c r="F364" s="8">
        <v>5.96</v>
      </c>
      <c r="G364" s="4">
        <v>1</v>
      </c>
      <c r="H364" s="8">
        <v>1.03</v>
      </c>
      <c r="I364" s="4">
        <v>0</v>
      </c>
    </row>
    <row r="365" spans="1:9" x14ac:dyDescent="0.2">
      <c r="A365" s="2">
        <v>3</v>
      </c>
      <c r="B365" s="1" t="s">
        <v>108</v>
      </c>
      <c r="C365" s="4">
        <v>10</v>
      </c>
      <c r="D365" s="8">
        <v>3.66</v>
      </c>
      <c r="E365" s="4">
        <v>9</v>
      </c>
      <c r="F365" s="8">
        <v>5.96</v>
      </c>
      <c r="G365" s="4">
        <v>1</v>
      </c>
      <c r="H365" s="8">
        <v>1.03</v>
      </c>
      <c r="I365" s="4">
        <v>0</v>
      </c>
    </row>
    <row r="366" spans="1:9" x14ac:dyDescent="0.2">
      <c r="A366" s="2">
        <v>5</v>
      </c>
      <c r="B366" s="1" t="s">
        <v>111</v>
      </c>
      <c r="C366" s="4">
        <v>9</v>
      </c>
      <c r="D366" s="8">
        <v>3.3</v>
      </c>
      <c r="E366" s="4">
        <v>9</v>
      </c>
      <c r="F366" s="8">
        <v>5.96</v>
      </c>
      <c r="G366" s="4">
        <v>0</v>
      </c>
      <c r="H366" s="8">
        <v>0</v>
      </c>
      <c r="I366" s="4">
        <v>0</v>
      </c>
    </row>
    <row r="367" spans="1:9" x14ac:dyDescent="0.2">
      <c r="A367" s="2">
        <v>6</v>
      </c>
      <c r="B367" s="1" t="s">
        <v>116</v>
      </c>
      <c r="C367" s="4">
        <v>8</v>
      </c>
      <c r="D367" s="8">
        <v>2.93</v>
      </c>
      <c r="E367" s="4">
        <v>3</v>
      </c>
      <c r="F367" s="8">
        <v>1.99</v>
      </c>
      <c r="G367" s="4">
        <v>5</v>
      </c>
      <c r="H367" s="8">
        <v>5.15</v>
      </c>
      <c r="I367" s="4">
        <v>0</v>
      </c>
    </row>
    <row r="368" spans="1:9" x14ac:dyDescent="0.2">
      <c r="A368" s="2">
        <v>6</v>
      </c>
      <c r="B368" s="1" t="s">
        <v>145</v>
      </c>
      <c r="C368" s="4">
        <v>8</v>
      </c>
      <c r="D368" s="8">
        <v>2.93</v>
      </c>
      <c r="E368" s="4">
        <v>6</v>
      </c>
      <c r="F368" s="8">
        <v>3.97</v>
      </c>
      <c r="G368" s="4">
        <v>2</v>
      </c>
      <c r="H368" s="8">
        <v>2.06</v>
      </c>
      <c r="I368" s="4">
        <v>0</v>
      </c>
    </row>
    <row r="369" spans="1:9" x14ac:dyDescent="0.2">
      <c r="A369" s="2">
        <v>8</v>
      </c>
      <c r="B369" s="1" t="s">
        <v>96</v>
      </c>
      <c r="C369" s="4">
        <v>6</v>
      </c>
      <c r="D369" s="8">
        <v>2.2000000000000002</v>
      </c>
      <c r="E369" s="4">
        <v>1</v>
      </c>
      <c r="F369" s="8">
        <v>0.66</v>
      </c>
      <c r="G369" s="4">
        <v>5</v>
      </c>
      <c r="H369" s="8">
        <v>5.15</v>
      </c>
      <c r="I369" s="4">
        <v>0</v>
      </c>
    </row>
    <row r="370" spans="1:9" x14ac:dyDescent="0.2">
      <c r="A370" s="2">
        <v>8</v>
      </c>
      <c r="B370" s="1" t="s">
        <v>102</v>
      </c>
      <c r="C370" s="4">
        <v>6</v>
      </c>
      <c r="D370" s="8">
        <v>2.2000000000000002</v>
      </c>
      <c r="E370" s="4">
        <v>4</v>
      </c>
      <c r="F370" s="8">
        <v>2.65</v>
      </c>
      <c r="G370" s="4">
        <v>2</v>
      </c>
      <c r="H370" s="8">
        <v>2.06</v>
      </c>
      <c r="I370" s="4">
        <v>0</v>
      </c>
    </row>
    <row r="371" spans="1:9" x14ac:dyDescent="0.2">
      <c r="A371" s="2">
        <v>8</v>
      </c>
      <c r="B371" s="1" t="s">
        <v>168</v>
      </c>
      <c r="C371" s="4">
        <v>6</v>
      </c>
      <c r="D371" s="8">
        <v>2.2000000000000002</v>
      </c>
      <c r="E371" s="4">
        <v>5</v>
      </c>
      <c r="F371" s="8">
        <v>3.31</v>
      </c>
      <c r="G371" s="4">
        <v>1</v>
      </c>
      <c r="H371" s="8">
        <v>1.03</v>
      </c>
      <c r="I371" s="4">
        <v>0</v>
      </c>
    </row>
    <row r="372" spans="1:9" x14ac:dyDescent="0.2">
      <c r="A372" s="2">
        <v>8</v>
      </c>
      <c r="B372" s="1" t="s">
        <v>107</v>
      </c>
      <c r="C372" s="4">
        <v>6</v>
      </c>
      <c r="D372" s="8">
        <v>2.2000000000000002</v>
      </c>
      <c r="E372" s="4">
        <v>2</v>
      </c>
      <c r="F372" s="8">
        <v>1.32</v>
      </c>
      <c r="G372" s="4">
        <v>3</v>
      </c>
      <c r="H372" s="8">
        <v>3.09</v>
      </c>
      <c r="I372" s="4">
        <v>0</v>
      </c>
    </row>
    <row r="373" spans="1:9" x14ac:dyDescent="0.2">
      <c r="A373" s="2">
        <v>8</v>
      </c>
      <c r="B373" s="1" t="s">
        <v>109</v>
      </c>
      <c r="C373" s="4">
        <v>6</v>
      </c>
      <c r="D373" s="8">
        <v>2.2000000000000002</v>
      </c>
      <c r="E373" s="4">
        <v>6</v>
      </c>
      <c r="F373" s="8">
        <v>3.97</v>
      </c>
      <c r="G373" s="4">
        <v>0</v>
      </c>
      <c r="H373" s="8">
        <v>0</v>
      </c>
      <c r="I373" s="4">
        <v>0</v>
      </c>
    </row>
    <row r="374" spans="1:9" x14ac:dyDescent="0.2">
      <c r="A374" s="2">
        <v>13</v>
      </c>
      <c r="B374" s="1" t="s">
        <v>100</v>
      </c>
      <c r="C374" s="4">
        <v>5</v>
      </c>
      <c r="D374" s="8">
        <v>1.83</v>
      </c>
      <c r="E374" s="4">
        <v>3</v>
      </c>
      <c r="F374" s="8">
        <v>1.99</v>
      </c>
      <c r="G374" s="4">
        <v>2</v>
      </c>
      <c r="H374" s="8">
        <v>2.06</v>
      </c>
      <c r="I374" s="4">
        <v>0</v>
      </c>
    </row>
    <row r="375" spans="1:9" x14ac:dyDescent="0.2">
      <c r="A375" s="2">
        <v>13</v>
      </c>
      <c r="B375" s="1" t="s">
        <v>124</v>
      </c>
      <c r="C375" s="4">
        <v>5</v>
      </c>
      <c r="D375" s="8">
        <v>1.83</v>
      </c>
      <c r="E375" s="4">
        <v>5</v>
      </c>
      <c r="F375" s="8">
        <v>3.31</v>
      </c>
      <c r="G375" s="4">
        <v>0</v>
      </c>
      <c r="H375" s="8">
        <v>0</v>
      </c>
      <c r="I375" s="4">
        <v>0</v>
      </c>
    </row>
    <row r="376" spans="1:9" x14ac:dyDescent="0.2">
      <c r="A376" s="2">
        <v>15</v>
      </c>
      <c r="B376" s="1" t="s">
        <v>122</v>
      </c>
      <c r="C376" s="4">
        <v>4</v>
      </c>
      <c r="D376" s="8">
        <v>1.47</v>
      </c>
      <c r="E376" s="4">
        <v>4</v>
      </c>
      <c r="F376" s="8">
        <v>2.65</v>
      </c>
      <c r="G376" s="4">
        <v>0</v>
      </c>
      <c r="H376" s="8">
        <v>0</v>
      </c>
      <c r="I376" s="4">
        <v>0</v>
      </c>
    </row>
    <row r="377" spans="1:9" x14ac:dyDescent="0.2">
      <c r="A377" s="2">
        <v>15</v>
      </c>
      <c r="B377" s="1" t="s">
        <v>125</v>
      </c>
      <c r="C377" s="4">
        <v>4</v>
      </c>
      <c r="D377" s="8">
        <v>1.47</v>
      </c>
      <c r="E377" s="4">
        <v>1</v>
      </c>
      <c r="F377" s="8">
        <v>0.66</v>
      </c>
      <c r="G377" s="4">
        <v>3</v>
      </c>
      <c r="H377" s="8">
        <v>3.09</v>
      </c>
      <c r="I377" s="4">
        <v>0</v>
      </c>
    </row>
    <row r="378" spans="1:9" x14ac:dyDescent="0.2">
      <c r="A378" s="2">
        <v>15</v>
      </c>
      <c r="B378" s="1" t="s">
        <v>99</v>
      </c>
      <c r="C378" s="4">
        <v>4</v>
      </c>
      <c r="D378" s="8">
        <v>1.47</v>
      </c>
      <c r="E378" s="4">
        <v>4</v>
      </c>
      <c r="F378" s="8">
        <v>2.65</v>
      </c>
      <c r="G378" s="4">
        <v>0</v>
      </c>
      <c r="H378" s="8">
        <v>0</v>
      </c>
      <c r="I378" s="4">
        <v>0</v>
      </c>
    </row>
    <row r="379" spans="1:9" x14ac:dyDescent="0.2">
      <c r="A379" s="2">
        <v>15</v>
      </c>
      <c r="B379" s="1" t="s">
        <v>101</v>
      </c>
      <c r="C379" s="4">
        <v>4</v>
      </c>
      <c r="D379" s="8">
        <v>1.47</v>
      </c>
      <c r="E379" s="4">
        <v>2</v>
      </c>
      <c r="F379" s="8">
        <v>1.32</v>
      </c>
      <c r="G379" s="4">
        <v>2</v>
      </c>
      <c r="H379" s="8">
        <v>2.06</v>
      </c>
      <c r="I379" s="4">
        <v>0</v>
      </c>
    </row>
    <row r="380" spans="1:9" x14ac:dyDescent="0.2">
      <c r="A380" s="2">
        <v>15</v>
      </c>
      <c r="B380" s="1" t="s">
        <v>104</v>
      </c>
      <c r="C380" s="4">
        <v>4</v>
      </c>
      <c r="D380" s="8">
        <v>1.47</v>
      </c>
      <c r="E380" s="4">
        <v>1</v>
      </c>
      <c r="F380" s="8">
        <v>0.66</v>
      </c>
      <c r="G380" s="4">
        <v>3</v>
      </c>
      <c r="H380" s="8">
        <v>3.09</v>
      </c>
      <c r="I380" s="4">
        <v>0</v>
      </c>
    </row>
    <row r="381" spans="1:9" x14ac:dyDescent="0.2">
      <c r="A381" s="2">
        <v>15</v>
      </c>
      <c r="B381" s="1" t="s">
        <v>118</v>
      </c>
      <c r="C381" s="4">
        <v>4</v>
      </c>
      <c r="D381" s="8">
        <v>1.47</v>
      </c>
      <c r="E381" s="4">
        <v>3</v>
      </c>
      <c r="F381" s="8">
        <v>1.99</v>
      </c>
      <c r="G381" s="4">
        <v>0</v>
      </c>
      <c r="H381" s="8">
        <v>0</v>
      </c>
      <c r="I381" s="4">
        <v>1</v>
      </c>
    </row>
    <row r="382" spans="1:9" x14ac:dyDescent="0.2">
      <c r="A382" s="2">
        <v>15</v>
      </c>
      <c r="B382" s="1" t="s">
        <v>110</v>
      </c>
      <c r="C382" s="4">
        <v>4</v>
      </c>
      <c r="D382" s="8">
        <v>1.47</v>
      </c>
      <c r="E382" s="4">
        <v>4</v>
      </c>
      <c r="F382" s="8">
        <v>2.65</v>
      </c>
      <c r="G382" s="4">
        <v>0</v>
      </c>
      <c r="H382" s="8">
        <v>0</v>
      </c>
      <c r="I382" s="4">
        <v>0</v>
      </c>
    </row>
    <row r="383" spans="1:9" x14ac:dyDescent="0.2">
      <c r="A383" s="2">
        <v>15</v>
      </c>
      <c r="B383" s="1" t="s">
        <v>114</v>
      </c>
      <c r="C383" s="4">
        <v>4</v>
      </c>
      <c r="D383" s="8">
        <v>1.47</v>
      </c>
      <c r="E383" s="4">
        <v>4</v>
      </c>
      <c r="F383" s="8">
        <v>2.65</v>
      </c>
      <c r="G383" s="4">
        <v>0</v>
      </c>
      <c r="H383" s="8">
        <v>0</v>
      </c>
      <c r="I383" s="4">
        <v>0</v>
      </c>
    </row>
    <row r="384" spans="1:9" x14ac:dyDescent="0.2">
      <c r="A384" s="1"/>
      <c r="C384" s="4"/>
      <c r="D384" s="8"/>
      <c r="E384" s="4"/>
      <c r="F384" s="8"/>
      <c r="G384" s="4"/>
      <c r="H384" s="8"/>
      <c r="I384" s="4"/>
    </row>
    <row r="385" spans="1:9" x14ac:dyDescent="0.2">
      <c r="A385" s="1" t="s">
        <v>15</v>
      </c>
      <c r="C385" s="4"/>
      <c r="D385" s="8"/>
      <c r="E385" s="4"/>
      <c r="F385" s="8"/>
      <c r="G385" s="4"/>
      <c r="H385" s="8"/>
      <c r="I385" s="4"/>
    </row>
    <row r="386" spans="1:9" x14ac:dyDescent="0.2">
      <c r="A386" s="2">
        <v>1</v>
      </c>
      <c r="B386" s="1" t="s">
        <v>112</v>
      </c>
      <c r="C386" s="4">
        <v>10</v>
      </c>
      <c r="D386" s="8">
        <v>4.9000000000000004</v>
      </c>
      <c r="E386" s="4">
        <v>10</v>
      </c>
      <c r="F386" s="8">
        <v>8.33</v>
      </c>
      <c r="G386" s="4">
        <v>0</v>
      </c>
      <c r="H386" s="8">
        <v>0</v>
      </c>
      <c r="I386" s="4">
        <v>0</v>
      </c>
    </row>
    <row r="387" spans="1:9" x14ac:dyDescent="0.2">
      <c r="A387" s="2">
        <v>2</v>
      </c>
      <c r="B387" s="1" t="s">
        <v>111</v>
      </c>
      <c r="C387" s="4">
        <v>8</v>
      </c>
      <c r="D387" s="8">
        <v>3.92</v>
      </c>
      <c r="E387" s="4">
        <v>8</v>
      </c>
      <c r="F387" s="8">
        <v>6.67</v>
      </c>
      <c r="G387" s="4">
        <v>0</v>
      </c>
      <c r="H387" s="8">
        <v>0</v>
      </c>
      <c r="I387" s="4">
        <v>0</v>
      </c>
    </row>
    <row r="388" spans="1:9" x14ac:dyDescent="0.2">
      <c r="A388" s="2">
        <v>3</v>
      </c>
      <c r="B388" s="1" t="s">
        <v>101</v>
      </c>
      <c r="C388" s="4">
        <v>7</v>
      </c>
      <c r="D388" s="8">
        <v>3.43</v>
      </c>
      <c r="E388" s="4">
        <v>5</v>
      </c>
      <c r="F388" s="8">
        <v>4.17</v>
      </c>
      <c r="G388" s="4">
        <v>2</v>
      </c>
      <c r="H388" s="8">
        <v>2.74</v>
      </c>
      <c r="I388" s="4">
        <v>0</v>
      </c>
    </row>
    <row r="389" spans="1:9" x14ac:dyDescent="0.2">
      <c r="A389" s="2">
        <v>3</v>
      </c>
      <c r="B389" s="1" t="s">
        <v>102</v>
      </c>
      <c r="C389" s="4">
        <v>7</v>
      </c>
      <c r="D389" s="8">
        <v>3.43</v>
      </c>
      <c r="E389" s="4">
        <v>4</v>
      </c>
      <c r="F389" s="8">
        <v>3.33</v>
      </c>
      <c r="G389" s="4">
        <v>3</v>
      </c>
      <c r="H389" s="8">
        <v>4.1100000000000003</v>
      </c>
      <c r="I389" s="4">
        <v>0</v>
      </c>
    </row>
    <row r="390" spans="1:9" x14ac:dyDescent="0.2">
      <c r="A390" s="2">
        <v>3</v>
      </c>
      <c r="B390" s="1" t="s">
        <v>113</v>
      </c>
      <c r="C390" s="4">
        <v>7</v>
      </c>
      <c r="D390" s="8">
        <v>3.43</v>
      </c>
      <c r="E390" s="4">
        <v>0</v>
      </c>
      <c r="F390" s="8">
        <v>0</v>
      </c>
      <c r="G390" s="4">
        <v>1</v>
      </c>
      <c r="H390" s="8">
        <v>1.37</v>
      </c>
      <c r="I390" s="4">
        <v>0</v>
      </c>
    </row>
    <row r="391" spans="1:9" x14ac:dyDescent="0.2">
      <c r="A391" s="2">
        <v>6</v>
      </c>
      <c r="B391" s="1" t="s">
        <v>96</v>
      </c>
      <c r="C391" s="4">
        <v>6</v>
      </c>
      <c r="D391" s="8">
        <v>2.94</v>
      </c>
      <c r="E391" s="4">
        <v>2</v>
      </c>
      <c r="F391" s="8">
        <v>1.67</v>
      </c>
      <c r="G391" s="4">
        <v>4</v>
      </c>
      <c r="H391" s="8">
        <v>5.48</v>
      </c>
      <c r="I391" s="4">
        <v>0</v>
      </c>
    </row>
    <row r="392" spans="1:9" x14ac:dyDescent="0.2">
      <c r="A392" s="2">
        <v>6</v>
      </c>
      <c r="B392" s="1" t="s">
        <v>98</v>
      </c>
      <c r="C392" s="4">
        <v>6</v>
      </c>
      <c r="D392" s="8">
        <v>2.94</v>
      </c>
      <c r="E392" s="4">
        <v>4</v>
      </c>
      <c r="F392" s="8">
        <v>3.33</v>
      </c>
      <c r="G392" s="4">
        <v>2</v>
      </c>
      <c r="H392" s="8">
        <v>2.74</v>
      </c>
      <c r="I392" s="4">
        <v>0</v>
      </c>
    </row>
    <row r="393" spans="1:9" x14ac:dyDescent="0.2">
      <c r="A393" s="2">
        <v>6</v>
      </c>
      <c r="B393" s="1" t="s">
        <v>133</v>
      </c>
      <c r="C393" s="4">
        <v>6</v>
      </c>
      <c r="D393" s="8">
        <v>2.94</v>
      </c>
      <c r="E393" s="4">
        <v>4</v>
      </c>
      <c r="F393" s="8">
        <v>3.33</v>
      </c>
      <c r="G393" s="4">
        <v>0</v>
      </c>
      <c r="H393" s="8">
        <v>0</v>
      </c>
      <c r="I393" s="4">
        <v>2</v>
      </c>
    </row>
    <row r="394" spans="1:9" x14ac:dyDescent="0.2">
      <c r="A394" s="2">
        <v>6</v>
      </c>
      <c r="B394" s="1" t="s">
        <v>104</v>
      </c>
      <c r="C394" s="4">
        <v>6</v>
      </c>
      <c r="D394" s="8">
        <v>2.94</v>
      </c>
      <c r="E394" s="4">
        <v>4</v>
      </c>
      <c r="F394" s="8">
        <v>3.33</v>
      </c>
      <c r="G394" s="4">
        <v>2</v>
      </c>
      <c r="H394" s="8">
        <v>2.74</v>
      </c>
      <c r="I394" s="4">
        <v>0</v>
      </c>
    </row>
    <row r="395" spans="1:9" x14ac:dyDescent="0.2">
      <c r="A395" s="2">
        <v>10</v>
      </c>
      <c r="B395" s="1" t="s">
        <v>132</v>
      </c>
      <c r="C395" s="4">
        <v>5</v>
      </c>
      <c r="D395" s="8">
        <v>2.4500000000000002</v>
      </c>
      <c r="E395" s="4">
        <v>3</v>
      </c>
      <c r="F395" s="8">
        <v>2.5</v>
      </c>
      <c r="G395" s="4">
        <v>2</v>
      </c>
      <c r="H395" s="8">
        <v>2.74</v>
      </c>
      <c r="I395" s="4">
        <v>0</v>
      </c>
    </row>
    <row r="396" spans="1:9" x14ac:dyDescent="0.2">
      <c r="A396" s="2">
        <v>10</v>
      </c>
      <c r="B396" s="1" t="s">
        <v>99</v>
      </c>
      <c r="C396" s="4">
        <v>5</v>
      </c>
      <c r="D396" s="8">
        <v>2.4500000000000002</v>
      </c>
      <c r="E396" s="4">
        <v>3</v>
      </c>
      <c r="F396" s="8">
        <v>2.5</v>
      </c>
      <c r="G396" s="4">
        <v>2</v>
      </c>
      <c r="H396" s="8">
        <v>2.74</v>
      </c>
      <c r="I396" s="4">
        <v>0</v>
      </c>
    </row>
    <row r="397" spans="1:9" x14ac:dyDescent="0.2">
      <c r="A397" s="2">
        <v>10</v>
      </c>
      <c r="B397" s="1" t="s">
        <v>103</v>
      </c>
      <c r="C397" s="4">
        <v>5</v>
      </c>
      <c r="D397" s="8">
        <v>2.4500000000000002</v>
      </c>
      <c r="E397" s="4">
        <v>0</v>
      </c>
      <c r="F397" s="8">
        <v>0</v>
      </c>
      <c r="G397" s="4">
        <v>5</v>
      </c>
      <c r="H397" s="8">
        <v>6.85</v>
      </c>
      <c r="I397" s="4">
        <v>0</v>
      </c>
    </row>
    <row r="398" spans="1:9" x14ac:dyDescent="0.2">
      <c r="A398" s="2">
        <v>10</v>
      </c>
      <c r="B398" s="1" t="s">
        <v>121</v>
      </c>
      <c r="C398" s="4">
        <v>5</v>
      </c>
      <c r="D398" s="8">
        <v>2.4500000000000002</v>
      </c>
      <c r="E398" s="4">
        <v>0</v>
      </c>
      <c r="F398" s="8">
        <v>0</v>
      </c>
      <c r="G398" s="4">
        <v>5</v>
      </c>
      <c r="H398" s="8">
        <v>6.85</v>
      </c>
      <c r="I398" s="4">
        <v>0</v>
      </c>
    </row>
    <row r="399" spans="1:9" x14ac:dyDescent="0.2">
      <c r="A399" s="2">
        <v>10</v>
      </c>
      <c r="B399" s="1" t="s">
        <v>124</v>
      </c>
      <c r="C399" s="4">
        <v>5</v>
      </c>
      <c r="D399" s="8">
        <v>2.4500000000000002</v>
      </c>
      <c r="E399" s="4">
        <v>4</v>
      </c>
      <c r="F399" s="8">
        <v>3.33</v>
      </c>
      <c r="G399" s="4">
        <v>1</v>
      </c>
      <c r="H399" s="8">
        <v>1.37</v>
      </c>
      <c r="I399" s="4">
        <v>0</v>
      </c>
    </row>
    <row r="400" spans="1:9" x14ac:dyDescent="0.2">
      <c r="A400" s="2">
        <v>15</v>
      </c>
      <c r="B400" s="1" t="s">
        <v>122</v>
      </c>
      <c r="C400" s="4">
        <v>4</v>
      </c>
      <c r="D400" s="8">
        <v>1.96</v>
      </c>
      <c r="E400" s="4">
        <v>4</v>
      </c>
      <c r="F400" s="8">
        <v>3.33</v>
      </c>
      <c r="G400" s="4">
        <v>0</v>
      </c>
      <c r="H400" s="8">
        <v>0</v>
      </c>
      <c r="I400" s="4">
        <v>0</v>
      </c>
    </row>
    <row r="401" spans="1:9" x14ac:dyDescent="0.2">
      <c r="A401" s="2">
        <v>15</v>
      </c>
      <c r="B401" s="1" t="s">
        <v>100</v>
      </c>
      <c r="C401" s="4">
        <v>4</v>
      </c>
      <c r="D401" s="8">
        <v>1.96</v>
      </c>
      <c r="E401" s="4">
        <v>3</v>
      </c>
      <c r="F401" s="8">
        <v>2.5</v>
      </c>
      <c r="G401" s="4">
        <v>1</v>
      </c>
      <c r="H401" s="8">
        <v>1.37</v>
      </c>
      <c r="I401" s="4">
        <v>0</v>
      </c>
    </row>
    <row r="402" spans="1:9" x14ac:dyDescent="0.2">
      <c r="A402" s="2">
        <v>15</v>
      </c>
      <c r="B402" s="1" t="s">
        <v>106</v>
      </c>
      <c r="C402" s="4">
        <v>4</v>
      </c>
      <c r="D402" s="8">
        <v>1.96</v>
      </c>
      <c r="E402" s="4">
        <v>1</v>
      </c>
      <c r="F402" s="8">
        <v>0.83</v>
      </c>
      <c r="G402" s="4">
        <v>3</v>
      </c>
      <c r="H402" s="8">
        <v>4.1100000000000003</v>
      </c>
      <c r="I402" s="4">
        <v>0</v>
      </c>
    </row>
    <row r="403" spans="1:9" x14ac:dyDescent="0.2">
      <c r="A403" s="2">
        <v>18</v>
      </c>
      <c r="B403" s="1" t="s">
        <v>126</v>
      </c>
      <c r="C403" s="4">
        <v>3</v>
      </c>
      <c r="D403" s="8">
        <v>1.47</v>
      </c>
      <c r="E403" s="4">
        <v>0</v>
      </c>
      <c r="F403" s="8">
        <v>0</v>
      </c>
      <c r="G403" s="4">
        <v>3</v>
      </c>
      <c r="H403" s="8">
        <v>4.1100000000000003</v>
      </c>
      <c r="I403" s="4">
        <v>0</v>
      </c>
    </row>
    <row r="404" spans="1:9" x14ac:dyDescent="0.2">
      <c r="A404" s="2">
        <v>18</v>
      </c>
      <c r="B404" s="1" t="s">
        <v>149</v>
      </c>
      <c r="C404" s="4">
        <v>3</v>
      </c>
      <c r="D404" s="8">
        <v>1.47</v>
      </c>
      <c r="E404" s="4">
        <v>1</v>
      </c>
      <c r="F404" s="8">
        <v>0.83</v>
      </c>
      <c r="G404" s="4">
        <v>2</v>
      </c>
      <c r="H404" s="8">
        <v>2.74</v>
      </c>
      <c r="I404" s="4">
        <v>0</v>
      </c>
    </row>
    <row r="405" spans="1:9" x14ac:dyDescent="0.2">
      <c r="A405" s="2">
        <v>18</v>
      </c>
      <c r="B405" s="1" t="s">
        <v>127</v>
      </c>
      <c r="C405" s="4">
        <v>3</v>
      </c>
      <c r="D405" s="8">
        <v>1.47</v>
      </c>
      <c r="E405" s="4">
        <v>3</v>
      </c>
      <c r="F405" s="8">
        <v>2.5</v>
      </c>
      <c r="G405" s="4">
        <v>0</v>
      </c>
      <c r="H405" s="8">
        <v>0</v>
      </c>
      <c r="I405" s="4">
        <v>0</v>
      </c>
    </row>
    <row r="406" spans="1:9" x14ac:dyDescent="0.2">
      <c r="A406" s="2">
        <v>18</v>
      </c>
      <c r="B406" s="1" t="s">
        <v>107</v>
      </c>
      <c r="C406" s="4">
        <v>3</v>
      </c>
      <c r="D406" s="8">
        <v>1.47</v>
      </c>
      <c r="E406" s="4">
        <v>1</v>
      </c>
      <c r="F406" s="8">
        <v>0.83</v>
      </c>
      <c r="G406" s="4">
        <v>2</v>
      </c>
      <c r="H406" s="8">
        <v>2.74</v>
      </c>
      <c r="I406" s="4">
        <v>0</v>
      </c>
    </row>
    <row r="407" spans="1:9" x14ac:dyDescent="0.2">
      <c r="A407" s="2">
        <v>18</v>
      </c>
      <c r="B407" s="1" t="s">
        <v>163</v>
      </c>
      <c r="C407" s="4">
        <v>3</v>
      </c>
      <c r="D407" s="8">
        <v>1.47</v>
      </c>
      <c r="E407" s="4">
        <v>0</v>
      </c>
      <c r="F407" s="8">
        <v>0</v>
      </c>
      <c r="G407" s="4">
        <v>3</v>
      </c>
      <c r="H407" s="8">
        <v>4.1100000000000003</v>
      </c>
      <c r="I407" s="4">
        <v>0</v>
      </c>
    </row>
    <row r="408" spans="1:9" x14ac:dyDescent="0.2">
      <c r="A408" s="2">
        <v>18</v>
      </c>
      <c r="B408" s="1" t="s">
        <v>108</v>
      </c>
      <c r="C408" s="4">
        <v>3</v>
      </c>
      <c r="D408" s="8">
        <v>1.47</v>
      </c>
      <c r="E408" s="4">
        <v>3</v>
      </c>
      <c r="F408" s="8">
        <v>2.5</v>
      </c>
      <c r="G408" s="4">
        <v>0</v>
      </c>
      <c r="H408" s="8">
        <v>0</v>
      </c>
      <c r="I408" s="4">
        <v>0</v>
      </c>
    </row>
    <row r="409" spans="1:9" x14ac:dyDescent="0.2">
      <c r="A409" s="2">
        <v>18</v>
      </c>
      <c r="B409" s="1" t="s">
        <v>114</v>
      </c>
      <c r="C409" s="4">
        <v>3</v>
      </c>
      <c r="D409" s="8">
        <v>1.47</v>
      </c>
      <c r="E409" s="4">
        <v>3</v>
      </c>
      <c r="F409" s="8">
        <v>2.5</v>
      </c>
      <c r="G409" s="4">
        <v>0</v>
      </c>
      <c r="H409" s="8">
        <v>0</v>
      </c>
      <c r="I409" s="4">
        <v>0</v>
      </c>
    </row>
    <row r="410" spans="1:9" x14ac:dyDescent="0.2">
      <c r="A410" s="1"/>
      <c r="C410" s="4"/>
      <c r="D410" s="8"/>
      <c r="E410" s="4"/>
      <c r="F410" s="8"/>
      <c r="G410" s="4"/>
      <c r="H410" s="8"/>
      <c r="I410" s="4"/>
    </row>
    <row r="411" spans="1:9" x14ac:dyDescent="0.2">
      <c r="A411" s="1" t="s">
        <v>16</v>
      </c>
      <c r="C411" s="4"/>
      <c r="D411" s="8"/>
      <c r="E411" s="4"/>
      <c r="F411" s="8"/>
      <c r="G411" s="4"/>
      <c r="H411" s="8"/>
      <c r="I411" s="4"/>
    </row>
    <row r="412" spans="1:9" x14ac:dyDescent="0.2">
      <c r="A412" s="2">
        <v>1</v>
      </c>
      <c r="B412" s="1" t="s">
        <v>145</v>
      </c>
      <c r="C412" s="4">
        <v>6</v>
      </c>
      <c r="D412" s="8">
        <v>6.25</v>
      </c>
      <c r="E412" s="4">
        <v>5</v>
      </c>
      <c r="F412" s="8">
        <v>7.35</v>
      </c>
      <c r="G412" s="4">
        <v>1</v>
      </c>
      <c r="H412" s="8">
        <v>4.55</v>
      </c>
      <c r="I412" s="4">
        <v>0</v>
      </c>
    </row>
    <row r="413" spans="1:9" x14ac:dyDescent="0.2">
      <c r="A413" s="2">
        <v>2</v>
      </c>
      <c r="B413" s="1" t="s">
        <v>127</v>
      </c>
      <c r="C413" s="4">
        <v>5</v>
      </c>
      <c r="D413" s="8">
        <v>5.21</v>
      </c>
      <c r="E413" s="4">
        <v>5</v>
      </c>
      <c r="F413" s="8">
        <v>7.35</v>
      </c>
      <c r="G413" s="4">
        <v>0</v>
      </c>
      <c r="H413" s="8">
        <v>0</v>
      </c>
      <c r="I413" s="4">
        <v>0</v>
      </c>
    </row>
    <row r="414" spans="1:9" x14ac:dyDescent="0.2">
      <c r="A414" s="2">
        <v>3</v>
      </c>
      <c r="B414" s="1" t="s">
        <v>171</v>
      </c>
      <c r="C414" s="4">
        <v>4</v>
      </c>
      <c r="D414" s="8">
        <v>4.17</v>
      </c>
      <c r="E414" s="4">
        <v>1</v>
      </c>
      <c r="F414" s="8">
        <v>1.47</v>
      </c>
      <c r="G414" s="4">
        <v>3</v>
      </c>
      <c r="H414" s="8">
        <v>13.64</v>
      </c>
      <c r="I414" s="4">
        <v>0</v>
      </c>
    </row>
    <row r="415" spans="1:9" x14ac:dyDescent="0.2">
      <c r="A415" s="2">
        <v>3</v>
      </c>
      <c r="B415" s="1" t="s">
        <v>141</v>
      </c>
      <c r="C415" s="4">
        <v>4</v>
      </c>
      <c r="D415" s="8">
        <v>4.17</v>
      </c>
      <c r="E415" s="4">
        <v>4</v>
      </c>
      <c r="F415" s="8">
        <v>5.88</v>
      </c>
      <c r="G415" s="4">
        <v>0</v>
      </c>
      <c r="H415" s="8">
        <v>0</v>
      </c>
      <c r="I415" s="4">
        <v>0</v>
      </c>
    </row>
    <row r="416" spans="1:9" x14ac:dyDescent="0.2">
      <c r="A416" s="2">
        <v>3</v>
      </c>
      <c r="B416" s="1" t="s">
        <v>110</v>
      </c>
      <c r="C416" s="4">
        <v>4</v>
      </c>
      <c r="D416" s="8">
        <v>4.17</v>
      </c>
      <c r="E416" s="4">
        <v>4</v>
      </c>
      <c r="F416" s="8">
        <v>5.88</v>
      </c>
      <c r="G416" s="4">
        <v>0</v>
      </c>
      <c r="H416" s="8">
        <v>0</v>
      </c>
      <c r="I416" s="4">
        <v>0</v>
      </c>
    </row>
    <row r="417" spans="1:9" x14ac:dyDescent="0.2">
      <c r="A417" s="2">
        <v>3</v>
      </c>
      <c r="B417" s="1" t="s">
        <v>112</v>
      </c>
      <c r="C417" s="4">
        <v>4</v>
      </c>
      <c r="D417" s="8">
        <v>4.17</v>
      </c>
      <c r="E417" s="4">
        <v>4</v>
      </c>
      <c r="F417" s="8">
        <v>5.88</v>
      </c>
      <c r="G417" s="4">
        <v>0</v>
      </c>
      <c r="H417" s="8">
        <v>0</v>
      </c>
      <c r="I417" s="4">
        <v>0</v>
      </c>
    </row>
    <row r="418" spans="1:9" x14ac:dyDescent="0.2">
      <c r="A418" s="2">
        <v>3</v>
      </c>
      <c r="B418" s="1" t="s">
        <v>131</v>
      </c>
      <c r="C418" s="4">
        <v>4</v>
      </c>
      <c r="D418" s="8">
        <v>4.17</v>
      </c>
      <c r="E418" s="4">
        <v>0</v>
      </c>
      <c r="F418" s="8">
        <v>0</v>
      </c>
      <c r="G418" s="4">
        <v>0</v>
      </c>
      <c r="H418" s="8">
        <v>0</v>
      </c>
      <c r="I418" s="4">
        <v>4</v>
      </c>
    </row>
    <row r="419" spans="1:9" x14ac:dyDescent="0.2">
      <c r="A419" s="2">
        <v>8</v>
      </c>
      <c r="B419" s="1" t="s">
        <v>98</v>
      </c>
      <c r="C419" s="4">
        <v>3</v>
      </c>
      <c r="D419" s="8">
        <v>3.13</v>
      </c>
      <c r="E419" s="4">
        <v>3</v>
      </c>
      <c r="F419" s="8">
        <v>4.41</v>
      </c>
      <c r="G419" s="4">
        <v>0</v>
      </c>
      <c r="H419" s="8">
        <v>0</v>
      </c>
      <c r="I419" s="4">
        <v>0</v>
      </c>
    </row>
    <row r="420" spans="1:9" x14ac:dyDescent="0.2">
      <c r="A420" s="2">
        <v>8</v>
      </c>
      <c r="B420" s="1" t="s">
        <v>121</v>
      </c>
      <c r="C420" s="4">
        <v>3</v>
      </c>
      <c r="D420" s="8">
        <v>3.13</v>
      </c>
      <c r="E420" s="4">
        <v>2</v>
      </c>
      <c r="F420" s="8">
        <v>2.94</v>
      </c>
      <c r="G420" s="4">
        <v>1</v>
      </c>
      <c r="H420" s="8">
        <v>4.55</v>
      </c>
      <c r="I420" s="4">
        <v>0</v>
      </c>
    </row>
    <row r="421" spans="1:9" x14ac:dyDescent="0.2">
      <c r="A421" s="2">
        <v>8</v>
      </c>
      <c r="B421" s="1" t="s">
        <v>124</v>
      </c>
      <c r="C421" s="4">
        <v>3</v>
      </c>
      <c r="D421" s="8">
        <v>3.13</v>
      </c>
      <c r="E421" s="4">
        <v>3</v>
      </c>
      <c r="F421" s="8">
        <v>4.41</v>
      </c>
      <c r="G421" s="4">
        <v>0</v>
      </c>
      <c r="H421" s="8">
        <v>0</v>
      </c>
      <c r="I421" s="4">
        <v>0</v>
      </c>
    </row>
    <row r="422" spans="1:9" x14ac:dyDescent="0.2">
      <c r="A422" s="2">
        <v>8</v>
      </c>
      <c r="B422" s="1" t="s">
        <v>111</v>
      </c>
      <c r="C422" s="4">
        <v>3</v>
      </c>
      <c r="D422" s="8">
        <v>3.13</v>
      </c>
      <c r="E422" s="4">
        <v>3</v>
      </c>
      <c r="F422" s="8">
        <v>4.41</v>
      </c>
      <c r="G422" s="4">
        <v>0</v>
      </c>
      <c r="H422" s="8">
        <v>0</v>
      </c>
      <c r="I422" s="4">
        <v>0</v>
      </c>
    </row>
    <row r="423" spans="1:9" x14ac:dyDescent="0.2">
      <c r="A423" s="2">
        <v>12</v>
      </c>
      <c r="B423" s="1" t="s">
        <v>96</v>
      </c>
      <c r="C423" s="4">
        <v>2</v>
      </c>
      <c r="D423" s="8">
        <v>2.08</v>
      </c>
      <c r="E423" s="4">
        <v>1</v>
      </c>
      <c r="F423" s="8">
        <v>1.47</v>
      </c>
      <c r="G423" s="4">
        <v>1</v>
      </c>
      <c r="H423" s="8">
        <v>4.55</v>
      </c>
      <c r="I423" s="4">
        <v>0</v>
      </c>
    </row>
    <row r="424" spans="1:9" x14ac:dyDescent="0.2">
      <c r="A424" s="2">
        <v>12</v>
      </c>
      <c r="B424" s="1" t="s">
        <v>169</v>
      </c>
      <c r="C424" s="4">
        <v>2</v>
      </c>
      <c r="D424" s="8">
        <v>2.08</v>
      </c>
      <c r="E424" s="4">
        <v>2</v>
      </c>
      <c r="F424" s="8">
        <v>2.94</v>
      </c>
      <c r="G424" s="4">
        <v>0</v>
      </c>
      <c r="H424" s="8">
        <v>0</v>
      </c>
      <c r="I424" s="4">
        <v>0</v>
      </c>
    </row>
    <row r="425" spans="1:9" x14ac:dyDescent="0.2">
      <c r="A425" s="2">
        <v>12</v>
      </c>
      <c r="B425" s="1" t="s">
        <v>132</v>
      </c>
      <c r="C425" s="4">
        <v>2</v>
      </c>
      <c r="D425" s="8">
        <v>2.08</v>
      </c>
      <c r="E425" s="4">
        <v>2</v>
      </c>
      <c r="F425" s="8">
        <v>2.94</v>
      </c>
      <c r="G425" s="4">
        <v>0</v>
      </c>
      <c r="H425" s="8">
        <v>0</v>
      </c>
      <c r="I425" s="4">
        <v>0</v>
      </c>
    </row>
    <row r="426" spans="1:9" x14ac:dyDescent="0.2">
      <c r="A426" s="2">
        <v>12</v>
      </c>
      <c r="B426" s="1" t="s">
        <v>170</v>
      </c>
      <c r="C426" s="4">
        <v>2</v>
      </c>
      <c r="D426" s="8">
        <v>2.08</v>
      </c>
      <c r="E426" s="4">
        <v>1</v>
      </c>
      <c r="F426" s="8">
        <v>1.47</v>
      </c>
      <c r="G426" s="4">
        <v>1</v>
      </c>
      <c r="H426" s="8">
        <v>4.55</v>
      </c>
      <c r="I426" s="4">
        <v>0</v>
      </c>
    </row>
    <row r="427" spans="1:9" x14ac:dyDescent="0.2">
      <c r="A427" s="2">
        <v>12</v>
      </c>
      <c r="B427" s="1" t="s">
        <v>100</v>
      </c>
      <c r="C427" s="4">
        <v>2</v>
      </c>
      <c r="D427" s="8">
        <v>2.08</v>
      </c>
      <c r="E427" s="4">
        <v>2</v>
      </c>
      <c r="F427" s="8">
        <v>2.94</v>
      </c>
      <c r="G427" s="4">
        <v>0</v>
      </c>
      <c r="H427" s="8">
        <v>0</v>
      </c>
      <c r="I427" s="4">
        <v>0</v>
      </c>
    </row>
    <row r="428" spans="1:9" x14ac:dyDescent="0.2">
      <c r="A428" s="2">
        <v>12</v>
      </c>
      <c r="B428" s="1" t="s">
        <v>103</v>
      </c>
      <c r="C428" s="4">
        <v>2</v>
      </c>
      <c r="D428" s="8">
        <v>2.08</v>
      </c>
      <c r="E428" s="4">
        <v>0</v>
      </c>
      <c r="F428" s="8">
        <v>0</v>
      </c>
      <c r="G428" s="4">
        <v>2</v>
      </c>
      <c r="H428" s="8">
        <v>9.09</v>
      </c>
      <c r="I428" s="4">
        <v>0</v>
      </c>
    </row>
    <row r="429" spans="1:9" x14ac:dyDescent="0.2">
      <c r="A429" s="2">
        <v>12</v>
      </c>
      <c r="B429" s="1" t="s">
        <v>107</v>
      </c>
      <c r="C429" s="4">
        <v>2</v>
      </c>
      <c r="D429" s="8">
        <v>2.08</v>
      </c>
      <c r="E429" s="4">
        <v>0</v>
      </c>
      <c r="F429" s="8">
        <v>0</v>
      </c>
      <c r="G429" s="4">
        <v>2</v>
      </c>
      <c r="H429" s="8">
        <v>9.09</v>
      </c>
      <c r="I429" s="4">
        <v>0</v>
      </c>
    </row>
    <row r="430" spans="1:9" x14ac:dyDescent="0.2">
      <c r="A430" s="2">
        <v>12</v>
      </c>
      <c r="B430" s="1" t="s">
        <v>119</v>
      </c>
      <c r="C430" s="4">
        <v>2</v>
      </c>
      <c r="D430" s="8">
        <v>2.08</v>
      </c>
      <c r="E430" s="4">
        <v>2</v>
      </c>
      <c r="F430" s="8">
        <v>2.94</v>
      </c>
      <c r="G430" s="4">
        <v>0</v>
      </c>
      <c r="H430" s="8">
        <v>0</v>
      </c>
      <c r="I430" s="4">
        <v>0</v>
      </c>
    </row>
    <row r="431" spans="1:9" x14ac:dyDescent="0.2">
      <c r="A431" s="2">
        <v>12</v>
      </c>
      <c r="B431" s="1" t="s">
        <v>172</v>
      </c>
      <c r="C431" s="4">
        <v>2</v>
      </c>
      <c r="D431" s="8">
        <v>2.08</v>
      </c>
      <c r="E431" s="4">
        <v>2</v>
      </c>
      <c r="F431" s="8">
        <v>2.94</v>
      </c>
      <c r="G431" s="4">
        <v>0</v>
      </c>
      <c r="H431" s="8">
        <v>0</v>
      </c>
      <c r="I431" s="4">
        <v>0</v>
      </c>
    </row>
    <row r="432" spans="1:9" x14ac:dyDescent="0.2">
      <c r="A432" s="2">
        <v>12</v>
      </c>
      <c r="B432" s="1" t="s">
        <v>173</v>
      </c>
      <c r="C432" s="4">
        <v>2</v>
      </c>
      <c r="D432" s="8">
        <v>2.08</v>
      </c>
      <c r="E432" s="4">
        <v>1</v>
      </c>
      <c r="F432" s="8">
        <v>1.47</v>
      </c>
      <c r="G432" s="4">
        <v>0</v>
      </c>
      <c r="H432" s="8">
        <v>0</v>
      </c>
      <c r="I432" s="4">
        <v>0</v>
      </c>
    </row>
    <row r="433" spans="1:9" x14ac:dyDescent="0.2">
      <c r="A433" s="2">
        <v>12</v>
      </c>
      <c r="B433" s="1" t="s">
        <v>174</v>
      </c>
      <c r="C433" s="4">
        <v>2</v>
      </c>
      <c r="D433" s="8">
        <v>2.08</v>
      </c>
      <c r="E433" s="4">
        <v>1</v>
      </c>
      <c r="F433" s="8">
        <v>1.47</v>
      </c>
      <c r="G433" s="4">
        <v>1</v>
      </c>
      <c r="H433" s="8">
        <v>4.55</v>
      </c>
      <c r="I433" s="4">
        <v>0</v>
      </c>
    </row>
    <row r="434" spans="1:9" x14ac:dyDescent="0.2">
      <c r="A434" s="1"/>
      <c r="C434" s="4"/>
      <c r="D434" s="8"/>
      <c r="E434" s="4"/>
      <c r="F434" s="8"/>
      <c r="G434" s="4"/>
      <c r="H434" s="8"/>
      <c r="I434" s="4"/>
    </row>
    <row r="435" spans="1:9" x14ac:dyDescent="0.2">
      <c r="A435" s="1" t="s">
        <v>17</v>
      </c>
      <c r="C435" s="4"/>
      <c r="D435" s="8"/>
      <c r="E435" s="4"/>
      <c r="F435" s="8"/>
      <c r="G435" s="4"/>
      <c r="H435" s="8"/>
      <c r="I435" s="4"/>
    </row>
    <row r="436" spans="1:9" x14ac:dyDescent="0.2">
      <c r="A436" s="2">
        <v>1</v>
      </c>
      <c r="B436" s="1" t="s">
        <v>145</v>
      </c>
      <c r="C436" s="4">
        <v>8</v>
      </c>
      <c r="D436" s="8">
        <v>5.56</v>
      </c>
      <c r="E436" s="4">
        <v>8</v>
      </c>
      <c r="F436" s="8">
        <v>8.42</v>
      </c>
      <c r="G436" s="4">
        <v>0</v>
      </c>
      <c r="H436" s="8">
        <v>0</v>
      </c>
      <c r="I436" s="4">
        <v>0</v>
      </c>
    </row>
    <row r="437" spans="1:9" x14ac:dyDescent="0.2">
      <c r="A437" s="2">
        <v>2</v>
      </c>
      <c r="B437" s="1" t="s">
        <v>98</v>
      </c>
      <c r="C437" s="4">
        <v>7</v>
      </c>
      <c r="D437" s="8">
        <v>4.8600000000000003</v>
      </c>
      <c r="E437" s="4">
        <v>6</v>
      </c>
      <c r="F437" s="8">
        <v>6.32</v>
      </c>
      <c r="G437" s="4">
        <v>1</v>
      </c>
      <c r="H437" s="8">
        <v>2.27</v>
      </c>
      <c r="I437" s="4">
        <v>0</v>
      </c>
    </row>
    <row r="438" spans="1:9" x14ac:dyDescent="0.2">
      <c r="A438" s="2">
        <v>2</v>
      </c>
      <c r="B438" s="1" t="s">
        <v>111</v>
      </c>
      <c r="C438" s="4">
        <v>7</v>
      </c>
      <c r="D438" s="8">
        <v>4.8600000000000003</v>
      </c>
      <c r="E438" s="4">
        <v>7</v>
      </c>
      <c r="F438" s="8">
        <v>7.37</v>
      </c>
      <c r="G438" s="4">
        <v>0</v>
      </c>
      <c r="H438" s="8">
        <v>0</v>
      </c>
      <c r="I438" s="4">
        <v>0</v>
      </c>
    </row>
    <row r="439" spans="1:9" x14ac:dyDescent="0.2">
      <c r="A439" s="2">
        <v>2</v>
      </c>
      <c r="B439" s="1" t="s">
        <v>112</v>
      </c>
      <c r="C439" s="4">
        <v>7</v>
      </c>
      <c r="D439" s="8">
        <v>4.8600000000000003</v>
      </c>
      <c r="E439" s="4">
        <v>7</v>
      </c>
      <c r="F439" s="8">
        <v>7.37</v>
      </c>
      <c r="G439" s="4">
        <v>0</v>
      </c>
      <c r="H439" s="8">
        <v>0</v>
      </c>
      <c r="I439" s="4">
        <v>0</v>
      </c>
    </row>
    <row r="440" spans="1:9" x14ac:dyDescent="0.2">
      <c r="A440" s="2">
        <v>5</v>
      </c>
      <c r="B440" s="1" t="s">
        <v>101</v>
      </c>
      <c r="C440" s="4">
        <v>6</v>
      </c>
      <c r="D440" s="8">
        <v>4.17</v>
      </c>
      <c r="E440" s="4">
        <v>3</v>
      </c>
      <c r="F440" s="8">
        <v>3.16</v>
      </c>
      <c r="G440" s="4">
        <v>3</v>
      </c>
      <c r="H440" s="8">
        <v>6.82</v>
      </c>
      <c r="I440" s="4">
        <v>0</v>
      </c>
    </row>
    <row r="441" spans="1:9" x14ac:dyDescent="0.2">
      <c r="A441" s="2">
        <v>6</v>
      </c>
      <c r="B441" s="1" t="s">
        <v>123</v>
      </c>
      <c r="C441" s="4">
        <v>4</v>
      </c>
      <c r="D441" s="8">
        <v>2.78</v>
      </c>
      <c r="E441" s="4">
        <v>2</v>
      </c>
      <c r="F441" s="8">
        <v>2.11</v>
      </c>
      <c r="G441" s="4">
        <v>2</v>
      </c>
      <c r="H441" s="8">
        <v>4.55</v>
      </c>
      <c r="I441" s="4">
        <v>0</v>
      </c>
    </row>
    <row r="442" spans="1:9" x14ac:dyDescent="0.2">
      <c r="A442" s="2">
        <v>6</v>
      </c>
      <c r="B442" s="1" t="s">
        <v>175</v>
      </c>
      <c r="C442" s="4">
        <v>4</v>
      </c>
      <c r="D442" s="8">
        <v>2.78</v>
      </c>
      <c r="E442" s="4">
        <v>3</v>
      </c>
      <c r="F442" s="8">
        <v>3.16</v>
      </c>
      <c r="G442" s="4">
        <v>1</v>
      </c>
      <c r="H442" s="8">
        <v>2.27</v>
      </c>
      <c r="I442" s="4">
        <v>0</v>
      </c>
    </row>
    <row r="443" spans="1:9" x14ac:dyDescent="0.2">
      <c r="A443" s="2">
        <v>6</v>
      </c>
      <c r="B443" s="1" t="s">
        <v>127</v>
      </c>
      <c r="C443" s="4">
        <v>4</v>
      </c>
      <c r="D443" s="8">
        <v>2.78</v>
      </c>
      <c r="E443" s="4">
        <v>3</v>
      </c>
      <c r="F443" s="8">
        <v>3.16</v>
      </c>
      <c r="G443" s="4">
        <v>1</v>
      </c>
      <c r="H443" s="8">
        <v>2.27</v>
      </c>
      <c r="I443" s="4">
        <v>0</v>
      </c>
    </row>
    <row r="444" spans="1:9" x14ac:dyDescent="0.2">
      <c r="A444" s="2">
        <v>6</v>
      </c>
      <c r="B444" s="1" t="s">
        <v>152</v>
      </c>
      <c r="C444" s="4">
        <v>4</v>
      </c>
      <c r="D444" s="8">
        <v>2.78</v>
      </c>
      <c r="E444" s="4">
        <v>3</v>
      </c>
      <c r="F444" s="8">
        <v>3.16</v>
      </c>
      <c r="G444" s="4">
        <v>1</v>
      </c>
      <c r="H444" s="8">
        <v>2.27</v>
      </c>
      <c r="I444" s="4">
        <v>0</v>
      </c>
    </row>
    <row r="445" spans="1:9" x14ac:dyDescent="0.2">
      <c r="A445" s="2">
        <v>6</v>
      </c>
      <c r="B445" s="1" t="s">
        <v>103</v>
      </c>
      <c r="C445" s="4">
        <v>4</v>
      </c>
      <c r="D445" s="8">
        <v>2.78</v>
      </c>
      <c r="E445" s="4">
        <v>3</v>
      </c>
      <c r="F445" s="8">
        <v>3.16</v>
      </c>
      <c r="G445" s="4">
        <v>1</v>
      </c>
      <c r="H445" s="8">
        <v>2.27</v>
      </c>
      <c r="I445" s="4">
        <v>0</v>
      </c>
    </row>
    <row r="446" spans="1:9" x14ac:dyDescent="0.2">
      <c r="A446" s="2">
        <v>6</v>
      </c>
      <c r="B446" s="1" t="s">
        <v>134</v>
      </c>
      <c r="C446" s="4">
        <v>4</v>
      </c>
      <c r="D446" s="8">
        <v>2.78</v>
      </c>
      <c r="E446" s="4">
        <v>4</v>
      </c>
      <c r="F446" s="8">
        <v>4.21</v>
      </c>
      <c r="G446" s="4">
        <v>0</v>
      </c>
      <c r="H446" s="8">
        <v>0</v>
      </c>
      <c r="I446" s="4">
        <v>0</v>
      </c>
    </row>
    <row r="447" spans="1:9" x14ac:dyDescent="0.2">
      <c r="A447" s="2">
        <v>6</v>
      </c>
      <c r="B447" s="1" t="s">
        <v>110</v>
      </c>
      <c r="C447" s="4">
        <v>4</v>
      </c>
      <c r="D447" s="8">
        <v>2.78</v>
      </c>
      <c r="E447" s="4">
        <v>4</v>
      </c>
      <c r="F447" s="8">
        <v>4.21</v>
      </c>
      <c r="G447" s="4">
        <v>0</v>
      </c>
      <c r="H447" s="8">
        <v>0</v>
      </c>
      <c r="I447" s="4">
        <v>0</v>
      </c>
    </row>
    <row r="448" spans="1:9" x14ac:dyDescent="0.2">
      <c r="A448" s="2">
        <v>6</v>
      </c>
      <c r="B448" s="1" t="s">
        <v>119</v>
      </c>
      <c r="C448" s="4">
        <v>4</v>
      </c>
      <c r="D448" s="8">
        <v>2.78</v>
      </c>
      <c r="E448" s="4">
        <v>4</v>
      </c>
      <c r="F448" s="8">
        <v>4.21</v>
      </c>
      <c r="G448" s="4">
        <v>0</v>
      </c>
      <c r="H448" s="8">
        <v>0</v>
      </c>
      <c r="I448" s="4">
        <v>0</v>
      </c>
    </row>
    <row r="449" spans="1:9" x14ac:dyDescent="0.2">
      <c r="A449" s="2">
        <v>14</v>
      </c>
      <c r="B449" s="1" t="s">
        <v>171</v>
      </c>
      <c r="C449" s="4">
        <v>3</v>
      </c>
      <c r="D449" s="8">
        <v>2.08</v>
      </c>
      <c r="E449" s="4">
        <v>0</v>
      </c>
      <c r="F449" s="8">
        <v>0</v>
      </c>
      <c r="G449" s="4">
        <v>3</v>
      </c>
      <c r="H449" s="8">
        <v>6.82</v>
      </c>
      <c r="I449" s="4">
        <v>0</v>
      </c>
    </row>
    <row r="450" spans="1:9" x14ac:dyDescent="0.2">
      <c r="A450" s="2">
        <v>14</v>
      </c>
      <c r="B450" s="1" t="s">
        <v>105</v>
      </c>
      <c r="C450" s="4">
        <v>3</v>
      </c>
      <c r="D450" s="8">
        <v>2.08</v>
      </c>
      <c r="E450" s="4">
        <v>2</v>
      </c>
      <c r="F450" s="8">
        <v>2.11</v>
      </c>
      <c r="G450" s="4">
        <v>1</v>
      </c>
      <c r="H450" s="8">
        <v>2.27</v>
      </c>
      <c r="I450" s="4">
        <v>0</v>
      </c>
    </row>
    <row r="451" spans="1:9" x14ac:dyDescent="0.2">
      <c r="A451" s="2">
        <v>14</v>
      </c>
      <c r="B451" s="1" t="s">
        <v>172</v>
      </c>
      <c r="C451" s="4">
        <v>3</v>
      </c>
      <c r="D451" s="8">
        <v>2.08</v>
      </c>
      <c r="E451" s="4">
        <v>2</v>
      </c>
      <c r="F451" s="8">
        <v>2.11</v>
      </c>
      <c r="G451" s="4">
        <v>1</v>
      </c>
      <c r="H451" s="8">
        <v>2.27</v>
      </c>
      <c r="I451" s="4">
        <v>0</v>
      </c>
    </row>
    <row r="452" spans="1:9" x14ac:dyDescent="0.2">
      <c r="A452" s="2">
        <v>14</v>
      </c>
      <c r="B452" s="1" t="s">
        <v>113</v>
      </c>
      <c r="C452" s="4">
        <v>3</v>
      </c>
      <c r="D452" s="8">
        <v>2.08</v>
      </c>
      <c r="E452" s="4">
        <v>0</v>
      </c>
      <c r="F452" s="8">
        <v>0</v>
      </c>
      <c r="G452" s="4">
        <v>2</v>
      </c>
      <c r="H452" s="8">
        <v>4.55</v>
      </c>
      <c r="I452" s="4">
        <v>0</v>
      </c>
    </row>
    <row r="453" spans="1:9" x14ac:dyDescent="0.2">
      <c r="A453" s="2">
        <v>18</v>
      </c>
      <c r="B453" s="1" t="s">
        <v>96</v>
      </c>
      <c r="C453" s="4">
        <v>2</v>
      </c>
      <c r="D453" s="8">
        <v>1.39</v>
      </c>
      <c r="E453" s="4">
        <v>1</v>
      </c>
      <c r="F453" s="8">
        <v>1.05</v>
      </c>
      <c r="G453" s="4">
        <v>1</v>
      </c>
      <c r="H453" s="8">
        <v>2.27</v>
      </c>
      <c r="I453" s="4">
        <v>0</v>
      </c>
    </row>
    <row r="454" spans="1:9" x14ac:dyDescent="0.2">
      <c r="A454" s="2">
        <v>18</v>
      </c>
      <c r="B454" s="1" t="s">
        <v>170</v>
      </c>
      <c r="C454" s="4">
        <v>2</v>
      </c>
      <c r="D454" s="8">
        <v>1.39</v>
      </c>
      <c r="E454" s="4">
        <v>2</v>
      </c>
      <c r="F454" s="8">
        <v>2.11</v>
      </c>
      <c r="G454" s="4">
        <v>0</v>
      </c>
      <c r="H454" s="8">
        <v>0</v>
      </c>
      <c r="I454" s="4">
        <v>0</v>
      </c>
    </row>
    <row r="455" spans="1:9" x14ac:dyDescent="0.2">
      <c r="A455" s="2">
        <v>18</v>
      </c>
      <c r="B455" s="1" t="s">
        <v>125</v>
      </c>
      <c r="C455" s="4">
        <v>2</v>
      </c>
      <c r="D455" s="8">
        <v>1.39</v>
      </c>
      <c r="E455" s="4">
        <v>0</v>
      </c>
      <c r="F455" s="8">
        <v>0</v>
      </c>
      <c r="G455" s="4">
        <v>2</v>
      </c>
      <c r="H455" s="8">
        <v>4.55</v>
      </c>
      <c r="I455" s="4">
        <v>0</v>
      </c>
    </row>
    <row r="456" spans="1:9" x14ac:dyDescent="0.2">
      <c r="A456" s="2">
        <v>18</v>
      </c>
      <c r="B456" s="1" t="s">
        <v>116</v>
      </c>
      <c r="C456" s="4">
        <v>2</v>
      </c>
      <c r="D456" s="8">
        <v>1.39</v>
      </c>
      <c r="E456" s="4">
        <v>1</v>
      </c>
      <c r="F456" s="8">
        <v>1.05</v>
      </c>
      <c r="G456" s="4">
        <v>1</v>
      </c>
      <c r="H456" s="8">
        <v>2.27</v>
      </c>
      <c r="I456" s="4">
        <v>0</v>
      </c>
    </row>
    <row r="457" spans="1:9" x14ac:dyDescent="0.2">
      <c r="A457" s="2">
        <v>18</v>
      </c>
      <c r="B457" s="1" t="s">
        <v>168</v>
      </c>
      <c r="C457" s="4">
        <v>2</v>
      </c>
      <c r="D457" s="8">
        <v>1.39</v>
      </c>
      <c r="E457" s="4">
        <v>1</v>
      </c>
      <c r="F457" s="8">
        <v>1.05</v>
      </c>
      <c r="G457" s="4">
        <v>1</v>
      </c>
      <c r="H457" s="8">
        <v>2.27</v>
      </c>
      <c r="I457" s="4">
        <v>0</v>
      </c>
    </row>
    <row r="458" spans="1:9" x14ac:dyDescent="0.2">
      <c r="A458" s="2">
        <v>18</v>
      </c>
      <c r="B458" s="1" t="s">
        <v>121</v>
      </c>
      <c r="C458" s="4">
        <v>2</v>
      </c>
      <c r="D458" s="8">
        <v>1.39</v>
      </c>
      <c r="E458" s="4">
        <v>0</v>
      </c>
      <c r="F458" s="8">
        <v>0</v>
      </c>
      <c r="G458" s="4">
        <v>2</v>
      </c>
      <c r="H458" s="8">
        <v>4.55</v>
      </c>
      <c r="I458" s="4">
        <v>0</v>
      </c>
    </row>
    <row r="459" spans="1:9" x14ac:dyDescent="0.2">
      <c r="A459" s="2">
        <v>18</v>
      </c>
      <c r="B459" s="1" t="s">
        <v>117</v>
      </c>
      <c r="C459" s="4">
        <v>2</v>
      </c>
      <c r="D459" s="8">
        <v>1.39</v>
      </c>
      <c r="E459" s="4">
        <v>2</v>
      </c>
      <c r="F459" s="8">
        <v>2.11</v>
      </c>
      <c r="G459" s="4">
        <v>0</v>
      </c>
      <c r="H459" s="8">
        <v>0</v>
      </c>
      <c r="I459" s="4">
        <v>0</v>
      </c>
    </row>
    <row r="460" spans="1:9" x14ac:dyDescent="0.2">
      <c r="A460" s="2">
        <v>18</v>
      </c>
      <c r="B460" s="1" t="s">
        <v>124</v>
      </c>
      <c r="C460" s="4">
        <v>2</v>
      </c>
      <c r="D460" s="8">
        <v>1.39</v>
      </c>
      <c r="E460" s="4">
        <v>1</v>
      </c>
      <c r="F460" s="8">
        <v>1.05</v>
      </c>
      <c r="G460" s="4">
        <v>1</v>
      </c>
      <c r="H460" s="8">
        <v>2.27</v>
      </c>
      <c r="I460" s="4">
        <v>0</v>
      </c>
    </row>
    <row r="461" spans="1:9" x14ac:dyDescent="0.2">
      <c r="A461" s="2">
        <v>18</v>
      </c>
      <c r="B461" s="1" t="s">
        <v>108</v>
      </c>
      <c r="C461" s="4">
        <v>2</v>
      </c>
      <c r="D461" s="8">
        <v>1.39</v>
      </c>
      <c r="E461" s="4">
        <v>2</v>
      </c>
      <c r="F461" s="8">
        <v>2.11</v>
      </c>
      <c r="G461" s="4">
        <v>0</v>
      </c>
      <c r="H461" s="8">
        <v>0</v>
      </c>
      <c r="I461" s="4">
        <v>0</v>
      </c>
    </row>
    <row r="462" spans="1:9" x14ac:dyDescent="0.2">
      <c r="A462" s="2">
        <v>18</v>
      </c>
      <c r="B462" s="1" t="s">
        <v>155</v>
      </c>
      <c r="C462" s="4">
        <v>2</v>
      </c>
      <c r="D462" s="8">
        <v>1.39</v>
      </c>
      <c r="E462" s="4">
        <v>2</v>
      </c>
      <c r="F462" s="8">
        <v>2.11</v>
      </c>
      <c r="G462" s="4">
        <v>0</v>
      </c>
      <c r="H462" s="8">
        <v>0</v>
      </c>
      <c r="I462" s="4">
        <v>0</v>
      </c>
    </row>
    <row r="463" spans="1:9" x14ac:dyDescent="0.2">
      <c r="A463" s="2">
        <v>18</v>
      </c>
      <c r="B463" s="1" t="s">
        <v>176</v>
      </c>
      <c r="C463" s="4">
        <v>2</v>
      </c>
      <c r="D463" s="8">
        <v>1.39</v>
      </c>
      <c r="E463" s="4">
        <v>1</v>
      </c>
      <c r="F463" s="8">
        <v>1.05</v>
      </c>
      <c r="G463" s="4">
        <v>1</v>
      </c>
      <c r="H463" s="8">
        <v>2.27</v>
      </c>
      <c r="I463" s="4">
        <v>0</v>
      </c>
    </row>
    <row r="464" spans="1:9" x14ac:dyDescent="0.2">
      <c r="A464" s="2">
        <v>18</v>
      </c>
      <c r="B464" s="1" t="s">
        <v>114</v>
      </c>
      <c r="C464" s="4">
        <v>2</v>
      </c>
      <c r="D464" s="8">
        <v>1.39</v>
      </c>
      <c r="E464" s="4">
        <v>2</v>
      </c>
      <c r="F464" s="8">
        <v>2.11</v>
      </c>
      <c r="G464" s="4">
        <v>0</v>
      </c>
      <c r="H464" s="8">
        <v>0</v>
      </c>
      <c r="I464" s="4">
        <v>0</v>
      </c>
    </row>
    <row r="465" spans="1:9" x14ac:dyDescent="0.2">
      <c r="A465" s="1"/>
      <c r="C465" s="4"/>
      <c r="D465" s="8"/>
      <c r="E465" s="4"/>
      <c r="F465" s="8"/>
      <c r="G465" s="4"/>
      <c r="H465" s="8"/>
      <c r="I465" s="4"/>
    </row>
    <row r="466" spans="1:9" x14ac:dyDescent="0.2">
      <c r="A466" s="1" t="s">
        <v>18</v>
      </c>
      <c r="C466" s="4"/>
      <c r="D466" s="8"/>
      <c r="E466" s="4"/>
      <c r="F466" s="8"/>
      <c r="G466" s="4"/>
      <c r="H466" s="8"/>
      <c r="I466" s="4"/>
    </row>
    <row r="467" spans="1:9" x14ac:dyDescent="0.2">
      <c r="A467" s="2">
        <v>1</v>
      </c>
      <c r="B467" s="1" t="s">
        <v>127</v>
      </c>
      <c r="C467" s="4">
        <v>4</v>
      </c>
      <c r="D467" s="8">
        <v>12.9</v>
      </c>
      <c r="E467" s="4">
        <v>4</v>
      </c>
      <c r="F467" s="8">
        <v>18.18</v>
      </c>
      <c r="G467" s="4">
        <v>0</v>
      </c>
      <c r="H467" s="8">
        <v>0</v>
      </c>
      <c r="I467" s="4">
        <v>0</v>
      </c>
    </row>
    <row r="468" spans="1:9" x14ac:dyDescent="0.2">
      <c r="A468" s="2">
        <v>2</v>
      </c>
      <c r="B468" s="1" t="s">
        <v>96</v>
      </c>
      <c r="C468" s="4">
        <v>3</v>
      </c>
      <c r="D468" s="8">
        <v>9.68</v>
      </c>
      <c r="E468" s="4">
        <v>0</v>
      </c>
      <c r="F468" s="8">
        <v>0</v>
      </c>
      <c r="G468" s="4">
        <v>3</v>
      </c>
      <c r="H468" s="8">
        <v>50</v>
      </c>
      <c r="I468" s="4">
        <v>0</v>
      </c>
    </row>
    <row r="469" spans="1:9" x14ac:dyDescent="0.2">
      <c r="A469" s="2">
        <v>2</v>
      </c>
      <c r="B469" s="1" t="s">
        <v>100</v>
      </c>
      <c r="C469" s="4">
        <v>3</v>
      </c>
      <c r="D469" s="8">
        <v>9.68</v>
      </c>
      <c r="E469" s="4">
        <v>3</v>
      </c>
      <c r="F469" s="8">
        <v>13.64</v>
      </c>
      <c r="G469" s="4">
        <v>0</v>
      </c>
      <c r="H469" s="8">
        <v>0</v>
      </c>
      <c r="I469" s="4">
        <v>0</v>
      </c>
    </row>
    <row r="470" spans="1:9" x14ac:dyDescent="0.2">
      <c r="A470" s="2">
        <v>2</v>
      </c>
      <c r="B470" s="1" t="s">
        <v>103</v>
      </c>
      <c r="C470" s="4">
        <v>3</v>
      </c>
      <c r="D470" s="8">
        <v>9.68</v>
      </c>
      <c r="E470" s="4">
        <v>3</v>
      </c>
      <c r="F470" s="8">
        <v>13.64</v>
      </c>
      <c r="G470" s="4">
        <v>0</v>
      </c>
      <c r="H470" s="8">
        <v>0</v>
      </c>
      <c r="I470" s="4">
        <v>0</v>
      </c>
    </row>
    <row r="471" spans="1:9" x14ac:dyDescent="0.2">
      <c r="A471" s="2">
        <v>5</v>
      </c>
      <c r="B471" s="1" t="s">
        <v>123</v>
      </c>
      <c r="C471" s="4">
        <v>2</v>
      </c>
      <c r="D471" s="8">
        <v>6.45</v>
      </c>
      <c r="E471" s="4">
        <v>1</v>
      </c>
      <c r="F471" s="8">
        <v>4.55</v>
      </c>
      <c r="G471" s="4">
        <v>1</v>
      </c>
      <c r="H471" s="8">
        <v>16.670000000000002</v>
      </c>
      <c r="I471" s="4">
        <v>0</v>
      </c>
    </row>
    <row r="472" spans="1:9" x14ac:dyDescent="0.2">
      <c r="A472" s="2">
        <v>6</v>
      </c>
      <c r="B472" s="1" t="s">
        <v>98</v>
      </c>
      <c r="C472" s="4">
        <v>1</v>
      </c>
      <c r="D472" s="8">
        <v>3.23</v>
      </c>
      <c r="E472" s="4">
        <v>1</v>
      </c>
      <c r="F472" s="8">
        <v>4.55</v>
      </c>
      <c r="G472" s="4">
        <v>0</v>
      </c>
      <c r="H472" s="8">
        <v>0</v>
      </c>
      <c r="I472" s="4">
        <v>0</v>
      </c>
    </row>
    <row r="473" spans="1:9" x14ac:dyDescent="0.2">
      <c r="A473" s="2">
        <v>6</v>
      </c>
      <c r="B473" s="1" t="s">
        <v>169</v>
      </c>
      <c r="C473" s="4">
        <v>1</v>
      </c>
      <c r="D473" s="8">
        <v>3.23</v>
      </c>
      <c r="E473" s="4">
        <v>1</v>
      </c>
      <c r="F473" s="8">
        <v>4.55</v>
      </c>
      <c r="G473" s="4">
        <v>0</v>
      </c>
      <c r="H473" s="8">
        <v>0</v>
      </c>
      <c r="I473" s="4">
        <v>0</v>
      </c>
    </row>
    <row r="474" spans="1:9" x14ac:dyDescent="0.2">
      <c r="A474" s="2">
        <v>6</v>
      </c>
      <c r="B474" s="1" t="s">
        <v>177</v>
      </c>
      <c r="C474" s="4">
        <v>1</v>
      </c>
      <c r="D474" s="8">
        <v>3.23</v>
      </c>
      <c r="E474" s="4">
        <v>1</v>
      </c>
      <c r="F474" s="8">
        <v>4.55</v>
      </c>
      <c r="G474" s="4">
        <v>0</v>
      </c>
      <c r="H474" s="8">
        <v>0</v>
      </c>
      <c r="I474" s="4">
        <v>0</v>
      </c>
    </row>
    <row r="475" spans="1:9" x14ac:dyDescent="0.2">
      <c r="A475" s="2">
        <v>6</v>
      </c>
      <c r="B475" s="1" t="s">
        <v>133</v>
      </c>
      <c r="C475" s="4">
        <v>1</v>
      </c>
      <c r="D475" s="8">
        <v>3.23</v>
      </c>
      <c r="E475" s="4">
        <v>1</v>
      </c>
      <c r="F475" s="8">
        <v>4.55</v>
      </c>
      <c r="G475" s="4">
        <v>0</v>
      </c>
      <c r="H475" s="8">
        <v>0</v>
      </c>
      <c r="I475" s="4">
        <v>0</v>
      </c>
    </row>
    <row r="476" spans="1:9" x14ac:dyDescent="0.2">
      <c r="A476" s="2">
        <v>6</v>
      </c>
      <c r="B476" s="1" t="s">
        <v>178</v>
      </c>
      <c r="C476" s="4">
        <v>1</v>
      </c>
      <c r="D476" s="8">
        <v>3.23</v>
      </c>
      <c r="E476" s="4">
        <v>0</v>
      </c>
      <c r="F476" s="8">
        <v>0</v>
      </c>
      <c r="G476" s="4">
        <v>1</v>
      </c>
      <c r="H476" s="8">
        <v>16.670000000000002</v>
      </c>
      <c r="I476" s="4">
        <v>0</v>
      </c>
    </row>
    <row r="477" spans="1:9" x14ac:dyDescent="0.2">
      <c r="A477" s="2">
        <v>6</v>
      </c>
      <c r="B477" s="1" t="s">
        <v>179</v>
      </c>
      <c r="C477" s="4">
        <v>1</v>
      </c>
      <c r="D477" s="8">
        <v>3.23</v>
      </c>
      <c r="E477" s="4">
        <v>0</v>
      </c>
      <c r="F477" s="8">
        <v>0</v>
      </c>
      <c r="G477" s="4">
        <v>0</v>
      </c>
      <c r="H477" s="8">
        <v>0</v>
      </c>
      <c r="I477" s="4">
        <v>1</v>
      </c>
    </row>
    <row r="478" spans="1:9" x14ac:dyDescent="0.2">
      <c r="A478" s="2">
        <v>6</v>
      </c>
      <c r="B478" s="1" t="s">
        <v>126</v>
      </c>
      <c r="C478" s="4">
        <v>1</v>
      </c>
      <c r="D478" s="8">
        <v>3.23</v>
      </c>
      <c r="E478" s="4">
        <v>0</v>
      </c>
      <c r="F478" s="8">
        <v>0</v>
      </c>
      <c r="G478" s="4">
        <v>1</v>
      </c>
      <c r="H478" s="8">
        <v>16.670000000000002</v>
      </c>
      <c r="I478" s="4">
        <v>0</v>
      </c>
    </row>
    <row r="479" spans="1:9" x14ac:dyDescent="0.2">
      <c r="A479" s="2">
        <v>6</v>
      </c>
      <c r="B479" s="1" t="s">
        <v>143</v>
      </c>
      <c r="C479" s="4">
        <v>1</v>
      </c>
      <c r="D479" s="8">
        <v>3.23</v>
      </c>
      <c r="E479" s="4">
        <v>1</v>
      </c>
      <c r="F479" s="8">
        <v>4.55</v>
      </c>
      <c r="G479" s="4">
        <v>0</v>
      </c>
      <c r="H479" s="8">
        <v>0</v>
      </c>
      <c r="I479" s="4">
        <v>0</v>
      </c>
    </row>
    <row r="480" spans="1:9" x14ac:dyDescent="0.2">
      <c r="A480" s="2">
        <v>6</v>
      </c>
      <c r="B480" s="1" t="s">
        <v>180</v>
      </c>
      <c r="C480" s="4">
        <v>1</v>
      </c>
      <c r="D480" s="8">
        <v>3.23</v>
      </c>
      <c r="E480" s="4">
        <v>1</v>
      </c>
      <c r="F480" s="8">
        <v>4.55</v>
      </c>
      <c r="G480" s="4">
        <v>0</v>
      </c>
      <c r="H480" s="8">
        <v>0</v>
      </c>
      <c r="I480" s="4">
        <v>0</v>
      </c>
    </row>
    <row r="481" spans="1:9" x14ac:dyDescent="0.2">
      <c r="A481" s="2">
        <v>6</v>
      </c>
      <c r="B481" s="1" t="s">
        <v>105</v>
      </c>
      <c r="C481" s="4">
        <v>1</v>
      </c>
      <c r="D481" s="8">
        <v>3.23</v>
      </c>
      <c r="E481" s="4">
        <v>1</v>
      </c>
      <c r="F481" s="8">
        <v>4.55</v>
      </c>
      <c r="G481" s="4">
        <v>0</v>
      </c>
      <c r="H481" s="8">
        <v>0</v>
      </c>
      <c r="I481" s="4">
        <v>0</v>
      </c>
    </row>
    <row r="482" spans="1:9" x14ac:dyDescent="0.2">
      <c r="A482" s="2">
        <v>6</v>
      </c>
      <c r="B482" s="1" t="s">
        <v>145</v>
      </c>
      <c r="C482" s="4">
        <v>1</v>
      </c>
      <c r="D482" s="8">
        <v>3.23</v>
      </c>
      <c r="E482" s="4">
        <v>1</v>
      </c>
      <c r="F482" s="8">
        <v>4.55</v>
      </c>
      <c r="G482" s="4">
        <v>0</v>
      </c>
      <c r="H482" s="8">
        <v>0</v>
      </c>
      <c r="I482" s="4">
        <v>0</v>
      </c>
    </row>
    <row r="483" spans="1:9" x14ac:dyDescent="0.2">
      <c r="A483" s="2">
        <v>6</v>
      </c>
      <c r="B483" s="1" t="s">
        <v>108</v>
      </c>
      <c r="C483" s="4">
        <v>1</v>
      </c>
      <c r="D483" s="8">
        <v>3.23</v>
      </c>
      <c r="E483" s="4">
        <v>1</v>
      </c>
      <c r="F483" s="8">
        <v>4.55</v>
      </c>
      <c r="G483" s="4">
        <v>0</v>
      </c>
      <c r="H483" s="8">
        <v>0</v>
      </c>
      <c r="I483" s="4">
        <v>0</v>
      </c>
    </row>
    <row r="484" spans="1:9" x14ac:dyDescent="0.2">
      <c r="A484" s="2">
        <v>6</v>
      </c>
      <c r="B484" s="1" t="s">
        <v>139</v>
      </c>
      <c r="C484" s="4">
        <v>1</v>
      </c>
      <c r="D484" s="8">
        <v>3.23</v>
      </c>
      <c r="E484" s="4">
        <v>0</v>
      </c>
      <c r="F484" s="8">
        <v>0</v>
      </c>
      <c r="G484" s="4">
        <v>0</v>
      </c>
      <c r="H484" s="8">
        <v>0</v>
      </c>
      <c r="I484" s="4">
        <v>0</v>
      </c>
    </row>
    <row r="485" spans="1:9" x14ac:dyDescent="0.2">
      <c r="A485" s="2">
        <v>6</v>
      </c>
      <c r="B485" s="1" t="s">
        <v>111</v>
      </c>
      <c r="C485" s="4">
        <v>1</v>
      </c>
      <c r="D485" s="8">
        <v>3.23</v>
      </c>
      <c r="E485" s="4">
        <v>1</v>
      </c>
      <c r="F485" s="8">
        <v>4.55</v>
      </c>
      <c r="G485" s="4">
        <v>0</v>
      </c>
      <c r="H485" s="8">
        <v>0</v>
      </c>
      <c r="I485" s="4">
        <v>0</v>
      </c>
    </row>
    <row r="486" spans="1:9" x14ac:dyDescent="0.2">
      <c r="A486" s="2">
        <v>6</v>
      </c>
      <c r="B486" s="1" t="s">
        <v>112</v>
      </c>
      <c r="C486" s="4">
        <v>1</v>
      </c>
      <c r="D486" s="8">
        <v>3.23</v>
      </c>
      <c r="E486" s="4">
        <v>1</v>
      </c>
      <c r="F486" s="8">
        <v>4.55</v>
      </c>
      <c r="G486" s="4">
        <v>0</v>
      </c>
      <c r="H486" s="8">
        <v>0</v>
      </c>
      <c r="I486" s="4">
        <v>0</v>
      </c>
    </row>
    <row r="487" spans="1:9" x14ac:dyDescent="0.2">
      <c r="A487" s="2">
        <v>6</v>
      </c>
      <c r="B487" s="1" t="s">
        <v>173</v>
      </c>
      <c r="C487" s="4">
        <v>1</v>
      </c>
      <c r="D487" s="8">
        <v>3.23</v>
      </c>
      <c r="E487" s="4">
        <v>0</v>
      </c>
      <c r="F487" s="8">
        <v>0</v>
      </c>
      <c r="G487" s="4">
        <v>0</v>
      </c>
      <c r="H487" s="8">
        <v>0</v>
      </c>
      <c r="I487" s="4">
        <v>1</v>
      </c>
    </row>
    <row r="488" spans="1:9" x14ac:dyDescent="0.2">
      <c r="A488" s="1"/>
      <c r="C488" s="4"/>
      <c r="D488" s="8"/>
      <c r="E488" s="4"/>
      <c r="F488" s="8"/>
      <c r="G488" s="4"/>
      <c r="H488" s="8"/>
      <c r="I488" s="4"/>
    </row>
    <row r="489" spans="1:9" x14ac:dyDescent="0.2">
      <c r="A489" s="1" t="s">
        <v>19</v>
      </c>
      <c r="C489" s="4"/>
      <c r="D489" s="8"/>
      <c r="E489" s="4"/>
      <c r="F489" s="8"/>
      <c r="G489" s="4"/>
      <c r="H489" s="8"/>
      <c r="I489" s="4"/>
    </row>
    <row r="490" spans="1:9" x14ac:dyDescent="0.2">
      <c r="A490" s="2">
        <v>1</v>
      </c>
      <c r="B490" s="1" t="s">
        <v>112</v>
      </c>
      <c r="C490" s="4">
        <v>37</v>
      </c>
      <c r="D490" s="8">
        <v>5.91</v>
      </c>
      <c r="E490" s="4">
        <v>36</v>
      </c>
      <c r="F490" s="8">
        <v>8.6999999999999993</v>
      </c>
      <c r="G490" s="4">
        <v>1</v>
      </c>
      <c r="H490" s="8">
        <v>0.52</v>
      </c>
      <c r="I490" s="4">
        <v>0</v>
      </c>
    </row>
    <row r="491" spans="1:9" x14ac:dyDescent="0.2">
      <c r="A491" s="2">
        <v>2</v>
      </c>
      <c r="B491" s="1" t="s">
        <v>106</v>
      </c>
      <c r="C491" s="4">
        <v>24</v>
      </c>
      <c r="D491" s="8">
        <v>3.83</v>
      </c>
      <c r="E491" s="4">
        <v>22</v>
      </c>
      <c r="F491" s="8">
        <v>5.31</v>
      </c>
      <c r="G491" s="4">
        <v>1</v>
      </c>
      <c r="H491" s="8">
        <v>0.52</v>
      </c>
      <c r="I491" s="4">
        <v>0</v>
      </c>
    </row>
    <row r="492" spans="1:9" x14ac:dyDescent="0.2">
      <c r="A492" s="2">
        <v>3</v>
      </c>
      <c r="B492" s="1" t="s">
        <v>100</v>
      </c>
      <c r="C492" s="4">
        <v>23</v>
      </c>
      <c r="D492" s="8">
        <v>3.67</v>
      </c>
      <c r="E492" s="4">
        <v>15</v>
      </c>
      <c r="F492" s="8">
        <v>3.62</v>
      </c>
      <c r="G492" s="4">
        <v>8</v>
      </c>
      <c r="H492" s="8">
        <v>4.1500000000000004</v>
      </c>
      <c r="I492" s="4">
        <v>0</v>
      </c>
    </row>
    <row r="493" spans="1:9" x14ac:dyDescent="0.2">
      <c r="A493" s="2">
        <v>4</v>
      </c>
      <c r="B493" s="1" t="s">
        <v>111</v>
      </c>
      <c r="C493" s="4">
        <v>19</v>
      </c>
      <c r="D493" s="8">
        <v>3.04</v>
      </c>
      <c r="E493" s="4">
        <v>19</v>
      </c>
      <c r="F493" s="8">
        <v>4.59</v>
      </c>
      <c r="G493" s="4">
        <v>0</v>
      </c>
      <c r="H493" s="8">
        <v>0</v>
      </c>
      <c r="I493" s="4">
        <v>0</v>
      </c>
    </row>
    <row r="494" spans="1:9" x14ac:dyDescent="0.2">
      <c r="A494" s="2">
        <v>5</v>
      </c>
      <c r="B494" s="1" t="s">
        <v>96</v>
      </c>
      <c r="C494" s="4">
        <v>18</v>
      </c>
      <c r="D494" s="8">
        <v>2.88</v>
      </c>
      <c r="E494" s="4">
        <v>2</v>
      </c>
      <c r="F494" s="8">
        <v>0.48</v>
      </c>
      <c r="G494" s="4">
        <v>16</v>
      </c>
      <c r="H494" s="8">
        <v>8.2899999999999991</v>
      </c>
      <c r="I494" s="4">
        <v>0</v>
      </c>
    </row>
    <row r="495" spans="1:9" x14ac:dyDescent="0.2">
      <c r="A495" s="2">
        <v>5</v>
      </c>
      <c r="B495" s="1" t="s">
        <v>98</v>
      </c>
      <c r="C495" s="4">
        <v>18</v>
      </c>
      <c r="D495" s="8">
        <v>2.88</v>
      </c>
      <c r="E495" s="4">
        <v>15</v>
      </c>
      <c r="F495" s="8">
        <v>3.62</v>
      </c>
      <c r="G495" s="4">
        <v>3</v>
      </c>
      <c r="H495" s="8">
        <v>1.55</v>
      </c>
      <c r="I495" s="4">
        <v>0</v>
      </c>
    </row>
    <row r="496" spans="1:9" x14ac:dyDescent="0.2">
      <c r="A496" s="2">
        <v>5</v>
      </c>
      <c r="B496" s="1" t="s">
        <v>108</v>
      </c>
      <c r="C496" s="4">
        <v>18</v>
      </c>
      <c r="D496" s="8">
        <v>2.88</v>
      </c>
      <c r="E496" s="4">
        <v>16</v>
      </c>
      <c r="F496" s="8">
        <v>3.86</v>
      </c>
      <c r="G496" s="4">
        <v>2</v>
      </c>
      <c r="H496" s="8">
        <v>1.04</v>
      </c>
      <c r="I496" s="4">
        <v>0</v>
      </c>
    </row>
    <row r="497" spans="1:9" x14ac:dyDescent="0.2">
      <c r="A497" s="2">
        <v>8</v>
      </c>
      <c r="B497" s="1" t="s">
        <v>105</v>
      </c>
      <c r="C497" s="4">
        <v>17</v>
      </c>
      <c r="D497" s="8">
        <v>2.72</v>
      </c>
      <c r="E497" s="4">
        <v>13</v>
      </c>
      <c r="F497" s="8">
        <v>3.14</v>
      </c>
      <c r="G497" s="4">
        <v>4</v>
      </c>
      <c r="H497" s="8">
        <v>2.0699999999999998</v>
      </c>
      <c r="I497" s="4">
        <v>0</v>
      </c>
    </row>
    <row r="498" spans="1:9" x14ac:dyDescent="0.2">
      <c r="A498" s="2">
        <v>8</v>
      </c>
      <c r="B498" s="1" t="s">
        <v>118</v>
      </c>
      <c r="C498" s="4">
        <v>17</v>
      </c>
      <c r="D498" s="8">
        <v>2.72</v>
      </c>
      <c r="E498" s="4">
        <v>14</v>
      </c>
      <c r="F498" s="8">
        <v>3.38</v>
      </c>
      <c r="G498" s="4">
        <v>2</v>
      </c>
      <c r="H498" s="8">
        <v>1.04</v>
      </c>
      <c r="I498" s="4">
        <v>1</v>
      </c>
    </row>
    <row r="499" spans="1:9" x14ac:dyDescent="0.2">
      <c r="A499" s="2">
        <v>10</v>
      </c>
      <c r="B499" s="1" t="s">
        <v>132</v>
      </c>
      <c r="C499" s="4">
        <v>14</v>
      </c>
      <c r="D499" s="8">
        <v>2.2400000000000002</v>
      </c>
      <c r="E499" s="4">
        <v>12</v>
      </c>
      <c r="F499" s="8">
        <v>2.9</v>
      </c>
      <c r="G499" s="4">
        <v>2</v>
      </c>
      <c r="H499" s="8">
        <v>1.04</v>
      </c>
      <c r="I499" s="4">
        <v>0</v>
      </c>
    </row>
    <row r="500" spans="1:9" x14ac:dyDescent="0.2">
      <c r="A500" s="2">
        <v>10</v>
      </c>
      <c r="B500" s="1" t="s">
        <v>145</v>
      </c>
      <c r="C500" s="4">
        <v>14</v>
      </c>
      <c r="D500" s="8">
        <v>2.2400000000000002</v>
      </c>
      <c r="E500" s="4">
        <v>13</v>
      </c>
      <c r="F500" s="8">
        <v>3.14</v>
      </c>
      <c r="G500" s="4">
        <v>1</v>
      </c>
      <c r="H500" s="8">
        <v>0.52</v>
      </c>
      <c r="I500" s="4">
        <v>0</v>
      </c>
    </row>
    <row r="501" spans="1:9" x14ac:dyDescent="0.2">
      <c r="A501" s="2">
        <v>12</v>
      </c>
      <c r="B501" s="1" t="s">
        <v>127</v>
      </c>
      <c r="C501" s="4">
        <v>13</v>
      </c>
      <c r="D501" s="8">
        <v>2.08</v>
      </c>
      <c r="E501" s="4">
        <v>10</v>
      </c>
      <c r="F501" s="8">
        <v>2.42</v>
      </c>
      <c r="G501" s="4">
        <v>3</v>
      </c>
      <c r="H501" s="8">
        <v>1.55</v>
      </c>
      <c r="I501" s="4">
        <v>0</v>
      </c>
    </row>
    <row r="502" spans="1:9" x14ac:dyDescent="0.2">
      <c r="A502" s="2">
        <v>12</v>
      </c>
      <c r="B502" s="1" t="s">
        <v>109</v>
      </c>
      <c r="C502" s="4">
        <v>13</v>
      </c>
      <c r="D502" s="8">
        <v>2.08</v>
      </c>
      <c r="E502" s="4">
        <v>13</v>
      </c>
      <c r="F502" s="8">
        <v>3.14</v>
      </c>
      <c r="G502" s="4">
        <v>0</v>
      </c>
      <c r="H502" s="8">
        <v>0</v>
      </c>
      <c r="I502" s="4">
        <v>0</v>
      </c>
    </row>
    <row r="503" spans="1:9" x14ac:dyDescent="0.2">
      <c r="A503" s="2">
        <v>12</v>
      </c>
      <c r="B503" s="1" t="s">
        <v>110</v>
      </c>
      <c r="C503" s="4">
        <v>13</v>
      </c>
      <c r="D503" s="8">
        <v>2.08</v>
      </c>
      <c r="E503" s="4">
        <v>12</v>
      </c>
      <c r="F503" s="8">
        <v>2.9</v>
      </c>
      <c r="G503" s="4">
        <v>1</v>
      </c>
      <c r="H503" s="8">
        <v>0.52</v>
      </c>
      <c r="I503" s="4">
        <v>0</v>
      </c>
    </row>
    <row r="504" spans="1:9" x14ac:dyDescent="0.2">
      <c r="A504" s="2">
        <v>15</v>
      </c>
      <c r="B504" s="1" t="s">
        <v>122</v>
      </c>
      <c r="C504" s="4">
        <v>12</v>
      </c>
      <c r="D504" s="8">
        <v>1.92</v>
      </c>
      <c r="E504" s="4">
        <v>12</v>
      </c>
      <c r="F504" s="8">
        <v>2.9</v>
      </c>
      <c r="G504" s="4">
        <v>0</v>
      </c>
      <c r="H504" s="8">
        <v>0</v>
      </c>
      <c r="I504" s="4">
        <v>0</v>
      </c>
    </row>
    <row r="505" spans="1:9" x14ac:dyDescent="0.2">
      <c r="A505" s="2">
        <v>16</v>
      </c>
      <c r="B505" s="1" t="s">
        <v>124</v>
      </c>
      <c r="C505" s="4">
        <v>11</v>
      </c>
      <c r="D505" s="8">
        <v>1.76</v>
      </c>
      <c r="E505" s="4">
        <v>9</v>
      </c>
      <c r="F505" s="8">
        <v>2.17</v>
      </c>
      <c r="G505" s="4">
        <v>1</v>
      </c>
      <c r="H505" s="8">
        <v>0.52</v>
      </c>
      <c r="I505" s="4">
        <v>1</v>
      </c>
    </row>
    <row r="506" spans="1:9" x14ac:dyDescent="0.2">
      <c r="A506" s="2">
        <v>17</v>
      </c>
      <c r="B506" s="1" t="s">
        <v>126</v>
      </c>
      <c r="C506" s="4">
        <v>10</v>
      </c>
      <c r="D506" s="8">
        <v>1.6</v>
      </c>
      <c r="E506" s="4">
        <v>2</v>
      </c>
      <c r="F506" s="8">
        <v>0.48</v>
      </c>
      <c r="G506" s="4">
        <v>8</v>
      </c>
      <c r="H506" s="8">
        <v>4.1500000000000004</v>
      </c>
      <c r="I506" s="4">
        <v>0</v>
      </c>
    </row>
    <row r="507" spans="1:9" x14ac:dyDescent="0.2">
      <c r="A507" s="2">
        <v>17</v>
      </c>
      <c r="B507" s="1" t="s">
        <v>101</v>
      </c>
      <c r="C507" s="4">
        <v>10</v>
      </c>
      <c r="D507" s="8">
        <v>1.6</v>
      </c>
      <c r="E507" s="4">
        <v>3</v>
      </c>
      <c r="F507" s="8">
        <v>0.72</v>
      </c>
      <c r="G507" s="4">
        <v>4</v>
      </c>
      <c r="H507" s="8">
        <v>2.0699999999999998</v>
      </c>
      <c r="I507" s="4">
        <v>3</v>
      </c>
    </row>
    <row r="508" spans="1:9" x14ac:dyDescent="0.2">
      <c r="A508" s="2">
        <v>17</v>
      </c>
      <c r="B508" s="1" t="s">
        <v>121</v>
      </c>
      <c r="C508" s="4">
        <v>10</v>
      </c>
      <c r="D508" s="8">
        <v>1.6</v>
      </c>
      <c r="E508" s="4">
        <v>1</v>
      </c>
      <c r="F508" s="8">
        <v>0.24</v>
      </c>
      <c r="G508" s="4">
        <v>9</v>
      </c>
      <c r="H508" s="8">
        <v>4.66</v>
      </c>
      <c r="I508" s="4">
        <v>0</v>
      </c>
    </row>
    <row r="509" spans="1:9" x14ac:dyDescent="0.2">
      <c r="A509" s="2">
        <v>20</v>
      </c>
      <c r="B509" s="1" t="s">
        <v>97</v>
      </c>
      <c r="C509" s="4">
        <v>9</v>
      </c>
      <c r="D509" s="8">
        <v>1.44</v>
      </c>
      <c r="E509" s="4">
        <v>5</v>
      </c>
      <c r="F509" s="8">
        <v>1.21</v>
      </c>
      <c r="G509" s="4">
        <v>4</v>
      </c>
      <c r="H509" s="8">
        <v>2.0699999999999998</v>
      </c>
      <c r="I509" s="4">
        <v>0</v>
      </c>
    </row>
    <row r="510" spans="1:9" x14ac:dyDescent="0.2">
      <c r="A510" s="2">
        <v>20</v>
      </c>
      <c r="B510" s="1" t="s">
        <v>141</v>
      </c>
      <c r="C510" s="4">
        <v>9</v>
      </c>
      <c r="D510" s="8">
        <v>1.44</v>
      </c>
      <c r="E510" s="4">
        <v>4</v>
      </c>
      <c r="F510" s="8">
        <v>0.97</v>
      </c>
      <c r="G510" s="4">
        <v>5</v>
      </c>
      <c r="H510" s="8">
        <v>2.59</v>
      </c>
      <c r="I510" s="4">
        <v>0</v>
      </c>
    </row>
    <row r="511" spans="1:9" x14ac:dyDescent="0.2">
      <c r="A511" s="2">
        <v>20</v>
      </c>
      <c r="B511" s="1" t="s">
        <v>119</v>
      </c>
      <c r="C511" s="4">
        <v>9</v>
      </c>
      <c r="D511" s="8">
        <v>1.44</v>
      </c>
      <c r="E511" s="4">
        <v>6</v>
      </c>
      <c r="F511" s="8">
        <v>1.45</v>
      </c>
      <c r="G511" s="4">
        <v>3</v>
      </c>
      <c r="H511" s="8">
        <v>1.55</v>
      </c>
      <c r="I511" s="4">
        <v>0</v>
      </c>
    </row>
    <row r="512" spans="1:9" x14ac:dyDescent="0.2">
      <c r="A512" s="1"/>
      <c r="C512" s="4"/>
      <c r="D512" s="8"/>
      <c r="E512" s="4"/>
      <c r="F512" s="8"/>
      <c r="G512" s="4"/>
      <c r="H512" s="8"/>
      <c r="I512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A3C28-74A3-426F-B9B1-4C8A938DE8B2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182</v>
      </c>
    </row>
    <row r="4" spans="2:9" ht="33" customHeight="1" x14ac:dyDescent="0.2">
      <c r="B4" t="s">
        <v>183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11</v>
      </c>
      <c r="D5" s="8">
        <v>0.06</v>
      </c>
      <c r="E5" s="12">
        <v>1</v>
      </c>
      <c r="F5" s="8">
        <v>0.01</v>
      </c>
      <c r="G5" s="12">
        <v>10</v>
      </c>
      <c r="H5" s="8">
        <v>0.13</v>
      </c>
      <c r="I5" s="12">
        <v>0</v>
      </c>
    </row>
    <row r="6" spans="2:9" ht="15" customHeight="1" x14ac:dyDescent="0.2">
      <c r="B6" t="s">
        <v>21</v>
      </c>
      <c r="C6" s="12">
        <v>2621</v>
      </c>
      <c r="D6" s="8">
        <v>14.28</v>
      </c>
      <c r="E6" s="12">
        <v>1154</v>
      </c>
      <c r="F6" s="8">
        <v>11.57</v>
      </c>
      <c r="G6" s="12">
        <v>1467</v>
      </c>
      <c r="H6" s="8">
        <v>18.489999999999998</v>
      </c>
      <c r="I6" s="12">
        <v>0</v>
      </c>
    </row>
    <row r="7" spans="2:9" ht="15" customHeight="1" x14ac:dyDescent="0.2">
      <c r="B7" t="s">
        <v>22</v>
      </c>
      <c r="C7" s="12">
        <v>1310</v>
      </c>
      <c r="D7" s="8">
        <v>7.14</v>
      </c>
      <c r="E7" s="12">
        <v>551</v>
      </c>
      <c r="F7" s="8">
        <v>5.53</v>
      </c>
      <c r="G7" s="12">
        <v>747</v>
      </c>
      <c r="H7" s="8">
        <v>9.41</v>
      </c>
      <c r="I7" s="12">
        <v>12</v>
      </c>
    </row>
    <row r="8" spans="2:9" ht="15" customHeight="1" x14ac:dyDescent="0.2">
      <c r="B8" t="s">
        <v>23</v>
      </c>
      <c r="C8" s="12">
        <v>48</v>
      </c>
      <c r="D8" s="8">
        <v>0.26</v>
      </c>
      <c r="E8" s="12">
        <v>2</v>
      </c>
      <c r="F8" s="8">
        <v>0.02</v>
      </c>
      <c r="G8" s="12">
        <v>33</v>
      </c>
      <c r="H8" s="8">
        <v>0.42</v>
      </c>
      <c r="I8" s="12">
        <v>0</v>
      </c>
    </row>
    <row r="9" spans="2:9" ht="15" customHeight="1" x14ac:dyDescent="0.2">
      <c r="B9" t="s">
        <v>24</v>
      </c>
      <c r="C9" s="12">
        <v>133</v>
      </c>
      <c r="D9" s="8">
        <v>0.72</v>
      </c>
      <c r="E9" s="12">
        <v>13</v>
      </c>
      <c r="F9" s="8">
        <v>0.13</v>
      </c>
      <c r="G9" s="12">
        <v>117</v>
      </c>
      <c r="H9" s="8">
        <v>1.47</v>
      </c>
      <c r="I9" s="12">
        <v>1</v>
      </c>
    </row>
    <row r="10" spans="2:9" ht="15" customHeight="1" x14ac:dyDescent="0.2">
      <c r="B10" t="s">
        <v>25</v>
      </c>
      <c r="C10" s="12">
        <v>224</v>
      </c>
      <c r="D10" s="8">
        <v>1.22</v>
      </c>
      <c r="E10" s="12">
        <v>54</v>
      </c>
      <c r="F10" s="8">
        <v>0.54</v>
      </c>
      <c r="G10" s="12">
        <v>158</v>
      </c>
      <c r="H10" s="8">
        <v>1.99</v>
      </c>
      <c r="I10" s="12">
        <v>4</v>
      </c>
    </row>
    <row r="11" spans="2:9" ht="15" customHeight="1" x14ac:dyDescent="0.2">
      <c r="B11" t="s">
        <v>26</v>
      </c>
      <c r="C11" s="12">
        <v>4921</v>
      </c>
      <c r="D11" s="8">
        <v>26.81</v>
      </c>
      <c r="E11" s="12">
        <v>2471</v>
      </c>
      <c r="F11" s="8">
        <v>24.78</v>
      </c>
      <c r="G11" s="12">
        <v>2430</v>
      </c>
      <c r="H11" s="8">
        <v>30.62</v>
      </c>
      <c r="I11" s="12">
        <v>19</v>
      </c>
    </row>
    <row r="12" spans="2:9" ht="15" customHeight="1" x14ac:dyDescent="0.2">
      <c r="B12" t="s">
        <v>27</v>
      </c>
      <c r="C12" s="12">
        <v>141</v>
      </c>
      <c r="D12" s="8">
        <v>0.77</v>
      </c>
      <c r="E12" s="12">
        <v>21</v>
      </c>
      <c r="F12" s="8">
        <v>0.21</v>
      </c>
      <c r="G12" s="12">
        <v>120</v>
      </c>
      <c r="H12" s="8">
        <v>1.51</v>
      </c>
      <c r="I12" s="12">
        <v>0</v>
      </c>
    </row>
    <row r="13" spans="2:9" ht="15" customHeight="1" x14ac:dyDescent="0.2">
      <c r="B13" t="s">
        <v>28</v>
      </c>
      <c r="C13" s="12">
        <v>1301</v>
      </c>
      <c r="D13" s="8">
        <v>7.09</v>
      </c>
      <c r="E13" s="12">
        <v>595</v>
      </c>
      <c r="F13" s="8">
        <v>5.97</v>
      </c>
      <c r="G13" s="12">
        <v>700</v>
      </c>
      <c r="H13" s="8">
        <v>8.82</v>
      </c>
      <c r="I13" s="12">
        <v>3</v>
      </c>
    </row>
    <row r="14" spans="2:9" ht="15" customHeight="1" x14ac:dyDescent="0.2">
      <c r="B14" t="s">
        <v>29</v>
      </c>
      <c r="C14" s="12">
        <v>1024</v>
      </c>
      <c r="D14" s="8">
        <v>5.58</v>
      </c>
      <c r="E14" s="12">
        <v>533</v>
      </c>
      <c r="F14" s="8">
        <v>5.35</v>
      </c>
      <c r="G14" s="12">
        <v>471</v>
      </c>
      <c r="H14" s="8">
        <v>5.93</v>
      </c>
      <c r="I14" s="12">
        <v>1</v>
      </c>
    </row>
    <row r="15" spans="2:9" ht="15" customHeight="1" x14ac:dyDescent="0.2">
      <c r="B15" t="s">
        <v>30</v>
      </c>
      <c r="C15" s="12">
        <v>2046</v>
      </c>
      <c r="D15" s="8">
        <v>11.15</v>
      </c>
      <c r="E15" s="12">
        <v>1590</v>
      </c>
      <c r="F15" s="8">
        <v>15.95</v>
      </c>
      <c r="G15" s="12">
        <v>439</v>
      </c>
      <c r="H15" s="8">
        <v>5.53</v>
      </c>
      <c r="I15" s="12">
        <v>5</v>
      </c>
    </row>
    <row r="16" spans="2:9" ht="15" customHeight="1" x14ac:dyDescent="0.2">
      <c r="B16" t="s">
        <v>31</v>
      </c>
      <c r="C16" s="12">
        <v>2537</v>
      </c>
      <c r="D16" s="8">
        <v>13.82</v>
      </c>
      <c r="E16" s="12">
        <v>2057</v>
      </c>
      <c r="F16" s="8">
        <v>20.63</v>
      </c>
      <c r="G16" s="12">
        <v>461</v>
      </c>
      <c r="H16" s="8">
        <v>5.81</v>
      </c>
      <c r="I16" s="12">
        <v>10</v>
      </c>
    </row>
    <row r="17" spans="2:9" ht="15" customHeight="1" x14ac:dyDescent="0.2">
      <c r="B17" t="s">
        <v>32</v>
      </c>
      <c r="C17" s="12">
        <v>700</v>
      </c>
      <c r="D17" s="8">
        <v>3.81</v>
      </c>
      <c r="E17" s="12">
        <v>364</v>
      </c>
      <c r="F17" s="8">
        <v>3.65</v>
      </c>
      <c r="G17" s="12">
        <v>117</v>
      </c>
      <c r="H17" s="8">
        <v>1.47</v>
      </c>
      <c r="I17" s="12">
        <v>44</v>
      </c>
    </row>
    <row r="18" spans="2:9" ht="15" customHeight="1" x14ac:dyDescent="0.2">
      <c r="B18" t="s">
        <v>33</v>
      </c>
      <c r="C18" s="12">
        <v>745</v>
      </c>
      <c r="D18" s="8">
        <v>4.0599999999999996</v>
      </c>
      <c r="E18" s="12">
        <v>370</v>
      </c>
      <c r="F18" s="8">
        <v>3.71</v>
      </c>
      <c r="G18" s="12">
        <v>322</v>
      </c>
      <c r="H18" s="8">
        <v>4.0599999999999996</v>
      </c>
      <c r="I18" s="12">
        <v>16</v>
      </c>
    </row>
    <row r="19" spans="2:9" ht="15" customHeight="1" x14ac:dyDescent="0.2">
      <c r="B19" t="s">
        <v>34</v>
      </c>
      <c r="C19" s="12">
        <v>596</v>
      </c>
      <c r="D19" s="8">
        <v>3.25</v>
      </c>
      <c r="E19" s="12">
        <v>195</v>
      </c>
      <c r="F19" s="8">
        <v>1.96</v>
      </c>
      <c r="G19" s="12">
        <v>344</v>
      </c>
      <c r="H19" s="8">
        <v>4.33</v>
      </c>
      <c r="I19" s="12">
        <v>14</v>
      </c>
    </row>
    <row r="20" spans="2:9" ht="15" customHeight="1" x14ac:dyDescent="0.2">
      <c r="B20" s="9" t="s">
        <v>184</v>
      </c>
      <c r="C20" s="12">
        <f>SUM(LTBL_32000[総数／事業所数])</f>
        <v>18358</v>
      </c>
      <c r="E20" s="12">
        <f>SUBTOTAL(109,LTBL_32000[個人／事業所数])</f>
        <v>9971</v>
      </c>
      <c r="G20" s="12">
        <f>SUBTOTAL(109,LTBL_32000[法人／事業所数])</f>
        <v>7936</v>
      </c>
      <c r="I20" s="12">
        <f>SUBTOTAL(109,LTBL_32000[法人以外の団体／事業所数])</f>
        <v>129</v>
      </c>
    </row>
    <row r="21" spans="2:9" ht="15" customHeight="1" x14ac:dyDescent="0.2">
      <c r="E21" s="11">
        <f>LTBL_32000[[#Totals],[個人／事業所数]]/LTBL_32000[[#Totals],[総数／事業所数]]</f>
        <v>0.54314195446127034</v>
      </c>
      <c r="G21" s="11">
        <f>LTBL_32000[[#Totals],[法人／事業所数]]/LTBL_32000[[#Totals],[総数／事業所数]]</f>
        <v>0.43229109924828413</v>
      </c>
      <c r="I21" s="11">
        <f>LTBL_32000[[#Totals],[法人以外の団体／事業所数]]/LTBL_32000[[#Totals],[総数／事業所数]]</f>
        <v>7.02690924937357E-3</v>
      </c>
    </row>
    <row r="23" spans="2:9" ht="33" customHeight="1" x14ac:dyDescent="0.2">
      <c r="B23" t="s">
        <v>185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59</v>
      </c>
      <c r="C24" s="12">
        <v>2195</v>
      </c>
      <c r="D24" s="8">
        <v>11.96</v>
      </c>
      <c r="E24" s="12">
        <v>1913</v>
      </c>
      <c r="F24" s="8">
        <v>19.190000000000001</v>
      </c>
      <c r="G24" s="12">
        <v>279</v>
      </c>
      <c r="H24" s="8">
        <v>3.52</v>
      </c>
      <c r="I24" s="12">
        <v>3</v>
      </c>
    </row>
    <row r="25" spans="2:9" ht="15" customHeight="1" x14ac:dyDescent="0.2">
      <c r="B25" t="s">
        <v>58</v>
      </c>
      <c r="C25" s="12">
        <v>1689</v>
      </c>
      <c r="D25" s="8">
        <v>9.1999999999999993</v>
      </c>
      <c r="E25" s="12">
        <v>1393</v>
      </c>
      <c r="F25" s="8">
        <v>13.97</v>
      </c>
      <c r="G25" s="12">
        <v>293</v>
      </c>
      <c r="H25" s="8">
        <v>3.69</v>
      </c>
      <c r="I25" s="12">
        <v>3</v>
      </c>
    </row>
    <row r="26" spans="2:9" ht="15" customHeight="1" x14ac:dyDescent="0.2">
      <c r="B26" t="s">
        <v>54</v>
      </c>
      <c r="C26" s="12">
        <v>1503</v>
      </c>
      <c r="D26" s="8">
        <v>8.19</v>
      </c>
      <c r="E26" s="12">
        <v>781</v>
      </c>
      <c r="F26" s="8">
        <v>7.83</v>
      </c>
      <c r="G26" s="12">
        <v>717</v>
      </c>
      <c r="H26" s="8">
        <v>9.0299999999999994</v>
      </c>
      <c r="I26" s="12">
        <v>4</v>
      </c>
    </row>
    <row r="27" spans="2:9" ht="15" customHeight="1" x14ac:dyDescent="0.2">
      <c r="B27" t="s">
        <v>52</v>
      </c>
      <c r="C27" s="12">
        <v>1148</v>
      </c>
      <c r="D27" s="8">
        <v>6.25</v>
      </c>
      <c r="E27" s="12">
        <v>779</v>
      </c>
      <c r="F27" s="8">
        <v>7.81</v>
      </c>
      <c r="G27" s="12">
        <v>354</v>
      </c>
      <c r="H27" s="8">
        <v>4.46</v>
      </c>
      <c r="I27" s="12">
        <v>15</v>
      </c>
    </row>
    <row r="28" spans="2:9" ht="15" customHeight="1" x14ac:dyDescent="0.2">
      <c r="B28" t="s">
        <v>43</v>
      </c>
      <c r="C28" s="12">
        <v>1147</v>
      </c>
      <c r="D28" s="8">
        <v>6.25</v>
      </c>
      <c r="E28" s="12">
        <v>418</v>
      </c>
      <c r="F28" s="8">
        <v>4.1900000000000004</v>
      </c>
      <c r="G28" s="12">
        <v>729</v>
      </c>
      <c r="H28" s="8">
        <v>9.19</v>
      </c>
      <c r="I28" s="12">
        <v>0</v>
      </c>
    </row>
    <row r="29" spans="2:9" ht="15" customHeight="1" x14ac:dyDescent="0.2">
      <c r="B29" t="s">
        <v>55</v>
      </c>
      <c r="C29" s="12">
        <v>1040</v>
      </c>
      <c r="D29" s="8">
        <v>5.67</v>
      </c>
      <c r="E29" s="12">
        <v>553</v>
      </c>
      <c r="F29" s="8">
        <v>5.55</v>
      </c>
      <c r="G29" s="12">
        <v>481</v>
      </c>
      <c r="H29" s="8">
        <v>6.06</v>
      </c>
      <c r="I29" s="12">
        <v>3</v>
      </c>
    </row>
    <row r="30" spans="2:9" ht="15" customHeight="1" x14ac:dyDescent="0.2">
      <c r="B30" t="s">
        <v>44</v>
      </c>
      <c r="C30" s="12">
        <v>972</v>
      </c>
      <c r="D30" s="8">
        <v>5.29</v>
      </c>
      <c r="E30" s="12">
        <v>586</v>
      </c>
      <c r="F30" s="8">
        <v>5.88</v>
      </c>
      <c r="G30" s="12">
        <v>386</v>
      </c>
      <c r="H30" s="8">
        <v>4.8600000000000003</v>
      </c>
      <c r="I30" s="12">
        <v>0</v>
      </c>
    </row>
    <row r="31" spans="2:9" ht="15" customHeight="1" x14ac:dyDescent="0.2">
      <c r="B31" t="s">
        <v>60</v>
      </c>
      <c r="C31" s="12">
        <v>700</v>
      </c>
      <c r="D31" s="8">
        <v>3.81</v>
      </c>
      <c r="E31" s="12">
        <v>364</v>
      </c>
      <c r="F31" s="8">
        <v>3.65</v>
      </c>
      <c r="G31" s="12">
        <v>117</v>
      </c>
      <c r="H31" s="8">
        <v>1.47</v>
      </c>
      <c r="I31" s="12">
        <v>44</v>
      </c>
    </row>
    <row r="32" spans="2:9" ht="15" customHeight="1" x14ac:dyDescent="0.2">
      <c r="B32" t="s">
        <v>53</v>
      </c>
      <c r="C32" s="12">
        <v>644</v>
      </c>
      <c r="D32" s="8">
        <v>3.51</v>
      </c>
      <c r="E32" s="12">
        <v>376</v>
      </c>
      <c r="F32" s="8">
        <v>3.77</v>
      </c>
      <c r="G32" s="12">
        <v>268</v>
      </c>
      <c r="H32" s="8">
        <v>3.38</v>
      </c>
      <c r="I32" s="12">
        <v>0</v>
      </c>
    </row>
    <row r="33" spans="2:9" ht="15" customHeight="1" x14ac:dyDescent="0.2">
      <c r="B33" t="s">
        <v>57</v>
      </c>
      <c r="C33" s="12">
        <v>541</v>
      </c>
      <c r="D33" s="8">
        <v>2.95</v>
      </c>
      <c r="E33" s="12">
        <v>182</v>
      </c>
      <c r="F33" s="8">
        <v>1.83</v>
      </c>
      <c r="G33" s="12">
        <v>342</v>
      </c>
      <c r="H33" s="8">
        <v>4.3099999999999996</v>
      </c>
      <c r="I33" s="12">
        <v>0</v>
      </c>
    </row>
    <row r="34" spans="2:9" ht="15" customHeight="1" x14ac:dyDescent="0.2">
      <c r="B34" t="s">
        <v>51</v>
      </c>
      <c r="C34" s="12">
        <v>526</v>
      </c>
      <c r="D34" s="8">
        <v>2.87</v>
      </c>
      <c r="E34" s="12">
        <v>289</v>
      </c>
      <c r="F34" s="8">
        <v>2.9</v>
      </c>
      <c r="G34" s="12">
        <v>237</v>
      </c>
      <c r="H34" s="8">
        <v>2.99</v>
      </c>
      <c r="I34" s="12">
        <v>0</v>
      </c>
    </row>
    <row r="35" spans="2:9" ht="15" customHeight="1" x14ac:dyDescent="0.2">
      <c r="B35" t="s">
        <v>45</v>
      </c>
      <c r="C35" s="12">
        <v>502</v>
      </c>
      <c r="D35" s="8">
        <v>2.73</v>
      </c>
      <c r="E35" s="12">
        <v>150</v>
      </c>
      <c r="F35" s="8">
        <v>1.5</v>
      </c>
      <c r="G35" s="12">
        <v>352</v>
      </c>
      <c r="H35" s="8">
        <v>4.4400000000000004</v>
      </c>
      <c r="I35" s="12">
        <v>0</v>
      </c>
    </row>
    <row r="36" spans="2:9" ht="15" customHeight="1" x14ac:dyDescent="0.2">
      <c r="B36" t="s">
        <v>56</v>
      </c>
      <c r="C36" s="12">
        <v>443</v>
      </c>
      <c r="D36" s="8">
        <v>2.41</v>
      </c>
      <c r="E36" s="12">
        <v>349</v>
      </c>
      <c r="F36" s="8">
        <v>3.5</v>
      </c>
      <c r="G36" s="12">
        <v>93</v>
      </c>
      <c r="H36" s="8">
        <v>1.17</v>
      </c>
      <c r="I36" s="12">
        <v>1</v>
      </c>
    </row>
    <row r="37" spans="2:9" ht="15" customHeight="1" x14ac:dyDescent="0.2">
      <c r="B37" t="s">
        <v>61</v>
      </c>
      <c r="C37" s="12">
        <v>429</v>
      </c>
      <c r="D37" s="8">
        <v>2.34</v>
      </c>
      <c r="E37" s="12">
        <v>369</v>
      </c>
      <c r="F37" s="8">
        <v>3.7</v>
      </c>
      <c r="G37" s="12">
        <v>55</v>
      </c>
      <c r="H37" s="8">
        <v>0.69</v>
      </c>
      <c r="I37" s="12">
        <v>1</v>
      </c>
    </row>
    <row r="38" spans="2:9" ht="15" customHeight="1" x14ac:dyDescent="0.2">
      <c r="B38" t="s">
        <v>62</v>
      </c>
      <c r="C38" s="12">
        <v>316</v>
      </c>
      <c r="D38" s="8">
        <v>1.72</v>
      </c>
      <c r="E38" s="12">
        <v>1</v>
      </c>
      <c r="F38" s="8">
        <v>0.01</v>
      </c>
      <c r="G38" s="12">
        <v>267</v>
      </c>
      <c r="H38" s="8">
        <v>3.36</v>
      </c>
      <c r="I38" s="12">
        <v>15</v>
      </c>
    </row>
    <row r="39" spans="2:9" ht="15" customHeight="1" x14ac:dyDescent="0.2">
      <c r="B39" t="s">
        <v>46</v>
      </c>
      <c r="C39" s="12">
        <v>298</v>
      </c>
      <c r="D39" s="8">
        <v>1.62</v>
      </c>
      <c r="E39" s="12">
        <v>135</v>
      </c>
      <c r="F39" s="8">
        <v>1.35</v>
      </c>
      <c r="G39" s="12">
        <v>155</v>
      </c>
      <c r="H39" s="8">
        <v>1.95</v>
      </c>
      <c r="I39" s="12">
        <v>8</v>
      </c>
    </row>
    <row r="40" spans="2:9" ht="15" customHeight="1" x14ac:dyDescent="0.2">
      <c r="B40" t="s">
        <v>48</v>
      </c>
      <c r="C40" s="12">
        <v>256</v>
      </c>
      <c r="D40" s="8">
        <v>1.39</v>
      </c>
      <c r="E40" s="12">
        <v>44</v>
      </c>
      <c r="F40" s="8">
        <v>0.44</v>
      </c>
      <c r="G40" s="12">
        <v>212</v>
      </c>
      <c r="H40" s="8">
        <v>2.67</v>
      </c>
      <c r="I40" s="12">
        <v>0</v>
      </c>
    </row>
    <row r="41" spans="2:9" ht="15" customHeight="1" x14ac:dyDescent="0.2">
      <c r="B41" t="s">
        <v>49</v>
      </c>
      <c r="C41" s="12">
        <v>235</v>
      </c>
      <c r="D41" s="8">
        <v>1.28</v>
      </c>
      <c r="E41" s="12">
        <v>25</v>
      </c>
      <c r="F41" s="8">
        <v>0.25</v>
      </c>
      <c r="G41" s="12">
        <v>210</v>
      </c>
      <c r="H41" s="8">
        <v>2.65</v>
      </c>
      <c r="I41" s="12">
        <v>0</v>
      </c>
    </row>
    <row r="42" spans="2:9" ht="15" customHeight="1" x14ac:dyDescent="0.2">
      <c r="B42" t="s">
        <v>50</v>
      </c>
      <c r="C42" s="12">
        <v>222</v>
      </c>
      <c r="D42" s="8">
        <v>1.21</v>
      </c>
      <c r="E42" s="12">
        <v>60</v>
      </c>
      <c r="F42" s="8">
        <v>0.6</v>
      </c>
      <c r="G42" s="12">
        <v>162</v>
      </c>
      <c r="H42" s="8">
        <v>2.04</v>
      </c>
      <c r="I42" s="12">
        <v>0</v>
      </c>
    </row>
    <row r="43" spans="2:9" ht="15" customHeight="1" x14ac:dyDescent="0.2">
      <c r="B43" t="s">
        <v>47</v>
      </c>
      <c r="C43" s="12">
        <v>214</v>
      </c>
      <c r="D43" s="8">
        <v>1.17</v>
      </c>
      <c r="E43" s="12">
        <v>64</v>
      </c>
      <c r="F43" s="8">
        <v>0.64</v>
      </c>
      <c r="G43" s="12">
        <v>150</v>
      </c>
      <c r="H43" s="8">
        <v>1.89</v>
      </c>
      <c r="I43" s="12">
        <v>0</v>
      </c>
    </row>
    <row r="46" spans="2:9" ht="33" customHeight="1" x14ac:dyDescent="0.2">
      <c r="B46" t="s">
        <v>186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112</v>
      </c>
      <c r="C47" s="12">
        <v>1148</v>
      </c>
      <c r="D47" s="8">
        <v>6.25</v>
      </c>
      <c r="E47" s="12">
        <v>1069</v>
      </c>
      <c r="F47" s="8">
        <v>10.72</v>
      </c>
      <c r="G47" s="12">
        <v>79</v>
      </c>
      <c r="H47" s="8">
        <v>1</v>
      </c>
      <c r="I47" s="12">
        <v>0</v>
      </c>
    </row>
    <row r="48" spans="2:9" ht="15" customHeight="1" x14ac:dyDescent="0.2">
      <c r="B48" t="s">
        <v>111</v>
      </c>
      <c r="C48" s="12">
        <v>699</v>
      </c>
      <c r="D48" s="8">
        <v>3.81</v>
      </c>
      <c r="E48" s="12">
        <v>674</v>
      </c>
      <c r="F48" s="8">
        <v>6.76</v>
      </c>
      <c r="G48" s="12">
        <v>25</v>
      </c>
      <c r="H48" s="8">
        <v>0.32</v>
      </c>
      <c r="I48" s="12">
        <v>0</v>
      </c>
    </row>
    <row r="49" spans="2:9" ht="15" customHeight="1" x14ac:dyDescent="0.2">
      <c r="B49" t="s">
        <v>106</v>
      </c>
      <c r="C49" s="12">
        <v>634</v>
      </c>
      <c r="D49" s="8">
        <v>3.45</v>
      </c>
      <c r="E49" s="12">
        <v>393</v>
      </c>
      <c r="F49" s="8">
        <v>3.94</v>
      </c>
      <c r="G49" s="12">
        <v>238</v>
      </c>
      <c r="H49" s="8">
        <v>3</v>
      </c>
      <c r="I49" s="12">
        <v>0</v>
      </c>
    </row>
    <row r="50" spans="2:9" ht="15" customHeight="1" x14ac:dyDescent="0.2">
      <c r="B50" t="s">
        <v>105</v>
      </c>
      <c r="C50" s="12">
        <v>420</v>
      </c>
      <c r="D50" s="8">
        <v>2.29</v>
      </c>
      <c r="E50" s="12">
        <v>272</v>
      </c>
      <c r="F50" s="8">
        <v>2.73</v>
      </c>
      <c r="G50" s="12">
        <v>144</v>
      </c>
      <c r="H50" s="8">
        <v>1.81</v>
      </c>
      <c r="I50" s="12">
        <v>3</v>
      </c>
    </row>
    <row r="51" spans="2:9" ht="15" customHeight="1" x14ac:dyDescent="0.2">
      <c r="B51" t="s">
        <v>110</v>
      </c>
      <c r="C51" s="12">
        <v>407</v>
      </c>
      <c r="D51" s="8">
        <v>2.2200000000000002</v>
      </c>
      <c r="E51" s="12">
        <v>387</v>
      </c>
      <c r="F51" s="8">
        <v>3.88</v>
      </c>
      <c r="G51" s="12">
        <v>20</v>
      </c>
      <c r="H51" s="8">
        <v>0.25</v>
      </c>
      <c r="I51" s="12">
        <v>0</v>
      </c>
    </row>
    <row r="52" spans="2:9" ht="15" customHeight="1" x14ac:dyDescent="0.2">
      <c r="B52" t="s">
        <v>96</v>
      </c>
      <c r="C52" s="12">
        <v>405</v>
      </c>
      <c r="D52" s="8">
        <v>2.21</v>
      </c>
      <c r="E52" s="12">
        <v>93</v>
      </c>
      <c r="F52" s="8">
        <v>0.93</v>
      </c>
      <c r="G52" s="12">
        <v>312</v>
      </c>
      <c r="H52" s="8">
        <v>3.93</v>
      </c>
      <c r="I52" s="12">
        <v>0</v>
      </c>
    </row>
    <row r="53" spans="2:9" ht="15" customHeight="1" x14ac:dyDescent="0.2">
      <c r="B53" t="s">
        <v>108</v>
      </c>
      <c r="C53" s="12">
        <v>387</v>
      </c>
      <c r="D53" s="8">
        <v>2.11</v>
      </c>
      <c r="E53" s="12">
        <v>292</v>
      </c>
      <c r="F53" s="8">
        <v>2.93</v>
      </c>
      <c r="G53" s="12">
        <v>94</v>
      </c>
      <c r="H53" s="8">
        <v>1.18</v>
      </c>
      <c r="I53" s="12">
        <v>1</v>
      </c>
    </row>
    <row r="54" spans="2:9" ht="15" customHeight="1" x14ac:dyDescent="0.2">
      <c r="B54" t="s">
        <v>107</v>
      </c>
      <c r="C54" s="12">
        <v>386</v>
      </c>
      <c r="D54" s="8">
        <v>2.1</v>
      </c>
      <c r="E54" s="12">
        <v>123</v>
      </c>
      <c r="F54" s="8">
        <v>1.23</v>
      </c>
      <c r="G54" s="12">
        <v>248</v>
      </c>
      <c r="H54" s="8">
        <v>3.13</v>
      </c>
      <c r="I54" s="12">
        <v>0</v>
      </c>
    </row>
    <row r="55" spans="2:9" ht="15" customHeight="1" x14ac:dyDescent="0.2">
      <c r="B55" t="s">
        <v>101</v>
      </c>
      <c r="C55" s="12">
        <v>344</v>
      </c>
      <c r="D55" s="8">
        <v>1.87</v>
      </c>
      <c r="E55" s="12">
        <v>214</v>
      </c>
      <c r="F55" s="8">
        <v>2.15</v>
      </c>
      <c r="G55" s="12">
        <v>122</v>
      </c>
      <c r="H55" s="8">
        <v>1.54</v>
      </c>
      <c r="I55" s="12">
        <v>8</v>
      </c>
    </row>
    <row r="56" spans="2:9" ht="15" customHeight="1" x14ac:dyDescent="0.2">
      <c r="B56" t="s">
        <v>98</v>
      </c>
      <c r="C56" s="12">
        <v>339</v>
      </c>
      <c r="D56" s="8">
        <v>1.85</v>
      </c>
      <c r="E56" s="12">
        <v>209</v>
      </c>
      <c r="F56" s="8">
        <v>2.1</v>
      </c>
      <c r="G56" s="12">
        <v>130</v>
      </c>
      <c r="H56" s="8">
        <v>1.64</v>
      </c>
      <c r="I56" s="12">
        <v>0</v>
      </c>
    </row>
    <row r="57" spans="2:9" ht="15" customHeight="1" x14ac:dyDescent="0.2">
      <c r="B57" t="s">
        <v>102</v>
      </c>
      <c r="C57" s="12">
        <v>320</v>
      </c>
      <c r="D57" s="8">
        <v>1.74</v>
      </c>
      <c r="E57" s="12">
        <v>171</v>
      </c>
      <c r="F57" s="8">
        <v>1.71</v>
      </c>
      <c r="G57" s="12">
        <v>149</v>
      </c>
      <c r="H57" s="8">
        <v>1.88</v>
      </c>
      <c r="I57" s="12">
        <v>0</v>
      </c>
    </row>
    <row r="58" spans="2:9" ht="15" customHeight="1" x14ac:dyDescent="0.2">
      <c r="B58" t="s">
        <v>115</v>
      </c>
      <c r="C58" s="12">
        <v>315</v>
      </c>
      <c r="D58" s="8">
        <v>1.72</v>
      </c>
      <c r="E58" s="12">
        <v>289</v>
      </c>
      <c r="F58" s="8">
        <v>2.9</v>
      </c>
      <c r="G58" s="12">
        <v>26</v>
      </c>
      <c r="H58" s="8">
        <v>0.33</v>
      </c>
      <c r="I58" s="12">
        <v>0</v>
      </c>
    </row>
    <row r="59" spans="2:9" ht="15" customHeight="1" x14ac:dyDescent="0.2">
      <c r="B59" t="s">
        <v>109</v>
      </c>
      <c r="C59" s="12">
        <v>311</v>
      </c>
      <c r="D59" s="8">
        <v>1.69</v>
      </c>
      <c r="E59" s="12">
        <v>273</v>
      </c>
      <c r="F59" s="8">
        <v>2.74</v>
      </c>
      <c r="G59" s="12">
        <v>38</v>
      </c>
      <c r="H59" s="8">
        <v>0.48</v>
      </c>
      <c r="I59" s="12">
        <v>0</v>
      </c>
    </row>
    <row r="60" spans="2:9" ht="15" customHeight="1" x14ac:dyDescent="0.2">
      <c r="B60" t="s">
        <v>99</v>
      </c>
      <c r="C60" s="12">
        <v>271</v>
      </c>
      <c r="D60" s="8">
        <v>1.48</v>
      </c>
      <c r="E60" s="12">
        <v>157</v>
      </c>
      <c r="F60" s="8">
        <v>1.57</v>
      </c>
      <c r="G60" s="12">
        <v>114</v>
      </c>
      <c r="H60" s="8">
        <v>1.44</v>
      </c>
      <c r="I60" s="12">
        <v>0</v>
      </c>
    </row>
    <row r="61" spans="2:9" ht="15" customHeight="1" x14ac:dyDescent="0.2">
      <c r="B61" t="s">
        <v>100</v>
      </c>
      <c r="C61" s="12">
        <v>271</v>
      </c>
      <c r="D61" s="8">
        <v>1.48</v>
      </c>
      <c r="E61" s="12">
        <v>204</v>
      </c>
      <c r="F61" s="8">
        <v>2.0499999999999998</v>
      </c>
      <c r="G61" s="12">
        <v>67</v>
      </c>
      <c r="H61" s="8">
        <v>0.84</v>
      </c>
      <c r="I61" s="12">
        <v>0</v>
      </c>
    </row>
    <row r="62" spans="2:9" ht="15" customHeight="1" x14ac:dyDescent="0.2">
      <c r="B62" t="s">
        <v>114</v>
      </c>
      <c r="C62" s="12">
        <v>271</v>
      </c>
      <c r="D62" s="8">
        <v>1.48</v>
      </c>
      <c r="E62" s="12">
        <v>226</v>
      </c>
      <c r="F62" s="8">
        <v>2.27</v>
      </c>
      <c r="G62" s="12">
        <v>44</v>
      </c>
      <c r="H62" s="8">
        <v>0.55000000000000004</v>
      </c>
      <c r="I62" s="12">
        <v>1</v>
      </c>
    </row>
    <row r="63" spans="2:9" ht="15" customHeight="1" x14ac:dyDescent="0.2">
      <c r="B63" t="s">
        <v>103</v>
      </c>
      <c r="C63" s="12">
        <v>261</v>
      </c>
      <c r="D63" s="8">
        <v>1.42</v>
      </c>
      <c r="E63" s="12">
        <v>152</v>
      </c>
      <c r="F63" s="8">
        <v>1.52</v>
      </c>
      <c r="G63" s="12">
        <v>109</v>
      </c>
      <c r="H63" s="8">
        <v>1.37</v>
      </c>
      <c r="I63" s="12">
        <v>0</v>
      </c>
    </row>
    <row r="64" spans="2:9" ht="15" customHeight="1" x14ac:dyDescent="0.2">
      <c r="B64" t="s">
        <v>113</v>
      </c>
      <c r="C64" s="12">
        <v>246</v>
      </c>
      <c r="D64" s="8">
        <v>1.34</v>
      </c>
      <c r="E64" s="12">
        <v>2</v>
      </c>
      <c r="F64" s="8">
        <v>0.02</v>
      </c>
      <c r="G64" s="12">
        <v>31</v>
      </c>
      <c r="H64" s="8">
        <v>0.39</v>
      </c>
      <c r="I64" s="12">
        <v>39</v>
      </c>
    </row>
    <row r="65" spans="2:9" ht="15" customHeight="1" x14ac:dyDescent="0.2">
      <c r="B65" t="s">
        <v>104</v>
      </c>
      <c r="C65" s="12">
        <v>243</v>
      </c>
      <c r="D65" s="8">
        <v>1.32</v>
      </c>
      <c r="E65" s="12">
        <v>93</v>
      </c>
      <c r="F65" s="8">
        <v>0.93</v>
      </c>
      <c r="G65" s="12">
        <v>150</v>
      </c>
      <c r="H65" s="8">
        <v>1.89</v>
      </c>
      <c r="I65" s="12">
        <v>0</v>
      </c>
    </row>
    <row r="66" spans="2:9" ht="15" customHeight="1" x14ac:dyDescent="0.2">
      <c r="B66" t="s">
        <v>97</v>
      </c>
      <c r="C66" s="12">
        <v>237</v>
      </c>
      <c r="D66" s="8">
        <v>1.29</v>
      </c>
      <c r="E66" s="12">
        <v>66</v>
      </c>
      <c r="F66" s="8">
        <v>0.66</v>
      </c>
      <c r="G66" s="12">
        <v>171</v>
      </c>
      <c r="H66" s="8">
        <v>2.15</v>
      </c>
      <c r="I66" s="12">
        <v>0</v>
      </c>
    </row>
    <row r="68" spans="2:9" ht="15" customHeight="1" x14ac:dyDescent="0.2">
      <c r="B68" t="s">
        <v>187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3CDF8-D0DC-4DC2-B467-5C118C4398F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188</v>
      </c>
    </row>
    <row r="4" spans="2:9" ht="33" customHeight="1" x14ac:dyDescent="0.2">
      <c r="B4" t="s">
        <v>183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612</v>
      </c>
      <c r="D6" s="8">
        <v>12.41</v>
      </c>
      <c r="E6" s="12">
        <v>167</v>
      </c>
      <c r="F6" s="8">
        <v>7.2</v>
      </c>
      <c r="G6" s="12">
        <v>445</v>
      </c>
      <c r="H6" s="8">
        <v>17.579999999999998</v>
      </c>
      <c r="I6" s="12">
        <v>0</v>
      </c>
    </row>
    <row r="7" spans="2:9" ht="15" customHeight="1" x14ac:dyDescent="0.2">
      <c r="B7" t="s">
        <v>22</v>
      </c>
      <c r="C7" s="12">
        <v>283</v>
      </c>
      <c r="D7" s="8">
        <v>5.74</v>
      </c>
      <c r="E7" s="12">
        <v>100</v>
      </c>
      <c r="F7" s="8">
        <v>4.3099999999999996</v>
      </c>
      <c r="G7" s="12">
        <v>180</v>
      </c>
      <c r="H7" s="8">
        <v>7.11</v>
      </c>
      <c r="I7" s="12">
        <v>3</v>
      </c>
    </row>
    <row r="8" spans="2:9" ht="15" customHeight="1" x14ac:dyDescent="0.2">
      <c r="B8" t="s">
        <v>23</v>
      </c>
      <c r="C8" s="12">
        <v>7</v>
      </c>
      <c r="D8" s="8">
        <v>0.14000000000000001</v>
      </c>
      <c r="E8" s="12">
        <v>0</v>
      </c>
      <c r="F8" s="8">
        <v>0</v>
      </c>
      <c r="G8" s="12">
        <v>7</v>
      </c>
      <c r="H8" s="8">
        <v>0.28000000000000003</v>
      </c>
      <c r="I8" s="12">
        <v>0</v>
      </c>
    </row>
    <row r="9" spans="2:9" ht="15" customHeight="1" x14ac:dyDescent="0.2">
      <c r="B9" t="s">
        <v>24</v>
      </c>
      <c r="C9" s="12">
        <v>49</v>
      </c>
      <c r="D9" s="8">
        <v>0.99</v>
      </c>
      <c r="E9" s="12">
        <v>3</v>
      </c>
      <c r="F9" s="8">
        <v>0.13</v>
      </c>
      <c r="G9" s="12">
        <v>46</v>
      </c>
      <c r="H9" s="8">
        <v>1.82</v>
      </c>
      <c r="I9" s="12">
        <v>0</v>
      </c>
    </row>
    <row r="10" spans="2:9" ht="15" customHeight="1" x14ac:dyDescent="0.2">
      <c r="B10" t="s">
        <v>25</v>
      </c>
      <c r="C10" s="12">
        <v>33</v>
      </c>
      <c r="D10" s="8">
        <v>0.67</v>
      </c>
      <c r="E10" s="12">
        <v>7</v>
      </c>
      <c r="F10" s="8">
        <v>0.3</v>
      </c>
      <c r="G10" s="12">
        <v>24</v>
      </c>
      <c r="H10" s="8">
        <v>0.95</v>
      </c>
      <c r="I10" s="12">
        <v>0</v>
      </c>
    </row>
    <row r="11" spans="2:9" ht="15" customHeight="1" x14ac:dyDescent="0.2">
      <c r="B11" t="s">
        <v>26</v>
      </c>
      <c r="C11" s="12">
        <v>1249</v>
      </c>
      <c r="D11" s="8">
        <v>25.33</v>
      </c>
      <c r="E11" s="12">
        <v>499</v>
      </c>
      <c r="F11" s="8">
        <v>21.53</v>
      </c>
      <c r="G11" s="12">
        <v>747</v>
      </c>
      <c r="H11" s="8">
        <v>29.51</v>
      </c>
      <c r="I11" s="12">
        <v>3</v>
      </c>
    </row>
    <row r="12" spans="2:9" ht="15" customHeight="1" x14ac:dyDescent="0.2">
      <c r="B12" t="s">
        <v>27</v>
      </c>
      <c r="C12" s="12">
        <v>54</v>
      </c>
      <c r="D12" s="8">
        <v>1.1000000000000001</v>
      </c>
      <c r="E12" s="12">
        <v>4</v>
      </c>
      <c r="F12" s="8">
        <v>0.17</v>
      </c>
      <c r="G12" s="12">
        <v>50</v>
      </c>
      <c r="H12" s="8">
        <v>1.98</v>
      </c>
      <c r="I12" s="12">
        <v>0</v>
      </c>
    </row>
    <row r="13" spans="2:9" ht="15" customHeight="1" x14ac:dyDescent="0.2">
      <c r="B13" t="s">
        <v>28</v>
      </c>
      <c r="C13" s="12">
        <v>480</v>
      </c>
      <c r="D13" s="8">
        <v>9.73</v>
      </c>
      <c r="E13" s="12">
        <v>173</v>
      </c>
      <c r="F13" s="8">
        <v>7.46</v>
      </c>
      <c r="G13" s="12">
        <v>307</v>
      </c>
      <c r="H13" s="8">
        <v>12.13</v>
      </c>
      <c r="I13" s="12">
        <v>0</v>
      </c>
    </row>
    <row r="14" spans="2:9" ht="15" customHeight="1" x14ac:dyDescent="0.2">
      <c r="B14" t="s">
        <v>29</v>
      </c>
      <c r="C14" s="12">
        <v>326</v>
      </c>
      <c r="D14" s="8">
        <v>6.61</v>
      </c>
      <c r="E14" s="12">
        <v>178</v>
      </c>
      <c r="F14" s="8">
        <v>7.68</v>
      </c>
      <c r="G14" s="12">
        <v>145</v>
      </c>
      <c r="H14" s="8">
        <v>5.73</v>
      </c>
      <c r="I14" s="12">
        <v>0</v>
      </c>
    </row>
    <row r="15" spans="2:9" ht="15" customHeight="1" x14ac:dyDescent="0.2">
      <c r="B15" t="s">
        <v>30</v>
      </c>
      <c r="C15" s="12">
        <v>577</v>
      </c>
      <c r="D15" s="8">
        <v>11.7</v>
      </c>
      <c r="E15" s="12">
        <v>417</v>
      </c>
      <c r="F15" s="8">
        <v>17.989999999999998</v>
      </c>
      <c r="G15" s="12">
        <v>154</v>
      </c>
      <c r="H15" s="8">
        <v>6.08</v>
      </c>
      <c r="I15" s="12">
        <v>0</v>
      </c>
    </row>
    <row r="16" spans="2:9" ht="15" customHeight="1" x14ac:dyDescent="0.2">
      <c r="B16" t="s">
        <v>31</v>
      </c>
      <c r="C16" s="12">
        <v>679</v>
      </c>
      <c r="D16" s="8">
        <v>13.77</v>
      </c>
      <c r="E16" s="12">
        <v>523</v>
      </c>
      <c r="F16" s="8">
        <v>22.56</v>
      </c>
      <c r="G16" s="12">
        <v>148</v>
      </c>
      <c r="H16" s="8">
        <v>5.85</v>
      </c>
      <c r="I16" s="12">
        <v>6</v>
      </c>
    </row>
    <row r="17" spans="2:9" ht="15" customHeight="1" x14ac:dyDescent="0.2">
      <c r="B17" t="s">
        <v>32</v>
      </c>
      <c r="C17" s="12">
        <v>180</v>
      </c>
      <c r="D17" s="8">
        <v>3.65</v>
      </c>
      <c r="E17" s="12">
        <v>100</v>
      </c>
      <c r="F17" s="8">
        <v>4.3099999999999996</v>
      </c>
      <c r="G17" s="12">
        <v>51</v>
      </c>
      <c r="H17" s="8">
        <v>2.02</v>
      </c>
      <c r="I17" s="12">
        <v>27</v>
      </c>
    </row>
    <row r="18" spans="2:9" ht="15" customHeight="1" x14ac:dyDescent="0.2">
      <c r="B18" t="s">
        <v>33</v>
      </c>
      <c r="C18" s="12">
        <v>216</v>
      </c>
      <c r="D18" s="8">
        <v>4.38</v>
      </c>
      <c r="E18" s="12">
        <v>95</v>
      </c>
      <c r="F18" s="8">
        <v>4.0999999999999996</v>
      </c>
      <c r="G18" s="12">
        <v>104</v>
      </c>
      <c r="H18" s="8">
        <v>4.1100000000000003</v>
      </c>
      <c r="I18" s="12">
        <v>9</v>
      </c>
    </row>
    <row r="19" spans="2:9" ht="15" customHeight="1" x14ac:dyDescent="0.2">
      <c r="B19" t="s">
        <v>34</v>
      </c>
      <c r="C19" s="12">
        <v>186</v>
      </c>
      <c r="D19" s="8">
        <v>3.77</v>
      </c>
      <c r="E19" s="12">
        <v>52</v>
      </c>
      <c r="F19" s="8">
        <v>2.2400000000000002</v>
      </c>
      <c r="G19" s="12">
        <v>123</v>
      </c>
      <c r="H19" s="8">
        <v>4.8600000000000003</v>
      </c>
      <c r="I19" s="12">
        <v>5</v>
      </c>
    </row>
    <row r="20" spans="2:9" ht="15" customHeight="1" x14ac:dyDescent="0.2">
      <c r="B20" s="9" t="s">
        <v>184</v>
      </c>
      <c r="C20" s="12">
        <f>SUM(LTBL_32201[総数／事業所数])</f>
        <v>4931</v>
      </c>
      <c r="E20" s="12">
        <f>SUBTOTAL(109,LTBL_32201[個人／事業所数])</f>
        <v>2318</v>
      </c>
      <c r="G20" s="12">
        <f>SUBTOTAL(109,LTBL_32201[法人／事業所数])</f>
        <v>2531</v>
      </c>
      <c r="I20" s="12">
        <f>SUBTOTAL(109,LTBL_32201[法人以外の団体／事業所数])</f>
        <v>53</v>
      </c>
    </row>
    <row r="21" spans="2:9" ht="15" customHeight="1" x14ac:dyDescent="0.2">
      <c r="E21" s="11">
        <f>LTBL_32201[[#Totals],[個人／事業所数]]/LTBL_32201[[#Totals],[総数／事業所数]]</f>
        <v>0.47008720340701682</v>
      </c>
      <c r="G21" s="11">
        <f>LTBL_32201[[#Totals],[法人／事業所数]]/LTBL_32201[[#Totals],[総数／事業所数]]</f>
        <v>0.51328330967349423</v>
      </c>
      <c r="I21" s="11">
        <f>LTBL_32201[[#Totals],[法人以外の団体／事業所数]]/LTBL_32201[[#Totals],[総数／事業所数]]</f>
        <v>1.0748326911377002E-2</v>
      </c>
    </row>
    <row r="23" spans="2:9" ht="33" customHeight="1" x14ac:dyDescent="0.2">
      <c r="B23" t="s">
        <v>185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59</v>
      </c>
      <c r="C24" s="12">
        <v>590</v>
      </c>
      <c r="D24" s="8">
        <v>11.97</v>
      </c>
      <c r="E24" s="12">
        <v>495</v>
      </c>
      <c r="F24" s="8">
        <v>21.35</v>
      </c>
      <c r="G24" s="12">
        <v>95</v>
      </c>
      <c r="H24" s="8">
        <v>3.75</v>
      </c>
      <c r="I24" s="12">
        <v>0</v>
      </c>
    </row>
    <row r="25" spans="2:9" ht="15" customHeight="1" x14ac:dyDescent="0.2">
      <c r="B25" t="s">
        <v>58</v>
      </c>
      <c r="C25" s="12">
        <v>493</v>
      </c>
      <c r="D25" s="8">
        <v>10</v>
      </c>
      <c r="E25" s="12">
        <v>387</v>
      </c>
      <c r="F25" s="8">
        <v>16.7</v>
      </c>
      <c r="G25" s="12">
        <v>106</v>
      </c>
      <c r="H25" s="8">
        <v>4.1900000000000004</v>
      </c>
      <c r="I25" s="12">
        <v>0</v>
      </c>
    </row>
    <row r="26" spans="2:9" ht="15" customHeight="1" x14ac:dyDescent="0.2">
      <c r="B26" t="s">
        <v>55</v>
      </c>
      <c r="C26" s="12">
        <v>384</v>
      </c>
      <c r="D26" s="8">
        <v>7.79</v>
      </c>
      <c r="E26" s="12">
        <v>160</v>
      </c>
      <c r="F26" s="8">
        <v>6.9</v>
      </c>
      <c r="G26" s="12">
        <v>224</v>
      </c>
      <c r="H26" s="8">
        <v>8.85</v>
      </c>
      <c r="I26" s="12">
        <v>0</v>
      </c>
    </row>
    <row r="27" spans="2:9" ht="15" customHeight="1" x14ac:dyDescent="0.2">
      <c r="B27" t="s">
        <v>54</v>
      </c>
      <c r="C27" s="12">
        <v>362</v>
      </c>
      <c r="D27" s="8">
        <v>7.34</v>
      </c>
      <c r="E27" s="12">
        <v>162</v>
      </c>
      <c r="F27" s="8">
        <v>6.99</v>
      </c>
      <c r="G27" s="12">
        <v>198</v>
      </c>
      <c r="H27" s="8">
        <v>7.82</v>
      </c>
      <c r="I27" s="12">
        <v>2</v>
      </c>
    </row>
    <row r="28" spans="2:9" ht="15" customHeight="1" x14ac:dyDescent="0.2">
      <c r="B28" t="s">
        <v>43</v>
      </c>
      <c r="C28" s="12">
        <v>260</v>
      </c>
      <c r="D28" s="8">
        <v>5.27</v>
      </c>
      <c r="E28" s="12">
        <v>60</v>
      </c>
      <c r="F28" s="8">
        <v>2.59</v>
      </c>
      <c r="G28" s="12">
        <v>200</v>
      </c>
      <c r="H28" s="8">
        <v>7.9</v>
      </c>
      <c r="I28" s="12">
        <v>0</v>
      </c>
    </row>
    <row r="29" spans="2:9" ht="15" customHeight="1" x14ac:dyDescent="0.2">
      <c r="B29" t="s">
        <v>52</v>
      </c>
      <c r="C29" s="12">
        <v>232</v>
      </c>
      <c r="D29" s="8">
        <v>4.7</v>
      </c>
      <c r="E29" s="12">
        <v>132</v>
      </c>
      <c r="F29" s="8">
        <v>5.69</v>
      </c>
      <c r="G29" s="12">
        <v>99</v>
      </c>
      <c r="H29" s="8">
        <v>3.91</v>
      </c>
      <c r="I29" s="12">
        <v>1</v>
      </c>
    </row>
    <row r="30" spans="2:9" ht="15" customHeight="1" x14ac:dyDescent="0.2">
      <c r="B30" t="s">
        <v>44</v>
      </c>
      <c r="C30" s="12">
        <v>212</v>
      </c>
      <c r="D30" s="8">
        <v>4.3</v>
      </c>
      <c r="E30" s="12">
        <v>88</v>
      </c>
      <c r="F30" s="8">
        <v>3.8</v>
      </c>
      <c r="G30" s="12">
        <v>124</v>
      </c>
      <c r="H30" s="8">
        <v>4.9000000000000004</v>
      </c>
      <c r="I30" s="12">
        <v>0</v>
      </c>
    </row>
    <row r="31" spans="2:9" ht="15" customHeight="1" x14ac:dyDescent="0.2">
      <c r="B31" t="s">
        <v>60</v>
      </c>
      <c r="C31" s="12">
        <v>180</v>
      </c>
      <c r="D31" s="8">
        <v>3.65</v>
      </c>
      <c r="E31" s="12">
        <v>100</v>
      </c>
      <c r="F31" s="8">
        <v>4.3099999999999996</v>
      </c>
      <c r="G31" s="12">
        <v>51</v>
      </c>
      <c r="H31" s="8">
        <v>2.02</v>
      </c>
      <c r="I31" s="12">
        <v>27</v>
      </c>
    </row>
    <row r="32" spans="2:9" ht="15" customHeight="1" x14ac:dyDescent="0.2">
      <c r="B32" t="s">
        <v>56</v>
      </c>
      <c r="C32" s="12">
        <v>171</v>
      </c>
      <c r="D32" s="8">
        <v>3.47</v>
      </c>
      <c r="E32" s="12">
        <v>133</v>
      </c>
      <c r="F32" s="8">
        <v>5.74</v>
      </c>
      <c r="G32" s="12">
        <v>38</v>
      </c>
      <c r="H32" s="8">
        <v>1.5</v>
      </c>
      <c r="I32" s="12">
        <v>0</v>
      </c>
    </row>
    <row r="33" spans="2:9" ht="15" customHeight="1" x14ac:dyDescent="0.2">
      <c r="B33" t="s">
        <v>51</v>
      </c>
      <c r="C33" s="12">
        <v>155</v>
      </c>
      <c r="D33" s="8">
        <v>3.14</v>
      </c>
      <c r="E33" s="12">
        <v>76</v>
      </c>
      <c r="F33" s="8">
        <v>3.28</v>
      </c>
      <c r="G33" s="12">
        <v>79</v>
      </c>
      <c r="H33" s="8">
        <v>3.12</v>
      </c>
      <c r="I33" s="12">
        <v>0</v>
      </c>
    </row>
    <row r="34" spans="2:9" ht="15" customHeight="1" x14ac:dyDescent="0.2">
      <c r="B34" t="s">
        <v>53</v>
      </c>
      <c r="C34" s="12">
        <v>142</v>
      </c>
      <c r="D34" s="8">
        <v>2.88</v>
      </c>
      <c r="E34" s="12">
        <v>78</v>
      </c>
      <c r="F34" s="8">
        <v>3.36</v>
      </c>
      <c r="G34" s="12">
        <v>64</v>
      </c>
      <c r="H34" s="8">
        <v>2.5299999999999998</v>
      </c>
      <c r="I34" s="12">
        <v>0</v>
      </c>
    </row>
    <row r="35" spans="2:9" ht="15" customHeight="1" x14ac:dyDescent="0.2">
      <c r="B35" t="s">
        <v>45</v>
      </c>
      <c r="C35" s="12">
        <v>140</v>
      </c>
      <c r="D35" s="8">
        <v>2.84</v>
      </c>
      <c r="E35" s="12">
        <v>19</v>
      </c>
      <c r="F35" s="8">
        <v>0.82</v>
      </c>
      <c r="G35" s="12">
        <v>121</v>
      </c>
      <c r="H35" s="8">
        <v>4.78</v>
      </c>
      <c r="I35" s="12">
        <v>0</v>
      </c>
    </row>
    <row r="36" spans="2:9" ht="15" customHeight="1" x14ac:dyDescent="0.2">
      <c r="B36" t="s">
        <v>57</v>
      </c>
      <c r="C36" s="12">
        <v>133</v>
      </c>
      <c r="D36" s="8">
        <v>2.7</v>
      </c>
      <c r="E36" s="12">
        <v>45</v>
      </c>
      <c r="F36" s="8">
        <v>1.94</v>
      </c>
      <c r="G36" s="12">
        <v>85</v>
      </c>
      <c r="H36" s="8">
        <v>3.36</v>
      </c>
      <c r="I36" s="12">
        <v>0</v>
      </c>
    </row>
    <row r="37" spans="2:9" ht="15" customHeight="1" x14ac:dyDescent="0.2">
      <c r="B37" t="s">
        <v>61</v>
      </c>
      <c r="C37" s="12">
        <v>115</v>
      </c>
      <c r="D37" s="8">
        <v>2.33</v>
      </c>
      <c r="E37" s="12">
        <v>95</v>
      </c>
      <c r="F37" s="8">
        <v>4.0999999999999996</v>
      </c>
      <c r="G37" s="12">
        <v>20</v>
      </c>
      <c r="H37" s="8">
        <v>0.79</v>
      </c>
      <c r="I37" s="12">
        <v>0</v>
      </c>
    </row>
    <row r="38" spans="2:9" ht="15" customHeight="1" x14ac:dyDescent="0.2">
      <c r="B38" t="s">
        <v>49</v>
      </c>
      <c r="C38" s="12">
        <v>109</v>
      </c>
      <c r="D38" s="8">
        <v>2.21</v>
      </c>
      <c r="E38" s="12">
        <v>8</v>
      </c>
      <c r="F38" s="8">
        <v>0.35</v>
      </c>
      <c r="G38" s="12">
        <v>101</v>
      </c>
      <c r="H38" s="8">
        <v>3.99</v>
      </c>
      <c r="I38" s="12">
        <v>0</v>
      </c>
    </row>
    <row r="39" spans="2:9" ht="15" customHeight="1" x14ac:dyDescent="0.2">
      <c r="B39" t="s">
        <v>62</v>
      </c>
      <c r="C39" s="12">
        <v>101</v>
      </c>
      <c r="D39" s="8">
        <v>2.0499999999999998</v>
      </c>
      <c r="E39" s="12">
        <v>0</v>
      </c>
      <c r="F39" s="8">
        <v>0</v>
      </c>
      <c r="G39" s="12">
        <v>84</v>
      </c>
      <c r="H39" s="8">
        <v>3.32</v>
      </c>
      <c r="I39" s="12">
        <v>9</v>
      </c>
    </row>
    <row r="40" spans="2:9" ht="15" customHeight="1" x14ac:dyDescent="0.2">
      <c r="B40" t="s">
        <v>50</v>
      </c>
      <c r="C40" s="12">
        <v>75</v>
      </c>
      <c r="D40" s="8">
        <v>1.52</v>
      </c>
      <c r="E40" s="12">
        <v>14</v>
      </c>
      <c r="F40" s="8">
        <v>0.6</v>
      </c>
      <c r="G40" s="12">
        <v>61</v>
      </c>
      <c r="H40" s="8">
        <v>2.41</v>
      </c>
      <c r="I40" s="12">
        <v>0</v>
      </c>
    </row>
    <row r="41" spans="2:9" ht="15" customHeight="1" x14ac:dyDescent="0.2">
      <c r="B41" t="s">
        <v>48</v>
      </c>
      <c r="C41" s="12">
        <v>70</v>
      </c>
      <c r="D41" s="8">
        <v>1.42</v>
      </c>
      <c r="E41" s="12">
        <v>5</v>
      </c>
      <c r="F41" s="8">
        <v>0.22</v>
      </c>
      <c r="G41" s="12">
        <v>65</v>
      </c>
      <c r="H41" s="8">
        <v>2.57</v>
      </c>
      <c r="I41" s="12">
        <v>0</v>
      </c>
    </row>
    <row r="42" spans="2:9" ht="15" customHeight="1" x14ac:dyDescent="0.2">
      <c r="B42" t="s">
        <v>63</v>
      </c>
      <c r="C42" s="12">
        <v>67</v>
      </c>
      <c r="D42" s="8">
        <v>1.36</v>
      </c>
      <c r="E42" s="12">
        <v>10</v>
      </c>
      <c r="F42" s="8">
        <v>0.43</v>
      </c>
      <c r="G42" s="12">
        <v>57</v>
      </c>
      <c r="H42" s="8">
        <v>2.25</v>
      </c>
      <c r="I42" s="12">
        <v>0</v>
      </c>
    </row>
    <row r="43" spans="2:9" ht="15" customHeight="1" x14ac:dyDescent="0.2">
      <c r="B43" t="s">
        <v>64</v>
      </c>
      <c r="C43" s="12">
        <v>59</v>
      </c>
      <c r="D43" s="8">
        <v>1.2</v>
      </c>
      <c r="E43" s="12">
        <v>8</v>
      </c>
      <c r="F43" s="8">
        <v>0.35</v>
      </c>
      <c r="G43" s="12">
        <v>47</v>
      </c>
      <c r="H43" s="8">
        <v>1.86</v>
      </c>
      <c r="I43" s="12">
        <v>4</v>
      </c>
    </row>
    <row r="46" spans="2:9" ht="33" customHeight="1" x14ac:dyDescent="0.2">
      <c r="B46" t="s">
        <v>186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112</v>
      </c>
      <c r="C47" s="12">
        <v>307</v>
      </c>
      <c r="D47" s="8">
        <v>6.23</v>
      </c>
      <c r="E47" s="12">
        <v>284</v>
      </c>
      <c r="F47" s="8">
        <v>12.25</v>
      </c>
      <c r="G47" s="12">
        <v>23</v>
      </c>
      <c r="H47" s="8">
        <v>0.91</v>
      </c>
      <c r="I47" s="12">
        <v>0</v>
      </c>
    </row>
    <row r="48" spans="2:9" ht="15" customHeight="1" x14ac:dyDescent="0.2">
      <c r="B48" t="s">
        <v>106</v>
      </c>
      <c r="C48" s="12">
        <v>199</v>
      </c>
      <c r="D48" s="8">
        <v>4.04</v>
      </c>
      <c r="E48" s="12">
        <v>86</v>
      </c>
      <c r="F48" s="8">
        <v>3.71</v>
      </c>
      <c r="G48" s="12">
        <v>113</v>
      </c>
      <c r="H48" s="8">
        <v>4.46</v>
      </c>
      <c r="I48" s="12">
        <v>0</v>
      </c>
    </row>
    <row r="49" spans="2:9" ht="15" customHeight="1" x14ac:dyDescent="0.2">
      <c r="B49" t="s">
        <v>111</v>
      </c>
      <c r="C49" s="12">
        <v>175</v>
      </c>
      <c r="D49" s="8">
        <v>3.55</v>
      </c>
      <c r="E49" s="12">
        <v>165</v>
      </c>
      <c r="F49" s="8">
        <v>7.12</v>
      </c>
      <c r="G49" s="12">
        <v>10</v>
      </c>
      <c r="H49" s="8">
        <v>0.4</v>
      </c>
      <c r="I49" s="12">
        <v>0</v>
      </c>
    </row>
    <row r="50" spans="2:9" ht="15" customHeight="1" x14ac:dyDescent="0.2">
      <c r="B50" t="s">
        <v>110</v>
      </c>
      <c r="C50" s="12">
        <v>142</v>
      </c>
      <c r="D50" s="8">
        <v>2.88</v>
      </c>
      <c r="E50" s="12">
        <v>130</v>
      </c>
      <c r="F50" s="8">
        <v>5.61</v>
      </c>
      <c r="G50" s="12">
        <v>12</v>
      </c>
      <c r="H50" s="8">
        <v>0.47</v>
      </c>
      <c r="I50" s="12">
        <v>0</v>
      </c>
    </row>
    <row r="51" spans="2:9" ht="15" customHeight="1" x14ac:dyDescent="0.2">
      <c r="B51" t="s">
        <v>108</v>
      </c>
      <c r="C51" s="12">
        <v>118</v>
      </c>
      <c r="D51" s="8">
        <v>2.39</v>
      </c>
      <c r="E51" s="12">
        <v>80</v>
      </c>
      <c r="F51" s="8">
        <v>3.45</v>
      </c>
      <c r="G51" s="12">
        <v>38</v>
      </c>
      <c r="H51" s="8">
        <v>1.5</v>
      </c>
      <c r="I51" s="12">
        <v>0</v>
      </c>
    </row>
    <row r="52" spans="2:9" ht="15" customHeight="1" x14ac:dyDescent="0.2">
      <c r="B52" t="s">
        <v>105</v>
      </c>
      <c r="C52" s="12">
        <v>109</v>
      </c>
      <c r="D52" s="8">
        <v>2.21</v>
      </c>
      <c r="E52" s="12">
        <v>64</v>
      </c>
      <c r="F52" s="8">
        <v>2.76</v>
      </c>
      <c r="G52" s="12">
        <v>43</v>
      </c>
      <c r="H52" s="8">
        <v>1.7</v>
      </c>
      <c r="I52" s="12">
        <v>2</v>
      </c>
    </row>
    <row r="53" spans="2:9" ht="15" customHeight="1" x14ac:dyDescent="0.2">
      <c r="B53" t="s">
        <v>96</v>
      </c>
      <c r="C53" s="12">
        <v>91</v>
      </c>
      <c r="D53" s="8">
        <v>1.85</v>
      </c>
      <c r="E53" s="12">
        <v>15</v>
      </c>
      <c r="F53" s="8">
        <v>0.65</v>
      </c>
      <c r="G53" s="12">
        <v>76</v>
      </c>
      <c r="H53" s="8">
        <v>3</v>
      </c>
      <c r="I53" s="12">
        <v>0</v>
      </c>
    </row>
    <row r="54" spans="2:9" ht="15" customHeight="1" x14ac:dyDescent="0.2">
      <c r="B54" t="s">
        <v>109</v>
      </c>
      <c r="C54" s="12">
        <v>89</v>
      </c>
      <c r="D54" s="8">
        <v>1.8</v>
      </c>
      <c r="E54" s="12">
        <v>71</v>
      </c>
      <c r="F54" s="8">
        <v>3.06</v>
      </c>
      <c r="G54" s="12">
        <v>18</v>
      </c>
      <c r="H54" s="8">
        <v>0.71</v>
      </c>
      <c r="I54" s="12">
        <v>0</v>
      </c>
    </row>
    <row r="55" spans="2:9" ht="15" customHeight="1" x14ac:dyDescent="0.2">
      <c r="B55" t="s">
        <v>107</v>
      </c>
      <c r="C55" s="12">
        <v>87</v>
      </c>
      <c r="D55" s="8">
        <v>1.76</v>
      </c>
      <c r="E55" s="12">
        <v>30</v>
      </c>
      <c r="F55" s="8">
        <v>1.29</v>
      </c>
      <c r="G55" s="12">
        <v>54</v>
      </c>
      <c r="H55" s="8">
        <v>2.13</v>
      </c>
      <c r="I55" s="12">
        <v>0</v>
      </c>
    </row>
    <row r="56" spans="2:9" ht="15" customHeight="1" x14ac:dyDescent="0.2">
      <c r="B56" t="s">
        <v>115</v>
      </c>
      <c r="C56" s="12">
        <v>84</v>
      </c>
      <c r="D56" s="8">
        <v>1.7</v>
      </c>
      <c r="E56" s="12">
        <v>75</v>
      </c>
      <c r="F56" s="8">
        <v>3.24</v>
      </c>
      <c r="G56" s="12">
        <v>9</v>
      </c>
      <c r="H56" s="8">
        <v>0.36</v>
      </c>
      <c r="I56" s="12">
        <v>0</v>
      </c>
    </row>
    <row r="57" spans="2:9" ht="15" customHeight="1" x14ac:dyDescent="0.2">
      <c r="B57" t="s">
        <v>114</v>
      </c>
      <c r="C57" s="12">
        <v>79</v>
      </c>
      <c r="D57" s="8">
        <v>1.6</v>
      </c>
      <c r="E57" s="12">
        <v>61</v>
      </c>
      <c r="F57" s="8">
        <v>2.63</v>
      </c>
      <c r="G57" s="12">
        <v>18</v>
      </c>
      <c r="H57" s="8">
        <v>0.71</v>
      </c>
      <c r="I57" s="12">
        <v>0</v>
      </c>
    </row>
    <row r="58" spans="2:9" ht="15" customHeight="1" x14ac:dyDescent="0.2">
      <c r="B58" t="s">
        <v>118</v>
      </c>
      <c r="C58" s="12">
        <v>75</v>
      </c>
      <c r="D58" s="8">
        <v>1.52</v>
      </c>
      <c r="E58" s="12">
        <v>54</v>
      </c>
      <c r="F58" s="8">
        <v>2.33</v>
      </c>
      <c r="G58" s="12">
        <v>21</v>
      </c>
      <c r="H58" s="8">
        <v>0.83</v>
      </c>
      <c r="I58" s="12">
        <v>0</v>
      </c>
    </row>
    <row r="59" spans="2:9" ht="15" customHeight="1" x14ac:dyDescent="0.2">
      <c r="B59" t="s">
        <v>101</v>
      </c>
      <c r="C59" s="12">
        <v>74</v>
      </c>
      <c r="D59" s="8">
        <v>1.5</v>
      </c>
      <c r="E59" s="12">
        <v>41</v>
      </c>
      <c r="F59" s="8">
        <v>1.77</v>
      </c>
      <c r="G59" s="12">
        <v>32</v>
      </c>
      <c r="H59" s="8">
        <v>1.26</v>
      </c>
      <c r="I59" s="12">
        <v>1</v>
      </c>
    </row>
    <row r="60" spans="2:9" ht="15" customHeight="1" x14ac:dyDescent="0.2">
      <c r="B60" t="s">
        <v>117</v>
      </c>
      <c r="C60" s="12">
        <v>74</v>
      </c>
      <c r="D60" s="8">
        <v>1.5</v>
      </c>
      <c r="E60" s="12">
        <v>18</v>
      </c>
      <c r="F60" s="8">
        <v>0.78</v>
      </c>
      <c r="G60" s="12">
        <v>56</v>
      </c>
      <c r="H60" s="8">
        <v>2.21</v>
      </c>
      <c r="I60" s="12">
        <v>0</v>
      </c>
    </row>
    <row r="61" spans="2:9" ht="15" customHeight="1" x14ac:dyDescent="0.2">
      <c r="B61" t="s">
        <v>99</v>
      </c>
      <c r="C61" s="12">
        <v>72</v>
      </c>
      <c r="D61" s="8">
        <v>1.46</v>
      </c>
      <c r="E61" s="12">
        <v>36</v>
      </c>
      <c r="F61" s="8">
        <v>1.55</v>
      </c>
      <c r="G61" s="12">
        <v>36</v>
      </c>
      <c r="H61" s="8">
        <v>1.42</v>
      </c>
      <c r="I61" s="12">
        <v>0</v>
      </c>
    </row>
    <row r="62" spans="2:9" ht="15" customHeight="1" x14ac:dyDescent="0.2">
      <c r="B62" t="s">
        <v>104</v>
      </c>
      <c r="C62" s="12">
        <v>72</v>
      </c>
      <c r="D62" s="8">
        <v>1.46</v>
      </c>
      <c r="E62" s="12">
        <v>16</v>
      </c>
      <c r="F62" s="8">
        <v>0.69</v>
      </c>
      <c r="G62" s="12">
        <v>56</v>
      </c>
      <c r="H62" s="8">
        <v>2.21</v>
      </c>
      <c r="I62" s="12">
        <v>0</v>
      </c>
    </row>
    <row r="63" spans="2:9" ht="15" customHeight="1" x14ac:dyDescent="0.2">
      <c r="B63" t="s">
        <v>116</v>
      </c>
      <c r="C63" s="12">
        <v>71</v>
      </c>
      <c r="D63" s="8">
        <v>1.44</v>
      </c>
      <c r="E63" s="12">
        <v>37</v>
      </c>
      <c r="F63" s="8">
        <v>1.6</v>
      </c>
      <c r="G63" s="12">
        <v>34</v>
      </c>
      <c r="H63" s="8">
        <v>1.34</v>
      </c>
      <c r="I63" s="12">
        <v>0</v>
      </c>
    </row>
    <row r="64" spans="2:9" ht="15" customHeight="1" x14ac:dyDescent="0.2">
      <c r="B64" t="s">
        <v>102</v>
      </c>
      <c r="C64" s="12">
        <v>71</v>
      </c>
      <c r="D64" s="8">
        <v>1.44</v>
      </c>
      <c r="E64" s="12">
        <v>37</v>
      </c>
      <c r="F64" s="8">
        <v>1.6</v>
      </c>
      <c r="G64" s="12">
        <v>34</v>
      </c>
      <c r="H64" s="8">
        <v>1.34</v>
      </c>
      <c r="I64" s="12">
        <v>0</v>
      </c>
    </row>
    <row r="65" spans="2:9" ht="15" customHeight="1" x14ac:dyDescent="0.2">
      <c r="B65" t="s">
        <v>120</v>
      </c>
      <c r="C65" s="12">
        <v>64</v>
      </c>
      <c r="D65" s="8">
        <v>1.3</v>
      </c>
      <c r="E65" s="12">
        <v>17</v>
      </c>
      <c r="F65" s="8">
        <v>0.73</v>
      </c>
      <c r="G65" s="12">
        <v>47</v>
      </c>
      <c r="H65" s="8">
        <v>1.86</v>
      </c>
      <c r="I65" s="12">
        <v>0</v>
      </c>
    </row>
    <row r="66" spans="2:9" ht="15" customHeight="1" x14ac:dyDescent="0.2">
      <c r="B66" t="s">
        <v>119</v>
      </c>
      <c r="C66" s="12">
        <v>61</v>
      </c>
      <c r="D66" s="8">
        <v>1.24</v>
      </c>
      <c r="E66" s="12">
        <v>46</v>
      </c>
      <c r="F66" s="8">
        <v>1.98</v>
      </c>
      <c r="G66" s="12">
        <v>15</v>
      </c>
      <c r="H66" s="8">
        <v>0.59</v>
      </c>
      <c r="I66" s="12">
        <v>0</v>
      </c>
    </row>
    <row r="68" spans="2:9" ht="15" customHeight="1" x14ac:dyDescent="0.2">
      <c r="B68" t="s">
        <v>187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95ECE-AD90-4490-82FC-759C0BB7CB2F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189</v>
      </c>
    </row>
    <row r="4" spans="2:9" ht="33" customHeight="1" x14ac:dyDescent="0.2">
      <c r="B4" t="s">
        <v>183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210</v>
      </c>
      <c r="D6" s="8">
        <v>12.74</v>
      </c>
      <c r="E6" s="12">
        <v>89</v>
      </c>
      <c r="F6" s="8">
        <v>10.3</v>
      </c>
      <c r="G6" s="12">
        <v>121</v>
      </c>
      <c r="H6" s="8">
        <v>16.440000000000001</v>
      </c>
      <c r="I6" s="12">
        <v>0</v>
      </c>
    </row>
    <row r="7" spans="2:9" ht="15" customHeight="1" x14ac:dyDescent="0.2">
      <c r="B7" t="s">
        <v>22</v>
      </c>
      <c r="C7" s="12">
        <v>108</v>
      </c>
      <c r="D7" s="8">
        <v>6.55</v>
      </c>
      <c r="E7" s="12">
        <v>44</v>
      </c>
      <c r="F7" s="8">
        <v>5.09</v>
      </c>
      <c r="G7" s="12">
        <v>63</v>
      </c>
      <c r="H7" s="8">
        <v>8.56</v>
      </c>
      <c r="I7" s="12">
        <v>1</v>
      </c>
    </row>
    <row r="8" spans="2:9" ht="15" customHeight="1" x14ac:dyDescent="0.2">
      <c r="B8" t="s">
        <v>23</v>
      </c>
      <c r="C8" s="12">
        <v>4</v>
      </c>
      <c r="D8" s="8">
        <v>0.24</v>
      </c>
      <c r="E8" s="12">
        <v>0</v>
      </c>
      <c r="F8" s="8">
        <v>0</v>
      </c>
      <c r="G8" s="12">
        <v>3</v>
      </c>
      <c r="H8" s="8">
        <v>0.41</v>
      </c>
      <c r="I8" s="12">
        <v>0</v>
      </c>
    </row>
    <row r="9" spans="2:9" ht="15" customHeight="1" x14ac:dyDescent="0.2">
      <c r="B9" t="s">
        <v>24</v>
      </c>
      <c r="C9" s="12">
        <v>14</v>
      </c>
      <c r="D9" s="8">
        <v>0.85</v>
      </c>
      <c r="E9" s="12">
        <v>1</v>
      </c>
      <c r="F9" s="8">
        <v>0.12</v>
      </c>
      <c r="G9" s="12">
        <v>12</v>
      </c>
      <c r="H9" s="8">
        <v>1.63</v>
      </c>
      <c r="I9" s="12">
        <v>0</v>
      </c>
    </row>
    <row r="10" spans="2:9" ht="15" customHeight="1" x14ac:dyDescent="0.2">
      <c r="B10" t="s">
        <v>25</v>
      </c>
      <c r="C10" s="12">
        <v>28</v>
      </c>
      <c r="D10" s="8">
        <v>1.7</v>
      </c>
      <c r="E10" s="12">
        <v>7</v>
      </c>
      <c r="F10" s="8">
        <v>0.81</v>
      </c>
      <c r="G10" s="12">
        <v>21</v>
      </c>
      <c r="H10" s="8">
        <v>2.85</v>
      </c>
      <c r="I10" s="12">
        <v>0</v>
      </c>
    </row>
    <row r="11" spans="2:9" ht="15" customHeight="1" x14ac:dyDescent="0.2">
      <c r="B11" t="s">
        <v>26</v>
      </c>
      <c r="C11" s="12">
        <v>432</v>
      </c>
      <c r="D11" s="8">
        <v>26.21</v>
      </c>
      <c r="E11" s="12">
        <v>203</v>
      </c>
      <c r="F11" s="8">
        <v>23.5</v>
      </c>
      <c r="G11" s="12">
        <v>228</v>
      </c>
      <c r="H11" s="8">
        <v>30.98</v>
      </c>
      <c r="I11" s="12">
        <v>1</v>
      </c>
    </row>
    <row r="12" spans="2:9" ht="15" customHeight="1" x14ac:dyDescent="0.2">
      <c r="B12" t="s">
        <v>27</v>
      </c>
      <c r="C12" s="12">
        <v>17</v>
      </c>
      <c r="D12" s="8">
        <v>1.03</v>
      </c>
      <c r="E12" s="12">
        <v>3</v>
      </c>
      <c r="F12" s="8">
        <v>0.35</v>
      </c>
      <c r="G12" s="12">
        <v>14</v>
      </c>
      <c r="H12" s="8">
        <v>1.9</v>
      </c>
      <c r="I12" s="12">
        <v>0</v>
      </c>
    </row>
    <row r="13" spans="2:9" ht="15" customHeight="1" x14ac:dyDescent="0.2">
      <c r="B13" t="s">
        <v>28</v>
      </c>
      <c r="C13" s="12">
        <v>130</v>
      </c>
      <c r="D13" s="8">
        <v>7.89</v>
      </c>
      <c r="E13" s="12">
        <v>65</v>
      </c>
      <c r="F13" s="8">
        <v>7.52</v>
      </c>
      <c r="G13" s="12">
        <v>63</v>
      </c>
      <c r="H13" s="8">
        <v>8.56</v>
      </c>
      <c r="I13" s="12">
        <v>1</v>
      </c>
    </row>
    <row r="14" spans="2:9" ht="15" customHeight="1" x14ac:dyDescent="0.2">
      <c r="B14" t="s">
        <v>29</v>
      </c>
      <c r="C14" s="12">
        <v>76</v>
      </c>
      <c r="D14" s="8">
        <v>4.6100000000000003</v>
      </c>
      <c r="E14" s="12">
        <v>34</v>
      </c>
      <c r="F14" s="8">
        <v>3.94</v>
      </c>
      <c r="G14" s="12">
        <v>40</v>
      </c>
      <c r="H14" s="8">
        <v>5.43</v>
      </c>
      <c r="I14" s="12">
        <v>0</v>
      </c>
    </row>
    <row r="15" spans="2:9" ht="15" customHeight="1" x14ac:dyDescent="0.2">
      <c r="B15" t="s">
        <v>30</v>
      </c>
      <c r="C15" s="12">
        <v>185</v>
      </c>
      <c r="D15" s="8">
        <v>11.23</v>
      </c>
      <c r="E15" s="12">
        <v>140</v>
      </c>
      <c r="F15" s="8">
        <v>16.2</v>
      </c>
      <c r="G15" s="12">
        <v>45</v>
      </c>
      <c r="H15" s="8">
        <v>6.11</v>
      </c>
      <c r="I15" s="12">
        <v>0</v>
      </c>
    </row>
    <row r="16" spans="2:9" ht="15" customHeight="1" x14ac:dyDescent="0.2">
      <c r="B16" t="s">
        <v>31</v>
      </c>
      <c r="C16" s="12">
        <v>243</v>
      </c>
      <c r="D16" s="8">
        <v>14.75</v>
      </c>
      <c r="E16" s="12">
        <v>191</v>
      </c>
      <c r="F16" s="8">
        <v>22.11</v>
      </c>
      <c r="G16" s="12">
        <v>52</v>
      </c>
      <c r="H16" s="8">
        <v>7.07</v>
      </c>
      <c r="I16" s="12">
        <v>0</v>
      </c>
    </row>
    <row r="17" spans="2:9" ht="15" customHeight="1" x14ac:dyDescent="0.2">
      <c r="B17" t="s">
        <v>32</v>
      </c>
      <c r="C17" s="12">
        <v>71</v>
      </c>
      <c r="D17" s="8">
        <v>4.3099999999999996</v>
      </c>
      <c r="E17" s="12">
        <v>36</v>
      </c>
      <c r="F17" s="8">
        <v>4.17</v>
      </c>
      <c r="G17" s="12">
        <v>6</v>
      </c>
      <c r="H17" s="8">
        <v>0.82</v>
      </c>
      <c r="I17" s="12">
        <v>2</v>
      </c>
    </row>
    <row r="18" spans="2:9" ht="15" customHeight="1" x14ac:dyDescent="0.2">
      <c r="B18" t="s">
        <v>33</v>
      </c>
      <c r="C18" s="12">
        <v>82</v>
      </c>
      <c r="D18" s="8">
        <v>4.9800000000000004</v>
      </c>
      <c r="E18" s="12">
        <v>42</v>
      </c>
      <c r="F18" s="8">
        <v>4.8600000000000003</v>
      </c>
      <c r="G18" s="12">
        <v>30</v>
      </c>
      <c r="H18" s="8">
        <v>4.08</v>
      </c>
      <c r="I18" s="12">
        <v>0</v>
      </c>
    </row>
    <row r="19" spans="2:9" ht="15" customHeight="1" x14ac:dyDescent="0.2">
      <c r="B19" t="s">
        <v>34</v>
      </c>
      <c r="C19" s="12">
        <v>48</v>
      </c>
      <c r="D19" s="8">
        <v>2.91</v>
      </c>
      <c r="E19" s="12">
        <v>9</v>
      </c>
      <c r="F19" s="8">
        <v>1.04</v>
      </c>
      <c r="G19" s="12">
        <v>38</v>
      </c>
      <c r="H19" s="8">
        <v>5.16</v>
      </c>
      <c r="I19" s="12">
        <v>0</v>
      </c>
    </row>
    <row r="20" spans="2:9" ht="15" customHeight="1" x14ac:dyDescent="0.2">
      <c r="B20" s="9" t="s">
        <v>184</v>
      </c>
      <c r="C20" s="12">
        <f>SUM(LTBL_32202[総数／事業所数])</f>
        <v>1648</v>
      </c>
      <c r="E20" s="12">
        <f>SUBTOTAL(109,LTBL_32202[個人／事業所数])</f>
        <v>864</v>
      </c>
      <c r="G20" s="12">
        <f>SUBTOTAL(109,LTBL_32202[法人／事業所数])</f>
        <v>736</v>
      </c>
      <c r="I20" s="12">
        <f>SUBTOTAL(109,LTBL_32202[法人以外の団体／事業所数])</f>
        <v>5</v>
      </c>
    </row>
    <row r="21" spans="2:9" ht="15" customHeight="1" x14ac:dyDescent="0.2">
      <c r="E21" s="11">
        <f>LTBL_32202[[#Totals],[個人／事業所数]]/LTBL_32202[[#Totals],[総数／事業所数]]</f>
        <v>0.52427184466019416</v>
      </c>
      <c r="G21" s="11">
        <f>LTBL_32202[[#Totals],[法人／事業所数]]/LTBL_32202[[#Totals],[総数／事業所数]]</f>
        <v>0.44660194174757284</v>
      </c>
      <c r="I21" s="11">
        <f>LTBL_32202[[#Totals],[法人以外の団体／事業所数]]/LTBL_32202[[#Totals],[総数／事業所数]]</f>
        <v>3.0339805825242718E-3</v>
      </c>
    </row>
    <row r="23" spans="2:9" ht="33" customHeight="1" x14ac:dyDescent="0.2">
      <c r="B23" t="s">
        <v>185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59</v>
      </c>
      <c r="C24" s="12">
        <v>205</v>
      </c>
      <c r="D24" s="8">
        <v>12.44</v>
      </c>
      <c r="E24" s="12">
        <v>174</v>
      </c>
      <c r="F24" s="8">
        <v>20.14</v>
      </c>
      <c r="G24" s="12">
        <v>31</v>
      </c>
      <c r="H24" s="8">
        <v>4.21</v>
      </c>
      <c r="I24" s="12">
        <v>0</v>
      </c>
    </row>
    <row r="25" spans="2:9" ht="15" customHeight="1" x14ac:dyDescent="0.2">
      <c r="B25" t="s">
        <v>58</v>
      </c>
      <c r="C25" s="12">
        <v>155</v>
      </c>
      <c r="D25" s="8">
        <v>9.41</v>
      </c>
      <c r="E25" s="12">
        <v>123</v>
      </c>
      <c r="F25" s="8">
        <v>14.24</v>
      </c>
      <c r="G25" s="12">
        <v>32</v>
      </c>
      <c r="H25" s="8">
        <v>4.3499999999999996</v>
      </c>
      <c r="I25" s="12">
        <v>0</v>
      </c>
    </row>
    <row r="26" spans="2:9" ht="15" customHeight="1" x14ac:dyDescent="0.2">
      <c r="B26" t="s">
        <v>54</v>
      </c>
      <c r="C26" s="12">
        <v>124</v>
      </c>
      <c r="D26" s="8">
        <v>7.52</v>
      </c>
      <c r="E26" s="12">
        <v>61</v>
      </c>
      <c r="F26" s="8">
        <v>7.06</v>
      </c>
      <c r="G26" s="12">
        <v>62</v>
      </c>
      <c r="H26" s="8">
        <v>8.42</v>
      </c>
      <c r="I26" s="12">
        <v>1</v>
      </c>
    </row>
    <row r="27" spans="2:9" ht="15" customHeight="1" x14ac:dyDescent="0.2">
      <c r="B27" t="s">
        <v>43</v>
      </c>
      <c r="C27" s="12">
        <v>114</v>
      </c>
      <c r="D27" s="8">
        <v>6.92</v>
      </c>
      <c r="E27" s="12">
        <v>37</v>
      </c>
      <c r="F27" s="8">
        <v>4.28</v>
      </c>
      <c r="G27" s="12">
        <v>77</v>
      </c>
      <c r="H27" s="8">
        <v>10.46</v>
      </c>
      <c r="I27" s="12">
        <v>0</v>
      </c>
    </row>
    <row r="28" spans="2:9" ht="15" customHeight="1" x14ac:dyDescent="0.2">
      <c r="B28" t="s">
        <v>55</v>
      </c>
      <c r="C28" s="12">
        <v>109</v>
      </c>
      <c r="D28" s="8">
        <v>6.61</v>
      </c>
      <c r="E28" s="12">
        <v>63</v>
      </c>
      <c r="F28" s="8">
        <v>7.29</v>
      </c>
      <c r="G28" s="12">
        <v>44</v>
      </c>
      <c r="H28" s="8">
        <v>5.98</v>
      </c>
      <c r="I28" s="12">
        <v>1</v>
      </c>
    </row>
    <row r="29" spans="2:9" ht="15" customHeight="1" x14ac:dyDescent="0.2">
      <c r="B29" t="s">
        <v>52</v>
      </c>
      <c r="C29" s="12">
        <v>88</v>
      </c>
      <c r="D29" s="8">
        <v>5.34</v>
      </c>
      <c r="E29" s="12">
        <v>62</v>
      </c>
      <c r="F29" s="8">
        <v>7.18</v>
      </c>
      <c r="G29" s="12">
        <v>26</v>
      </c>
      <c r="H29" s="8">
        <v>3.53</v>
      </c>
      <c r="I29" s="12">
        <v>0</v>
      </c>
    </row>
    <row r="30" spans="2:9" ht="15" customHeight="1" x14ac:dyDescent="0.2">
      <c r="B30" t="s">
        <v>60</v>
      </c>
      <c r="C30" s="12">
        <v>71</v>
      </c>
      <c r="D30" s="8">
        <v>4.3099999999999996</v>
      </c>
      <c r="E30" s="12">
        <v>36</v>
      </c>
      <c r="F30" s="8">
        <v>4.17</v>
      </c>
      <c r="G30" s="12">
        <v>6</v>
      </c>
      <c r="H30" s="8">
        <v>0.82</v>
      </c>
      <c r="I30" s="12">
        <v>2</v>
      </c>
    </row>
    <row r="31" spans="2:9" ht="15" customHeight="1" x14ac:dyDescent="0.2">
      <c r="B31" t="s">
        <v>53</v>
      </c>
      <c r="C31" s="12">
        <v>58</v>
      </c>
      <c r="D31" s="8">
        <v>3.52</v>
      </c>
      <c r="E31" s="12">
        <v>34</v>
      </c>
      <c r="F31" s="8">
        <v>3.94</v>
      </c>
      <c r="G31" s="12">
        <v>24</v>
      </c>
      <c r="H31" s="8">
        <v>3.26</v>
      </c>
      <c r="I31" s="12">
        <v>0</v>
      </c>
    </row>
    <row r="32" spans="2:9" ht="15" customHeight="1" x14ac:dyDescent="0.2">
      <c r="B32" t="s">
        <v>44</v>
      </c>
      <c r="C32" s="12">
        <v>57</v>
      </c>
      <c r="D32" s="8">
        <v>3.46</v>
      </c>
      <c r="E32" s="12">
        <v>36</v>
      </c>
      <c r="F32" s="8">
        <v>4.17</v>
      </c>
      <c r="G32" s="12">
        <v>21</v>
      </c>
      <c r="H32" s="8">
        <v>2.85</v>
      </c>
      <c r="I32" s="12">
        <v>0</v>
      </c>
    </row>
    <row r="33" spans="2:9" ht="15" customHeight="1" x14ac:dyDescent="0.2">
      <c r="B33" t="s">
        <v>51</v>
      </c>
      <c r="C33" s="12">
        <v>45</v>
      </c>
      <c r="D33" s="8">
        <v>2.73</v>
      </c>
      <c r="E33" s="12">
        <v>26</v>
      </c>
      <c r="F33" s="8">
        <v>3.01</v>
      </c>
      <c r="G33" s="12">
        <v>19</v>
      </c>
      <c r="H33" s="8">
        <v>2.58</v>
      </c>
      <c r="I33" s="12">
        <v>0</v>
      </c>
    </row>
    <row r="34" spans="2:9" ht="15" customHeight="1" x14ac:dyDescent="0.2">
      <c r="B34" t="s">
        <v>61</v>
      </c>
      <c r="C34" s="12">
        <v>45</v>
      </c>
      <c r="D34" s="8">
        <v>2.73</v>
      </c>
      <c r="E34" s="12">
        <v>42</v>
      </c>
      <c r="F34" s="8">
        <v>4.8600000000000003</v>
      </c>
      <c r="G34" s="12">
        <v>3</v>
      </c>
      <c r="H34" s="8">
        <v>0.41</v>
      </c>
      <c r="I34" s="12">
        <v>0</v>
      </c>
    </row>
    <row r="35" spans="2:9" ht="15" customHeight="1" x14ac:dyDescent="0.2">
      <c r="B35" t="s">
        <v>57</v>
      </c>
      <c r="C35" s="12">
        <v>43</v>
      </c>
      <c r="D35" s="8">
        <v>2.61</v>
      </c>
      <c r="E35" s="12">
        <v>9</v>
      </c>
      <c r="F35" s="8">
        <v>1.04</v>
      </c>
      <c r="G35" s="12">
        <v>33</v>
      </c>
      <c r="H35" s="8">
        <v>4.4800000000000004</v>
      </c>
      <c r="I35" s="12">
        <v>0</v>
      </c>
    </row>
    <row r="36" spans="2:9" ht="15" customHeight="1" x14ac:dyDescent="0.2">
      <c r="B36" t="s">
        <v>45</v>
      </c>
      <c r="C36" s="12">
        <v>39</v>
      </c>
      <c r="D36" s="8">
        <v>2.37</v>
      </c>
      <c r="E36" s="12">
        <v>16</v>
      </c>
      <c r="F36" s="8">
        <v>1.85</v>
      </c>
      <c r="G36" s="12">
        <v>23</v>
      </c>
      <c r="H36" s="8">
        <v>3.13</v>
      </c>
      <c r="I36" s="12">
        <v>0</v>
      </c>
    </row>
    <row r="37" spans="2:9" ht="15" customHeight="1" x14ac:dyDescent="0.2">
      <c r="B37" t="s">
        <v>62</v>
      </c>
      <c r="C37" s="12">
        <v>37</v>
      </c>
      <c r="D37" s="8">
        <v>2.25</v>
      </c>
      <c r="E37" s="12">
        <v>0</v>
      </c>
      <c r="F37" s="8">
        <v>0</v>
      </c>
      <c r="G37" s="12">
        <v>27</v>
      </c>
      <c r="H37" s="8">
        <v>3.67</v>
      </c>
      <c r="I37" s="12">
        <v>0</v>
      </c>
    </row>
    <row r="38" spans="2:9" ht="15" customHeight="1" x14ac:dyDescent="0.2">
      <c r="B38" t="s">
        <v>46</v>
      </c>
      <c r="C38" s="12">
        <v>31</v>
      </c>
      <c r="D38" s="8">
        <v>1.88</v>
      </c>
      <c r="E38" s="12">
        <v>12</v>
      </c>
      <c r="F38" s="8">
        <v>1.39</v>
      </c>
      <c r="G38" s="12">
        <v>18</v>
      </c>
      <c r="H38" s="8">
        <v>2.4500000000000002</v>
      </c>
      <c r="I38" s="12">
        <v>1</v>
      </c>
    </row>
    <row r="39" spans="2:9" ht="15" customHeight="1" x14ac:dyDescent="0.2">
      <c r="B39" t="s">
        <v>48</v>
      </c>
      <c r="C39" s="12">
        <v>31</v>
      </c>
      <c r="D39" s="8">
        <v>1.88</v>
      </c>
      <c r="E39" s="12">
        <v>4</v>
      </c>
      <c r="F39" s="8">
        <v>0.46</v>
      </c>
      <c r="G39" s="12">
        <v>27</v>
      </c>
      <c r="H39" s="8">
        <v>3.67</v>
      </c>
      <c r="I39" s="12">
        <v>0</v>
      </c>
    </row>
    <row r="40" spans="2:9" ht="15" customHeight="1" x14ac:dyDescent="0.2">
      <c r="B40" t="s">
        <v>56</v>
      </c>
      <c r="C40" s="12">
        <v>30</v>
      </c>
      <c r="D40" s="8">
        <v>1.82</v>
      </c>
      <c r="E40" s="12">
        <v>25</v>
      </c>
      <c r="F40" s="8">
        <v>2.89</v>
      </c>
      <c r="G40" s="12">
        <v>5</v>
      </c>
      <c r="H40" s="8">
        <v>0.68</v>
      </c>
      <c r="I40" s="12">
        <v>0</v>
      </c>
    </row>
    <row r="41" spans="2:9" ht="15" customHeight="1" x14ac:dyDescent="0.2">
      <c r="B41" t="s">
        <v>49</v>
      </c>
      <c r="C41" s="12">
        <v>29</v>
      </c>
      <c r="D41" s="8">
        <v>1.76</v>
      </c>
      <c r="E41" s="12">
        <v>3</v>
      </c>
      <c r="F41" s="8">
        <v>0.35</v>
      </c>
      <c r="G41" s="12">
        <v>26</v>
      </c>
      <c r="H41" s="8">
        <v>3.53</v>
      </c>
      <c r="I41" s="12">
        <v>0</v>
      </c>
    </row>
    <row r="42" spans="2:9" ht="15" customHeight="1" x14ac:dyDescent="0.2">
      <c r="B42" t="s">
        <v>47</v>
      </c>
      <c r="C42" s="12">
        <v>23</v>
      </c>
      <c r="D42" s="8">
        <v>1.4</v>
      </c>
      <c r="E42" s="12">
        <v>7</v>
      </c>
      <c r="F42" s="8">
        <v>0.81</v>
      </c>
      <c r="G42" s="12">
        <v>16</v>
      </c>
      <c r="H42" s="8">
        <v>2.17</v>
      </c>
      <c r="I42" s="12">
        <v>0</v>
      </c>
    </row>
    <row r="43" spans="2:9" ht="15" customHeight="1" x14ac:dyDescent="0.2">
      <c r="B43" t="s">
        <v>50</v>
      </c>
      <c r="C43" s="12">
        <v>21</v>
      </c>
      <c r="D43" s="8">
        <v>1.27</v>
      </c>
      <c r="E43" s="12">
        <v>3</v>
      </c>
      <c r="F43" s="8">
        <v>0.35</v>
      </c>
      <c r="G43" s="12">
        <v>18</v>
      </c>
      <c r="H43" s="8">
        <v>2.4500000000000002</v>
      </c>
      <c r="I43" s="12">
        <v>0</v>
      </c>
    </row>
    <row r="46" spans="2:9" ht="33" customHeight="1" x14ac:dyDescent="0.2">
      <c r="B46" t="s">
        <v>186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112</v>
      </c>
      <c r="C47" s="12">
        <v>105</v>
      </c>
      <c r="D47" s="8">
        <v>6.37</v>
      </c>
      <c r="E47" s="12">
        <v>91</v>
      </c>
      <c r="F47" s="8">
        <v>10.53</v>
      </c>
      <c r="G47" s="12">
        <v>14</v>
      </c>
      <c r="H47" s="8">
        <v>1.9</v>
      </c>
      <c r="I47" s="12">
        <v>0</v>
      </c>
    </row>
    <row r="48" spans="2:9" ht="15" customHeight="1" x14ac:dyDescent="0.2">
      <c r="B48" t="s">
        <v>106</v>
      </c>
      <c r="C48" s="12">
        <v>85</v>
      </c>
      <c r="D48" s="8">
        <v>5.16</v>
      </c>
      <c r="E48" s="12">
        <v>58</v>
      </c>
      <c r="F48" s="8">
        <v>6.71</v>
      </c>
      <c r="G48" s="12">
        <v>26</v>
      </c>
      <c r="H48" s="8">
        <v>3.53</v>
      </c>
      <c r="I48" s="12">
        <v>0</v>
      </c>
    </row>
    <row r="49" spans="2:9" ht="15" customHeight="1" x14ac:dyDescent="0.2">
      <c r="B49" t="s">
        <v>111</v>
      </c>
      <c r="C49" s="12">
        <v>65</v>
      </c>
      <c r="D49" s="8">
        <v>3.94</v>
      </c>
      <c r="E49" s="12">
        <v>64</v>
      </c>
      <c r="F49" s="8">
        <v>7.41</v>
      </c>
      <c r="G49" s="12">
        <v>1</v>
      </c>
      <c r="H49" s="8">
        <v>0.14000000000000001</v>
      </c>
      <c r="I49" s="12">
        <v>0</v>
      </c>
    </row>
    <row r="50" spans="2:9" ht="15" customHeight="1" x14ac:dyDescent="0.2">
      <c r="B50" t="s">
        <v>96</v>
      </c>
      <c r="C50" s="12">
        <v>44</v>
      </c>
      <c r="D50" s="8">
        <v>2.67</v>
      </c>
      <c r="E50" s="12">
        <v>6</v>
      </c>
      <c r="F50" s="8">
        <v>0.69</v>
      </c>
      <c r="G50" s="12">
        <v>38</v>
      </c>
      <c r="H50" s="8">
        <v>5.16</v>
      </c>
      <c r="I50" s="12">
        <v>0</v>
      </c>
    </row>
    <row r="51" spans="2:9" ht="15" customHeight="1" x14ac:dyDescent="0.2">
      <c r="B51" t="s">
        <v>110</v>
      </c>
      <c r="C51" s="12">
        <v>38</v>
      </c>
      <c r="D51" s="8">
        <v>2.31</v>
      </c>
      <c r="E51" s="12">
        <v>36</v>
      </c>
      <c r="F51" s="8">
        <v>4.17</v>
      </c>
      <c r="G51" s="12">
        <v>2</v>
      </c>
      <c r="H51" s="8">
        <v>0.27</v>
      </c>
      <c r="I51" s="12">
        <v>0</v>
      </c>
    </row>
    <row r="52" spans="2:9" ht="15" customHeight="1" x14ac:dyDescent="0.2">
      <c r="B52" t="s">
        <v>98</v>
      </c>
      <c r="C52" s="12">
        <v>36</v>
      </c>
      <c r="D52" s="8">
        <v>2.1800000000000002</v>
      </c>
      <c r="E52" s="12">
        <v>17</v>
      </c>
      <c r="F52" s="8">
        <v>1.97</v>
      </c>
      <c r="G52" s="12">
        <v>19</v>
      </c>
      <c r="H52" s="8">
        <v>2.58</v>
      </c>
      <c r="I52" s="12">
        <v>0</v>
      </c>
    </row>
    <row r="53" spans="2:9" ht="15" customHeight="1" x14ac:dyDescent="0.2">
      <c r="B53" t="s">
        <v>103</v>
      </c>
      <c r="C53" s="12">
        <v>35</v>
      </c>
      <c r="D53" s="8">
        <v>2.12</v>
      </c>
      <c r="E53" s="12">
        <v>25</v>
      </c>
      <c r="F53" s="8">
        <v>2.89</v>
      </c>
      <c r="G53" s="12">
        <v>10</v>
      </c>
      <c r="H53" s="8">
        <v>1.36</v>
      </c>
      <c r="I53" s="12">
        <v>0</v>
      </c>
    </row>
    <row r="54" spans="2:9" ht="15" customHeight="1" x14ac:dyDescent="0.2">
      <c r="B54" t="s">
        <v>115</v>
      </c>
      <c r="C54" s="12">
        <v>34</v>
      </c>
      <c r="D54" s="8">
        <v>2.06</v>
      </c>
      <c r="E54" s="12">
        <v>31</v>
      </c>
      <c r="F54" s="8">
        <v>3.59</v>
      </c>
      <c r="G54" s="12">
        <v>3</v>
      </c>
      <c r="H54" s="8">
        <v>0.41</v>
      </c>
      <c r="I54" s="12">
        <v>0</v>
      </c>
    </row>
    <row r="55" spans="2:9" ht="15" customHeight="1" x14ac:dyDescent="0.2">
      <c r="B55" t="s">
        <v>108</v>
      </c>
      <c r="C55" s="12">
        <v>32</v>
      </c>
      <c r="D55" s="8">
        <v>1.94</v>
      </c>
      <c r="E55" s="12">
        <v>22</v>
      </c>
      <c r="F55" s="8">
        <v>2.5499999999999998</v>
      </c>
      <c r="G55" s="12">
        <v>10</v>
      </c>
      <c r="H55" s="8">
        <v>1.36</v>
      </c>
      <c r="I55" s="12">
        <v>0</v>
      </c>
    </row>
    <row r="56" spans="2:9" ht="15" customHeight="1" x14ac:dyDescent="0.2">
      <c r="B56" t="s">
        <v>99</v>
      </c>
      <c r="C56" s="12">
        <v>29</v>
      </c>
      <c r="D56" s="8">
        <v>1.76</v>
      </c>
      <c r="E56" s="12">
        <v>19</v>
      </c>
      <c r="F56" s="8">
        <v>2.2000000000000002</v>
      </c>
      <c r="G56" s="12">
        <v>10</v>
      </c>
      <c r="H56" s="8">
        <v>1.36</v>
      </c>
      <c r="I56" s="12">
        <v>0</v>
      </c>
    </row>
    <row r="57" spans="2:9" ht="15" customHeight="1" x14ac:dyDescent="0.2">
      <c r="B57" t="s">
        <v>109</v>
      </c>
      <c r="C57" s="12">
        <v>29</v>
      </c>
      <c r="D57" s="8">
        <v>1.76</v>
      </c>
      <c r="E57" s="12">
        <v>27</v>
      </c>
      <c r="F57" s="8">
        <v>3.13</v>
      </c>
      <c r="G57" s="12">
        <v>2</v>
      </c>
      <c r="H57" s="8">
        <v>0.27</v>
      </c>
      <c r="I57" s="12">
        <v>0</v>
      </c>
    </row>
    <row r="58" spans="2:9" ht="15" customHeight="1" x14ac:dyDescent="0.2">
      <c r="B58" t="s">
        <v>113</v>
      </c>
      <c r="C58" s="12">
        <v>29</v>
      </c>
      <c r="D58" s="8">
        <v>1.76</v>
      </c>
      <c r="E58" s="12">
        <v>1</v>
      </c>
      <c r="F58" s="8">
        <v>0.12</v>
      </c>
      <c r="G58" s="12">
        <v>1</v>
      </c>
      <c r="H58" s="8">
        <v>0.14000000000000001</v>
      </c>
      <c r="I58" s="12">
        <v>1</v>
      </c>
    </row>
    <row r="59" spans="2:9" ht="15" customHeight="1" x14ac:dyDescent="0.2">
      <c r="B59" t="s">
        <v>100</v>
      </c>
      <c r="C59" s="12">
        <v>28</v>
      </c>
      <c r="D59" s="8">
        <v>1.7</v>
      </c>
      <c r="E59" s="12">
        <v>23</v>
      </c>
      <c r="F59" s="8">
        <v>2.66</v>
      </c>
      <c r="G59" s="12">
        <v>5</v>
      </c>
      <c r="H59" s="8">
        <v>0.68</v>
      </c>
      <c r="I59" s="12">
        <v>0</v>
      </c>
    </row>
    <row r="60" spans="2:9" ht="15" customHeight="1" x14ac:dyDescent="0.2">
      <c r="B60" t="s">
        <v>101</v>
      </c>
      <c r="C60" s="12">
        <v>28</v>
      </c>
      <c r="D60" s="8">
        <v>1.7</v>
      </c>
      <c r="E60" s="12">
        <v>21</v>
      </c>
      <c r="F60" s="8">
        <v>2.4300000000000002</v>
      </c>
      <c r="G60" s="12">
        <v>7</v>
      </c>
      <c r="H60" s="8">
        <v>0.95</v>
      </c>
      <c r="I60" s="12">
        <v>0</v>
      </c>
    </row>
    <row r="61" spans="2:9" ht="15" customHeight="1" x14ac:dyDescent="0.2">
      <c r="B61" t="s">
        <v>107</v>
      </c>
      <c r="C61" s="12">
        <v>28</v>
      </c>
      <c r="D61" s="8">
        <v>1.7</v>
      </c>
      <c r="E61" s="12">
        <v>5</v>
      </c>
      <c r="F61" s="8">
        <v>0.57999999999999996</v>
      </c>
      <c r="G61" s="12">
        <v>22</v>
      </c>
      <c r="H61" s="8">
        <v>2.99</v>
      </c>
      <c r="I61" s="12">
        <v>0</v>
      </c>
    </row>
    <row r="62" spans="2:9" ht="15" customHeight="1" x14ac:dyDescent="0.2">
      <c r="B62" t="s">
        <v>105</v>
      </c>
      <c r="C62" s="12">
        <v>25</v>
      </c>
      <c r="D62" s="8">
        <v>1.52</v>
      </c>
      <c r="E62" s="12">
        <v>15</v>
      </c>
      <c r="F62" s="8">
        <v>1.74</v>
      </c>
      <c r="G62" s="12">
        <v>9</v>
      </c>
      <c r="H62" s="8">
        <v>1.22</v>
      </c>
      <c r="I62" s="12">
        <v>1</v>
      </c>
    </row>
    <row r="63" spans="2:9" ht="15" customHeight="1" x14ac:dyDescent="0.2">
      <c r="B63" t="s">
        <v>104</v>
      </c>
      <c r="C63" s="12">
        <v>23</v>
      </c>
      <c r="D63" s="8">
        <v>1.4</v>
      </c>
      <c r="E63" s="12">
        <v>7</v>
      </c>
      <c r="F63" s="8">
        <v>0.81</v>
      </c>
      <c r="G63" s="12">
        <v>16</v>
      </c>
      <c r="H63" s="8">
        <v>2.17</v>
      </c>
      <c r="I63" s="12">
        <v>0</v>
      </c>
    </row>
    <row r="64" spans="2:9" ht="15" customHeight="1" x14ac:dyDescent="0.2">
      <c r="B64" t="s">
        <v>114</v>
      </c>
      <c r="C64" s="12">
        <v>23</v>
      </c>
      <c r="D64" s="8">
        <v>1.4</v>
      </c>
      <c r="E64" s="12">
        <v>20</v>
      </c>
      <c r="F64" s="8">
        <v>2.31</v>
      </c>
      <c r="G64" s="12">
        <v>3</v>
      </c>
      <c r="H64" s="8">
        <v>0.41</v>
      </c>
      <c r="I64" s="12">
        <v>0</v>
      </c>
    </row>
    <row r="65" spans="2:9" ht="15" customHeight="1" x14ac:dyDescent="0.2">
      <c r="B65" t="s">
        <v>102</v>
      </c>
      <c r="C65" s="12">
        <v>22</v>
      </c>
      <c r="D65" s="8">
        <v>1.33</v>
      </c>
      <c r="E65" s="12">
        <v>8</v>
      </c>
      <c r="F65" s="8">
        <v>0.93</v>
      </c>
      <c r="G65" s="12">
        <v>14</v>
      </c>
      <c r="H65" s="8">
        <v>1.9</v>
      </c>
      <c r="I65" s="12">
        <v>0</v>
      </c>
    </row>
    <row r="66" spans="2:9" ht="15" customHeight="1" x14ac:dyDescent="0.2">
      <c r="B66" t="s">
        <v>97</v>
      </c>
      <c r="C66" s="12">
        <v>20</v>
      </c>
      <c r="D66" s="8">
        <v>1.21</v>
      </c>
      <c r="E66" s="12">
        <v>10</v>
      </c>
      <c r="F66" s="8">
        <v>1.1599999999999999</v>
      </c>
      <c r="G66" s="12">
        <v>10</v>
      </c>
      <c r="H66" s="8">
        <v>1.36</v>
      </c>
      <c r="I66" s="12">
        <v>0</v>
      </c>
    </row>
    <row r="67" spans="2:9" ht="15" customHeight="1" x14ac:dyDescent="0.2">
      <c r="B67" t="s">
        <v>121</v>
      </c>
      <c r="C67" s="12">
        <v>20</v>
      </c>
      <c r="D67" s="8">
        <v>1.21</v>
      </c>
      <c r="E67" s="12">
        <v>5</v>
      </c>
      <c r="F67" s="8">
        <v>0.57999999999999996</v>
      </c>
      <c r="G67" s="12">
        <v>15</v>
      </c>
      <c r="H67" s="8">
        <v>2.04</v>
      </c>
      <c r="I67" s="12">
        <v>0</v>
      </c>
    </row>
    <row r="68" spans="2:9" ht="15" customHeight="1" x14ac:dyDescent="0.2">
      <c r="B68" t="s">
        <v>119</v>
      </c>
      <c r="C68" s="12">
        <v>20</v>
      </c>
      <c r="D68" s="8">
        <v>1.21</v>
      </c>
      <c r="E68" s="12">
        <v>17</v>
      </c>
      <c r="F68" s="8">
        <v>1.97</v>
      </c>
      <c r="G68" s="12">
        <v>3</v>
      </c>
      <c r="H68" s="8">
        <v>0.41</v>
      </c>
      <c r="I68" s="12">
        <v>0</v>
      </c>
    </row>
    <row r="69" spans="2:9" ht="15" customHeight="1" x14ac:dyDescent="0.2">
      <c r="B69" t="s">
        <v>120</v>
      </c>
      <c r="C69" s="12">
        <v>20</v>
      </c>
      <c r="D69" s="8">
        <v>1.21</v>
      </c>
      <c r="E69" s="12">
        <v>11</v>
      </c>
      <c r="F69" s="8">
        <v>1.27</v>
      </c>
      <c r="G69" s="12">
        <v>9</v>
      </c>
      <c r="H69" s="8">
        <v>1.22</v>
      </c>
      <c r="I69" s="12">
        <v>0</v>
      </c>
    </row>
    <row r="71" spans="2:9" ht="15" customHeight="1" x14ac:dyDescent="0.2">
      <c r="B71" t="s">
        <v>187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F785D-BF57-4E3B-AB3B-0B8E21890476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190</v>
      </c>
    </row>
    <row r="4" spans="2:9" ht="33" customHeight="1" x14ac:dyDescent="0.2">
      <c r="B4" t="s">
        <v>183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2</v>
      </c>
      <c r="D5" s="8">
        <v>0.05</v>
      </c>
      <c r="E5" s="12">
        <v>0</v>
      </c>
      <c r="F5" s="8">
        <v>0</v>
      </c>
      <c r="G5" s="12">
        <v>2</v>
      </c>
      <c r="H5" s="8">
        <v>0.11</v>
      </c>
      <c r="I5" s="12">
        <v>0</v>
      </c>
    </row>
    <row r="6" spans="2:9" ht="15" customHeight="1" x14ac:dyDescent="0.2">
      <c r="B6" t="s">
        <v>21</v>
      </c>
      <c r="C6" s="12">
        <v>639</v>
      </c>
      <c r="D6" s="8">
        <v>15.17</v>
      </c>
      <c r="E6" s="12">
        <v>298</v>
      </c>
      <c r="F6" s="8">
        <v>12.58</v>
      </c>
      <c r="G6" s="12">
        <v>341</v>
      </c>
      <c r="H6" s="8">
        <v>19.23</v>
      </c>
      <c r="I6" s="12">
        <v>0</v>
      </c>
    </row>
    <row r="7" spans="2:9" ht="15" customHeight="1" x14ac:dyDescent="0.2">
      <c r="B7" t="s">
        <v>22</v>
      </c>
      <c r="C7" s="12">
        <v>293</v>
      </c>
      <c r="D7" s="8">
        <v>6.96</v>
      </c>
      <c r="E7" s="12">
        <v>122</v>
      </c>
      <c r="F7" s="8">
        <v>5.15</v>
      </c>
      <c r="G7" s="12">
        <v>170</v>
      </c>
      <c r="H7" s="8">
        <v>9.59</v>
      </c>
      <c r="I7" s="12">
        <v>1</v>
      </c>
    </row>
    <row r="8" spans="2:9" ht="15" customHeight="1" x14ac:dyDescent="0.2">
      <c r="B8" t="s">
        <v>23</v>
      </c>
      <c r="C8" s="12">
        <v>11</v>
      </c>
      <c r="D8" s="8">
        <v>0.26</v>
      </c>
      <c r="E8" s="12">
        <v>0</v>
      </c>
      <c r="F8" s="8">
        <v>0</v>
      </c>
      <c r="G8" s="12">
        <v>9</v>
      </c>
      <c r="H8" s="8">
        <v>0.51</v>
      </c>
      <c r="I8" s="12">
        <v>0</v>
      </c>
    </row>
    <row r="9" spans="2:9" ht="15" customHeight="1" x14ac:dyDescent="0.2">
      <c r="B9" t="s">
        <v>24</v>
      </c>
      <c r="C9" s="12">
        <v>29</v>
      </c>
      <c r="D9" s="8">
        <v>0.69</v>
      </c>
      <c r="E9" s="12">
        <v>3</v>
      </c>
      <c r="F9" s="8">
        <v>0.13</v>
      </c>
      <c r="G9" s="12">
        <v>26</v>
      </c>
      <c r="H9" s="8">
        <v>1.47</v>
      </c>
      <c r="I9" s="12">
        <v>0</v>
      </c>
    </row>
    <row r="10" spans="2:9" ht="15" customHeight="1" x14ac:dyDescent="0.2">
      <c r="B10" t="s">
        <v>25</v>
      </c>
      <c r="C10" s="12">
        <v>36</v>
      </c>
      <c r="D10" s="8">
        <v>0.85</v>
      </c>
      <c r="E10" s="12">
        <v>8</v>
      </c>
      <c r="F10" s="8">
        <v>0.34</v>
      </c>
      <c r="G10" s="12">
        <v>26</v>
      </c>
      <c r="H10" s="8">
        <v>1.47</v>
      </c>
      <c r="I10" s="12">
        <v>0</v>
      </c>
    </row>
    <row r="11" spans="2:9" ht="15" customHeight="1" x14ac:dyDescent="0.2">
      <c r="B11" t="s">
        <v>26</v>
      </c>
      <c r="C11" s="12">
        <v>1139</v>
      </c>
      <c r="D11" s="8">
        <v>27.05</v>
      </c>
      <c r="E11" s="12">
        <v>609</v>
      </c>
      <c r="F11" s="8">
        <v>25.71</v>
      </c>
      <c r="G11" s="12">
        <v>529</v>
      </c>
      <c r="H11" s="8">
        <v>29.84</v>
      </c>
      <c r="I11" s="12">
        <v>1</v>
      </c>
    </row>
    <row r="12" spans="2:9" ht="15" customHeight="1" x14ac:dyDescent="0.2">
      <c r="B12" t="s">
        <v>27</v>
      </c>
      <c r="C12" s="12">
        <v>29</v>
      </c>
      <c r="D12" s="8">
        <v>0.69</v>
      </c>
      <c r="E12" s="12">
        <v>8</v>
      </c>
      <c r="F12" s="8">
        <v>0.34</v>
      </c>
      <c r="G12" s="12">
        <v>21</v>
      </c>
      <c r="H12" s="8">
        <v>1.18</v>
      </c>
      <c r="I12" s="12">
        <v>0</v>
      </c>
    </row>
    <row r="13" spans="2:9" ht="15" customHeight="1" x14ac:dyDescent="0.2">
      <c r="B13" t="s">
        <v>28</v>
      </c>
      <c r="C13" s="12">
        <v>282</v>
      </c>
      <c r="D13" s="8">
        <v>6.7</v>
      </c>
      <c r="E13" s="12">
        <v>114</v>
      </c>
      <c r="F13" s="8">
        <v>4.8099999999999996</v>
      </c>
      <c r="G13" s="12">
        <v>168</v>
      </c>
      <c r="H13" s="8">
        <v>9.48</v>
      </c>
      <c r="I13" s="12">
        <v>0</v>
      </c>
    </row>
    <row r="14" spans="2:9" ht="15" customHeight="1" x14ac:dyDescent="0.2">
      <c r="B14" t="s">
        <v>29</v>
      </c>
      <c r="C14" s="12">
        <v>233</v>
      </c>
      <c r="D14" s="8">
        <v>5.53</v>
      </c>
      <c r="E14" s="12">
        <v>149</v>
      </c>
      <c r="F14" s="8">
        <v>6.29</v>
      </c>
      <c r="G14" s="12">
        <v>81</v>
      </c>
      <c r="H14" s="8">
        <v>4.57</v>
      </c>
      <c r="I14" s="12">
        <v>0</v>
      </c>
    </row>
    <row r="15" spans="2:9" ht="15" customHeight="1" x14ac:dyDescent="0.2">
      <c r="B15" t="s">
        <v>30</v>
      </c>
      <c r="C15" s="12">
        <v>422</v>
      </c>
      <c r="D15" s="8">
        <v>10.02</v>
      </c>
      <c r="E15" s="12">
        <v>330</v>
      </c>
      <c r="F15" s="8">
        <v>13.93</v>
      </c>
      <c r="G15" s="12">
        <v>91</v>
      </c>
      <c r="H15" s="8">
        <v>5.13</v>
      </c>
      <c r="I15" s="12">
        <v>1</v>
      </c>
    </row>
    <row r="16" spans="2:9" ht="15" customHeight="1" x14ac:dyDescent="0.2">
      <c r="B16" t="s">
        <v>31</v>
      </c>
      <c r="C16" s="12">
        <v>629</v>
      </c>
      <c r="D16" s="8">
        <v>14.94</v>
      </c>
      <c r="E16" s="12">
        <v>487</v>
      </c>
      <c r="F16" s="8">
        <v>20.56</v>
      </c>
      <c r="G16" s="12">
        <v>139</v>
      </c>
      <c r="H16" s="8">
        <v>7.84</v>
      </c>
      <c r="I16" s="12">
        <v>1</v>
      </c>
    </row>
    <row r="17" spans="2:9" ht="15" customHeight="1" x14ac:dyDescent="0.2">
      <c r="B17" t="s">
        <v>32</v>
      </c>
      <c r="C17" s="12">
        <v>163</v>
      </c>
      <c r="D17" s="8">
        <v>3.87</v>
      </c>
      <c r="E17" s="12">
        <v>94</v>
      </c>
      <c r="F17" s="8">
        <v>3.97</v>
      </c>
      <c r="G17" s="12">
        <v>31</v>
      </c>
      <c r="H17" s="8">
        <v>1.75</v>
      </c>
      <c r="I17" s="12">
        <v>12</v>
      </c>
    </row>
    <row r="18" spans="2:9" ht="15" customHeight="1" x14ac:dyDescent="0.2">
      <c r="B18" t="s">
        <v>33</v>
      </c>
      <c r="C18" s="12">
        <v>184</v>
      </c>
      <c r="D18" s="8">
        <v>4.37</v>
      </c>
      <c r="E18" s="12">
        <v>93</v>
      </c>
      <c r="F18" s="8">
        <v>3.93</v>
      </c>
      <c r="G18" s="12">
        <v>81</v>
      </c>
      <c r="H18" s="8">
        <v>4.57</v>
      </c>
      <c r="I18" s="12">
        <v>1</v>
      </c>
    </row>
    <row r="19" spans="2:9" ht="15" customHeight="1" x14ac:dyDescent="0.2">
      <c r="B19" t="s">
        <v>34</v>
      </c>
      <c r="C19" s="12">
        <v>120</v>
      </c>
      <c r="D19" s="8">
        <v>2.85</v>
      </c>
      <c r="E19" s="12">
        <v>54</v>
      </c>
      <c r="F19" s="8">
        <v>2.2799999999999998</v>
      </c>
      <c r="G19" s="12">
        <v>58</v>
      </c>
      <c r="H19" s="8">
        <v>3.27</v>
      </c>
      <c r="I19" s="12">
        <v>2</v>
      </c>
    </row>
    <row r="20" spans="2:9" ht="15" customHeight="1" x14ac:dyDescent="0.2">
      <c r="B20" s="9" t="s">
        <v>184</v>
      </c>
      <c r="C20" s="12">
        <f>SUM(LTBL_32203[総数／事業所数])</f>
        <v>4211</v>
      </c>
      <c r="E20" s="12">
        <f>SUBTOTAL(109,LTBL_32203[個人／事業所数])</f>
        <v>2369</v>
      </c>
      <c r="G20" s="12">
        <f>SUBTOTAL(109,LTBL_32203[法人／事業所数])</f>
        <v>1773</v>
      </c>
      <c r="I20" s="12">
        <f>SUBTOTAL(109,LTBL_32203[法人以外の団体／事業所数])</f>
        <v>19</v>
      </c>
    </row>
    <row r="21" spans="2:9" ht="15" customHeight="1" x14ac:dyDescent="0.2">
      <c r="E21" s="11">
        <f>LTBL_32203[[#Totals],[個人／事業所数]]/LTBL_32203[[#Totals],[総数／事業所数]]</f>
        <v>0.56257421040132982</v>
      </c>
      <c r="G21" s="11">
        <f>LTBL_32203[[#Totals],[法人／事業所数]]/LTBL_32203[[#Totals],[総数／事業所数]]</f>
        <v>0.42104013298503917</v>
      </c>
      <c r="I21" s="11">
        <f>LTBL_32203[[#Totals],[法人以外の団体／事業所数]]/LTBL_32203[[#Totals],[総数／事業所数]]</f>
        <v>4.5119924008549042E-3</v>
      </c>
    </row>
    <row r="23" spans="2:9" ht="33" customHeight="1" x14ac:dyDescent="0.2">
      <c r="B23" t="s">
        <v>185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59</v>
      </c>
      <c r="C24" s="12">
        <v>545</v>
      </c>
      <c r="D24" s="8">
        <v>12.94</v>
      </c>
      <c r="E24" s="12">
        <v>453</v>
      </c>
      <c r="F24" s="8">
        <v>19.12</v>
      </c>
      <c r="G24" s="12">
        <v>92</v>
      </c>
      <c r="H24" s="8">
        <v>5.19</v>
      </c>
      <c r="I24" s="12">
        <v>0</v>
      </c>
    </row>
    <row r="25" spans="2:9" ht="15" customHeight="1" x14ac:dyDescent="0.2">
      <c r="B25" t="s">
        <v>58</v>
      </c>
      <c r="C25" s="12">
        <v>365</v>
      </c>
      <c r="D25" s="8">
        <v>8.67</v>
      </c>
      <c r="E25" s="12">
        <v>301</v>
      </c>
      <c r="F25" s="8">
        <v>12.71</v>
      </c>
      <c r="G25" s="12">
        <v>64</v>
      </c>
      <c r="H25" s="8">
        <v>3.61</v>
      </c>
      <c r="I25" s="12">
        <v>0</v>
      </c>
    </row>
    <row r="26" spans="2:9" ht="15" customHeight="1" x14ac:dyDescent="0.2">
      <c r="B26" t="s">
        <v>54</v>
      </c>
      <c r="C26" s="12">
        <v>340</v>
      </c>
      <c r="D26" s="8">
        <v>8.07</v>
      </c>
      <c r="E26" s="12">
        <v>191</v>
      </c>
      <c r="F26" s="8">
        <v>8.06</v>
      </c>
      <c r="G26" s="12">
        <v>149</v>
      </c>
      <c r="H26" s="8">
        <v>8.4</v>
      </c>
      <c r="I26" s="12">
        <v>0</v>
      </c>
    </row>
    <row r="27" spans="2:9" ht="15" customHeight="1" x14ac:dyDescent="0.2">
      <c r="B27" t="s">
        <v>44</v>
      </c>
      <c r="C27" s="12">
        <v>268</v>
      </c>
      <c r="D27" s="8">
        <v>6.36</v>
      </c>
      <c r="E27" s="12">
        <v>172</v>
      </c>
      <c r="F27" s="8">
        <v>7.26</v>
      </c>
      <c r="G27" s="12">
        <v>96</v>
      </c>
      <c r="H27" s="8">
        <v>5.41</v>
      </c>
      <c r="I27" s="12">
        <v>0</v>
      </c>
    </row>
    <row r="28" spans="2:9" ht="15" customHeight="1" x14ac:dyDescent="0.2">
      <c r="B28" t="s">
        <v>43</v>
      </c>
      <c r="C28" s="12">
        <v>265</v>
      </c>
      <c r="D28" s="8">
        <v>6.29</v>
      </c>
      <c r="E28" s="12">
        <v>96</v>
      </c>
      <c r="F28" s="8">
        <v>4.05</v>
      </c>
      <c r="G28" s="12">
        <v>169</v>
      </c>
      <c r="H28" s="8">
        <v>9.5299999999999994</v>
      </c>
      <c r="I28" s="12">
        <v>0</v>
      </c>
    </row>
    <row r="29" spans="2:9" ht="15" customHeight="1" x14ac:dyDescent="0.2">
      <c r="B29" t="s">
        <v>52</v>
      </c>
      <c r="C29" s="12">
        <v>246</v>
      </c>
      <c r="D29" s="8">
        <v>5.84</v>
      </c>
      <c r="E29" s="12">
        <v>166</v>
      </c>
      <c r="F29" s="8">
        <v>7.01</v>
      </c>
      <c r="G29" s="12">
        <v>79</v>
      </c>
      <c r="H29" s="8">
        <v>4.46</v>
      </c>
      <c r="I29" s="12">
        <v>1</v>
      </c>
    </row>
    <row r="30" spans="2:9" ht="15" customHeight="1" x14ac:dyDescent="0.2">
      <c r="B30" t="s">
        <v>55</v>
      </c>
      <c r="C30" s="12">
        <v>210</v>
      </c>
      <c r="D30" s="8">
        <v>4.99</v>
      </c>
      <c r="E30" s="12">
        <v>99</v>
      </c>
      <c r="F30" s="8">
        <v>4.18</v>
      </c>
      <c r="G30" s="12">
        <v>111</v>
      </c>
      <c r="H30" s="8">
        <v>6.26</v>
      </c>
      <c r="I30" s="12">
        <v>0</v>
      </c>
    </row>
    <row r="31" spans="2:9" ht="15" customHeight="1" x14ac:dyDescent="0.2">
      <c r="B31" t="s">
        <v>53</v>
      </c>
      <c r="C31" s="12">
        <v>179</v>
      </c>
      <c r="D31" s="8">
        <v>4.25</v>
      </c>
      <c r="E31" s="12">
        <v>119</v>
      </c>
      <c r="F31" s="8">
        <v>5.0199999999999996</v>
      </c>
      <c r="G31" s="12">
        <v>60</v>
      </c>
      <c r="H31" s="8">
        <v>3.38</v>
      </c>
      <c r="I31" s="12">
        <v>0</v>
      </c>
    </row>
    <row r="32" spans="2:9" ht="15" customHeight="1" x14ac:dyDescent="0.2">
      <c r="B32" t="s">
        <v>60</v>
      </c>
      <c r="C32" s="12">
        <v>163</v>
      </c>
      <c r="D32" s="8">
        <v>3.87</v>
      </c>
      <c r="E32" s="12">
        <v>94</v>
      </c>
      <c r="F32" s="8">
        <v>3.97</v>
      </c>
      <c r="G32" s="12">
        <v>31</v>
      </c>
      <c r="H32" s="8">
        <v>1.75</v>
      </c>
      <c r="I32" s="12">
        <v>12</v>
      </c>
    </row>
    <row r="33" spans="2:9" ht="15" customHeight="1" x14ac:dyDescent="0.2">
      <c r="B33" t="s">
        <v>51</v>
      </c>
      <c r="C33" s="12">
        <v>145</v>
      </c>
      <c r="D33" s="8">
        <v>3.44</v>
      </c>
      <c r="E33" s="12">
        <v>74</v>
      </c>
      <c r="F33" s="8">
        <v>3.12</v>
      </c>
      <c r="G33" s="12">
        <v>71</v>
      </c>
      <c r="H33" s="8">
        <v>4</v>
      </c>
      <c r="I33" s="12">
        <v>0</v>
      </c>
    </row>
    <row r="34" spans="2:9" ht="15" customHeight="1" x14ac:dyDescent="0.2">
      <c r="B34" t="s">
        <v>57</v>
      </c>
      <c r="C34" s="12">
        <v>113</v>
      </c>
      <c r="D34" s="8">
        <v>2.68</v>
      </c>
      <c r="E34" s="12">
        <v>60</v>
      </c>
      <c r="F34" s="8">
        <v>2.5299999999999998</v>
      </c>
      <c r="G34" s="12">
        <v>51</v>
      </c>
      <c r="H34" s="8">
        <v>2.88</v>
      </c>
      <c r="I34" s="12">
        <v>0</v>
      </c>
    </row>
    <row r="35" spans="2:9" ht="15" customHeight="1" x14ac:dyDescent="0.2">
      <c r="B35" t="s">
        <v>56</v>
      </c>
      <c r="C35" s="12">
        <v>109</v>
      </c>
      <c r="D35" s="8">
        <v>2.59</v>
      </c>
      <c r="E35" s="12">
        <v>87</v>
      </c>
      <c r="F35" s="8">
        <v>3.67</v>
      </c>
      <c r="G35" s="12">
        <v>22</v>
      </c>
      <c r="H35" s="8">
        <v>1.24</v>
      </c>
      <c r="I35" s="12">
        <v>0</v>
      </c>
    </row>
    <row r="36" spans="2:9" ht="15" customHeight="1" x14ac:dyDescent="0.2">
      <c r="B36" t="s">
        <v>45</v>
      </c>
      <c r="C36" s="12">
        <v>106</v>
      </c>
      <c r="D36" s="8">
        <v>2.52</v>
      </c>
      <c r="E36" s="12">
        <v>30</v>
      </c>
      <c r="F36" s="8">
        <v>1.27</v>
      </c>
      <c r="G36" s="12">
        <v>76</v>
      </c>
      <c r="H36" s="8">
        <v>4.29</v>
      </c>
      <c r="I36" s="12">
        <v>0</v>
      </c>
    </row>
    <row r="37" spans="2:9" ht="15" customHeight="1" x14ac:dyDescent="0.2">
      <c r="B37" t="s">
        <v>61</v>
      </c>
      <c r="C37" s="12">
        <v>106</v>
      </c>
      <c r="D37" s="8">
        <v>2.52</v>
      </c>
      <c r="E37" s="12">
        <v>92</v>
      </c>
      <c r="F37" s="8">
        <v>3.88</v>
      </c>
      <c r="G37" s="12">
        <v>14</v>
      </c>
      <c r="H37" s="8">
        <v>0.79</v>
      </c>
      <c r="I37" s="12">
        <v>0</v>
      </c>
    </row>
    <row r="38" spans="2:9" ht="15" customHeight="1" x14ac:dyDescent="0.2">
      <c r="B38" t="s">
        <v>62</v>
      </c>
      <c r="C38" s="12">
        <v>78</v>
      </c>
      <c r="D38" s="8">
        <v>1.85</v>
      </c>
      <c r="E38" s="12">
        <v>1</v>
      </c>
      <c r="F38" s="8">
        <v>0.04</v>
      </c>
      <c r="G38" s="12">
        <v>67</v>
      </c>
      <c r="H38" s="8">
        <v>3.78</v>
      </c>
      <c r="I38" s="12">
        <v>1</v>
      </c>
    </row>
    <row r="39" spans="2:9" ht="15" customHeight="1" x14ac:dyDescent="0.2">
      <c r="B39" t="s">
        <v>46</v>
      </c>
      <c r="C39" s="12">
        <v>61</v>
      </c>
      <c r="D39" s="8">
        <v>1.45</v>
      </c>
      <c r="E39" s="12">
        <v>24</v>
      </c>
      <c r="F39" s="8">
        <v>1.01</v>
      </c>
      <c r="G39" s="12">
        <v>37</v>
      </c>
      <c r="H39" s="8">
        <v>2.09</v>
      </c>
      <c r="I39" s="12">
        <v>0</v>
      </c>
    </row>
    <row r="40" spans="2:9" ht="15" customHeight="1" x14ac:dyDescent="0.2">
      <c r="B40" t="s">
        <v>65</v>
      </c>
      <c r="C40" s="12">
        <v>60</v>
      </c>
      <c r="D40" s="8">
        <v>1.42</v>
      </c>
      <c r="E40" s="12">
        <v>24</v>
      </c>
      <c r="F40" s="8">
        <v>1.01</v>
      </c>
      <c r="G40" s="12">
        <v>33</v>
      </c>
      <c r="H40" s="8">
        <v>1.86</v>
      </c>
      <c r="I40" s="12">
        <v>1</v>
      </c>
    </row>
    <row r="41" spans="2:9" ht="15" customHeight="1" x14ac:dyDescent="0.2">
      <c r="B41" t="s">
        <v>48</v>
      </c>
      <c r="C41" s="12">
        <v>55</v>
      </c>
      <c r="D41" s="8">
        <v>1.31</v>
      </c>
      <c r="E41" s="12">
        <v>11</v>
      </c>
      <c r="F41" s="8">
        <v>0.46</v>
      </c>
      <c r="G41" s="12">
        <v>44</v>
      </c>
      <c r="H41" s="8">
        <v>2.48</v>
      </c>
      <c r="I41" s="12">
        <v>0</v>
      </c>
    </row>
    <row r="42" spans="2:9" ht="15" customHeight="1" x14ac:dyDescent="0.2">
      <c r="B42" t="s">
        <v>50</v>
      </c>
      <c r="C42" s="12">
        <v>50</v>
      </c>
      <c r="D42" s="8">
        <v>1.19</v>
      </c>
      <c r="E42" s="12">
        <v>21</v>
      </c>
      <c r="F42" s="8">
        <v>0.89</v>
      </c>
      <c r="G42" s="12">
        <v>29</v>
      </c>
      <c r="H42" s="8">
        <v>1.64</v>
      </c>
      <c r="I42" s="12">
        <v>0</v>
      </c>
    </row>
    <row r="43" spans="2:9" ht="15" customHeight="1" x14ac:dyDescent="0.2">
      <c r="B43" t="s">
        <v>49</v>
      </c>
      <c r="C43" s="12">
        <v>41</v>
      </c>
      <c r="D43" s="8">
        <v>0.97</v>
      </c>
      <c r="E43" s="12">
        <v>5</v>
      </c>
      <c r="F43" s="8">
        <v>0.21</v>
      </c>
      <c r="G43" s="12">
        <v>36</v>
      </c>
      <c r="H43" s="8">
        <v>2.0299999999999998</v>
      </c>
      <c r="I43" s="12">
        <v>0</v>
      </c>
    </row>
    <row r="44" spans="2:9" ht="15" customHeight="1" x14ac:dyDescent="0.2">
      <c r="B44" t="s">
        <v>63</v>
      </c>
      <c r="C44" s="12">
        <v>41</v>
      </c>
      <c r="D44" s="8">
        <v>0.97</v>
      </c>
      <c r="E44" s="12">
        <v>11</v>
      </c>
      <c r="F44" s="8">
        <v>0.46</v>
      </c>
      <c r="G44" s="12">
        <v>30</v>
      </c>
      <c r="H44" s="8">
        <v>1.69</v>
      </c>
      <c r="I44" s="12">
        <v>0</v>
      </c>
    </row>
    <row r="45" spans="2:9" ht="15" customHeight="1" x14ac:dyDescent="0.2">
      <c r="B45" t="s">
        <v>66</v>
      </c>
      <c r="C45" s="12">
        <v>41</v>
      </c>
      <c r="D45" s="8">
        <v>0.97</v>
      </c>
      <c r="E45" s="12">
        <v>30</v>
      </c>
      <c r="F45" s="8">
        <v>1.27</v>
      </c>
      <c r="G45" s="12">
        <v>11</v>
      </c>
      <c r="H45" s="8">
        <v>0.62</v>
      </c>
      <c r="I45" s="12">
        <v>0</v>
      </c>
    </row>
    <row r="48" spans="2:9" ht="33" customHeight="1" x14ac:dyDescent="0.2">
      <c r="B48" t="s">
        <v>186</v>
      </c>
      <c r="C48" s="10" t="s">
        <v>36</v>
      </c>
      <c r="D48" s="10" t="s">
        <v>37</v>
      </c>
      <c r="E48" s="10" t="s">
        <v>38</v>
      </c>
      <c r="F48" s="10" t="s">
        <v>39</v>
      </c>
      <c r="G48" s="10" t="s">
        <v>40</v>
      </c>
      <c r="H48" s="10" t="s">
        <v>41</v>
      </c>
      <c r="I48" s="10" t="s">
        <v>42</v>
      </c>
    </row>
    <row r="49" spans="2:9" ht="15" customHeight="1" x14ac:dyDescent="0.2">
      <c r="B49" t="s">
        <v>112</v>
      </c>
      <c r="C49" s="12">
        <v>276</v>
      </c>
      <c r="D49" s="8">
        <v>6.55</v>
      </c>
      <c r="E49" s="12">
        <v>247</v>
      </c>
      <c r="F49" s="8">
        <v>10.43</v>
      </c>
      <c r="G49" s="12">
        <v>29</v>
      </c>
      <c r="H49" s="8">
        <v>1.64</v>
      </c>
      <c r="I49" s="12">
        <v>0</v>
      </c>
    </row>
    <row r="50" spans="2:9" ht="15" customHeight="1" x14ac:dyDescent="0.2">
      <c r="B50" t="s">
        <v>111</v>
      </c>
      <c r="C50" s="12">
        <v>171</v>
      </c>
      <c r="D50" s="8">
        <v>4.0599999999999996</v>
      </c>
      <c r="E50" s="12">
        <v>160</v>
      </c>
      <c r="F50" s="8">
        <v>6.75</v>
      </c>
      <c r="G50" s="12">
        <v>11</v>
      </c>
      <c r="H50" s="8">
        <v>0.62</v>
      </c>
      <c r="I50" s="12">
        <v>0</v>
      </c>
    </row>
    <row r="51" spans="2:9" ht="15" customHeight="1" x14ac:dyDescent="0.2">
      <c r="B51" t="s">
        <v>106</v>
      </c>
      <c r="C51" s="12">
        <v>141</v>
      </c>
      <c r="D51" s="8">
        <v>3.35</v>
      </c>
      <c r="E51" s="12">
        <v>92</v>
      </c>
      <c r="F51" s="8">
        <v>3.88</v>
      </c>
      <c r="G51" s="12">
        <v>49</v>
      </c>
      <c r="H51" s="8">
        <v>2.76</v>
      </c>
      <c r="I51" s="12">
        <v>0</v>
      </c>
    </row>
    <row r="52" spans="2:9" ht="15" customHeight="1" x14ac:dyDescent="0.2">
      <c r="B52" t="s">
        <v>105</v>
      </c>
      <c r="C52" s="12">
        <v>107</v>
      </c>
      <c r="D52" s="8">
        <v>2.54</v>
      </c>
      <c r="E52" s="12">
        <v>69</v>
      </c>
      <c r="F52" s="8">
        <v>2.91</v>
      </c>
      <c r="G52" s="12">
        <v>38</v>
      </c>
      <c r="H52" s="8">
        <v>2.14</v>
      </c>
      <c r="I52" s="12">
        <v>0</v>
      </c>
    </row>
    <row r="53" spans="2:9" ht="15" customHeight="1" x14ac:dyDescent="0.2">
      <c r="B53" t="s">
        <v>102</v>
      </c>
      <c r="C53" s="12">
        <v>96</v>
      </c>
      <c r="D53" s="8">
        <v>2.2799999999999998</v>
      </c>
      <c r="E53" s="12">
        <v>61</v>
      </c>
      <c r="F53" s="8">
        <v>2.57</v>
      </c>
      <c r="G53" s="12">
        <v>35</v>
      </c>
      <c r="H53" s="8">
        <v>1.97</v>
      </c>
      <c r="I53" s="12">
        <v>0</v>
      </c>
    </row>
    <row r="54" spans="2:9" ht="15" customHeight="1" x14ac:dyDescent="0.2">
      <c r="B54" t="s">
        <v>96</v>
      </c>
      <c r="C54" s="12">
        <v>92</v>
      </c>
      <c r="D54" s="8">
        <v>2.1800000000000002</v>
      </c>
      <c r="E54" s="12">
        <v>22</v>
      </c>
      <c r="F54" s="8">
        <v>0.93</v>
      </c>
      <c r="G54" s="12">
        <v>70</v>
      </c>
      <c r="H54" s="8">
        <v>3.95</v>
      </c>
      <c r="I54" s="12">
        <v>0</v>
      </c>
    </row>
    <row r="55" spans="2:9" ht="15" customHeight="1" x14ac:dyDescent="0.2">
      <c r="B55" t="s">
        <v>108</v>
      </c>
      <c r="C55" s="12">
        <v>88</v>
      </c>
      <c r="D55" s="8">
        <v>2.09</v>
      </c>
      <c r="E55" s="12">
        <v>65</v>
      </c>
      <c r="F55" s="8">
        <v>2.74</v>
      </c>
      <c r="G55" s="12">
        <v>23</v>
      </c>
      <c r="H55" s="8">
        <v>1.3</v>
      </c>
      <c r="I55" s="12">
        <v>0</v>
      </c>
    </row>
    <row r="56" spans="2:9" ht="15" customHeight="1" x14ac:dyDescent="0.2">
      <c r="B56" t="s">
        <v>107</v>
      </c>
      <c r="C56" s="12">
        <v>87</v>
      </c>
      <c r="D56" s="8">
        <v>2.0699999999999998</v>
      </c>
      <c r="E56" s="12">
        <v>45</v>
      </c>
      <c r="F56" s="8">
        <v>1.9</v>
      </c>
      <c r="G56" s="12">
        <v>40</v>
      </c>
      <c r="H56" s="8">
        <v>2.2599999999999998</v>
      </c>
      <c r="I56" s="12">
        <v>0</v>
      </c>
    </row>
    <row r="57" spans="2:9" ht="15" customHeight="1" x14ac:dyDescent="0.2">
      <c r="B57" t="s">
        <v>115</v>
      </c>
      <c r="C57" s="12">
        <v>82</v>
      </c>
      <c r="D57" s="8">
        <v>1.95</v>
      </c>
      <c r="E57" s="12">
        <v>75</v>
      </c>
      <c r="F57" s="8">
        <v>3.17</v>
      </c>
      <c r="G57" s="12">
        <v>7</v>
      </c>
      <c r="H57" s="8">
        <v>0.39</v>
      </c>
      <c r="I57" s="12">
        <v>0</v>
      </c>
    </row>
    <row r="58" spans="2:9" ht="15" customHeight="1" x14ac:dyDescent="0.2">
      <c r="B58" t="s">
        <v>98</v>
      </c>
      <c r="C58" s="12">
        <v>79</v>
      </c>
      <c r="D58" s="8">
        <v>1.88</v>
      </c>
      <c r="E58" s="12">
        <v>49</v>
      </c>
      <c r="F58" s="8">
        <v>2.0699999999999998</v>
      </c>
      <c r="G58" s="12">
        <v>30</v>
      </c>
      <c r="H58" s="8">
        <v>1.69</v>
      </c>
      <c r="I58" s="12">
        <v>0</v>
      </c>
    </row>
    <row r="59" spans="2:9" ht="15" customHeight="1" x14ac:dyDescent="0.2">
      <c r="B59" t="s">
        <v>109</v>
      </c>
      <c r="C59" s="12">
        <v>79</v>
      </c>
      <c r="D59" s="8">
        <v>1.88</v>
      </c>
      <c r="E59" s="12">
        <v>71</v>
      </c>
      <c r="F59" s="8">
        <v>3</v>
      </c>
      <c r="G59" s="12">
        <v>8</v>
      </c>
      <c r="H59" s="8">
        <v>0.45</v>
      </c>
      <c r="I59" s="12">
        <v>0</v>
      </c>
    </row>
    <row r="60" spans="2:9" ht="15" customHeight="1" x14ac:dyDescent="0.2">
      <c r="B60" t="s">
        <v>101</v>
      </c>
      <c r="C60" s="12">
        <v>77</v>
      </c>
      <c r="D60" s="8">
        <v>1.83</v>
      </c>
      <c r="E60" s="12">
        <v>48</v>
      </c>
      <c r="F60" s="8">
        <v>2.0299999999999998</v>
      </c>
      <c r="G60" s="12">
        <v>29</v>
      </c>
      <c r="H60" s="8">
        <v>1.64</v>
      </c>
      <c r="I60" s="12">
        <v>0</v>
      </c>
    </row>
    <row r="61" spans="2:9" ht="15" customHeight="1" x14ac:dyDescent="0.2">
      <c r="B61" t="s">
        <v>110</v>
      </c>
      <c r="C61" s="12">
        <v>75</v>
      </c>
      <c r="D61" s="8">
        <v>1.78</v>
      </c>
      <c r="E61" s="12">
        <v>72</v>
      </c>
      <c r="F61" s="8">
        <v>3.04</v>
      </c>
      <c r="G61" s="12">
        <v>3</v>
      </c>
      <c r="H61" s="8">
        <v>0.17</v>
      </c>
      <c r="I61" s="12">
        <v>0</v>
      </c>
    </row>
    <row r="62" spans="2:9" ht="15" customHeight="1" x14ac:dyDescent="0.2">
      <c r="B62" t="s">
        <v>99</v>
      </c>
      <c r="C62" s="12">
        <v>71</v>
      </c>
      <c r="D62" s="8">
        <v>1.69</v>
      </c>
      <c r="E62" s="12">
        <v>37</v>
      </c>
      <c r="F62" s="8">
        <v>1.56</v>
      </c>
      <c r="G62" s="12">
        <v>34</v>
      </c>
      <c r="H62" s="8">
        <v>1.92</v>
      </c>
      <c r="I62" s="12">
        <v>0</v>
      </c>
    </row>
    <row r="63" spans="2:9" ht="15" customHeight="1" x14ac:dyDescent="0.2">
      <c r="B63" t="s">
        <v>114</v>
      </c>
      <c r="C63" s="12">
        <v>71</v>
      </c>
      <c r="D63" s="8">
        <v>1.69</v>
      </c>
      <c r="E63" s="12">
        <v>57</v>
      </c>
      <c r="F63" s="8">
        <v>2.41</v>
      </c>
      <c r="G63" s="12">
        <v>13</v>
      </c>
      <c r="H63" s="8">
        <v>0.73</v>
      </c>
      <c r="I63" s="12">
        <v>1</v>
      </c>
    </row>
    <row r="64" spans="2:9" ht="15" customHeight="1" x14ac:dyDescent="0.2">
      <c r="B64" t="s">
        <v>122</v>
      </c>
      <c r="C64" s="12">
        <v>70</v>
      </c>
      <c r="D64" s="8">
        <v>1.66</v>
      </c>
      <c r="E64" s="12">
        <v>59</v>
      </c>
      <c r="F64" s="8">
        <v>2.4900000000000002</v>
      </c>
      <c r="G64" s="12">
        <v>11</v>
      </c>
      <c r="H64" s="8">
        <v>0.62</v>
      </c>
      <c r="I64" s="12">
        <v>0</v>
      </c>
    </row>
    <row r="65" spans="2:9" ht="15" customHeight="1" x14ac:dyDescent="0.2">
      <c r="B65" t="s">
        <v>97</v>
      </c>
      <c r="C65" s="12">
        <v>62</v>
      </c>
      <c r="D65" s="8">
        <v>1.47</v>
      </c>
      <c r="E65" s="12">
        <v>19</v>
      </c>
      <c r="F65" s="8">
        <v>0.8</v>
      </c>
      <c r="G65" s="12">
        <v>43</v>
      </c>
      <c r="H65" s="8">
        <v>2.4300000000000002</v>
      </c>
      <c r="I65" s="12">
        <v>0</v>
      </c>
    </row>
    <row r="66" spans="2:9" ht="15" customHeight="1" x14ac:dyDescent="0.2">
      <c r="B66" t="s">
        <v>104</v>
      </c>
      <c r="C66" s="12">
        <v>61</v>
      </c>
      <c r="D66" s="8">
        <v>1.45</v>
      </c>
      <c r="E66" s="12">
        <v>37</v>
      </c>
      <c r="F66" s="8">
        <v>1.56</v>
      </c>
      <c r="G66" s="12">
        <v>24</v>
      </c>
      <c r="H66" s="8">
        <v>1.35</v>
      </c>
      <c r="I66" s="12">
        <v>0</v>
      </c>
    </row>
    <row r="67" spans="2:9" ht="15" customHeight="1" x14ac:dyDescent="0.2">
      <c r="B67" t="s">
        <v>103</v>
      </c>
      <c r="C67" s="12">
        <v>60</v>
      </c>
      <c r="D67" s="8">
        <v>1.42</v>
      </c>
      <c r="E67" s="12">
        <v>37</v>
      </c>
      <c r="F67" s="8">
        <v>1.56</v>
      </c>
      <c r="G67" s="12">
        <v>23</v>
      </c>
      <c r="H67" s="8">
        <v>1.3</v>
      </c>
      <c r="I67" s="12">
        <v>0</v>
      </c>
    </row>
    <row r="68" spans="2:9" ht="15" customHeight="1" x14ac:dyDescent="0.2">
      <c r="B68" t="s">
        <v>100</v>
      </c>
      <c r="C68" s="12">
        <v>57</v>
      </c>
      <c r="D68" s="8">
        <v>1.35</v>
      </c>
      <c r="E68" s="12">
        <v>46</v>
      </c>
      <c r="F68" s="8">
        <v>1.94</v>
      </c>
      <c r="G68" s="12">
        <v>11</v>
      </c>
      <c r="H68" s="8">
        <v>0.62</v>
      </c>
      <c r="I68" s="12">
        <v>0</v>
      </c>
    </row>
    <row r="70" spans="2:9" ht="15" customHeight="1" x14ac:dyDescent="0.2">
      <c r="B70" t="s">
        <v>187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DEB17-5E44-47BF-AA73-2FF538D3D397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191</v>
      </c>
    </row>
    <row r="4" spans="2:9" ht="33" customHeight="1" x14ac:dyDescent="0.2">
      <c r="B4" t="s">
        <v>183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4</v>
      </c>
      <c r="D5" s="8">
        <v>0.3</v>
      </c>
      <c r="E5" s="12">
        <v>0</v>
      </c>
      <c r="F5" s="8">
        <v>0</v>
      </c>
      <c r="G5" s="12">
        <v>4</v>
      </c>
      <c r="H5" s="8">
        <v>0.67</v>
      </c>
      <c r="I5" s="12">
        <v>0</v>
      </c>
    </row>
    <row r="6" spans="2:9" ht="15" customHeight="1" x14ac:dyDescent="0.2">
      <c r="B6" t="s">
        <v>21</v>
      </c>
      <c r="C6" s="12">
        <v>186</v>
      </c>
      <c r="D6" s="8">
        <v>13.83</v>
      </c>
      <c r="E6" s="12">
        <v>59</v>
      </c>
      <c r="F6" s="8">
        <v>8.3000000000000007</v>
      </c>
      <c r="G6" s="12">
        <v>127</v>
      </c>
      <c r="H6" s="8">
        <v>21.13</v>
      </c>
      <c r="I6" s="12">
        <v>0</v>
      </c>
    </row>
    <row r="7" spans="2:9" ht="15" customHeight="1" x14ac:dyDescent="0.2">
      <c r="B7" t="s">
        <v>22</v>
      </c>
      <c r="C7" s="12">
        <v>78</v>
      </c>
      <c r="D7" s="8">
        <v>5.8</v>
      </c>
      <c r="E7" s="12">
        <v>33</v>
      </c>
      <c r="F7" s="8">
        <v>4.6399999999999997</v>
      </c>
      <c r="G7" s="12">
        <v>44</v>
      </c>
      <c r="H7" s="8">
        <v>7.32</v>
      </c>
      <c r="I7" s="12">
        <v>1</v>
      </c>
    </row>
    <row r="8" spans="2:9" ht="15" customHeight="1" x14ac:dyDescent="0.2">
      <c r="B8" t="s">
        <v>23</v>
      </c>
      <c r="C8" s="12">
        <v>5</v>
      </c>
      <c r="D8" s="8">
        <v>0.37</v>
      </c>
      <c r="E8" s="12">
        <v>1</v>
      </c>
      <c r="F8" s="8">
        <v>0.14000000000000001</v>
      </c>
      <c r="G8" s="12">
        <v>4</v>
      </c>
      <c r="H8" s="8">
        <v>0.67</v>
      </c>
      <c r="I8" s="12">
        <v>0</v>
      </c>
    </row>
    <row r="9" spans="2:9" ht="15" customHeight="1" x14ac:dyDescent="0.2">
      <c r="B9" t="s">
        <v>24</v>
      </c>
      <c r="C9" s="12">
        <v>5</v>
      </c>
      <c r="D9" s="8">
        <v>0.37</v>
      </c>
      <c r="E9" s="12">
        <v>1</v>
      </c>
      <c r="F9" s="8">
        <v>0.14000000000000001</v>
      </c>
      <c r="G9" s="12">
        <v>4</v>
      </c>
      <c r="H9" s="8">
        <v>0.67</v>
      </c>
      <c r="I9" s="12">
        <v>0</v>
      </c>
    </row>
    <row r="10" spans="2:9" ht="15" customHeight="1" x14ac:dyDescent="0.2">
      <c r="B10" t="s">
        <v>25</v>
      </c>
      <c r="C10" s="12">
        <v>14</v>
      </c>
      <c r="D10" s="8">
        <v>1.04</v>
      </c>
      <c r="E10" s="12">
        <v>4</v>
      </c>
      <c r="F10" s="8">
        <v>0.56000000000000005</v>
      </c>
      <c r="G10" s="12">
        <v>10</v>
      </c>
      <c r="H10" s="8">
        <v>1.66</v>
      </c>
      <c r="I10" s="12">
        <v>0</v>
      </c>
    </row>
    <row r="11" spans="2:9" ht="15" customHeight="1" x14ac:dyDescent="0.2">
      <c r="B11" t="s">
        <v>26</v>
      </c>
      <c r="C11" s="12">
        <v>344</v>
      </c>
      <c r="D11" s="8">
        <v>25.58</v>
      </c>
      <c r="E11" s="12">
        <v>150</v>
      </c>
      <c r="F11" s="8">
        <v>21.1</v>
      </c>
      <c r="G11" s="12">
        <v>189</v>
      </c>
      <c r="H11" s="8">
        <v>31.45</v>
      </c>
      <c r="I11" s="12">
        <v>5</v>
      </c>
    </row>
    <row r="12" spans="2:9" ht="15" customHeight="1" x14ac:dyDescent="0.2">
      <c r="B12" t="s">
        <v>27</v>
      </c>
      <c r="C12" s="12">
        <v>12</v>
      </c>
      <c r="D12" s="8">
        <v>0.89</v>
      </c>
      <c r="E12" s="12">
        <v>1</v>
      </c>
      <c r="F12" s="8">
        <v>0.14000000000000001</v>
      </c>
      <c r="G12" s="12">
        <v>11</v>
      </c>
      <c r="H12" s="8">
        <v>1.83</v>
      </c>
      <c r="I12" s="12">
        <v>0</v>
      </c>
    </row>
    <row r="13" spans="2:9" ht="15" customHeight="1" x14ac:dyDescent="0.2">
      <c r="B13" t="s">
        <v>28</v>
      </c>
      <c r="C13" s="12">
        <v>90</v>
      </c>
      <c r="D13" s="8">
        <v>6.69</v>
      </c>
      <c r="E13" s="12">
        <v>40</v>
      </c>
      <c r="F13" s="8">
        <v>5.63</v>
      </c>
      <c r="G13" s="12">
        <v>50</v>
      </c>
      <c r="H13" s="8">
        <v>8.32</v>
      </c>
      <c r="I13" s="12">
        <v>0</v>
      </c>
    </row>
    <row r="14" spans="2:9" ht="15" customHeight="1" x14ac:dyDescent="0.2">
      <c r="B14" t="s">
        <v>29</v>
      </c>
      <c r="C14" s="12">
        <v>79</v>
      </c>
      <c r="D14" s="8">
        <v>5.87</v>
      </c>
      <c r="E14" s="12">
        <v>41</v>
      </c>
      <c r="F14" s="8">
        <v>5.77</v>
      </c>
      <c r="G14" s="12">
        <v>36</v>
      </c>
      <c r="H14" s="8">
        <v>5.99</v>
      </c>
      <c r="I14" s="12">
        <v>0</v>
      </c>
    </row>
    <row r="15" spans="2:9" ht="15" customHeight="1" x14ac:dyDescent="0.2">
      <c r="B15" t="s">
        <v>30</v>
      </c>
      <c r="C15" s="12">
        <v>188</v>
      </c>
      <c r="D15" s="8">
        <v>13.98</v>
      </c>
      <c r="E15" s="12">
        <v>149</v>
      </c>
      <c r="F15" s="8">
        <v>20.96</v>
      </c>
      <c r="G15" s="12">
        <v>38</v>
      </c>
      <c r="H15" s="8">
        <v>6.32</v>
      </c>
      <c r="I15" s="12">
        <v>1</v>
      </c>
    </row>
    <row r="16" spans="2:9" ht="15" customHeight="1" x14ac:dyDescent="0.2">
      <c r="B16" t="s">
        <v>31</v>
      </c>
      <c r="C16" s="12">
        <v>196</v>
      </c>
      <c r="D16" s="8">
        <v>14.57</v>
      </c>
      <c r="E16" s="12">
        <v>158</v>
      </c>
      <c r="F16" s="8">
        <v>22.22</v>
      </c>
      <c r="G16" s="12">
        <v>38</v>
      </c>
      <c r="H16" s="8">
        <v>6.32</v>
      </c>
      <c r="I16" s="12">
        <v>0</v>
      </c>
    </row>
    <row r="17" spans="2:9" ht="15" customHeight="1" x14ac:dyDescent="0.2">
      <c r="B17" t="s">
        <v>32</v>
      </c>
      <c r="C17" s="12">
        <v>59</v>
      </c>
      <c r="D17" s="8">
        <v>4.3899999999999997</v>
      </c>
      <c r="E17" s="12">
        <v>33</v>
      </c>
      <c r="F17" s="8">
        <v>4.6399999999999997</v>
      </c>
      <c r="G17" s="12">
        <v>5</v>
      </c>
      <c r="H17" s="8">
        <v>0.83</v>
      </c>
      <c r="I17" s="12">
        <v>0</v>
      </c>
    </row>
    <row r="18" spans="2:9" ht="15" customHeight="1" x14ac:dyDescent="0.2">
      <c r="B18" t="s">
        <v>33</v>
      </c>
      <c r="C18" s="12">
        <v>55</v>
      </c>
      <c r="D18" s="8">
        <v>4.09</v>
      </c>
      <c r="E18" s="12">
        <v>31</v>
      </c>
      <c r="F18" s="8">
        <v>4.3600000000000003</v>
      </c>
      <c r="G18" s="12">
        <v>23</v>
      </c>
      <c r="H18" s="8">
        <v>3.83</v>
      </c>
      <c r="I18" s="12">
        <v>1</v>
      </c>
    </row>
    <row r="19" spans="2:9" ht="15" customHeight="1" x14ac:dyDescent="0.2">
      <c r="B19" t="s">
        <v>34</v>
      </c>
      <c r="C19" s="12">
        <v>30</v>
      </c>
      <c r="D19" s="8">
        <v>2.23</v>
      </c>
      <c r="E19" s="12">
        <v>10</v>
      </c>
      <c r="F19" s="8">
        <v>1.41</v>
      </c>
      <c r="G19" s="12">
        <v>18</v>
      </c>
      <c r="H19" s="8">
        <v>3</v>
      </c>
      <c r="I19" s="12">
        <v>0</v>
      </c>
    </row>
    <row r="20" spans="2:9" ht="15" customHeight="1" x14ac:dyDescent="0.2">
      <c r="B20" s="9" t="s">
        <v>184</v>
      </c>
      <c r="C20" s="12">
        <f>SUM(LTBL_32204[総数／事業所数])</f>
        <v>1345</v>
      </c>
      <c r="E20" s="12">
        <f>SUBTOTAL(109,LTBL_32204[個人／事業所数])</f>
        <v>711</v>
      </c>
      <c r="G20" s="12">
        <f>SUBTOTAL(109,LTBL_32204[法人／事業所数])</f>
        <v>601</v>
      </c>
      <c r="I20" s="12">
        <f>SUBTOTAL(109,LTBL_32204[法人以外の団体／事業所数])</f>
        <v>8</v>
      </c>
    </row>
    <row r="21" spans="2:9" ht="15" customHeight="1" x14ac:dyDescent="0.2">
      <c r="E21" s="11">
        <f>LTBL_32204[[#Totals],[個人／事業所数]]/LTBL_32204[[#Totals],[総数／事業所数]]</f>
        <v>0.52862453531598508</v>
      </c>
      <c r="G21" s="11">
        <f>LTBL_32204[[#Totals],[法人／事業所数]]/LTBL_32204[[#Totals],[総数／事業所数]]</f>
        <v>0.44684014869888478</v>
      </c>
      <c r="I21" s="11">
        <f>LTBL_32204[[#Totals],[法人以外の団体／事業所数]]/LTBL_32204[[#Totals],[総数／事業所数]]</f>
        <v>5.9479553903345724E-3</v>
      </c>
    </row>
    <row r="23" spans="2:9" ht="33" customHeight="1" x14ac:dyDescent="0.2">
      <c r="B23" t="s">
        <v>185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59</v>
      </c>
      <c r="C24" s="12">
        <v>164</v>
      </c>
      <c r="D24" s="8">
        <v>12.19</v>
      </c>
      <c r="E24" s="12">
        <v>141</v>
      </c>
      <c r="F24" s="8">
        <v>19.829999999999998</v>
      </c>
      <c r="G24" s="12">
        <v>23</v>
      </c>
      <c r="H24" s="8">
        <v>3.83</v>
      </c>
      <c r="I24" s="12">
        <v>0</v>
      </c>
    </row>
    <row r="25" spans="2:9" ht="15" customHeight="1" x14ac:dyDescent="0.2">
      <c r="B25" t="s">
        <v>58</v>
      </c>
      <c r="C25" s="12">
        <v>157</v>
      </c>
      <c r="D25" s="8">
        <v>11.67</v>
      </c>
      <c r="E25" s="12">
        <v>133</v>
      </c>
      <c r="F25" s="8">
        <v>18.71</v>
      </c>
      <c r="G25" s="12">
        <v>24</v>
      </c>
      <c r="H25" s="8">
        <v>3.99</v>
      </c>
      <c r="I25" s="12">
        <v>0</v>
      </c>
    </row>
    <row r="26" spans="2:9" ht="15" customHeight="1" x14ac:dyDescent="0.2">
      <c r="B26" t="s">
        <v>54</v>
      </c>
      <c r="C26" s="12">
        <v>102</v>
      </c>
      <c r="D26" s="8">
        <v>7.58</v>
      </c>
      <c r="E26" s="12">
        <v>33</v>
      </c>
      <c r="F26" s="8">
        <v>4.6399999999999997</v>
      </c>
      <c r="G26" s="12">
        <v>68</v>
      </c>
      <c r="H26" s="8">
        <v>11.31</v>
      </c>
      <c r="I26" s="12">
        <v>1</v>
      </c>
    </row>
    <row r="27" spans="2:9" ht="15" customHeight="1" x14ac:dyDescent="0.2">
      <c r="B27" t="s">
        <v>43</v>
      </c>
      <c r="C27" s="12">
        <v>80</v>
      </c>
      <c r="D27" s="8">
        <v>5.95</v>
      </c>
      <c r="E27" s="12">
        <v>25</v>
      </c>
      <c r="F27" s="8">
        <v>3.52</v>
      </c>
      <c r="G27" s="12">
        <v>55</v>
      </c>
      <c r="H27" s="8">
        <v>9.15</v>
      </c>
      <c r="I27" s="12">
        <v>0</v>
      </c>
    </row>
    <row r="28" spans="2:9" ht="15" customHeight="1" x14ac:dyDescent="0.2">
      <c r="B28" t="s">
        <v>52</v>
      </c>
      <c r="C28" s="12">
        <v>76</v>
      </c>
      <c r="D28" s="8">
        <v>5.65</v>
      </c>
      <c r="E28" s="12">
        <v>55</v>
      </c>
      <c r="F28" s="8">
        <v>7.74</v>
      </c>
      <c r="G28" s="12">
        <v>17</v>
      </c>
      <c r="H28" s="8">
        <v>2.83</v>
      </c>
      <c r="I28" s="12">
        <v>4</v>
      </c>
    </row>
    <row r="29" spans="2:9" ht="15" customHeight="1" x14ac:dyDescent="0.2">
      <c r="B29" t="s">
        <v>44</v>
      </c>
      <c r="C29" s="12">
        <v>72</v>
      </c>
      <c r="D29" s="8">
        <v>5.35</v>
      </c>
      <c r="E29" s="12">
        <v>27</v>
      </c>
      <c r="F29" s="8">
        <v>3.8</v>
      </c>
      <c r="G29" s="12">
        <v>45</v>
      </c>
      <c r="H29" s="8">
        <v>7.49</v>
      </c>
      <c r="I29" s="12">
        <v>0</v>
      </c>
    </row>
    <row r="30" spans="2:9" ht="15" customHeight="1" x14ac:dyDescent="0.2">
      <c r="B30" t="s">
        <v>55</v>
      </c>
      <c r="C30" s="12">
        <v>66</v>
      </c>
      <c r="D30" s="8">
        <v>4.91</v>
      </c>
      <c r="E30" s="12">
        <v>36</v>
      </c>
      <c r="F30" s="8">
        <v>5.0599999999999996</v>
      </c>
      <c r="G30" s="12">
        <v>30</v>
      </c>
      <c r="H30" s="8">
        <v>4.99</v>
      </c>
      <c r="I30" s="12">
        <v>0</v>
      </c>
    </row>
    <row r="31" spans="2:9" ht="15" customHeight="1" x14ac:dyDescent="0.2">
      <c r="B31" t="s">
        <v>60</v>
      </c>
      <c r="C31" s="12">
        <v>59</v>
      </c>
      <c r="D31" s="8">
        <v>4.3899999999999997</v>
      </c>
      <c r="E31" s="12">
        <v>33</v>
      </c>
      <c r="F31" s="8">
        <v>4.6399999999999997</v>
      </c>
      <c r="G31" s="12">
        <v>5</v>
      </c>
      <c r="H31" s="8">
        <v>0.83</v>
      </c>
      <c r="I31" s="12">
        <v>0</v>
      </c>
    </row>
    <row r="32" spans="2:9" ht="15" customHeight="1" x14ac:dyDescent="0.2">
      <c r="B32" t="s">
        <v>57</v>
      </c>
      <c r="C32" s="12">
        <v>40</v>
      </c>
      <c r="D32" s="8">
        <v>2.97</v>
      </c>
      <c r="E32" s="12">
        <v>11</v>
      </c>
      <c r="F32" s="8">
        <v>1.55</v>
      </c>
      <c r="G32" s="12">
        <v>27</v>
      </c>
      <c r="H32" s="8">
        <v>4.49</v>
      </c>
      <c r="I32" s="12">
        <v>0</v>
      </c>
    </row>
    <row r="33" spans="2:9" ht="15" customHeight="1" x14ac:dyDescent="0.2">
      <c r="B33" t="s">
        <v>51</v>
      </c>
      <c r="C33" s="12">
        <v>38</v>
      </c>
      <c r="D33" s="8">
        <v>2.83</v>
      </c>
      <c r="E33" s="12">
        <v>16</v>
      </c>
      <c r="F33" s="8">
        <v>2.25</v>
      </c>
      <c r="G33" s="12">
        <v>22</v>
      </c>
      <c r="H33" s="8">
        <v>3.66</v>
      </c>
      <c r="I33" s="12">
        <v>0</v>
      </c>
    </row>
    <row r="34" spans="2:9" ht="15" customHeight="1" x14ac:dyDescent="0.2">
      <c r="B34" t="s">
        <v>53</v>
      </c>
      <c r="C34" s="12">
        <v>38</v>
      </c>
      <c r="D34" s="8">
        <v>2.83</v>
      </c>
      <c r="E34" s="12">
        <v>19</v>
      </c>
      <c r="F34" s="8">
        <v>2.67</v>
      </c>
      <c r="G34" s="12">
        <v>19</v>
      </c>
      <c r="H34" s="8">
        <v>3.16</v>
      </c>
      <c r="I34" s="12">
        <v>0</v>
      </c>
    </row>
    <row r="35" spans="2:9" ht="15" customHeight="1" x14ac:dyDescent="0.2">
      <c r="B35" t="s">
        <v>61</v>
      </c>
      <c r="C35" s="12">
        <v>38</v>
      </c>
      <c r="D35" s="8">
        <v>2.83</v>
      </c>
      <c r="E35" s="12">
        <v>31</v>
      </c>
      <c r="F35" s="8">
        <v>4.3600000000000003</v>
      </c>
      <c r="G35" s="12">
        <v>7</v>
      </c>
      <c r="H35" s="8">
        <v>1.1599999999999999</v>
      </c>
      <c r="I35" s="12">
        <v>0</v>
      </c>
    </row>
    <row r="36" spans="2:9" ht="15" customHeight="1" x14ac:dyDescent="0.2">
      <c r="B36" t="s">
        <v>56</v>
      </c>
      <c r="C36" s="12">
        <v>37</v>
      </c>
      <c r="D36" s="8">
        <v>2.75</v>
      </c>
      <c r="E36" s="12">
        <v>30</v>
      </c>
      <c r="F36" s="8">
        <v>4.22</v>
      </c>
      <c r="G36" s="12">
        <v>7</v>
      </c>
      <c r="H36" s="8">
        <v>1.1599999999999999</v>
      </c>
      <c r="I36" s="12">
        <v>0</v>
      </c>
    </row>
    <row r="37" spans="2:9" ht="15" customHeight="1" x14ac:dyDescent="0.2">
      <c r="B37" t="s">
        <v>45</v>
      </c>
      <c r="C37" s="12">
        <v>34</v>
      </c>
      <c r="D37" s="8">
        <v>2.5299999999999998</v>
      </c>
      <c r="E37" s="12">
        <v>7</v>
      </c>
      <c r="F37" s="8">
        <v>0.98</v>
      </c>
      <c r="G37" s="12">
        <v>27</v>
      </c>
      <c r="H37" s="8">
        <v>4.49</v>
      </c>
      <c r="I37" s="12">
        <v>0</v>
      </c>
    </row>
    <row r="38" spans="2:9" ht="15" customHeight="1" x14ac:dyDescent="0.2">
      <c r="B38" t="s">
        <v>47</v>
      </c>
      <c r="C38" s="12">
        <v>23</v>
      </c>
      <c r="D38" s="8">
        <v>1.71</v>
      </c>
      <c r="E38" s="12">
        <v>10</v>
      </c>
      <c r="F38" s="8">
        <v>1.41</v>
      </c>
      <c r="G38" s="12">
        <v>13</v>
      </c>
      <c r="H38" s="8">
        <v>2.16</v>
      </c>
      <c r="I38" s="12">
        <v>0</v>
      </c>
    </row>
    <row r="39" spans="2:9" ht="15" customHeight="1" x14ac:dyDescent="0.2">
      <c r="B39" t="s">
        <v>46</v>
      </c>
      <c r="C39" s="12">
        <v>22</v>
      </c>
      <c r="D39" s="8">
        <v>1.64</v>
      </c>
      <c r="E39" s="12">
        <v>14</v>
      </c>
      <c r="F39" s="8">
        <v>1.97</v>
      </c>
      <c r="G39" s="12">
        <v>8</v>
      </c>
      <c r="H39" s="8">
        <v>1.33</v>
      </c>
      <c r="I39" s="12">
        <v>0</v>
      </c>
    </row>
    <row r="40" spans="2:9" ht="15" customHeight="1" x14ac:dyDescent="0.2">
      <c r="B40" t="s">
        <v>65</v>
      </c>
      <c r="C40" s="12">
        <v>22</v>
      </c>
      <c r="D40" s="8">
        <v>1.64</v>
      </c>
      <c r="E40" s="12">
        <v>11</v>
      </c>
      <c r="F40" s="8">
        <v>1.55</v>
      </c>
      <c r="G40" s="12">
        <v>11</v>
      </c>
      <c r="H40" s="8">
        <v>1.83</v>
      </c>
      <c r="I40" s="12">
        <v>0</v>
      </c>
    </row>
    <row r="41" spans="2:9" ht="15" customHeight="1" x14ac:dyDescent="0.2">
      <c r="B41" t="s">
        <v>50</v>
      </c>
      <c r="C41" s="12">
        <v>21</v>
      </c>
      <c r="D41" s="8">
        <v>1.56</v>
      </c>
      <c r="E41" s="12">
        <v>6</v>
      </c>
      <c r="F41" s="8">
        <v>0.84</v>
      </c>
      <c r="G41" s="12">
        <v>15</v>
      </c>
      <c r="H41" s="8">
        <v>2.5</v>
      </c>
      <c r="I41" s="12">
        <v>0</v>
      </c>
    </row>
    <row r="42" spans="2:9" ht="15" customHeight="1" x14ac:dyDescent="0.2">
      <c r="B42" t="s">
        <v>48</v>
      </c>
      <c r="C42" s="12">
        <v>20</v>
      </c>
      <c r="D42" s="8">
        <v>1.49</v>
      </c>
      <c r="E42" s="12">
        <v>4</v>
      </c>
      <c r="F42" s="8">
        <v>0.56000000000000005</v>
      </c>
      <c r="G42" s="12">
        <v>16</v>
      </c>
      <c r="H42" s="8">
        <v>2.66</v>
      </c>
      <c r="I42" s="12">
        <v>0</v>
      </c>
    </row>
    <row r="43" spans="2:9" ht="15" customHeight="1" x14ac:dyDescent="0.2">
      <c r="B43" t="s">
        <v>67</v>
      </c>
      <c r="C43" s="12">
        <v>18</v>
      </c>
      <c r="D43" s="8">
        <v>1.34</v>
      </c>
      <c r="E43" s="12">
        <v>11</v>
      </c>
      <c r="F43" s="8">
        <v>1.55</v>
      </c>
      <c r="G43" s="12">
        <v>6</v>
      </c>
      <c r="H43" s="8">
        <v>1</v>
      </c>
      <c r="I43" s="12">
        <v>1</v>
      </c>
    </row>
    <row r="46" spans="2:9" ht="33" customHeight="1" x14ac:dyDescent="0.2">
      <c r="B46" t="s">
        <v>186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112</v>
      </c>
      <c r="C47" s="12">
        <v>98</v>
      </c>
      <c r="D47" s="8">
        <v>7.29</v>
      </c>
      <c r="E47" s="12">
        <v>93</v>
      </c>
      <c r="F47" s="8">
        <v>13.08</v>
      </c>
      <c r="G47" s="12">
        <v>5</v>
      </c>
      <c r="H47" s="8">
        <v>0.83</v>
      </c>
      <c r="I47" s="12">
        <v>0</v>
      </c>
    </row>
    <row r="48" spans="2:9" ht="15" customHeight="1" x14ac:dyDescent="0.2">
      <c r="B48" t="s">
        <v>106</v>
      </c>
      <c r="C48" s="12">
        <v>43</v>
      </c>
      <c r="D48" s="8">
        <v>3.2</v>
      </c>
      <c r="E48" s="12">
        <v>31</v>
      </c>
      <c r="F48" s="8">
        <v>4.3600000000000003</v>
      </c>
      <c r="G48" s="12">
        <v>12</v>
      </c>
      <c r="H48" s="8">
        <v>2</v>
      </c>
      <c r="I48" s="12">
        <v>0</v>
      </c>
    </row>
    <row r="49" spans="2:9" ht="15" customHeight="1" x14ac:dyDescent="0.2">
      <c r="B49" t="s">
        <v>110</v>
      </c>
      <c r="C49" s="12">
        <v>41</v>
      </c>
      <c r="D49" s="8">
        <v>3.05</v>
      </c>
      <c r="E49" s="12">
        <v>41</v>
      </c>
      <c r="F49" s="8">
        <v>5.77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111</v>
      </c>
      <c r="C50" s="12">
        <v>39</v>
      </c>
      <c r="D50" s="8">
        <v>2.9</v>
      </c>
      <c r="E50" s="12">
        <v>38</v>
      </c>
      <c r="F50" s="8">
        <v>5.34</v>
      </c>
      <c r="G50" s="12">
        <v>1</v>
      </c>
      <c r="H50" s="8">
        <v>0.17</v>
      </c>
      <c r="I50" s="12">
        <v>0</v>
      </c>
    </row>
    <row r="51" spans="2:9" ht="15" customHeight="1" x14ac:dyDescent="0.2">
      <c r="B51" t="s">
        <v>108</v>
      </c>
      <c r="C51" s="12">
        <v>31</v>
      </c>
      <c r="D51" s="8">
        <v>2.2999999999999998</v>
      </c>
      <c r="E51" s="12">
        <v>27</v>
      </c>
      <c r="F51" s="8">
        <v>3.8</v>
      </c>
      <c r="G51" s="12">
        <v>4</v>
      </c>
      <c r="H51" s="8">
        <v>0.67</v>
      </c>
      <c r="I51" s="12">
        <v>0</v>
      </c>
    </row>
    <row r="52" spans="2:9" ht="15" customHeight="1" x14ac:dyDescent="0.2">
      <c r="B52" t="s">
        <v>101</v>
      </c>
      <c r="C52" s="12">
        <v>29</v>
      </c>
      <c r="D52" s="8">
        <v>2.16</v>
      </c>
      <c r="E52" s="12">
        <v>19</v>
      </c>
      <c r="F52" s="8">
        <v>2.67</v>
      </c>
      <c r="G52" s="12">
        <v>8</v>
      </c>
      <c r="H52" s="8">
        <v>1.33</v>
      </c>
      <c r="I52" s="12">
        <v>2</v>
      </c>
    </row>
    <row r="53" spans="2:9" ht="15" customHeight="1" x14ac:dyDescent="0.2">
      <c r="B53" t="s">
        <v>105</v>
      </c>
      <c r="C53" s="12">
        <v>28</v>
      </c>
      <c r="D53" s="8">
        <v>2.08</v>
      </c>
      <c r="E53" s="12">
        <v>14</v>
      </c>
      <c r="F53" s="8">
        <v>1.97</v>
      </c>
      <c r="G53" s="12">
        <v>14</v>
      </c>
      <c r="H53" s="8">
        <v>2.33</v>
      </c>
      <c r="I53" s="12">
        <v>0</v>
      </c>
    </row>
    <row r="54" spans="2:9" ht="15" customHeight="1" x14ac:dyDescent="0.2">
      <c r="B54" t="s">
        <v>107</v>
      </c>
      <c r="C54" s="12">
        <v>28</v>
      </c>
      <c r="D54" s="8">
        <v>2.08</v>
      </c>
      <c r="E54" s="12">
        <v>7</v>
      </c>
      <c r="F54" s="8">
        <v>0.98</v>
      </c>
      <c r="G54" s="12">
        <v>19</v>
      </c>
      <c r="H54" s="8">
        <v>3.16</v>
      </c>
      <c r="I54" s="12">
        <v>0</v>
      </c>
    </row>
    <row r="55" spans="2:9" ht="15" customHeight="1" x14ac:dyDescent="0.2">
      <c r="B55" t="s">
        <v>109</v>
      </c>
      <c r="C55" s="12">
        <v>27</v>
      </c>
      <c r="D55" s="8">
        <v>2.0099999999999998</v>
      </c>
      <c r="E55" s="12">
        <v>22</v>
      </c>
      <c r="F55" s="8">
        <v>3.09</v>
      </c>
      <c r="G55" s="12">
        <v>5</v>
      </c>
      <c r="H55" s="8">
        <v>0.83</v>
      </c>
      <c r="I55" s="12">
        <v>0</v>
      </c>
    </row>
    <row r="56" spans="2:9" ht="15" customHeight="1" x14ac:dyDescent="0.2">
      <c r="B56" t="s">
        <v>119</v>
      </c>
      <c r="C56" s="12">
        <v>26</v>
      </c>
      <c r="D56" s="8">
        <v>1.93</v>
      </c>
      <c r="E56" s="12">
        <v>22</v>
      </c>
      <c r="F56" s="8">
        <v>3.09</v>
      </c>
      <c r="G56" s="12">
        <v>4</v>
      </c>
      <c r="H56" s="8">
        <v>0.67</v>
      </c>
      <c r="I56" s="12">
        <v>0</v>
      </c>
    </row>
    <row r="57" spans="2:9" ht="15" customHeight="1" x14ac:dyDescent="0.2">
      <c r="B57" t="s">
        <v>115</v>
      </c>
      <c r="C57" s="12">
        <v>26</v>
      </c>
      <c r="D57" s="8">
        <v>1.93</v>
      </c>
      <c r="E57" s="12">
        <v>23</v>
      </c>
      <c r="F57" s="8">
        <v>3.23</v>
      </c>
      <c r="G57" s="12">
        <v>3</v>
      </c>
      <c r="H57" s="8">
        <v>0.5</v>
      </c>
      <c r="I57" s="12">
        <v>0</v>
      </c>
    </row>
    <row r="58" spans="2:9" ht="15" customHeight="1" x14ac:dyDescent="0.2">
      <c r="B58" t="s">
        <v>97</v>
      </c>
      <c r="C58" s="12">
        <v>25</v>
      </c>
      <c r="D58" s="8">
        <v>1.86</v>
      </c>
      <c r="E58" s="12">
        <v>2</v>
      </c>
      <c r="F58" s="8">
        <v>0.28000000000000003</v>
      </c>
      <c r="G58" s="12">
        <v>23</v>
      </c>
      <c r="H58" s="8">
        <v>3.83</v>
      </c>
      <c r="I58" s="12">
        <v>0</v>
      </c>
    </row>
    <row r="59" spans="2:9" ht="15" customHeight="1" x14ac:dyDescent="0.2">
      <c r="B59" t="s">
        <v>104</v>
      </c>
      <c r="C59" s="12">
        <v>25</v>
      </c>
      <c r="D59" s="8">
        <v>1.86</v>
      </c>
      <c r="E59" s="12">
        <v>4</v>
      </c>
      <c r="F59" s="8">
        <v>0.56000000000000005</v>
      </c>
      <c r="G59" s="12">
        <v>21</v>
      </c>
      <c r="H59" s="8">
        <v>3.49</v>
      </c>
      <c r="I59" s="12">
        <v>0</v>
      </c>
    </row>
    <row r="60" spans="2:9" ht="15" customHeight="1" x14ac:dyDescent="0.2">
      <c r="B60" t="s">
        <v>114</v>
      </c>
      <c r="C60" s="12">
        <v>24</v>
      </c>
      <c r="D60" s="8">
        <v>1.78</v>
      </c>
      <c r="E60" s="12">
        <v>19</v>
      </c>
      <c r="F60" s="8">
        <v>2.67</v>
      </c>
      <c r="G60" s="12">
        <v>5</v>
      </c>
      <c r="H60" s="8">
        <v>0.83</v>
      </c>
      <c r="I60" s="12">
        <v>0</v>
      </c>
    </row>
    <row r="61" spans="2:9" ht="15" customHeight="1" x14ac:dyDescent="0.2">
      <c r="B61" t="s">
        <v>99</v>
      </c>
      <c r="C61" s="12">
        <v>22</v>
      </c>
      <c r="D61" s="8">
        <v>1.64</v>
      </c>
      <c r="E61" s="12">
        <v>11</v>
      </c>
      <c r="F61" s="8">
        <v>1.55</v>
      </c>
      <c r="G61" s="12">
        <v>11</v>
      </c>
      <c r="H61" s="8">
        <v>1.83</v>
      </c>
      <c r="I61" s="12">
        <v>0</v>
      </c>
    </row>
    <row r="62" spans="2:9" ht="15" customHeight="1" x14ac:dyDescent="0.2">
      <c r="B62" t="s">
        <v>96</v>
      </c>
      <c r="C62" s="12">
        <v>21</v>
      </c>
      <c r="D62" s="8">
        <v>1.56</v>
      </c>
      <c r="E62" s="12">
        <v>2</v>
      </c>
      <c r="F62" s="8">
        <v>0.28000000000000003</v>
      </c>
      <c r="G62" s="12">
        <v>19</v>
      </c>
      <c r="H62" s="8">
        <v>3.16</v>
      </c>
      <c r="I62" s="12">
        <v>0</v>
      </c>
    </row>
    <row r="63" spans="2:9" ht="15" customHeight="1" x14ac:dyDescent="0.2">
      <c r="B63" t="s">
        <v>98</v>
      </c>
      <c r="C63" s="12">
        <v>21</v>
      </c>
      <c r="D63" s="8">
        <v>1.56</v>
      </c>
      <c r="E63" s="12">
        <v>15</v>
      </c>
      <c r="F63" s="8">
        <v>2.11</v>
      </c>
      <c r="G63" s="12">
        <v>6</v>
      </c>
      <c r="H63" s="8">
        <v>1</v>
      </c>
      <c r="I63" s="12">
        <v>0</v>
      </c>
    </row>
    <row r="64" spans="2:9" ht="15" customHeight="1" x14ac:dyDescent="0.2">
      <c r="B64" t="s">
        <v>113</v>
      </c>
      <c r="C64" s="12">
        <v>21</v>
      </c>
      <c r="D64" s="8">
        <v>1.56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124</v>
      </c>
      <c r="C65" s="12">
        <v>18</v>
      </c>
      <c r="D65" s="8">
        <v>1.34</v>
      </c>
      <c r="E65" s="12">
        <v>14</v>
      </c>
      <c r="F65" s="8">
        <v>1.97</v>
      </c>
      <c r="G65" s="12">
        <v>4</v>
      </c>
      <c r="H65" s="8">
        <v>0.67</v>
      </c>
      <c r="I65" s="12">
        <v>0</v>
      </c>
    </row>
    <row r="66" spans="2:9" ht="15" customHeight="1" x14ac:dyDescent="0.2">
      <c r="B66" t="s">
        <v>123</v>
      </c>
      <c r="C66" s="12">
        <v>17</v>
      </c>
      <c r="D66" s="8">
        <v>1.26</v>
      </c>
      <c r="E66" s="12">
        <v>6</v>
      </c>
      <c r="F66" s="8">
        <v>0.84</v>
      </c>
      <c r="G66" s="12">
        <v>11</v>
      </c>
      <c r="H66" s="8">
        <v>1.83</v>
      </c>
      <c r="I66" s="12">
        <v>0</v>
      </c>
    </row>
    <row r="67" spans="2:9" ht="15" customHeight="1" x14ac:dyDescent="0.2">
      <c r="B67" t="s">
        <v>102</v>
      </c>
      <c r="C67" s="12">
        <v>17</v>
      </c>
      <c r="D67" s="8">
        <v>1.26</v>
      </c>
      <c r="E67" s="12">
        <v>8</v>
      </c>
      <c r="F67" s="8">
        <v>1.1299999999999999</v>
      </c>
      <c r="G67" s="12">
        <v>9</v>
      </c>
      <c r="H67" s="8">
        <v>1.5</v>
      </c>
      <c r="I67" s="12">
        <v>0</v>
      </c>
    </row>
    <row r="68" spans="2:9" ht="15" customHeight="1" x14ac:dyDescent="0.2">
      <c r="B68" t="s">
        <v>103</v>
      </c>
      <c r="C68" s="12">
        <v>17</v>
      </c>
      <c r="D68" s="8">
        <v>1.26</v>
      </c>
      <c r="E68" s="12">
        <v>8</v>
      </c>
      <c r="F68" s="8">
        <v>1.1299999999999999</v>
      </c>
      <c r="G68" s="12">
        <v>9</v>
      </c>
      <c r="H68" s="8">
        <v>1.5</v>
      </c>
      <c r="I68" s="12">
        <v>0</v>
      </c>
    </row>
    <row r="70" spans="2:9" ht="15" customHeight="1" x14ac:dyDescent="0.2">
      <c r="B70" t="s">
        <v>187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3</vt:i4>
      </vt:variant>
    </vt:vector>
  </HeadingPairs>
  <TitlesOfParts>
    <vt:vector size="27" baseType="lpstr">
      <vt:lpstr>目次</vt:lpstr>
      <vt:lpstr>産業大分類</vt:lpstr>
      <vt:lpstr>産業中分類</vt:lpstr>
      <vt:lpstr>産業小分類</vt:lpstr>
      <vt:lpstr>島根県</vt:lpstr>
      <vt:lpstr>松江市</vt:lpstr>
      <vt:lpstr>浜田市</vt:lpstr>
      <vt:lpstr>出雲市</vt:lpstr>
      <vt:lpstr>益田市</vt:lpstr>
      <vt:lpstr>大田市</vt:lpstr>
      <vt:lpstr>安来市</vt:lpstr>
      <vt:lpstr>江津市</vt:lpstr>
      <vt:lpstr>雲南市</vt:lpstr>
      <vt:lpstr>仁多郡奥出雲町</vt:lpstr>
      <vt:lpstr>飯石郡飯南町</vt:lpstr>
      <vt:lpstr>邑智郡川本町</vt:lpstr>
      <vt:lpstr>邑智郡美郷町</vt:lpstr>
      <vt:lpstr>邑智郡邑南町</vt:lpstr>
      <vt:lpstr>鹿足郡津和野町</vt:lpstr>
      <vt:lpstr>鹿足郡吉賀町</vt:lpstr>
      <vt:lpstr>隠岐郡海士町</vt:lpstr>
      <vt:lpstr>隠岐郡西ノ島町</vt:lpstr>
      <vt:lpstr>隠岐郡知夫村</vt:lpstr>
      <vt:lpstr>隠岐郡隠岐の島町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2023-08-17T02:22:45Z</dcterms:created>
  <dcterms:modified xsi:type="dcterms:W3CDTF">2023-08-17T02:22:46Z</dcterms:modified>
</cp:coreProperties>
</file>