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 hidePivotFieldList="1"/>
  <xr:revisionPtr revIDLastSave="0" documentId="13_ncr:1_{F7C5AAFC-AF2E-41D2-90AB-01FB7637C21C}" xr6:coauthVersionLast="47" xr6:coauthVersionMax="47" xr10:uidLastSave="{00000000-0000-0000-0000-000000000000}"/>
  <bookViews>
    <workbookView xWindow="792" yWindow="1284" windowWidth="17124" windowHeight="10680" xr2:uid="{00000000-000D-0000-FFFF-FFFF00000000}"/>
  </bookViews>
  <sheets>
    <sheet name="目次" sheetId="28" r:id="rId1"/>
    <sheet name="産業大分類" sheetId="5" r:id="rId2"/>
    <sheet name="産業中分類" sheetId="6" r:id="rId3"/>
    <sheet name="産業小分類" sheetId="7" r:id="rId4"/>
    <sheet name="鳥取県" sheetId="8" r:id="rId5"/>
    <sheet name="鳥取市" sheetId="9" r:id="rId6"/>
    <sheet name="米子市" sheetId="10" r:id="rId7"/>
    <sheet name="倉吉市" sheetId="11" r:id="rId8"/>
    <sheet name="境港市" sheetId="12" r:id="rId9"/>
    <sheet name="岩美郡岩美町" sheetId="13" r:id="rId10"/>
    <sheet name="八頭郡若桜町" sheetId="14" r:id="rId11"/>
    <sheet name="八頭郡智頭町" sheetId="15" r:id="rId12"/>
    <sheet name="八頭郡八頭町" sheetId="16" r:id="rId13"/>
    <sheet name="東伯郡三朝町" sheetId="17" r:id="rId14"/>
    <sheet name="東伯郡湯梨浜町" sheetId="18" r:id="rId15"/>
    <sheet name="東伯郡琴浦町" sheetId="19" r:id="rId16"/>
    <sheet name="東伯郡北栄町" sheetId="20" r:id="rId17"/>
    <sheet name="西伯郡日吉津村" sheetId="21" r:id="rId18"/>
    <sheet name="西伯郡大山町" sheetId="22" r:id="rId19"/>
    <sheet name="西伯郡南部町" sheetId="23" r:id="rId20"/>
    <sheet name="西伯郡伯耆町" sheetId="24" r:id="rId21"/>
    <sheet name="日野郡日南町" sheetId="25" r:id="rId22"/>
    <sheet name="日野郡日野町" sheetId="26" r:id="rId23"/>
    <sheet name="日野郡江府町" sheetId="27" r:id="rId24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91029"/>
  <pivotCaches>
    <pivotCache cacheId="2218" r:id="rId25"/>
    <pivotCache cacheId="2219" r:id="rId26"/>
    <pivotCache cacheId="2220" r:id="rId2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27" l="1"/>
  <c r="G21" i="27"/>
  <c r="E21" i="27"/>
  <c r="I20" i="27"/>
  <c r="G20" i="27"/>
  <c r="E20" i="27"/>
  <c r="C20" i="27"/>
  <c r="I21" i="26"/>
  <c r="G21" i="26"/>
  <c r="E21" i="26"/>
  <c r="I20" i="26"/>
  <c r="G20" i="26"/>
  <c r="E20" i="26"/>
  <c r="C20" i="26"/>
  <c r="I21" i="25"/>
  <c r="G21" i="25"/>
  <c r="E21" i="25"/>
  <c r="I20" i="25"/>
  <c r="G20" i="25"/>
  <c r="E20" i="25"/>
  <c r="C20" i="25"/>
  <c r="I21" i="24"/>
  <c r="G21" i="24"/>
  <c r="E21" i="24"/>
  <c r="I20" i="24"/>
  <c r="G20" i="24"/>
  <c r="E20" i="24"/>
  <c r="C20" i="24"/>
  <c r="I21" i="23"/>
  <c r="G21" i="23"/>
  <c r="E21" i="23"/>
  <c r="I20" i="23"/>
  <c r="G20" i="23"/>
  <c r="E20" i="23"/>
  <c r="C20" i="23"/>
  <c r="I21" i="22"/>
  <c r="G21" i="22"/>
  <c r="E21" i="22"/>
  <c r="I20" i="22"/>
  <c r="G20" i="22"/>
  <c r="E20" i="22"/>
  <c r="C20" i="22"/>
  <c r="I21" i="21"/>
  <c r="G21" i="21"/>
  <c r="E21" i="21"/>
  <c r="I20" i="21"/>
  <c r="G20" i="21"/>
  <c r="E20" i="21"/>
  <c r="C20" i="21"/>
  <c r="I21" i="20"/>
  <c r="G21" i="20"/>
  <c r="E21" i="20"/>
  <c r="I20" i="20"/>
  <c r="G20" i="20"/>
  <c r="E20" i="20"/>
  <c r="C20" i="20"/>
  <c r="I21" i="19"/>
  <c r="G21" i="19"/>
  <c r="E21" i="19"/>
  <c r="I20" i="19"/>
  <c r="G20" i="19"/>
  <c r="E20" i="19"/>
  <c r="C20" i="19"/>
  <c r="I21" i="18"/>
  <c r="G21" i="18"/>
  <c r="E21" i="18"/>
  <c r="I20" i="18"/>
  <c r="G20" i="18"/>
  <c r="E20" i="18"/>
  <c r="C20" i="18"/>
  <c r="I21" i="17"/>
  <c r="G21" i="17"/>
  <c r="E21" i="17"/>
  <c r="I20" i="17"/>
  <c r="G20" i="17"/>
  <c r="E20" i="17"/>
  <c r="C20" i="17"/>
  <c r="I21" i="16"/>
  <c r="G21" i="16"/>
  <c r="E21" i="16"/>
  <c r="I20" i="16"/>
  <c r="G20" i="16"/>
  <c r="E20" i="16"/>
  <c r="C20" i="16"/>
  <c r="I21" i="15"/>
  <c r="G21" i="15"/>
  <c r="E21" i="15"/>
  <c r="I20" i="15"/>
  <c r="G20" i="15"/>
  <c r="E20" i="15"/>
  <c r="C20" i="15"/>
  <c r="I21" i="14"/>
  <c r="G21" i="14"/>
  <c r="E21" i="14"/>
  <c r="I20" i="14"/>
  <c r="G20" i="14"/>
  <c r="E20" i="14"/>
  <c r="C20" i="14"/>
  <c r="I21" i="13"/>
  <c r="G21" i="13"/>
  <c r="E21" i="13"/>
  <c r="I20" i="13"/>
  <c r="G20" i="13"/>
  <c r="E20" i="13"/>
  <c r="C20" i="13"/>
  <c r="I21" i="12"/>
  <c r="G21" i="12"/>
  <c r="E21" i="12"/>
  <c r="I20" i="12"/>
  <c r="G20" i="12"/>
  <c r="E20" i="12"/>
  <c r="C20" i="12"/>
  <c r="I21" i="11"/>
  <c r="G21" i="11"/>
  <c r="E21" i="11"/>
  <c r="I20" i="11"/>
  <c r="G20" i="11"/>
  <c r="E20" i="11"/>
  <c r="C20" i="11"/>
  <c r="I21" i="10"/>
  <c r="G21" i="10"/>
  <c r="E21" i="10"/>
  <c r="I20" i="10"/>
  <c r="G20" i="10"/>
  <c r="E20" i="10"/>
  <c r="C20" i="10"/>
  <c r="I21" i="9"/>
  <c r="G21" i="9"/>
  <c r="E21" i="9"/>
  <c r="I20" i="9"/>
  <c r="G20" i="9"/>
  <c r="E20" i="9"/>
  <c r="C20" i="9"/>
  <c r="I21" i="8"/>
  <c r="G21" i="8"/>
  <c r="E21" i="8"/>
  <c r="I20" i="8"/>
  <c r="G20" i="8"/>
  <c r="E20" i="8"/>
  <c r="C20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3000000}" name="ec2021 L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xr16:uid="{00000000-0015-0000-FFFF-FFFF06000000}" name="ec2021 M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xr16:uid="{00000000-0015-0000-FFFF-FFFF08000000}" name="ec2021 S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<sst xmlns="http://schemas.openxmlformats.org/spreadsheetml/2006/main" count="3184" uniqueCount="245">
  <si>
    <t>31000 鳥取県</t>
  </si>
  <si>
    <t>31201 鳥取市</t>
  </si>
  <si>
    <t>31202 米子市</t>
  </si>
  <si>
    <t>31203 倉吉市</t>
  </si>
  <si>
    <t>31204 境港市</t>
  </si>
  <si>
    <t>31302 岩美郡岩美町</t>
  </si>
  <si>
    <t>31325 八頭郡若桜町</t>
  </si>
  <si>
    <t>31328 八頭郡智頭町</t>
  </si>
  <si>
    <t>31329 八頭郡八頭町</t>
  </si>
  <si>
    <t>31364 東伯郡三朝町</t>
  </si>
  <si>
    <t>31370 東伯郡湯梨浜町</t>
  </si>
  <si>
    <t>31371 東伯郡琴浦町</t>
  </si>
  <si>
    <t>31372 東伯郡北栄町</t>
  </si>
  <si>
    <t>31384 西伯郡日吉津村</t>
  </si>
  <si>
    <t>31386 西伯郡大山町</t>
  </si>
  <si>
    <t>31389 西伯郡南部町</t>
  </si>
  <si>
    <t>31390 西伯郡伯耆町</t>
  </si>
  <si>
    <t>31401 日野郡日南町</t>
  </si>
  <si>
    <t>31402 日野郡日野町</t>
  </si>
  <si>
    <t>31403 日野郡江府町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</si>
  <si>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</si>
  <si>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</si>
  <si>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</si>
  <si>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</si>
  <si>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</si>
  <si>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</si>
  <si>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</si>
  <si>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</si>
  <si>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</si>
  <si>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</si>
  <si>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</si>
  <si>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</si>
  <si>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</si>
  <si>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</si>
  <si>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</si>
  <si>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</si>
  <si>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</si>
  <si>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</si>
  <si>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</si>
  <si>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</si>
  <si>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</si>
  <si>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</si>
  <si>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</si>
  <si>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</si>
  <si>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</si>
  <si>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</si>
  <si>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53 建築材料，鉱物・金属材料等卸売業</t>
  </si>
  <si>
    <t>54 機械器具卸売業</t>
  </si>
  <si>
    <t>55 その他の卸売業</t>
  </si>
  <si>
    <t>57 織物・衣服・身の回り品小売業</t>
  </si>
  <si>
    <t>58 飲食料品小売業</t>
  </si>
  <si>
    <t>59 機械器具小売業</t>
  </si>
  <si>
    <t>60 その他の小売業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</si>
  <si>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</si>
  <si>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</si>
  <si>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</si>
  <si>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</si>
  <si>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</si>
  <si>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79 その他の生活関連サービス業</t>
  </si>
  <si>
    <t>82 その他の教育，学習支援業</t>
  </si>
  <si>
    <t>83 医療業</t>
  </si>
  <si>
    <t>85 社会保険・社会福祉・介護事業</t>
  </si>
  <si>
    <t>89 自動車整備業</t>
  </si>
  <si>
    <t>67 保険業（保険媒介代理業，保険サービス業を含む）</t>
  </si>
  <si>
    <t>52 飲食料品卸売業</t>
  </si>
  <si>
    <t>75 宿泊業</t>
  </si>
  <si>
    <t>77 持ち帰り・配達飲食サービス業</t>
  </si>
  <si>
    <t>80 娯楽業</t>
  </si>
  <si>
    <t>92 その他の事業サービス業</t>
  </si>
  <si>
    <t>09 食料品製造業</t>
  </si>
  <si>
    <t>21 窯業・土石製品製造業</t>
  </si>
  <si>
    <t>28 電子部品・デバイス・電子回路製造業</t>
  </si>
  <si>
    <t>29 電気機械器具製造業</t>
  </si>
  <si>
    <t>61 無店舗小売業</t>
  </si>
  <si>
    <t>68 不動産取引業</t>
  </si>
  <si>
    <t>90 機械等修理業（別掲を除く）</t>
  </si>
  <si>
    <t>10 飲料・たばこ・飼料製造業</t>
  </si>
  <si>
    <t>11 繊維工業</t>
  </si>
  <si>
    <t>12 木材・木製品製造業（家具を除く）</t>
  </si>
  <si>
    <t>13 家具・装備品製造業</t>
  </si>
  <si>
    <t>24 金属製品製造業</t>
  </si>
  <si>
    <t>91 職業紹介・労働者派遣業</t>
  </si>
  <si>
    <t>15 印刷・同関連業</t>
  </si>
  <si>
    <t>26 生産用機械器具製造業</t>
  </si>
  <si>
    <t>44 道路貨物運送業</t>
  </si>
  <si>
    <t>95 その他のサービス業</t>
  </si>
  <si>
    <t>39 情報サービス業</t>
  </si>
  <si>
    <t>43 道路旅客運送業</t>
  </si>
  <si>
    <t>48 運輸に附帯するサービス業</t>
  </si>
  <si>
    <t>70 物品賃貸業</t>
  </si>
  <si>
    <t>16 化学工業</t>
  </si>
  <si>
    <t>88 廃棄物処理業</t>
  </si>
  <si>
    <t>32 その他の製造業</t>
  </si>
  <si>
    <t>42 鉄道業</t>
  </si>
  <si>
    <t>33 電気業</t>
  </si>
  <si>
    <t>36 水道業</t>
  </si>
  <si>
    <t>17 石油製品・石炭製品製造業</t>
  </si>
  <si>
    <t>51 繊維・衣服等卸売業</t>
  </si>
  <si>
    <t>自治体</t>
  </si>
  <si>
    <t>産業中分類</t>
  </si>
  <si>
    <t>062 土木工事業（舗装工事業を除く）</t>
  </si>
  <si>
    <t>064 建築工事業（木造建築工事業を除く）</t>
  </si>
  <si>
    <t>573 婦人・子供服小売業</t>
  </si>
  <si>
    <t>586 菓子・パン小売業</t>
  </si>
  <si>
    <t>589 その他の飲食料品小売業</t>
  </si>
  <si>
    <t>591 自動車小売業</t>
  </si>
  <si>
    <t>593 機械器具小売業（自動車，自転車を除く）</t>
  </si>
  <si>
    <t>603 医薬品・化粧品小売業</t>
  </si>
  <si>
    <t>609 他に分類されない小売業</t>
  </si>
  <si>
    <t>692 貸家業，貸間業</t>
  </si>
  <si>
    <t>762 専門料理店</t>
  </si>
  <si>
    <t>765 酒場，ビヤホール</t>
  </si>
  <si>
    <t>766 バー，キャバレー，ナイトクラブ</t>
  </si>
  <si>
    <t>767 喫茶店</t>
  </si>
  <si>
    <t>782 理容業</t>
  </si>
  <si>
    <t>783 美容業</t>
  </si>
  <si>
    <t>821 社会教育</t>
  </si>
  <si>
    <t>823 学習塾</t>
  </si>
  <si>
    <t>824 教養・技能教授業</t>
  </si>
  <si>
    <t>835 療術業</t>
  </si>
  <si>
    <t>691 不動産賃貸業（貸家業，貸間業を除く）</t>
  </si>
  <si>
    <t>693 駐車場業</t>
  </si>
  <si>
    <t>742 土木建築サービス業</t>
  </si>
  <si>
    <t>781 洗濯業</t>
  </si>
  <si>
    <t>083 管工事業（さく井工事業を除く）</t>
  </si>
  <si>
    <t>891 自動車整備業</t>
  </si>
  <si>
    <t>065 木造建築工事業</t>
  </si>
  <si>
    <t>789 その他の洗濯・理容・美容・浴場業</t>
  </si>
  <si>
    <t>081 電気工事業</t>
  </si>
  <si>
    <t>092 水産食料品製造業</t>
  </si>
  <si>
    <t>521 農畜産物・水産物卸売業</t>
  </si>
  <si>
    <t>602 じゅう器小売業</t>
  </si>
  <si>
    <t>605 燃料小売業</t>
  </si>
  <si>
    <t>761 食堂，レストラン（専門料理店を除く）</t>
  </si>
  <si>
    <t>214 陶磁器・同関連製品製造業</t>
  </si>
  <si>
    <t>584 鮮魚小売業</t>
  </si>
  <si>
    <t>585 酒小売業</t>
  </si>
  <si>
    <t>611 通信販売・訪問販売小売業</t>
  </si>
  <si>
    <t>751 旅館，ホテル</t>
  </si>
  <si>
    <t>752 簡易宿所</t>
  </si>
  <si>
    <t>853 児童福祉事業</t>
  </si>
  <si>
    <t>242 洋食器・刃物・手道具・金物類製造業</t>
  </si>
  <si>
    <t>579 その他の織物・衣服・身の回り品小売業</t>
  </si>
  <si>
    <t>601 家具・建具・畳小売業</t>
  </si>
  <si>
    <t>606 書籍・文房具小売業</t>
  </si>
  <si>
    <t>804 スポーツ施設提供業</t>
  </si>
  <si>
    <t>066 建築リフォーム工事業</t>
  </si>
  <si>
    <t>075 左官工事業</t>
  </si>
  <si>
    <t>121 製材業，木製品製造業</t>
  </si>
  <si>
    <t>122 造作材・合板・建築用組立材料製造業</t>
  </si>
  <si>
    <t>441 一般貨物自動車運送業</t>
  </si>
  <si>
    <t>581 各種食料品小売業</t>
  </si>
  <si>
    <t>855 障害者福祉事業</t>
  </si>
  <si>
    <t>929 他に分類されない事業サービス業</t>
  </si>
  <si>
    <t>391 ソフトウェア業</t>
  </si>
  <si>
    <t>604 農耕用品小売業</t>
  </si>
  <si>
    <t>746 写真業</t>
  </si>
  <si>
    <t>833 歯科診療所</t>
  </si>
  <si>
    <t>076 板金・金物工事業</t>
  </si>
  <si>
    <t>559 他に分類されない卸売業</t>
  </si>
  <si>
    <t>078 床・内装工事業</t>
  </si>
  <si>
    <t>079 その他の職別工事業</t>
  </si>
  <si>
    <t>244 建設用・建築用金属製品製造業（製缶板金業を含む）</t>
  </si>
  <si>
    <t>082 電気通信・信号装置工事業</t>
  </si>
  <si>
    <t>089 その他の設備工事業</t>
  </si>
  <si>
    <t>572 男子服小売業</t>
  </si>
  <si>
    <t>574 靴・履物小売業</t>
  </si>
  <si>
    <t>583 食肉小売業</t>
  </si>
  <si>
    <t>608 写真機・時計・眼鏡小売業</t>
  </si>
  <si>
    <t>772 配達飲食サービス業</t>
  </si>
  <si>
    <t>071 大工工事業</t>
  </si>
  <si>
    <t>074 石工・れんが・タイル・ブロック工事業</t>
  </si>
  <si>
    <t>266 金属加工機械製造業</t>
  </si>
  <si>
    <t>722 公証人役場，司法書士事務所，土地家屋調査士事務所</t>
  </si>
  <si>
    <t>764 すし店</t>
  </si>
  <si>
    <t>796 冠婚葬祭業</t>
  </si>
  <si>
    <t>799 他に分類されない生活関連サービス業</t>
  </si>
  <si>
    <t>859 その他の社会保険・社会福祉・介護事業</t>
  </si>
  <si>
    <t>951 集会場</t>
  </si>
  <si>
    <t>759 その他の宿泊業</t>
  </si>
  <si>
    <t>763 そば・うどん店</t>
  </si>
  <si>
    <t>061 一般土木建築工事業</t>
  </si>
  <si>
    <t>432 一般乗用旅客自動車運送業</t>
  </si>
  <si>
    <t>531 建築材料卸売業</t>
  </si>
  <si>
    <t>607 スポーツ用品・がん具・娯楽用品・楽器小売業</t>
  </si>
  <si>
    <t>094 調味料製造業</t>
  </si>
  <si>
    <t>101 清涼飲料製造業</t>
  </si>
  <si>
    <t>102 酒類製造業</t>
  </si>
  <si>
    <t>104 製氷業</t>
  </si>
  <si>
    <t>212 セメント・同製品製造業</t>
  </si>
  <si>
    <t>218 骨材・石工品等製造業</t>
  </si>
  <si>
    <t>361 上水道業</t>
  </si>
  <si>
    <t>522 食料・飲料卸売業</t>
  </si>
  <si>
    <t>582 野菜・果実小売業</t>
  </si>
  <si>
    <t>702 産業用機械器具賃貸業</t>
  </si>
  <si>
    <t>854 老人福祉・介護事業</t>
  </si>
  <si>
    <t>880 管理，補助的経済活動を行う事業所</t>
  </si>
  <si>
    <t>881 一般廃棄物処理業</t>
  </si>
  <si>
    <t>産業小分類</t>
  </si>
  <si>
    <t>31000　鳥取県</t>
  </si>
  <si>
    <t>産業大分類</t>
  </si>
  <si>
    <t>合計</t>
  </si>
  <si>
    <t>産業中分類上位２０</t>
    <phoneticPr fontId="1"/>
  </si>
  <si>
    <t>産業小分類上位２０</t>
    <phoneticPr fontId="1"/>
  </si>
  <si>
    <t>※当資料は『令和３年経済センサス-活動調査』の調査結果データより作成したものです。</t>
  </si>
  <si>
    <t>31201　鳥取市</t>
  </si>
  <si>
    <t>31202　米子市</t>
  </si>
  <si>
    <t>31203　倉吉市</t>
  </si>
  <si>
    <t>31204　境港市</t>
  </si>
  <si>
    <t>31302　岩美郡岩美町</t>
  </si>
  <si>
    <t>31325　八頭郡若桜町</t>
  </si>
  <si>
    <t>31328　八頭郡智頭町</t>
  </si>
  <si>
    <t>31329　八頭郡八頭町</t>
  </si>
  <si>
    <t>31364　東伯郡三朝町</t>
  </si>
  <si>
    <t>31370　東伯郡湯梨浜町</t>
  </si>
  <si>
    <t>31371　東伯郡琴浦町</t>
  </si>
  <si>
    <t>31372　東伯郡北栄町</t>
  </si>
  <si>
    <t>31384　西伯郡日吉津村</t>
  </si>
  <si>
    <t>31386　西伯郡大山町</t>
  </si>
  <si>
    <t>31389　西伯郡南部町</t>
  </si>
  <si>
    <t>31390　西伯郡伯耆町</t>
  </si>
  <si>
    <t>31401　日野郡日南町</t>
  </si>
  <si>
    <t>31402　日野郡日野町</t>
  </si>
  <si>
    <t>31403　日野郡江府町</t>
  </si>
  <si>
    <t>鳥取県</t>
  </si>
  <si>
    <t>鳥取市</t>
  </si>
  <si>
    <t>米子市</t>
  </si>
  <si>
    <t>倉吉市</t>
  </si>
  <si>
    <t>境港市</t>
  </si>
  <si>
    <t>岩美郡岩美町</t>
  </si>
  <si>
    <t>八頭郡若桜町</t>
  </si>
  <si>
    <t>八頭郡智頭町</t>
  </si>
  <si>
    <t>八頭郡八頭町</t>
  </si>
  <si>
    <t>東伯郡三朝町</t>
  </si>
  <si>
    <t>東伯郡湯梨浜町</t>
  </si>
  <si>
    <t>東伯郡琴浦町</t>
  </si>
  <si>
    <t>東伯郡北栄町</t>
  </si>
  <si>
    <t>西伯郡日吉津村</t>
  </si>
  <si>
    <t>西伯郡大山町</t>
  </si>
  <si>
    <t>西伯郡南部町</t>
  </si>
  <si>
    <t>西伯郡伯耆町</t>
  </si>
  <si>
    <t>日野郡日南町</t>
  </si>
  <si>
    <t>日野郡日野町</t>
  </si>
  <si>
    <t>日野郡江府町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</si>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</sst>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330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3.xml"/><Relationship Id="rId30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61638773151" createdVersion="5" refreshedVersion="8" minRefreshableVersion="3" recordCount="300" xr:uid="{E1B5B28C-5B16-4E6B-A9D7-A9E628B920D7}">
  <cacheSource type="external" connectionId="1"/>
  <cacheFields count="11">
    <cacheField name="都道府県" numFmtId="0" sqlType="-9">
      <sharedItems count="1">
        <s v="31 鳥取県"/>
      </sharedItems>
    </cacheField>
    <cacheField name="自治体名" numFmtId="0" sqlType="-9">
      <sharedItems count="20">
        <s v="鳥取県"/>
        <s v="鳥取市"/>
        <s v="米子市"/>
        <s v="倉吉市"/>
        <s v="境港市"/>
        <s v="岩美郡岩美町"/>
        <s v="八頭郡若桜町"/>
        <s v="八頭郡智頭町"/>
        <s v="八頭郡八頭町"/>
        <s v="東伯郡三朝町"/>
        <s v="東伯郡湯梨浜町"/>
        <s v="東伯郡琴浦町"/>
        <s v="東伯郡北栄町"/>
        <s v="西伯郡日吉津村"/>
        <s v="西伯郡大山町"/>
        <s v="西伯郡南部町"/>
        <s v="西伯郡伯耆町"/>
        <s v="日野郡日南町"/>
        <s v="日野郡日野町"/>
        <s v="日野郡江府町"/>
      </sharedItems>
    </cacheField>
    <cacheField name="自治体" numFmtId="0" sqlType="-9">
      <sharedItems count="20">
        <s v="31000 鳥取県"/>
        <s v="31201 鳥取市"/>
        <s v="31202 米子市"/>
        <s v="31203 倉吉市"/>
        <s v="31204 境港市"/>
        <s v="31302 岩美郡岩美町"/>
        <s v="31325 八頭郡若桜町"/>
        <s v="31328 八頭郡智頭町"/>
        <s v="31329 八頭郡八頭町"/>
        <s v="31364 東伯郡三朝町"/>
        <s v="31370 東伯郡湯梨浜町"/>
        <s v="31371 東伯郡琴浦町"/>
        <s v="31372 東伯郡北栄町"/>
        <s v="31384 西伯郡日吉津村"/>
        <s v="31386 西伯郡大山町"/>
        <s v="31389 西伯郡南部町"/>
        <s v="31390 西伯郡伯耆町"/>
        <s v="31401 日野郡日南町"/>
        <s v="31402 日野郡日野町"/>
        <s v="31403 日野郡江府町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4">
      <sharedItems containsSemiMixedTypes="0" containsString="0" containsNumber="1" containsInteger="1" minValue="0" maxValue="3430"/>
    </cacheField>
    <cacheField name="構成比" numFmtId="0" sqlType="3">
      <sharedItems containsSemiMixedTypes="0" containsString="0" containsNumber="1" minValue="0" maxValue="43.7"/>
    </cacheField>
    <cacheField name="総数（個人）" numFmtId="0" sqlType="4">
      <sharedItems containsSemiMixedTypes="0" containsString="0" containsNumber="1" containsInteger="1" minValue="0" maxValue="1581"/>
    </cacheField>
    <cacheField name="構成比（個人）" numFmtId="0" sqlType="3">
      <sharedItems containsSemiMixedTypes="0" containsString="0" containsNumber="1" minValue="0" maxValue="41.1"/>
    </cacheField>
    <cacheField name="総数（法人）" numFmtId="0" sqlType="4">
      <sharedItems containsSemiMixedTypes="0" containsString="0" containsNumber="1" containsInteger="1" minValue="0" maxValue="1874"/>
    </cacheField>
    <cacheField name="構成比（法人）" numFmtId="0" sqlType="3">
      <sharedItems containsSemiMixedTypes="0" containsString="0" containsNumber="1" minValue="0" maxValue="63.29"/>
    </cacheField>
    <cacheField name="総数（法人以外の団体）" numFmtId="0" sqlType="4">
      <sharedItems containsSemiMixedTypes="0" containsString="0" containsNumber="1" containsInteger="1" minValue="0" maxValue="20" count="9">
        <n v="0"/>
        <n v="1"/>
        <n v="4"/>
        <n v="6"/>
        <n v="2"/>
        <n v="5"/>
        <n v="20"/>
        <n v="3"/>
        <n v="1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61759722224" createdVersion="5" refreshedVersion="8" minRefreshableVersion="3" recordCount="489" xr:uid="{7447465D-A263-4916-AC2D-85CD305EA9A6}">
  <cacheSource type="external" connectionId="2"/>
  <cacheFields count="14">
    <cacheField name="都道府県" numFmtId="0" sqlType="-9">
      <sharedItems count="1">
        <s v="31 鳥取県"/>
      </sharedItems>
    </cacheField>
    <cacheField name="自治体名" numFmtId="0" sqlType="-9">
      <sharedItems count="20">
        <s v="鳥取県"/>
        <s v="鳥取市"/>
        <s v="米子市"/>
        <s v="倉吉市"/>
        <s v="境港市"/>
        <s v="岩美郡岩美町"/>
        <s v="八頭郡若桜町"/>
        <s v="八頭郡智頭町"/>
        <s v="八頭郡八頭町"/>
        <s v="東伯郡三朝町"/>
        <s v="東伯郡湯梨浜町"/>
        <s v="東伯郡琴浦町"/>
        <s v="東伯郡北栄町"/>
        <s v="西伯郡日吉津村"/>
        <s v="西伯郡大山町"/>
        <s v="西伯郡南部町"/>
        <s v="西伯郡伯耆町"/>
        <s v="日野郡日南町"/>
        <s v="日野郡日野町"/>
        <s v="日野郡江府町"/>
      </sharedItems>
    </cacheField>
    <cacheField name="自治体" numFmtId="0" sqlType="-9">
      <sharedItems count="20">
        <s v="31000 鳥取県"/>
        <s v="31201 鳥取市"/>
        <s v="31202 米子市"/>
        <s v="31203 倉吉市"/>
        <s v="31204 境港市"/>
        <s v="31302 岩美郡岩美町"/>
        <s v="31325 八頭郡若桜町"/>
        <s v="31328 八頭郡智頭町"/>
        <s v="31329 八頭郡八頭町"/>
        <s v="31364 東伯郡三朝町"/>
        <s v="31370 東伯郡湯梨浜町"/>
        <s v="31371 東伯郡琴浦町"/>
        <s v="31372 東伯郡北栄町"/>
        <s v="31384 西伯郡日吉津村"/>
        <s v="31386 西伯郡大山町"/>
        <s v="31389 西伯郡南部町"/>
        <s v="31390 西伯郡伯耆町"/>
        <s v="31401 日野郡日南町"/>
        <s v="31402 日野郡日野町"/>
        <s v="31403 日野郡江府町"/>
      </sharedItems>
    </cacheField>
    <cacheField name="産業分類コード" numFmtId="0" sqlType="-8">
      <sharedItems count="55">
        <s v="78"/>
        <s v="76"/>
        <s v="60"/>
        <s v="69"/>
        <s v="06"/>
        <s v="58"/>
        <s v="82"/>
        <s v="07"/>
        <s v="59"/>
        <s v="57"/>
        <s v="83"/>
        <s v="08"/>
        <s v="72"/>
        <s v="85"/>
        <s v="74"/>
        <s v="79"/>
        <s v="54"/>
        <s v="53"/>
        <s v="89"/>
        <s v="55"/>
        <s v="67"/>
        <s v="92"/>
        <s v="77"/>
        <s v="52"/>
        <s v="75"/>
        <s v="80"/>
        <s v="09"/>
        <s v="21"/>
        <s v="29"/>
        <s v="61"/>
        <s v="28"/>
        <s v="68"/>
        <s v="90"/>
        <s v="24"/>
        <s v="10"/>
        <s v="11"/>
        <s v="12"/>
        <s v="13"/>
        <s v="91"/>
        <s v="26"/>
        <s v="44"/>
        <s v="15"/>
        <s v="95"/>
        <s v="39"/>
        <s v="43"/>
        <s v="48"/>
        <s v="70"/>
        <s v="16"/>
        <s v="88"/>
        <s v="32"/>
        <s v="42"/>
        <s v="33"/>
        <s v="36"/>
        <s v="17"/>
        <s v="51"/>
      </sharedItems>
    </cacheField>
    <cacheField name="産業分類" numFmtId="0" sqlType="-9">
      <sharedItems count="55">
        <s v="洗濯・理容・美容・浴場業"/>
        <s v="飲食店"/>
        <s v="その他の小売業"/>
        <s v="不動産賃貸業・管理業"/>
        <s v="総合工事業"/>
        <s v="飲食料品小売業"/>
        <s v="その他の教育，学習支援業"/>
        <s v="職別工事業（設備工事業を除く）"/>
        <s v="機械器具小売業"/>
        <s v="織物・衣服・身の回り品小売業"/>
        <s v="医療業"/>
        <s v="設備工事業"/>
        <s v="専門サービス業（他に分類されないもの）"/>
        <s v="社会保険・社会福祉・介護事業"/>
        <s v="技術サービス業（他に分類されないもの）"/>
        <s v="その他の生活関連サービス業"/>
        <s v="機械器具卸売業"/>
        <s v="建築材料，鉱物・金属材料等卸売業"/>
        <s v="自動車整備業"/>
        <s v="その他の卸売業"/>
        <s v="保険業（保険媒介代理業，保険サービス業を含む）"/>
        <s v="その他の事業サービス業"/>
        <s v="持ち帰り・配達飲食サービス業"/>
        <s v="飲食料品卸売業"/>
        <s v="宿泊業"/>
        <s v="娯楽業"/>
        <s v="食料品製造業"/>
        <s v="窯業・土石製品製造業"/>
        <s v="電気機械器具製造業"/>
        <s v="無店舗小売業"/>
        <s v="電子部品・デバイス・電子回路製造業"/>
        <s v="不動産取引業"/>
        <s v="機械等修理業（別掲を除く）"/>
        <s v="金属製品製造業"/>
        <s v="飲料・たばこ・飼料製造業"/>
        <s v="繊維工業"/>
        <s v="木材・木製品製造業（家具を除く）"/>
        <s v="家具・装備品製造業"/>
        <s v="職業紹介・労働者派遣業"/>
        <s v="生産用機械器具製造業"/>
        <s v="道路貨物運送業"/>
        <s v="印刷・同関連業"/>
        <s v="その他のサービス業"/>
        <s v="情報サービス業"/>
        <s v="道路旅客運送業"/>
        <s v="運輸に附帯するサービス業"/>
        <s v="物品賃貸業"/>
        <s v="化学工業"/>
        <s v="廃棄物処理業"/>
        <s v="その他の製造業"/>
        <s v="鉄道業"/>
        <s v="電気業"/>
        <s v="水道業"/>
        <s v="石油製品・石炭製品製造業"/>
        <s v="繊維・衣服等卸売業"/>
      </sharedItems>
    </cacheField>
    <cacheField name="産業中分類" numFmtId="0" sqlType="-9">
      <sharedItems count="55">
        <s v="78 洗濯・理容・美容・浴場業"/>
        <s v="76 飲食店"/>
        <s v="60 その他の小売業"/>
        <s v="69 不動産賃貸業・管理業"/>
        <s v="06 総合工事業"/>
        <s v="58 飲食料品小売業"/>
        <s v="82 その他の教育，学習支援業"/>
        <s v="07 職別工事業（設備工事業を除く）"/>
        <s v="59 機械器具小売業"/>
        <s v="57 織物・衣服・身の回り品小売業"/>
        <s v="83 医療業"/>
        <s v="08 設備工事業"/>
        <s v="72 専門サービス業（他に分類されないもの）"/>
        <s v="85 社会保険・社会福祉・介護事業"/>
        <s v="74 技術サービス業（他に分類されないもの）"/>
        <s v="79 その他の生活関連サービス業"/>
        <s v="54 機械器具卸売業"/>
        <s v="53 建築材料，鉱物・金属材料等卸売業"/>
        <s v="89 自動車整備業"/>
        <s v="55 その他の卸売業"/>
        <s v="67 保険業（保険媒介代理業，保険サービス業を含む）"/>
        <s v="92 その他の事業サービス業"/>
        <s v="77 持ち帰り・配達飲食サービス業"/>
        <s v="52 飲食料品卸売業"/>
        <s v="75 宿泊業"/>
        <s v="80 娯楽業"/>
        <s v="09 食料品製造業"/>
        <s v="21 窯業・土石製品製造業"/>
        <s v="29 電気機械器具製造業"/>
        <s v="61 無店舗小売業"/>
        <s v="28 電子部品・デバイス・電子回路製造業"/>
        <s v="68 不動産取引業"/>
        <s v="90 機械等修理業（別掲を除く）"/>
        <s v="24 金属製品製造業"/>
        <s v="10 飲料・たばこ・飼料製造業"/>
        <s v="11 繊維工業"/>
        <s v="12 木材・木製品製造業（家具を除く）"/>
        <s v="13 家具・装備品製造業"/>
        <s v="91 職業紹介・労働者派遣業"/>
        <s v="26 生産用機械器具製造業"/>
        <s v="44 道路貨物運送業"/>
        <s v="15 印刷・同関連業"/>
        <s v="95 その他のサービス業"/>
        <s v="39 情報サービス業"/>
        <s v="43 道路旅客運送業"/>
        <s v="48 運輸に附帯するサービス業"/>
        <s v="70 物品賃貸業"/>
        <s v="16 化学工業"/>
        <s v="88 廃棄物処理業"/>
        <s v="32 その他の製造業"/>
        <s v="42 鉄道業"/>
        <s v="33 電気業"/>
        <s v="36 水道業"/>
        <s v="17 石油製品・石炭製品製造業"/>
        <s v="51 繊維・衣服等卸売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20"/>
        <n v="19"/>
      </sharedItems>
    </cacheField>
    <cacheField name="総数" numFmtId="0" sqlType="4">
      <sharedItems containsSemiMixedTypes="0" containsString="0" containsNumber="1" containsInteger="1" minValue="1" maxValue="1732" count="104">
        <n v="1732"/>
        <n v="1558"/>
        <n v="1135"/>
        <n v="796"/>
        <n v="753"/>
        <n v="635"/>
        <n v="621"/>
        <n v="561"/>
        <n v="493"/>
        <n v="392"/>
        <n v="361"/>
        <n v="360"/>
        <n v="336"/>
        <n v="268"/>
        <n v="261"/>
        <n v="182"/>
        <n v="173"/>
        <n v="167"/>
        <n v="161"/>
        <n v="575"/>
        <n v="537"/>
        <n v="364"/>
        <n v="338"/>
        <n v="258"/>
        <n v="225"/>
        <n v="192"/>
        <n v="184"/>
        <n v="174"/>
        <n v="135"/>
        <n v="116"/>
        <n v="105"/>
        <n v="104"/>
        <n v="92"/>
        <n v="67"/>
        <n v="60"/>
        <n v="59"/>
        <n v="58"/>
        <n v="56"/>
        <n v="489"/>
        <n v="435"/>
        <n v="279"/>
        <n v="215"/>
        <n v="165"/>
        <n v="153"/>
        <n v="142"/>
        <n v="123"/>
        <n v="122"/>
        <n v="112"/>
        <n v="107"/>
        <n v="97"/>
        <n v="74"/>
        <n v="49"/>
        <n v="45"/>
        <n v="269"/>
        <n v="211"/>
        <n v="140"/>
        <n v="98"/>
        <n v="72"/>
        <n v="66"/>
        <n v="57"/>
        <n v="54"/>
        <n v="43"/>
        <n v="39"/>
        <n v="37"/>
        <n v="36"/>
        <n v="29"/>
        <n v="21"/>
        <n v="17"/>
        <n v="15"/>
        <n v="103"/>
        <n v="99"/>
        <n v="82"/>
        <n v="64"/>
        <n v="34"/>
        <n v="26"/>
        <n v="24"/>
        <n v="23"/>
        <n v="22"/>
        <n v="19"/>
        <n v="18"/>
        <n v="13"/>
        <n v="12"/>
        <n v="10"/>
        <n v="9"/>
        <n v="30"/>
        <n v="16"/>
        <n v="14"/>
        <n v="7"/>
        <n v="6"/>
        <n v="4"/>
        <n v="3"/>
        <n v="2"/>
        <n v="5"/>
        <n v="1"/>
        <n v="20"/>
        <n v="8"/>
        <n v="46"/>
        <n v="31"/>
        <n v="25"/>
        <n v="55"/>
        <n v="41"/>
        <n v="11"/>
        <n v="28"/>
        <n v="27"/>
      </sharedItems>
    </cacheField>
    <cacheField name="構成比" numFmtId="0" sqlType="3">
      <sharedItems containsSemiMixedTypes="0" containsString="0" containsNumber="1" minValue="0.74" maxValue="20" count="234">
        <n v="12.7"/>
        <n v="11.42"/>
        <n v="8.32"/>
        <n v="5.84"/>
        <n v="5.52"/>
        <n v="4.66"/>
        <n v="4.55"/>
        <n v="4.1100000000000003"/>
        <n v="3.62"/>
        <n v="2.87"/>
        <n v="2.65"/>
        <n v="2.64"/>
        <n v="2.46"/>
        <n v="1.97"/>
        <n v="1.91"/>
        <n v="1.33"/>
        <n v="1.27"/>
        <n v="1.22"/>
        <n v="1.18"/>
        <n v="12.22"/>
        <n v="7.74"/>
        <n v="7.19"/>
        <n v="5.48"/>
        <n v="4.78"/>
        <n v="4.08"/>
        <n v="3.91"/>
        <n v="3.7"/>
        <n v="2.4700000000000002"/>
        <n v="2.23"/>
        <n v="2.21"/>
        <n v="1.96"/>
        <n v="1.42"/>
        <n v="1.28"/>
        <n v="1.25"/>
        <n v="1.23"/>
        <n v="1.19"/>
        <n v="13.81"/>
        <n v="12.28"/>
        <n v="7.88"/>
        <n v="6.07"/>
        <n v="4.32"/>
        <n v="4.01"/>
        <n v="3.47"/>
        <n v="3.45"/>
        <n v="3.16"/>
        <n v="3.02"/>
        <n v="2.97"/>
        <n v="2.74"/>
        <n v="2.09"/>
        <n v="1.89"/>
        <n v="1.67"/>
        <n v="1.58"/>
        <n v="1.38"/>
        <n v="16.350000000000001"/>
        <n v="12.83"/>
        <n v="8.51"/>
        <n v="5.96"/>
        <n v="4.38"/>
        <n v="4.07"/>
        <n v="3.28"/>
        <n v="2.61"/>
        <n v="2.37"/>
        <n v="2.25"/>
        <n v="2.19"/>
        <n v="1.76"/>
        <n v="1.03"/>
        <n v="0.91"/>
        <n v="12.94"/>
        <n v="12.44"/>
        <n v="10.3"/>
        <n v="8.0399999999999991"/>
        <n v="4.2699999999999996"/>
        <n v="3.27"/>
        <n v="2.89"/>
        <n v="2.76"/>
        <n v="2.39"/>
        <n v="2.2599999999999998"/>
        <n v="2.14"/>
        <n v="1.63"/>
        <n v="1.51"/>
        <n v="1.26"/>
        <n v="1.1299999999999999"/>
        <n v="15.54"/>
        <n v="10.88"/>
        <n v="8.2899999999999991"/>
        <n v="7.25"/>
        <n v="6.74"/>
        <n v="5.18"/>
        <n v="3.63"/>
        <n v="3.11"/>
        <n v="2.0699999999999998"/>
        <n v="1.55"/>
        <n v="1.04"/>
        <n v="18.18"/>
        <n v="9.09"/>
        <n v="6.06"/>
        <n v="5.05"/>
        <n v="3.03"/>
        <n v="2.02"/>
        <n v="1.01"/>
        <n v="12.31"/>
        <n v="10.26"/>
        <n v="8.2100000000000009"/>
        <n v="7.18"/>
        <n v="6.67"/>
        <n v="6.15"/>
        <n v="4.62"/>
        <n v="4.0999999999999996"/>
        <n v="3.59"/>
        <n v="2.56"/>
        <n v="2.0499999999999998"/>
        <n v="1.54"/>
        <n v="13.86"/>
        <n v="9.0399999999999991"/>
        <n v="6.33"/>
        <n v="5.42"/>
        <n v="5.12"/>
        <n v="4.5199999999999996"/>
        <n v="3.61"/>
        <n v="3.01"/>
        <n v="2.41"/>
        <n v="2.11"/>
        <n v="1.81"/>
        <n v="15.24"/>
        <n v="13.33"/>
        <n v="12.38"/>
        <n v="11.43"/>
        <n v="7.62"/>
        <n v="5.71"/>
        <n v="2.86"/>
        <n v="1.9"/>
        <n v="0.95"/>
        <n v="10.76"/>
        <n v="9.01"/>
        <n v="7.27"/>
        <n v="6.98"/>
        <n v="6.4"/>
        <n v="5.23"/>
        <n v="4.6500000000000004"/>
        <n v="4.3600000000000003"/>
        <n v="2.91"/>
        <n v="2.62"/>
        <n v="2.33"/>
        <n v="1.74"/>
        <n v="1.45"/>
        <n v="1.1599999999999999"/>
        <n v="14.44"/>
        <n v="8.92"/>
        <n v="6.56"/>
        <n v="5.77"/>
        <n v="5.25"/>
        <n v="4.46"/>
        <n v="4.2"/>
        <n v="3.41"/>
        <n v="2.1"/>
        <n v="1.84"/>
        <n v="1.57"/>
        <n v="1.05"/>
        <n v="11.54"/>
        <n v="8.9700000000000006"/>
        <n v="8.33"/>
        <n v="6.09"/>
        <n v="4.8099999999999996"/>
        <n v="4.49"/>
        <n v="3.85"/>
        <n v="3.53"/>
        <n v="3.21"/>
        <n v="2.2400000000000002"/>
        <n v="1.92"/>
        <n v="1.6"/>
        <n v="20"/>
        <n v="9.6300000000000008"/>
        <n v="7.41"/>
        <n v="5.93"/>
        <n v="4.4400000000000004"/>
        <n v="2.96"/>
        <n v="2.2200000000000002"/>
        <n v="1.48"/>
        <n v="0.74"/>
        <n v="9.5399999999999991"/>
        <n v="9.16"/>
        <n v="8.4"/>
        <n v="6.49"/>
        <n v="6.11"/>
        <n v="5.73"/>
        <n v="4.58"/>
        <n v="3.82"/>
        <n v="3.44"/>
        <n v="2.67"/>
        <n v="2.29"/>
        <n v="1.53"/>
        <n v="1.1499999999999999"/>
        <n v="13.87"/>
        <n v="8.76"/>
        <n v="8.0299999999999994"/>
        <n v="6.57"/>
        <n v="5.1100000000000003"/>
        <n v="3.65"/>
        <n v="2.92"/>
        <n v="1.46"/>
        <n v="13.04"/>
        <n v="10.56"/>
        <n v="7.45"/>
        <n v="5.59"/>
        <n v="4.97"/>
        <n v="4.3499999999999996"/>
        <n v="3.73"/>
        <n v="2.48"/>
        <n v="1.86"/>
        <n v="1.24"/>
        <n v="15.38"/>
        <n v="13.08"/>
        <n v="9.23"/>
        <n v="7.69"/>
        <n v="6.92"/>
        <n v="5.38"/>
        <n v="3.08"/>
        <n v="2.31"/>
        <n v="0.77"/>
        <n v="14.56"/>
        <n v="12.62"/>
        <n v="10.68"/>
        <n v="7.77"/>
        <n v="5.83"/>
        <n v="4.8499999999999996"/>
        <n v="3.88"/>
        <n v="1.94"/>
        <n v="0.97"/>
        <n v="9.68"/>
        <n v="8.06"/>
        <n v="6.45"/>
        <n v="4.84"/>
        <n v="3.23"/>
        <n v="1.61"/>
      </sharedItems>
    </cacheField>
    <cacheField name="総数（個人）" numFmtId="0" sqlType="4">
      <sharedItems containsSemiMixedTypes="0" containsString="0" containsNumber="1" containsInteger="1" minValue="0" maxValue="1467" count="77">
        <n v="1467"/>
        <n v="1332"/>
        <n v="557"/>
        <n v="357"/>
        <n v="153"/>
        <n v="389"/>
        <n v="315"/>
        <n v="248"/>
        <n v="274"/>
        <n v="189"/>
        <n v="308"/>
        <n v="93"/>
        <n v="240"/>
        <n v="0"/>
        <n v="102"/>
        <n v="79"/>
        <n v="9"/>
        <n v="21"/>
        <n v="116"/>
        <n v="37"/>
        <n v="477"/>
        <n v="455"/>
        <n v="197"/>
        <n v="166"/>
        <n v="27"/>
        <n v="115"/>
        <n v="98"/>
        <n v="57"/>
        <n v="87"/>
        <n v="114"/>
        <n v="50"/>
        <n v="20"/>
        <n v="31"/>
        <n v="14"/>
        <n v="4"/>
        <n v="26"/>
        <n v="35"/>
        <n v="406"/>
        <n v="370"/>
        <n v="118"/>
        <n v="29"/>
        <n v="80"/>
        <n v="44"/>
        <n v="63"/>
        <n v="71"/>
        <n v="22"/>
        <n v="89"/>
        <n v="73"/>
        <n v="39"/>
        <n v="1"/>
        <n v="8"/>
        <n v="236"/>
        <n v="174"/>
        <n v="51"/>
        <n v="19"/>
        <n v="43"/>
        <n v="33"/>
        <n v="32"/>
        <n v="2"/>
        <n v="7"/>
        <n v="6"/>
        <n v="11"/>
        <n v="92"/>
        <n v="85"/>
        <n v="40"/>
        <n v="12"/>
        <n v="18"/>
        <n v="10"/>
        <n v="28"/>
        <n v="13"/>
        <n v="3"/>
        <n v="15"/>
        <n v="5"/>
        <n v="16"/>
        <n v="17"/>
        <n v="38"/>
        <n v="23"/>
      </sharedItems>
    </cacheField>
    <cacheField name="構成比（個人）" numFmtId="0" sqlType="3">
      <sharedItems containsSemiMixedTypes="0" containsString="0" containsNumber="1" minValue="0" maxValue="28.99" count="197">
        <n v="21"/>
        <n v="19.059999999999999"/>
        <n v="7.97"/>
        <n v="5.1100000000000003"/>
        <n v="2.19"/>
        <n v="5.57"/>
        <n v="4.51"/>
        <n v="3.55"/>
        <n v="3.92"/>
        <n v="2.71"/>
        <n v="4.41"/>
        <n v="1.33"/>
        <n v="3.43"/>
        <n v="0"/>
        <n v="1.46"/>
        <n v="1.1299999999999999"/>
        <n v="0.13"/>
        <n v="0.3"/>
        <n v="1.66"/>
        <n v="0.53"/>
        <n v="20.32"/>
        <n v="19.39"/>
        <n v="8.39"/>
        <n v="7.07"/>
        <n v="1.1499999999999999"/>
        <n v="4.9000000000000004"/>
        <n v="4.18"/>
        <n v="2.4300000000000002"/>
        <n v="3.71"/>
        <n v="4.8600000000000003"/>
        <n v="2.13"/>
        <n v="0.85"/>
        <n v="1.32"/>
        <n v="0.6"/>
        <n v="0.17"/>
        <n v="1.1100000000000001"/>
        <n v="1.49"/>
        <n v="0.38"/>
        <n v="24.64"/>
        <n v="22.45"/>
        <n v="7.16"/>
        <n v="2.25"/>
        <n v="1.76"/>
        <n v="4.8499999999999996"/>
        <n v="2.67"/>
        <n v="3.82"/>
        <n v="4.3099999999999996"/>
        <n v="5.4"/>
        <n v="4.43"/>
        <n v="2.37"/>
        <n v="0.06"/>
        <n v="1.58"/>
        <n v="0.55000000000000004"/>
        <n v="1.21"/>
        <n v="2.12"/>
        <n v="0.49"/>
        <n v="25.32"/>
        <n v="18.670000000000002"/>
        <n v="7.62"/>
        <n v="5.47"/>
        <n v="2.04"/>
        <n v="3.97"/>
        <n v="4.72"/>
        <n v="4.6100000000000003"/>
        <n v="3.54"/>
        <n v="0.97"/>
        <n v="0.43"/>
        <n v="0.21"/>
        <n v="0.75"/>
        <n v="0.64"/>
        <n v="1.18"/>
        <n v="22.55"/>
        <n v="20.83"/>
        <n v="9.8000000000000007"/>
        <n v="7.6"/>
        <n v="1.72"/>
        <n v="4.66"/>
        <n v="1.96"/>
        <n v="2.94"/>
        <n v="2.4500000000000002"/>
        <n v="1.47"/>
        <n v="24.14"/>
        <n v="15.52"/>
        <n v="11.21"/>
        <n v="3.45"/>
        <n v="6.9"/>
        <n v="10.34"/>
        <n v="2.59"/>
        <n v="0.86"/>
        <n v="5.17"/>
        <n v="20.55"/>
        <n v="9.59"/>
        <n v="10.96"/>
        <n v="6.85"/>
        <n v="5.48"/>
        <n v="4.1100000000000003"/>
        <n v="2.74"/>
        <n v="1.37"/>
        <n v="14.95"/>
        <n v="17.760000000000002"/>
        <n v="3.74"/>
        <n v="9.35"/>
        <n v="8.41"/>
        <n v="1.87"/>
        <n v="0.93"/>
        <n v="2.8"/>
        <n v="22.94"/>
        <n v="3.53"/>
        <n v="9.41"/>
        <n v="7.65"/>
        <n v="2.35"/>
        <n v="4.12"/>
        <n v="0.59"/>
        <n v="20.97"/>
        <n v="22.58"/>
        <n v="11.29"/>
        <n v="17.739999999999998"/>
        <n v="3.23"/>
        <n v="4.84"/>
        <n v="8.06"/>
        <n v="1.61"/>
        <n v="15.24"/>
        <n v="9.52"/>
        <n v="4.76"/>
        <n v="8.57"/>
        <n v="10"/>
        <n v="8.1"/>
        <n v="5.71"/>
        <n v="6.67"/>
        <n v="2.38"/>
        <n v="1.9"/>
        <n v="0.48"/>
        <n v="2.86"/>
        <n v="1.43"/>
        <n v="0.95"/>
        <n v="21.37"/>
        <n v="16.239999999999998"/>
        <n v="8.1199999999999992"/>
        <n v="2.14"/>
        <n v="2.99"/>
        <n v="5.13"/>
        <n v="7.26"/>
        <n v="3.85"/>
        <n v="3.42"/>
        <n v="2.56"/>
        <n v="1.71"/>
        <n v="18.239999999999998"/>
        <n v="6.47"/>
        <n v="4.71"/>
        <n v="8.82"/>
        <n v="5.88"/>
        <n v="5.29"/>
        <n v="1.85"/>
        <n v="3.7"/>
        <n v="5.56"/>
        <n v="9.26"/>
        <n v="12.96"/>
        <n v="7.41"/>
        <n v="11.03"/>
        <n v="16.91"/>
        <n v="5.15"/>
        <n v="12.5"/>
        <n v="6.62"/>
        <n v="7.35"/>
        <n v="3.68"/>
        <n v="0.74"/>
        <n v="2.21"/>
        <n v="21.43"/>
        <n v="7.14"/>
        <n v="13.1"/>
        <n v="8.33"/>
        <n v="5.95"/>
        <n v="3.57"/>
        <n v="1.19"/>
        <n v="14.1"/>
        <n v="17.95"/>
        <n v="8.9700000000000006"/>
        <n v="6.41"/>
        <n v="1.28"/>
        <n v="28.99"/>
        <n v="10.14"/>
        <n v="7.25"/>
        <n v="13.04"/>
        <n v="8.6999999999999993"/>
        <n v="5.8"/>
        <n v="2.9"/>
        <n v="1.45"/>
        <n v="4.3499999999999996"/>
        <n v="16.39"/>
        <n v="21.31"/>
        <n v="4.92"/>
        <n v="8.1999999999999993"/>
        <n v="6.56"/>
        <n v="3.28"/>
        <n v="1.64"/>
        <n v="17.86"/>
        <n v="10.71"/>
      </sharedItems>
    </cacheField>
    <cacheField name="総数（法人）" numFmtId="0" sqlType="4">
      <sharedItems containsSemiMixedTypes="0" containsString="0" containsNumber="1" containsInteger="1" minValue="0" maxValue="598" count="79">
        <n v="263"/>
        <n v="224"/>
        <n v="577"/>
        <n v="437"/>
        <n v="598"/>
        <n v="242"/>
        <n v="135"/>
        <n v="313"/>
        <n v="219"/>
        <n v="203"/>
        <n v="53"/>
        <n v="267"/>
        <n v="95"/>
        <n v="205"/>
        <n v="150"/>
        <n v="103"/>
        <n v="164"/>
        <n v="146"/>
        <n v="51"/>
        <n v="124"/>
        <n v="98"/>
        <n v="81"/>
        <n v="167"/>
        <n v="171"/>
        <n v="229"/>
        <n v="47"/>
        <n v="77"/>
        <n v="86"/>
        <n v="117"/>
        <n v="21"/>
        <n v="66"/>
        <n v="85"/>
        <n v="68"/>
        <n v="80"/>
        <n v="56"/>
        <n v="33"/>
        <n v="23"/>
        <n v="83"/>
        <n v="65"/>
        <n v="161"/>
        <n v="178"/>
        <n v="136"/>
        <n v="43"/>
        <n v="60"/>
        <n v="90"/>
        <n v="18"/>
        <n v="32"/>
        <n v="58"/>
        <n v="73"/>
        <n v="41"/>
        <n v="50"/>
        <n v="36"/>
        <n v="14"/>
        <n v="37"/>
        <n v="69"/>
        <n v="35"/>
        <n v="24"/>
        <n v="17"/>
        <n v="34"/>
        <n v="7"/>
        <n v="5"/>
        <n v="27"/>
        <n v="19"/>
        <n v="16"/>
        <n v="15"/>
        <n v="9"/>
        <n v="11"/>
        <n v="6"/>
        <n v="8"/>
        <n v="4"/>
        <n v="42"/>
        <n v="20"/>
        <n v="1"/>
        <n v="10"/>
        <n v="3"/>
        <n v="2"/>
        <n v="0"/>
        <n v="12"/>
        <n v="26"/>
      </sharedItems>
    </cacheField>
    <cacheField name="構成比（法人）" numFmtId="0" sqlType="3">
      <sharedItems containsSemiMixedTypes="0" containsString="0" containsNumber="1" minValue="0" maxValue="32.909999999999997" count="168">
        <n v="4.17"/>
        <n v="3.55"/>
        <n v="9.15"/>
        <n v="6.93"/>
        <n v="9.48"/>
        <n v="3.84"/>
        <n v="2.14"/>
        <n v="4.96"/>
        <n v="3.47"/>
        <n v="3.22"/>
        <n v="0.84"/>
        <n v="4.2300000000000004"/>
        <n v="1.51"/>
        <n v="3.25"/>
        <n v="2.38"/>
        <n v="1.63"/>
        <n v="2.6"/>
        <n v="2.31"/>
        <n v="0.81"/>
        <n v="1.97"/>
        <n v="4.33"/>
        <n v="3.58"/>
        <n v="7.38"/>
        <n v="7.55"/>
        <n v="10.11"/>
        <n v="2.08"/>
        <n v="3.4"/>
        <n v="3.8"/>
        <n v="5.17"/>
        <n v="0.93"/>
        <n v="2.92"/>
        <n v="3.75"/>
        <n v="3"/>
        <n v="3.53"/>
        <n v="2.34"/>
        <n v="2.4700000000000002"/>
        <n v="1.46"/>
        <n v="1.02"/>
        <n v="4.49"/>
        <n v="3.51"/>
        <n v="8.6999999999999993"/>
        <n v="9.6199999999999992"/>
        <n v="7.35"/>
        <n v="2.3199999999999998"/>
        <n v="5.3"/>
        <n v="3.24"/>
        <n v="2.76"/>
        <n v="4.8600000000000003"/>
        <n v="0.97"/>
        <n v="1.73"/>
        <n v="3.14"/>
        <n v="3.95"/>
        <n v="2.2200000000000002"/>
        <n v="2.7"/>
        <n v="1.95"/>
        <n v="0.76"/>
        <n v="2"/>
        <n v="4.83"/>
        <n v="5.27"/>
        <n v="10.1"/>
        <n v="6.88"/>
        <n v="7.76"/>
        <n v="5.12"/>
        <n v="3.37"/>
        <n v="2.4900000000000002"/>
        <n v="4.9800000000000004"/>
        <n v="0.73"/>
        <n v="2.78"/>
        <n v="2.2000000000000002"/>
        <n v="1.32"/>
        <n v="1.61"/>
        <n v="0.88"/>
        <n v="1.17"/>
        <n v="0.59"/>
        <n v="2.93"/>
        <n v="3.73"/>
        <n v="11.2"/>
        <n v="8.8000000000000007"/>
        <n v="7.2"/>
        <n v="1.87"/>
        <n v="4.8"/>
        <n v="4.53"/>
        <n v="4.2699999999999996"/>
        <n v="5.33"/>
        <n v="0.27"/>
        <n v="2.67"/>
        <n v="0.8"/>
        <n v="1.6"/>
        <n v="2.13"/>
        <n v="3.23"/>
        <n v="4.84"/>
        <n v="8.06"/>
        <n v="12.9"/>
        <n v="0"/>
        <n v="16.670000000000002"/>
        <n v="5.56"/>
        <n v="11.11"/>
        <n v="10.81"/>
        <n v="1.35"/>
        <n v="16.22"/>
        <n v="4.05"/>
        <n v="9.4600000000000009"/>
        <n v="5.41"/>
        <n v="9.7200000000000006"/>
        <n v="1.39"/>
        <n v="6.25"/>
        <n v="0.69"/>
        <n v="7.89"/>
        <n v="15.79"/>
        <n v="2.63"/>
        <n v="5.26"/>
        <n v="4.03"/>
        <n v="8.8699999999999992"/>
        <n v="12.1"/>
        <n v="2.42"/>
        <n v="3.82"/>
        <n v="2.29"/>
        <n v="11.45"/>
        <n v="15.27"/>
        <n v="6.11"/>
        <n v="3.05"/>
        <n v="1.53"/>
        <n v="4.58"/>
        <n v="3.65"/>
        <n v="12.41"/>
        <n v="13.14"/>
        <n v="7.3"/>
        <n v="6.57"/>
        <n v="4.38"/>
        <n v="2.19"/>
        <n v="32.909999999999997"/>
        <n v="13.92"/>
        <n v="8.86"/>
        <n v="6.33"/>
        <n v="2.5299999999999998"/>
        <n v="1.27"/>
        <n v="7.59"/>
        <n v="9.43"/>
        <n v="1.89"/>
        <n v="16.04"/>
        <n v="3.77"/>
        <n v="4.72"/>
        <n v="0.94"/>
        <n v="2.83"/>
        <n v="6.6"/>
        <n v="2.33"/>
        <n v="13.95"/>
        <n v="9.3000000000000007"/>
        <n v="11.63"/>
        <n v="4.6500000000000004"/>
        <n v="14.49"/>
        <n v="4.3499999999999996"/>
        <n v="2.9"/>
        <n v="5.8"/>
        <n v="1.45"/>
        <n v="20.41"/>
        <n v="14.29"/>
        <n v="2.04"/>
        <n v="6.12"/>
        <n v="10.199999999999999"/>
        <n v="4.08"/>
        <n v="2.86"/>
        <n v="8.57"/>
        <n v="5.71"/>
        <n v="15.38"/>
        <n v="3.85"/>
        <n v="11.54"/>
        <n v="7.69"/>
      </sharedItems>
    </cacheField>
    <cacheField name="総数（法人以外の団体）" numFmtId="0" sqlType="4">
      <sharedItems containsSemiMixedTypes="0" containsString="0" containsNumber="1" containsInteger="1" minValue="0" maxValue="5" count="6">
        <n v="1"/>
        <n v="2"/>
        <n v="0"/>
        <n v="4"/>
        <n v="5"/>
        <n v="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61889583334" createdVersion="5" refreshedVersion="8" minRefreshableVersion="3" recordCount="478" xr:uid="{6A4A5D3B-598F-4F71-946B-81E5D85F9CB0}">
  <cacheSource type="external" connectionId="3"/>
  <cacheFields count="14">
    <cacheField name="都道府県" numFmtId="0" sqlType="-9">
      <sharedItems count="1">
        <s v="31 鳥取県"/>
      </sharedItems>
    </cacheField>
    <cacheField name="自治体名" numFmtId="0" sqlType="-9">
      <sharedItems count="20">
        <s v="鳥取県"/>
        <s v="鳥取市"/>
        <s v="米子市"/>
        <s v="倉吉市"/>
        <s v="境港市"/>
        <s v="岩美郡岩美町"/>
        <s v="八頭郡若桜町"/>
        <s v="八頭郡智頭町"/>
        <s v="八頭郡八頭町"/>
        <s v="東伯郡三朝町"/>
        <s v="東伯郡湯梨浜町"/>
        <s v="東伯郡琴浦町"/>
        <s v="東伯郡北栄町"/>
        <s v="西伯郡日吉津村"/>
        <s v="西伯郡大山町"/>
        <s v="西伯郡南部町"/>
        <s v="西伯郡伯耆町"/>
        <s v="日野郡日南町"/>
        <s v="日野郡日野町"/>
        <s v="日野郡江府町"/>
      </sharedItems>
    </cacheField>
    <cacheField name="自治体" numFmtId="0" sqlType="-9">
      <sharedItems count="20">
        <s v="31000 鳥取県"/>
        <s v="31201 鳥取市"/>
        <s v="31202 米子市"/>
        <s v="31203 倉吉市"/>
        <s v="31204 境港市"/>
        <s v="31302 岩美郡岩美町"/>
        <s v="31325 八頭郡若桜町"/>
        <s v="31328 八頭郡智頭町"/>
        <s v="31329 八頭郡八頭町"/>
        <s v="31364 東伯郡三朝町"/>
        <s v="31370 東伯郡湯梨浜町"/>
        <s v="31371 東伯郡琴浦町"/>
        <s v="31372 東伯郡北栄町"/>
        <s v="31384 西伯郡日吉津村"/>
        <s v="31386 西伯郡大山町"/>
        <s v="31389 西伯郡南部町"/>
        <s v="31390 西伯郡伯耆町"/>
        <s v="31401 日野郡日南町"/>
        <s v="31402 日野郡日野町"/>
        <s v="31403 日野郡江府町"/>
      </sharedItems>
    </cacheField>
    <cacheField name="産業分類コード" numFmtId="0" sqlType="-8">
      <sharedItems count="98">
        <s v="783"/>
        <s v="782"/>
        <s v="692"/>
        <s v="766"/>
        <s v="762"/>
        <s v="609"/>
        <s v="767"/>
        <s v="591"/>
        <s v="835"/>
        <s v="062"/>
        <s v="603"/>
        <s v="765"/>
        <s v="824"/>
        <s v="064"/>
        <s v="573"/>
        <s v="823"/>
        <s v="589"/>
        <s v="593"/>
        <s v="586"/>
        <s v="821"/>
        <s v="691"/>
        <s v="742"/>
        <s v="693"/>
        <s v="781"/>
        <s v="891"/>
        <s v="083"/>
        <s v="065"/>
        <s v="789"/>
        <s v="092"/>
        <s v="521"/>
        <s v="605"/>
        <s v="081"/>
        <s v="602"/>
        <s v="761"/>
        <s v="751"/>
        <s v="584"/>
        <s v="752"/>
        <s v="214"/>
        <s v="585"/>
        <s v="611"/>
        <s v="853"/>
        <s v="242"/>
        <s v="804"/>
        <s v="579"/>
        <s v="601"/>
        <s v="606"/>
        <s v="121"/>
        <s v="075"/>
        <s v="581"/>
        <s v="929"/>
        <s v="066"/>
        <s v="122"/>
        <s v="441"/>
        <s v="855"/>
        <s v="391"/>
        <s v="604"/>
        <s v="746"/>
        <s v="833"/>
        <s v="076"/>
        <s v="559"/>
        <s v="244"/>
        <s v="078"/>
        <s v="079"/>
        <s v="572"/>
        <s v="082"/>
        <s v="089"/>
        <s v="574"/>
        <s v="583"/>
        <s v="608"/>
        <s v="772"/>
        <s v="071"/>
        <s v="796"/>
        <s v="074"/>
        <s v="266"/>
        <s v="722"/>
        <s v="764"/>
        <s v="799"/>
        <s v="859"/>
        <s v="951"/>
        <s v="759"/>
        <s v="763"/>
        <s v="531"/>
        <s v="061"/>
        <s v="432"/>
        <s v="607"/>
        <s v="854"/>
        <s v="212"/>
        <s v="094"/>
        <s v="101"/>
        <s v="102"/>
        <s v="104"/>
        <s v="218"/>
        <s v="361"/>
        <s v="522"/>
        <s v="582"/>
        <s v="702"/>
        <s v="880"/>
        <s v="881"/>
      </sharedItems>
    </cacheField>
    <cacheField name="産業分類" numFmtId="0" sqlType="-9">
      <sharedItems count="98">
        <s v="美容業"/>
        <s v="理容業"/>
        <s v="貸家業，貸間業"/>
        <s v="バー，キャバレー，ナイトクラブ"/>
        <s v="専門料理店"/>
        <s v="他に分類されない小売業"/>
        <s v="喫茶店"/>
        <s v="自動車小売業"/>
        <s v="療術業"/>
        <s v="土木工事業（舗装工事業を除く）"/>
        <s v="医薬品・化粧品小売業"/>
        <s v="酒場，ビヤホール"/>
        <s v="教養・技能教授業"/>
        <s v="建築工事業（木造建築工事業を除く）"/>
        <s v="婦人・子供服小売業"/>
        <s v="学習塾"/>
        <s v="その他の飲食料品小売業"/>
        <s v="機械器具小売業（自動車，自転車を除く）"/>
        <s v="菓子・パン小売業"/>
        <s v="社会教育"/>
        <s v="不動産賃貸業（貸家業，貸間業を除く）"/>
        <s v="土木建築サービス業"/>
        <s v="駐車場業"/>
        <s v="洗濯業"/>
        <s v="自動車整備業"/>
        <s v="管工事業（さく井工事業を除く）"/>
        <s v="木造建築工事業"/>
        <s v="その他の洗濯・理容・美容・浴場業"/>
        <s v="水産食料品製造業"/>
        <s v="農畜産物・水産物卸売業"/>
        <s v="燃料小売業"/>
        <s v="電気工事業"/>
        <s v="じゅう器小売業"/>
        <s v="食堂，レストラン（専門料理店を除く）"/>
        <s v="旅館，ホテル"/>
        <s v="鮮魚小売業"/>
        <s v="簡易宿所"/>
        <s v="陶磁器・同関連製品製造業"/>
        <s v="酒小売業"/>
        <s v="通信販売・訪問販売小売業"/>
        <s v="児童福祉事業"/>
        <s v="洋食器・刃物・手道具・金物類製造業"/>
        <s v="スポーツ施設提供業"/>
        <s v="その他の織物・衣服・身の回り品小売業"/>
        <s v="家具・建具・畳小売業"/>
        <s v="書籍・文房具小売業"/>
        <s v="製材業，木製品製造業"/>
        <s v="左官工事業"/>
        <s v="各種食料品小売業"/>
        <s v="他に分類されない事業サービス業"/>
        <s v="建築リフォーム工事業"/>
        <s v="造作材・合板・建築用組立材料製造業"/>
        <s v="一般貨物自動車運送業"/>
        <s v="障害者福祉事業"/>
        <s v="ソフトウェア業"/>
        <s v="農耕用品小売業"/>
        <s v="写真業"/>
        <s v="歯科診療所"/>
        <s v="板金・金物工事業"/>
        <s v="他に分類されない卸売業"/>
        <s v="建設用・建築用金属製品製造業（製缶板金業を含む）"/>
        <s v="床・内装工事業"/>
        <s v="その他の職別工事業"/>
        <s v="男子服小売業"/>
        <s v="電気通信・信号装置工事業"/>
        <s v="その他の設備工事業"/>
        <s v="靴・履物小売業"/>
        <s v="食肉小売業"/>
        <s v="写真機・時計・眼鏡小売業"/>
        <s v="配達飲食サービス業"/>
        <s v="大工工事業"/>
        <s v="冠婚葬祭業"/>
        <s v="石工・れんが・タイル・ブロック工事業"/>
        <s v="金属加工機械製造業"/>
        <s v="公証人役場，司法書士事務所，土地家屋調査士事務所"/>
        <s v="すし店"/>
        <s v="他に分類されない生活関連サービス業"/>
        <s v="その他の社会保険・社会福祉・介護事業"/>
        <s v="集会場"/>
        <s v="その他の宿泊業"/>
        <s v="そば・うどん店"/>
        <s v="建築材料卸売業"/>
        <s v="一般土木建築工事業"/>
        <s v="一般乗用旅客自動車運送業"/>
        <s v="スポーツ用品・がん具・娯楽用品・楽器小売業"/>
        <s v="老人福祉・介護事業"/>
        <s v="セメント・同製品製造業"/>
        <s v="調味料製造業"/>
        <s v="清涼飲料製造業"/>
        <s v="酒類製造業"/>
        <s v="製氷業"/>
        <s v="骨材・石工品等製造業"/>
        <s v="上水道業"/>
        <s v="食料・飲料卸売業"/>
        <s v="野菜・果実小売業"/>
        <s v="産業用機械器具賃貸業"/>
        <s v="管理，補助的経済活動を行う事業所"/>
        <s v="一般廃棄物処理業"/>
      </sharedItems>
    </cacheField>
    <cacheField name="産業小分類" numFmtId="0" sqlType="-9">
      <sharedItems count="98">
        <s v="783 美容業"/>
        <s v="782 理容業"/>
        <s v="692 貸家業，貸間業"/>
        <s v="766 バー，キャバレー，ナイトクラブ"/>
        <s v="762 専門料理店"/>
        <s v="609 他に分類されない小売業"/>
        <s v="767 喫茶店"/>
        <s v="591 自動車小売業"/>
        <s v="835 療術業"/>
        <s v="062 土木工事業（舗装工事業を除く）"/>
        <s v="603 医薬品・化粧品小売業"/>
        <s v="765 酒場，ビヤホール"/>
        <s v="824 教養・技能教授業"/>
        <s v="064 建築工事業（木造建築工事業を除く）"/>
        <s v="573 婦人・子供服小売業"/>
        <s v="823 学習塾"/>
        <s v="589 その他の飲食料品小売業"/>
        <s v="593 機械器具小売業（自動車，自転車を除く）"/>
        <s v="586 菓子・パン小売業"/>
        <s v="821 社会教育"/>
        <s v="691 不動産賃貸業（貸家業，貸間業を除く）"/>
        <s v="742 土木建築サービス業"/>
        <s v="693 駐車場業"/>
        <s v="781 洗濯業"/>
        <s v="891 自動車整備業"/>
        <s v="083 管工事業（さく井工事業を除く）"/>
        <s v="065 木造建築工事業"/>
        <s v="789 その他の洗濯・理容・美容・浴場業"/>
        <s v="092 水産食料品製造業"/>
        <s v="521 農畜産物・水産物卸売業"/>
        <s v="605 燃料小売業"/>
        <s v="081 電気工事業"/>
        <s v="602 じゅう器小売業"/>
        <s v="761 食堂，レストラン（専門料理店を除く）"/>
        <s v="751 旅館，ホテル"/>
        <s v="584 鮮魚小売業"/>
        <s v="752 簡易宿所"/>
        <s v="214 陶磁器・同関連製品製造業"/>
        <s v="585 酒小売業"/>
        <s v="611 通信販売・訪問販売小売業"/>
        <s v="853 児童福祉事業"/>
        <s v="242 洋食器・刃物・手道具・金物類製造業"/>
        <s v="804 スポーツ施設提供業"/>
        <s v="579 その他の織物・衣服・身の回り品小売業"/>
        <s v="601 家具・建具・畳小売業"/>
        <s v="606 書籍・文房具小売業"/>
        <s v="121 製材業，木製品製造業"/>
        <s v="075 左官工事業"/>
        <s v="581 各種食料品小売業"/>
        <s v="929 他に分類されない事業サービス業"/>
        <s v="066 建築リフォーム工事業"/>
        <s v="122 造作材・合板・建築用組立材料製造業"/>
        <s v="441 一般貨物自動車運送業"/>
        <s v="855 障害者福祉事業"/>
        <s v="391 ソフトウェア業"/>
        <s v="604 農耕用品小売業"/>
        <s v="746 写真業"/>
        <s v="833 歯科診療所"/>
        <s v="076 板金・金物工事業"/>
        <s v="559 他に分類されない卸売業"/>
        <s v="244 建設用・建築用金属製品製造業（製缶板金業を含む）"/>
        <s v="078 床・内装工事業"/>
        <s v="079 その他の職別工事業"/>
        <s v="572 男子服小売業"/>
        <s v="082 電気通信・信号装置工事業"/>
        <s v="089 その他の設備工事業"/>
        <s v="574 靴・履物小売業"/>
        <s v="583 食肉小売業"/>
        <s v="608 写真機・時計・眼鏡小売業"/>
        <s v="772 配達飲食サービス業"/>
        <s v="071 大工工事業"/>
        <s v="796 冠婚葬祭業"/>
        <s v="074 石工・れんが・タイル・ブロック工事業"/>
        <s v="266 金属加工機械製造業"/>
        <s v="722 公証人役場，司法書士事務所，土地家屋調査士事務所"/>
        <s v="764 すし店"/>
        <s v="799 他に分類されない生活関連サービス業"/>
        <s v="859 その他の社会保険・社会福祉・介護事業"/>
        <s v="951 集会場"/>
        <s v="759 その他の宿泊業"/>
        <s v="763 そば・うどん店"/>
        <s v="531 建築材料卸売業"/>
        <s v="061 一般土木建築工事業"/>
        <s v="432 一般乗用旅客自動車運送業"/>
        <s v="607 スポーツ用品・がん具・娯楽用品・楽器小売業"/>
        <s v="854 老人福祉・介護事業"/>
        <s v="212 セメント・同製品製造業"/>
        <s v="094 調味料製造業"/>
        <s v="101 清涼飲料製造業"/>
        <s v="102 酒類製造業"/>
        <s v="104 製氷業"/>
        <s v="218 骨材・石工品等製造業"/>
        <s v="361 上水道業"/>
        <s v="522 食料・飲料卸売業"/>
        <s v="582 野菜・果実小売業"/>
        <s v="702 産業用機械器具賃貸業"/>
        <s v="880 管理，補助的経済活動を行う事業所"/>
        <s v="881 一般廃棄物処理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4"/>
        <n v="15"/>
        <n v="17"/>
        <n v="18"/>
        <n v="19"/>
        <n v="20"/>
        <n v="16"/>
        <n v="13"/>
      </sharedItems>
    </cacheField>
    <cacheField name="総数" numFmtId="0" sqlType="4">
      <sharedItems containsSemiMixedTypes="0" containsString="0" containsNumber="1" containsInteger="1" minValue="1" maxValue="938" count="88">
        <n v="938"/>
        <n v="466"/>
        <n v="443"/>
        <n v="390"/>
        <n v="382"/>
        <n v="319"/>
        <n v="282"/>
        <n v="259"/>
        <n v="249"/>
        <n v="246"/>
        <n v="241"/>
        <n v="223"/>
        <n v="198"/>
        <n v="192"/>
        <n v="187"/>
        <n v="186"/>
        <n v="183"/>
        <n v="181"/>
        <n v="307"/>
        <n v="202"/>
        <n v="157"/>
        <n v="142"/>
        <n v="118"/>
        <n v="107"/>
        <n v="105"/>
        <n v="101"/>
        <n v="95"/>
        <n v="89"/>
        <n v="78"/>
        <n v="77"/>
        <n v="75"/>
        <n v="68"/>
        <n v="67"/>
        <n v="66"/>
        <n v="65"/>
        <n v="281"/>
        <n v="123"/>
        <n v="116"/>
        <n v="103"/>
        <n v="100"/>
        <n v="86"/>
        <n v="79"/>
        <n v="76"/>
        <n v="63"/>
        <n v="62"/>
        <n v="60"/>
        <n v="58"/>
        <n v="53"/>
        <n v="50"/>
        <n v="49"/>
        <n v="48"/>
        <n v="46"/>
        <n v="113"/>
        <n v="90"/>
        <n v="57"/>
        <n v="56"/>
        <n v="54"/>
        <n v="40"/>
        <n v="37"/>
        <n v="34"/>
        <n v="32"/>
        <n v="31"/>
        <n v="29"/>
        <n v="24"/>
        <n v="21"/>
        <n v="20"/>
        <n v="19"/>
        <n v="36"/>
        <n v="26"/>
        <n v="23"/>
        <n v="18"/>
        <n v="17"/>
        <n v="16"/>
        <n v="15"/>
        <n v="13"/>
        <n v="12"/>
        <n v="11"/>
        <n v="10"/>
        <n v="9"/>
        <n v="7"/>
        <n v="6"/>
        <n v="5"/>
        <n v="4"/>
        <n v="3"/>
        <n v="2"/>
        <n v="8"/>
        <n v="14"/>
        <n v="1"/>
      </sharedItems>
    </cacheField>
    <cacheField name="構成比" numFmtId="0" sqlType="3">
      <sharedItems containsSemiMixedTypes="0" containsString="0" containsNumber="1" minValue="1.1599999999999999" maxValue="11.11" count="154">
        <n v="6.88"/>
        <n v="3.42"/>
        <n v="3.25"/>
        <n v="2.86"/>
        <n v="2.8"/>
        <n v="2.34"/>
        <n v="2.0699999999999998"/>
        <n v="1.9"/>
        <n v="1.83"/>
        <n v="1.8"/>
        <n v="1.77"/>
        <n v="1.64"/>
        <n v="1.45"/>
        <n v="1.41"/>
        <n v="1.37"/>
        <n v="1.36"/>
        <n v="1.34"/>
        <n v="1.33"/>
        <n v="6.53"/>
        <n v="4.29"/>
        <n v="3.34"/>
        <n v="3.02"/>
        <n v="2.5099999999999998"/>
        <n v="2.27"/>
        <n v="2.23"/>
        <n v="2.15"/>
        <n v="2.02"/>
        <n v="1.89"/>
        <n v="1.66"/>
        <n v="1.59"/>
        <n v="1.42"/>
        <n v="1.4"/>
        <n v="1.38"/>
        <n v="7.94"/>
        <n v="3.47"/>
        <n v="3.28"/>
        <n v="2.91"/>
        <n v="2.82"/>
        <n v="2.4300000000000002"/>
        <n v="1.78"/>
        <n v="1.75"/>
        <n v="1.69"/>
        <n v="1.5"/>
        <n v="1.3"/>
        <n v="6.87"/>
        <n v="5.47"/>
        <n v="3.4"/>
        <n v="2.25"/>
        <n v="1.95"/>
        <n v="1.88"/>
        <n v="1.76"/>
        <n v="1.46"/>
        <n v="1.28"/>
        <n v="1.22"/>
        <n v="1.1599999999999999"/>
        <n v="6.78"/>
        <n v="4.5199999999999996"/>
        <n v="3.27"/>
        <n v="2.89"/>
        <n v="2.2599999999999998"/>
        <n v="2.14"/>
        <n v="2.0099999999999998"/>
        <n v="1.63"/>
        <n v="1.51"/>
        <n v="1.26"/>
        <n v="8.2899999999999991"/>
        <n v="5.7"/>
        <n v="4.66"/>
        <n v="3.63"/>
        <n v="3.11"/>
        <n v="2.59"/>
        <n v="1.55"/>
        <n v="4.04"/>
        <n v="3.03"/>
        <n v="4.62"/>
        <n v="4.0999999999999996"/>
        <n v="3.59"/>
        <n v="3.08"/>
        <n v="2.56"/>
        <n v="2.0499999999999998"/>
        <n v="1.54"/>
        <n v="7.23"/>
        <n v="5.42"/>
        <n v="4.22"/>
        <n v="3.92"/>
        <n v="3.31"/>
        <n v="2.41"/>
        <n v="2.11"/>
        <n v="1.81"/>
        <n v="9.52"/>
        <n v="5.71"/>
        <n v="4.76"/>
        <n v="3.81"/>
        <n v="6.1"/>
        <n v="4.3600000000000003"/>
        <n v="3.78"/>
        <n v="3.2"/>
        <n v="2.62"/>
        <n v="2.33"/>
        <n v="2.0299999999999998"/>
        <n v="1.74"/>
        <n v="7.61"/>
        <n v="5.25"/>
        <n v="3.94"/>
        <n v="3.15"/>
        <n v="2.36"/>
        <n v="2.1"/>
        <n v="1.84"/>
        <n v="1.57"/>
        <n v="6.41"/>
        <n v="4.17"/>
        <n v="3.21"/>
        <n v="2.88"/>
        <n v="2.2400000000000002"/>
        <n v="1.92"/>
        <n v="1.6"/>
        <n v="11.11"/>
        <n v="5.93"/>
        <n v="5.19"/>
        <n v="4.4400000000000004"/>
        <n v="3.7"/>
        <n v="2.96"/>
        <n v="2.2200000000000002"/>
        <n v="1.48"/>
        <n v="6.49"/>
        <n v="4.96"/>
        <n v="4.58"/>
        <n v="3.05"/>
        <n v="2.67"/>
        <n v="2.29"/>
        <n v="1.91"/>
        <n v="1.53"/>
        <n v="7.3"/>
        <n v="5.84"/>
        <n v="3.65"/>
        <n v="2.92"/>
        <n v="2.19"/>
        <n v="8.07"/>
        <n v="7.45"/>
        <n v="4.97"/>
        <n v="2.48"/>
        <n v="1.86"/>
        <n v="7.69"/>
        <n v="6.92"/>
        <n v="5.38"/>
        <n v="2.31"/>
        <n v="6.8"/>
        <n v="4.8499999999999996"/>
        <n v="3.88"/>
        <n v="1.94"/>
        <n v="6.45"/>
        <n v="4.84"/>
        <n v="3.23"/>
        <n v="1.61"/>
      </sharedItems>
    </cacheField>
    <cacheField name="総数（個人）" numFmtId="0" sqlType="4">
      <sharedItems containsSemiMixedTypes="0" containsString="0" containsNumber="1" containsInteger="1" minValue="0" maxValue="853" count="75">
        <n v="853"/>
        <n v="448"/>
        <n v="243"/>
        <n v="369"/>
        <n v="310"/>
        <n v="174"/>
        <n v="247"/>
        <n v="135"/>
        <n v="228"/>
        <n v="20"/>
        <n v="108"/>
        <n v="192"/>
        <n v="168"/>
        <n v="28"/>
        <n v="102"/>
        <n v="144"/>
        <n v="115"/>
        <n v="97"/>
        <n v="113"/>
        <n v="0"/>
        <n v="280"/>
        <n v="130"/>
        <n v="147"/>
        <n v="133"/>
        <n v="93"/>
        <n v="58"/>
        <n v="92"/>
        <n v="51"/>
        <n v="5"/>
        <n v="80"/>
        <n v="38"/>
        <n v="65"/>
        <n v="57"/>
        <n v="7"/>
        <n v="13"/>
        <n v="30"/>
        <n v="35"/>
        <n v="258"/>
        <n v="96"/>
        <n v="109"/>
        <n v="21"/>
        <n v="95"/>
        <n v="43"/>
        <n v="70"/>
        <n v="68"/>
        <n v="63"/>
        <n v="23"/>
        <n v="45"/>
        <n v="36"/>
        <n v="6"/>
        <n v="17"/>
        <n v="26"/>
        <n v="34"/>
        <n v="25"/>
        <n v="11"/>
        <n v="84"/>
        <n v="55"/>
        <n v="44"/>
        <n v="39"/>
        <n v="16"/>
        <n v="19"/>
        <n v="22"/>
        <n v="27"/>
        <n v="1"/>
        <n v="14"/>
        <n v="10"/>
        <n v="9"/>
        <n v="12"/>
        <n v="49"/>
        <n v="15"/>
        <n v="3"/>
        <n v="2"/>
        <n v="4"/>
        <n v="8"/>
        <n v="18"/>
      </sharedItems>
    </cacheField>
    <cacheField name="構成比（個人）" numFmtId="0" sqlType="3">
      <sharedItems containsSemiMixedTypes="0" containsString="0" containsNumber="1" minValue="0" maxValue="16.670000000000002" count="165">
        <n v="12.21"/>
        <n v="6.41"/>
        <n v="3.48"/>
        <n v="5.28"/>
        <n v="4.4400000000000004"/>
        <n v="2.4900000000000002"/>
        <n v="3.54"/>
        <n v="1.93"/>
        <n v="3.26"/>
        <n v="0.28999999999999998"/>
        <n v="1.55"/>
        <n v="2.75"/>
        <n v="2.4"/>
        <n v="0.4"/>
        <n v="1.46"/>
        <n v="2.06"/>
        <n v="1.65"/>
        <n v="1.39"/>
        <n v="1.62"/>
        <n v="0"/>
        <n v="11.93"/>
        <n v="5.54"/>
        <n v="6.26"/>
        <n v="5.67"/>
        <n v="3.96"/>
        <n v="2.4700000000000002"/>
        <n v="3.92"/>
        <n v="2.17"/>
        <n v="0.21"/>
        <n v="3.41"/>
        <n v="2.77"/>
        <n v="2.4300000000000002"/>
        <n v="0.3"/>
        <n v="0.55000000000000004"/>
        <n v="1.28"/>
        <n v="1.49"/>
        <n v="15.66"/>
        <n v="5.83"/>
        <n v="6.61"/>
        <n v="1.27"/>
        <n v="5.76"/>
        <n v="2.61"/>
        <n v="4.25"/>
        <n v="4.13"/>
        <n v="3.82"/>
        <n v="1.4"/>
        <n v="2.73"/>
        <n v="2.1800000000000002"/>
        <n v="0.36"/>
        <n v="1.03"/>
        <n v="1.58"/>
        <n v="2.12"/>
        <n v="1.52"/>
        <n v="0.67"/>
        <n v="10.3"/>
        <n v="9.01"/>
        <n v="3.76"/>
        <n v="5.9"/>
        <n v="4.72"/>
        <n v="4.18"/>
        <n v="2.68"/>
        <n v="1.72"/>
        <n v="1.82"/>
        <n v="2.04"/>
        <n v="2.36"/>
        <n v="2.9"/>
        <n v="1.18"/>
        <n v="0.11"/>
        <n v="0.64"/>
        <n v="1.5"/>
        <n v="1.07"/>
        <n v="0.97"/>
        <n v="1.29"/>
        <n v="12.01"/>
        <n v="8.82"/>
        <n v="2.4500000000000002"/>
        <n v="4.9000000000000004"/>
        <n v="2.21"/>
        <n v="2.7"/>
        <n v="3.43"/>
        <n v="3.68"/>
        <n v="0.74"/>
        <n v="0.49"/>
        <n v="1.23"/>
        <n v="0.25"/>
        <n v="0.98"/>
        <n v="13.79"/>
        <n v="7.76"/>
        <n v="6.03"/>
        <n v="5.17"/>
        <n v="4.3099999999999996"/>
        <n v="3.45"/>
        <n v="0.86"/>
        <n v="2.59"/>
        <n v="2.74"/>
        <n v="5.48"/>
        <n v="4.1100000000000003"/>
        <n v="1.37"/>
        <n v="5.61"/>
        <n v="7.48"/>
        <n v="1.87"/>
        <n v="3.74"/>
        <n v="2.8"/>
        <n v="0.93"/>
        <n v="12.35"/>
        <n v="0.59"/>
        <n v="8.24"/>
        <n v="5.88"/>
        <n v="2.94"/>
        <n v="3.53"/>
        <n v="2.35"/>
        <n v="1.76"/>
        <n v="16.13"/>
        <n v="9.68"/>
        <n v="4.84"/>
        <n v="8.06"/>
        <n v="6.45"/>
        <n v="3.23"/>
        <n v="1.61"/>
        <n v="9.52"/>
        <n v="6.19"/>
        <n v="2.86"/>
        <n v="3.81"/>
        <n v="1.43"/>
        <n v="3.33"/>
        <n v="2.38"/>
        <n v="1.9"/>
        <n v="0.95"/>
        <n v="11.11"/>
        <n v="8.5500000000000007"/>
        <n v="4.7"/>
        <n v="3.42"/>
        <n v="3.85"/>
        <n v="2.14"/>
        <n v="2.56"/>
        <n v="1.71"/>
        <n v="0.43"/>
        <n v="10.59"/>
        <n v="7.06"/>
        <n v="5.29"/>
        <n v="4.12"/>
        <n v="12.96"/>
        <n v="1.85"/>
        <n v="5.56"/>
        <n v="7.41"/>
        <n v="3.7"/>
        <n v="9.56"/>
        <n v="1.47"/>
        <n v="11.9"/>
        <n v="1.19"/>
        <n v="3.57"/>
        <n v="16.670000000000002"/>
        <n v="12.82"/>
        <n v="14.49"/>
        <n v="13.04"/>
        <n v="1.45"/>
        <n v="5.8"/>
        <n v="4.3499999999999996"/>
        <n v="11.48"/>
        <n v="6.56"/>
        <n v="3.28"/>
        <n v="4.92"/>
        <n v="1.64"/>
        <n v="10.71"/>
        <n v="7.14"/>
      </sharedItems>
    </cacheField>
    <cacheField name="総数（法人）" numFmtId="0" sqlType="4">
      <sharedItems containsSemiMixedTypes="0" containsString="0" containsNumber="1" containsInteger="1" minValue="0" maxValue="226" count="52">
        <n v="85"/>
        <n v="18"/>
        <n v="198"/>
        <n v="21"/>
        <n v="72"/>
        <n v="144"/>
        <n v="33"/>
        <n v="124"/>
        <n v="226"/>
        <n v="133"/>
        <n v="31"/>
        <n v="53"/>
        <n v="170"/>
        <n v="90"/>
        <n v="48"/>
        <n v="70"/>
        <n v="89"/>
        <n v="69"/>
        <n v="17"/>
        <n v="27"/>
        <n v="10"/>
        <n v="9"/>
        <n v="25"/>
        <n v="12"/>
        <n v="50"/>
        <n v="40"/>
        <n v="20"/>
        <n v="61"/>
        <n v="49"/>
        <n v="35"/>
        <n v="30"/>
        <n v="4"/>
        <n v="23"/>
        <n v="7"/>
        <n v="82"/>
        <n v="5"/>
        <n v="43"/>
        <n v="8"/>
        <n v="24"/>
        <n v="55"/>
        <n v="52"/>
        <n v="36"/>
        <n v="15"/>
        <n v="14"/>
        <n v="6"/>
        <n v="22"/>
        <n v="1"/>
        <n v="13"/>
        <n v="2"/>
        <n v="0"/>
        <n v="16"/>
        <n v="3"/>
      </sharedItems>
    </cacheField>
    <cacheField name="構成比（法人）" numFmtId="0" sqlType="3">
      <sharedItems containsSemiMixedTypes="0" containsString="0" containsNumber="1" minValue="0" maxValue="18.989999999999998" count="130">
        <n v="1.35"/>
        <n v="0.28999999999999998"/>
        <n v="3.14"/>
        <n v="0.33"/>
        <n v="1.1399999999999999"/>
        <n v="2.2799999999999998"/>
        <n v="0.52"/>
        <n v="1.97"/>
        <n v="3.58"/>
        <n v="2.11"/>
        <n v="0.49"/>
        <n v="0.84"/>
        <n v="2.7"/>
        <n v="1.43"/>
        <n v="0.76"/>
        <n v="1.1100000000000001"/>
        <n v="1.41"/>
        <n v="1.0900000000000001"/>
        <n v="0.27"/>
        <n v="1.19"/>
        <n v="3.18"/>
        <n v="0.44"/>
        <n v="0.4"/>
        <n v="1.1000000000000001"/>
        <n v="2.12"/>
        <n v="0.53"/>
        <n v="2.21"/>
        <n v="3.98"/>
        <n v="1.77"/>
        <n v="0.88"/>
        <n v="0.8"/>
        <n v="2.69"/>
        <n v="2.16"/>
        <n v="1.55"/>
        <n v="1.33"/>
        <n v="0.18"/>
        <n v="1.24"/>
        <n v="1.46"/>
        <n v="0.38"/>
        <n v="4.43"/>
        <n v="2.3199999999999998"/>
        <n v="0.43"/>
        <n v="0.22"/>
        <n v="0.92"/>
        <n v="1.3"/>
        <n v="2.97"/>
        <n v="2.81"/>
        <n v="1.95"/>
        <n v="0.81"/>
        <n v="1.89"/>
        <n v="2.4900000000000002"/>
        <n v="3.22"/>
        <n v="0.15"/>
        <n v="1.02"/>
        <n v="0.73"/>
        <n v="1.76"/>
        <n v="2.64"/>
        <n v="2.2000000000000002"/>
        <n v="1.9"/>
        <n v="1.17"/>
        <n v="2.93"/>
        <n v="2.0499999999999998"/>
        <n v="1.32"/>
        <n v="0"/>
        <n v="4.2699999999999996"/>
        <n v="1.6"/>
        <n v="3.73"/>
        <n v="2.4"/>
        <n v="2.67"/>
        <n v="1.87"/>
        <n v="3.23"/>
        <n v="1.61"/>
        <n v="6.45"/>
        <n v="4.84"/>
        <n v="11.11"/>
        <n v="5.56"/>
        <n v="4.05"/>
        <n v="8.11"/>
        <n v="5.41"/>
        <n v="2.08"/>
        <n v="11.81"/>
        <n v="0.69"/>
        <n v="3.47"/>
        <n v="1.39"/>
        <n v="2.78"/>
        <n v="7.89"/>
        <n v="2.63"/>
        <n v="5.26"/>
        <n v="4.03"/>
        <n v="5.65"/>
        <n v="2.42"/>
        <n v="2.29"/>
        <n v="6.87"/>
        <n v="1.53"/>
        <n v="3.05"/>
        <n v="4.58"/>
        <n v="3.82"/>
        <n v="6.57"/>
        <n v="2.92"/>
        <n v="5.1100000000000003"/>
        <n v="3.65"/>
        <n v="2.19"/>
        <n v="18.989999999999998"/>
        <n v="1.27"/>
        <n v="7.59"/>
        <n v="3.8"/>
        <n v="2.5299999999999998"/>
        <n v="5.0599999999999996"/>
        <n v="4.72"/>
        <n v="9.43"/>
        <n v="2.83"/>
        <n v="0.94"/>
        <n v="3.77"/>
        <n v="9.3000000000000007"/>
        <n v="2.33"/>
        <n v="4.6500000000000004"/>
        <n v="2.9"/>
        <n v="5.8"/>
        <n v="4.3499999999999996"/>
        <n v="1.45"/>
        <n v="10.199999999999999"/>
        <n v="6.12"/>
        <n v="4.08"/>
        <n v="2.04"/>
        <n v="2.86"/>
        <n v="11.43"/>
        <n v="8.57"/>
        <n v="11.54"/>
        <n v="3.85"/>
        <n v="7.69"/>
      </sharedItems>
    </cacheField>
    <cacheField name="総数（法人以外の団体）" numFmtId="0" sqlType="4">
      <sharedItems containsSemiMixedTypes="0" containsString="0" containsNumber="1" containsInteger="1" minValue="0" maxValue="3" count="4">
        <n v="0"/>
        <n v="1"/>
        <n v="2"/>
        <n v="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0">
  <r>
    <x v="0"/>
    <x v="0"/>
    <x v="0"/>
    <x v="0"/>
    <n v="4"/>
    <n v="0.03"/>
    <n v="1"/>
    <n v="0.01"/>
    <n v="3"/>
    <n v="0.05"/>
    <x v="0"/>
  </r>
  <r>
    <x v="0"/>
    <x v="0"/>
    <x v="0"/>
    <x v="1"/>
    <n v="1674"/>
    <n v="12.28"/>
    <n v="494"/>
    <n v="7.07"/>
    <n v="1178"/>
    <n v="18.68"/>
    <x v="0"/>
  </r>
  <r>
    <x v="0"/>
    <x v="0"/>
    <x v="0"/>
    <x v="2"/>
    <n v="852"/>
    <n v="6.25"/>
    <n v="317"/>
    <n v="4.54"/>
    <n v="533"/>
    <n v="8.4499999999999993"/>
    <x v="1"/>
  </r>
  <r>
    <x v="0"/>
    <x v="0"/>
    <x v="0"/>
    <x v="3"/>
    <n v="30"/>
    <n v="0.22"/>
    <n v="0"/>
    <n v="0"/>
    <n v="24"/>
    <n v="0.38"/>
    <x v="0"/>
  </r>
  <r>
    <x v="0"/>
    <x v="0"/>
    <x v="0"/>
    <x v="4"/>
    <n v="120"/>
    <n v="0.88"/>
    <n v="16"/>
    <n v="0.23"/>
    <n v="104"/>
    <n v="1.65"/>
    <x v="0"/>
  </r>
  <r>
    <x v="0"/>
    <x v="0"/>
    <x v="0"/>
    <x v="5"/>
    <n v="121"/>
    <n v="0.89"/>
    <n v="22"/>
    <n v="0.31"/>
    <n v="95"/>
    <n v="1.51"/>
    <x v="2"/>
  </r>
  <r>
    <x v="0"/>
    <x v="0"/>
    <x v="0"/>
    <x v="6"/>
    <n v="3430"/>
    <n v="25.15"/>
    <n v="1550"/>
    <n v="22.18"/>
    <n v="1874"/>
    <n v="29.71"/>
    <x v="3"/>
  </r>
  <r>
    <x v="0"/>
    <x v="0"/>
    <x v="0"/>
    <x v="7"/>
    <n v="132"/>
    <n v="0.97"/>
    <n v="22"/>
    <n v="0.31"/>
    <n v="110"/>
    <n v="1.74"/>
    <x v="0"/>
  </r>
  <r>
    <x v="0"/>
    <x v="0"/>
    <x v="0"/>
    <x v="8"/>
    <n v="1006"/>
    <n v="7.38"/>
    <n v="385"/>
    <n v="5.51"/>
    <n v="619"/>
    <n v="9.81"/>
    <x v="0"/>
  </r>
  <r>
    <x v="0"/>
    <x v="0"/>
    <x v="0"/>
    <x v="9"/>
    <n v="643"/>
    <n v="4.72"/>
    <n v="342"/>
    <n v="4.8899999999999997"/>
    <n v="291"/>
    <n v="4.6100000000000003"/>
    <x v="1"/>
  </r>
  <r>
    <x v="0"/>
    <x v="0"/>
    <x v="0"/>
    <x v="10"/>
    <n v="1831"/>
    <n v="13.43"/>
    <n v="1458"/>
    <n v="20.87"/>
    <n v="358"/>
    <n v="5.68"/>
    <x v="4"/>
  </r>
  <r>
    <x v="0"/>
    <x v="0"/>
    <x v="0"/>
    <x v="11"/>
    <n v="2023"/>
    <n v="14.83"/>
    <n v="1581"/>
    <n v="22.63"/>
    <n v="427"/>
    <n v="6.77"/>
    <x v="5"/>
  </r>
  <r>
    <x v="0"/>
    <x v="0"/>
    <x v="0"/>
    <x v="12"/>
    <n v="621"/>
    <n v="4.55"/>
    <n v="315"/>
    <n v="4.51"/>
    <n v="135"/>
    <n v="2.14"/>
    <x v="5"/>
  </r>
  <r>
    <x v="0"/>
    <x v="0"/>
    <x v="0"/>
    <x v="13"/>
    <n v="629"/>
    <n v="4.6100000000000003"/>
    <n v="308"/>
    <n v="4.41"/>
    <n v="258"/>
    <n v="4.09"/>
    <x v="5"/>
  </r>
  <r>
    <x v="0"/>
    <x v="0"/>
    <x v="0"/>
    <x v="14"/>
    <n v="521"/>
    <n v="3.82"/>
    <n v="176"/>
    <n v="2.52"/>
    <n v="298"/>
    <n v="4.72"/>
    <x v="6"/>
  </r>
  <r>
    <x v="0"/>
    <x v="1"/>
    <x v="1"/>
    <x v="0"/>
    <n v="2"/>
    <n v="0.04"/>
    <n v="0"/>
    <n v="0"/>
    <n v="2"/>
    <n v="0.09"/>
    <x v="0"/>
  </r>
  <r>
    <x v="0"/>
    <x v="1"/>
    <x v="1"/>
    <x v="1"/>
    <n v="537"/>
    <n v="11.42"/>
    <n v="104"/>
    <n v="4.43"/>
    <n v="431"/>
    <n v="19.04"/>
    <x v="0"/>
  </r>
  <r>
    <x v="0"/>
    <x v="1"/>
    <x v="1"/>
    <x v="2"/>
    <n v="308"/>
    <n v="6.55"/>
    <n v="124"/>
    <n v="5.28"/>
    <n v="183"/>
    <n v="8.08"/>
    <x v="0"/>
  </r>
  <r>
    <x v="0"/>
    <x v="1"/>
    <x v="1"/>
    <x v="3"/>
    <n v="5"/>
    <n v="0.11"/>
    <n v="0"/>
    <n v="0"/>
    <n v="5"/>
    <n v="0.22"/>
    <x v="0"/>
  </r>
  <r>
    <x v="0"/>
    <x v="1"/>
    <x v="1"/>
    <x v="4"/>
    <n v="51"/>
    <n v="1.08"/>
    <n v="9"/>
    <n v="0.38"/>
    <n v="42"/>
    <n v="1.86"/>
    <x v="0"/>
  </r>
  <r>
    <x v="0"/>
    <x v="1"/>
    <x v="1"/>
    <x v="5"/>
    <n v="35"/>
    <n v="0.74"/>
    <n v="8"/>
    <n v="0.34"/>
    <n v="27"/>
    <n v="1.19"/>
    <x v="0"/>
  </r>
  <r>
    <x v="0"/>
    <x v="1"/>
    <x v="1"/>
    <x v="6"/>
    <n v="1096"/>
    <n v="23.3"/>
    <n v="483"/>
    <n v="20.58"/>
    <n v="612"/>
    <n v="27.03"/>
    <x v="1"/>
  </r>
  <r>
    <x v="0"/>
    <x v="1"/>
    <x v="1"/>
    <x v="7"/>
    <n v="56"/>
    <n v="1.19"/>
    <n v="9"/>
    <n v="0.38"/>
    <n v="47"/>
    <n v="2.08"/>
    <x v="0"/>
  </r>
  <r>
    <x v="0"/>
    <x v="1"/>
    <x v="1"/>
    <x v="8"/>
    <n v="444"/>
    <n v="9.44"/>
    <n v="204"/>
    <n v="8.69"/>
    <n v="240"/>
    <n v="10.6"/>
    <x v="0"/>
  </r>
  <r>
    <x v="0"/>
    <x v="1"/>
    <x v="1"/>
    <x v="9"/>
    <n v="259"/>
    <n v="5.51"/>
    <n v="118"/>
    <n v="5.03"/>
    <n v="135"/>
    <n v="5.96"/>
    <x v="1"/>
  </r>
  <r>
    <x v="0"/>
    <x v="1"/>
    <x v="1"/>
    <x v="10"/>
    <n v="599"/>
    <n v="12.73"/>
    <n v="485"/>
    <n v="20.66"/>
    <n v="113"/>
    <n v="4.99"/>
    <x v="1"/>
  </r>
  <r>
    <x v="0"/>
    <x v="1"/>
    <x v="1"/>
    <x v="11"/>
    <n v="668"/>
    <n v="14.2"/>
    <n v="519"/>
    <n v="22.11"/>
    <n v="147"/>
    <n v="6.49"/>
    <x v="1"/>
  </r>
  <r>
    <x v="0"/>
    <x v="1"/>
    <x v="1"/>
    <x v="12"/>
    <n v="225"/>
    <n v="4.78"/>
    <n v="115"/>
    <n v="4.9000000000000004"/>
    <n v="47"/>
    <n v="2.08"/>
    <x v="0"/>
  </r>
  <r>
    <x v="0"/>
    <x v="1"/>
    <x v="1"/>
    <x v="13"/>
    <n v="227"/>
    <n v="4.83"/>
    <n v="114"/>
    <n v="4.8600000000000003"/>
    <n v="101"/>
    <n v="4.46"/>
    <x v="7"/>
  </r>
  <r>
    <x v="0"/>
    <x v="1"/>
    <x v="1"/>
    <x v="14"/>
    <n v="192"/>
    <n v="4.08"/>
    <n v="55"/>
    <n v="2.34"/>
    <n v="132"/>
    <n v="5.83"/>
    <x v="4"/>
  </r>
  <r>
    <x v="0"/>
    <x v="2"/>
    <x v="2"/>
    <x v="0"/>
    <n v="0"/>
    <n v="0"/>
    <n v="0"/>
    <n v="0"/>
    <n v="0"/>
    <n v="0"/>
    <x v="0"/>
  </r>
  <r>
    <x v="0"/>
    <x v="2"/>
    <x v="2"/>
    <x v="1"/>
    <n v="419"/>
    <n v="11.83"/>
    <n v="95"/>
    <n v="5.76"/>
    <n v="324"/>
    <n v="17.510000000000002"/>
    <x v="0"/>
  </r>
  <r>
    <x v="0"/>
    <x v="2"/>
    <x v="2"/>
    <x v="2"/>
    <n v="162"/>
    <n v="4.57"/>
    <n v="49"/>
    <n v="2.97"/>
    <n v="113"/>
    <n v="6.11"/>
    <x v="0"/>
  </r>
  <r>
    <x v="0"/>
    <x v="2"/>
    <x v="2"/>
    <x v="3"/>
    <n v="5"/>
    <n v="0.14000000000000001"/>
    <n v="0"/>
    <n v="0"/>
    <n v="5"/>
    <n v="0.27"/>
    <x v="0"/>
  </r>
  <r>
    <x v="0"/>
    <x v="2"/>
    <x v="2"/>
    <x v="4"/>
    <n v="41"/>
    <n v="1.1599999999999999"/>
    <n v="3"/>
    <n v="0.18"/>
    <n v="38"/>
    <n v="2.0499999999999998"/>
    <x v="0"/>
  </r>
  <r>
    <x v="0"/>
    <x v="2"/>
    <x v="2"/>
    <x v="5"/>
    <n v="20"/>
    <n v="0.56000000000000005"/>
    <n v="2"/>
    <n v="0.12"/>
    <n v="18"/>
    <n v="0.97"/>
    <x v="0"/>
  </r>
  <r>
    <x v="0"/>
    <x v="2"/>
    <x v="2"/>
    <x v="6"/>
    <n v="884"/>
    <n v="24.96"/>
    <n v="324"/>
    <n v="19.66"/>
    <n v="559"/>
    <n v="30.22"/>
    <x v="1"/>
  </r>
  <r>
    <x v="0"/>
    <x v="2"/>
    <x v="2"/>
    <x v="7"/>
    <n v="40"/>
    <n v="1.1299999999999999"/>
    <n v="6"/>
    <n v="0.36"/>
    <n v="34"/>
    <n v="1.84"/>
    <x v="0"/>
  </r>
  <r>
    <x v="0"/>
    <x v="2"/>
    <x v="2"/>
    <x v="8"/>
    <n v="286"/>
    <n v="8.08"/>
    <n v="45"/>
    <n v="2.73"/>
    <n v="241"/>
    <n v="13.03"/>
    <x v="0"/>
  </r>
  <r>
    <x v="0"/>
    <x v="2"/>
    <x v="2"/>
    <x v="9"/>
    <n v="179"/>
    <n v="5.0599999999999996"/>
    <n v="93"/>
    <n v="5.64"/>
    <n v="86"/>
    <n v="4.6500000000000004"/>
    <x v="0"/>
  </r>
  <r>
    <x v="0"/>
    <x v="2"/>
    <x v="2"/>
    <x v="10"/>
    <n v="487"/>
    <n v="13.75"/>
    <n v="375"/>
    <n v="22.75"/>
    <n v="108"/>
    <n v="5.84"/>
    <x v="0"/>
  </r>
  <r>
    <x v="0"/>
    <x v="2"/>
    <x v="2"/>
    <x v="11"/>
    <n v="579"/>
    <n v="16.350000000000001"/>
    <n v="437"/>
    <n v="26.52"/>
    <n v="140"/>
    <n v="7.57"/>
    <x v="4"/>
  </r>
  <r>
    <x v="0"/>
    <x v="2"/>
    <x v="2"/>
    <x v="12"/>
    <n v="153"/>
    <n v="4.32"/>
    <n v="80"/>
    <n v="4.8499999999999996"/>
    <n v="43"/>
    <n v="2.3199999999999998"/>
    <x v="0"/>
  </r>
  <r>
    <x v="0"/>
    <x v="2"/>
    <x v="2"/>
    <x v="13"/>
    <n v="152"/>
    <n v="4.29"/>
    <n v="89"/>
    <n v="5.4"/>
    <n v="59"/>
    <n v="3.19"/>
    <x v="0"/>
  </r>
  <r>
    <x v="0"/>
    <x v="2"/>
    <x v="2"/>
    <x v="14"/>
    <n v="134"/>
    <n v="3.78"/>
    <n v="50"/>
    <n v="3.03"/>
    <n v="82"/>
    <n v="4.43"/>
    <x v="4"/>
  </r>
  <r>
    <x v="0"/>
    <x v="3"/>
    <x v="3"/>
    <x v="0"/>
    <n v="1"/>
    <n v="0.06"/>
    <n v="1"/>
    <n v="0.11"/>
    <n v="0"/>
    <n v="0"/>
    <x v="0"/>
  </r>
  <r>
    <x v="0"/>
    <x v="3"/>
    <x v="3"/>
    <x v="1"/>
    <n v="180"/>
    <n v="10.94"/>
    <n v="65"/>
    <n v="6.97"/>
    <n v="115"/>
    <n v="16.84"/>
    <x v="0"/>
  </r>
  <r>
    <x v="0"/>
    <x v="3"/>
    <x v="3"/>
    <x v="2"/>
    <n v="91"/>
    <n v="5.53"/>
    <n v="31"/>
    <n v="3.33"/>
    <n v="60"/>
    <n v="8.7799999999999994"/>
    <x v="0"/>
  </r>
  <r>
    <x v="0"/>
    <x v="3"/>
    <x v="3"/>
    <x v="3"/>
    <n v="4"/>
    <n v="0.24"/>
    <n v="0"/>
    <n v="0"/>
    <n v="4"/>
    <n v="0.59"/>
    <x v="0"/>
  </r>
  <r>
    <x v="0"/>
    <x v="3"/>
    <x v="3"/>
    <x v="4"/>
    <n v="8"/>
    <n v="0.49"/>
    <n v="1"/>
    <n v="0.11"/>
    <n v="7"/>
    <n v="1.02"/>
    <x v="0"/>
  </r>
  <r>
    <x v="0"/>
    <x v="3"/>
    <x v="3"/>
    <x v="5"/>
    <n v="10"/>
    <n v="0.61"/>
    <n v="2"/>
    <n v="0.21"/>
    <n v="8"/>
    <n v="1.17"/>
    <x v="0"/>
  </r>
  <r>
    <x v="0"/>
    <x v="3"/>
    <x v="3"/>
    <x v="6"/>
    <n v="398"/>
    <n v="24.19"/>
    <n v="205"/>
    <n v="22"/>
    <n v="193"/>
    <n v="28.26"/>
    <x v="0"/>
  </r>
  <r>
    <x v="0"/>
    <x v="3"/>
    <x v="3"/>
    <x v="7"/>
    <n v="17"/>
    <n v="1.03"/>
    <n v="2"/>
    <n v="0.21"/>
    <n v="15"/>
    <n v="2.2000000000000002"/>
    <x v="0"/>
  </r>
  <r>
    <x v="0"/>
    <x v="3"/>
    <x v="3"/>
    <x v="8"/>
    <n v="124"/>
    <n v="7.54"/>
    <n v="61"/>
    <n v="6.55"/>
    <n v="63"/>
    <n v="9.2200000000000006"/>
    <x v="0"/>
  </r>
  <r>
    <x v="0"/>
    <x v="3"/>
    <x v="3"/>
    <x v="9"/>
    <n v="71"/>
    <n v="4.32"/>
    <n v="41"/>
    <n v="4.4000000000000004"/>
    <n v="29"/>
    <n v="4.25"/>
    <x v="0"/>
  </r>
  <r>
    <x v="0"/>
    <x v="3"/>
    <x v="3"/>
    <x v="10"/>
    <n v="301"/>
    <n v="18.3"/>
    <n v="252"/>
    <n v="27.04"/>
    <n v="48"/>
    <n v="7.03"/>
    <x v="0"/>
  </r>
  <r>
    <x v="0"/>
    <x v="3"/>
    <x v="3"/>
    <x v="11"/>
    <n v="243"/>
    <n v="14.77"/>
    <n v="187"/>
    <n v="20.059999999999999"/>
    <n v="55"/>
    <n v="8.0500000000000007"/>
    <x v="1"/>
  </r>
  <r>
    <x v="0"/>
    <x v="3"/>
    <x v="3"/>
    <x v="12"/>
    <n v="54"/>
    <n v="3.28"/>
    <n v="32"/>
    <n v="3.43"/>
    <n v="17"/>
    <n v="2.4900000000000002"/>
    <x v="2"/>
  </r>
  <r>
    <x v="0"/>
    <x v="3"/>
    <x v="3"/>
    <x v="13"/>
    <n v="80"/>
    <n v="4.8600000000000003"/>
    <n v="32"/>
    <n v="3.43"/>
    <n v="39"/>
    <n v="5.71"/>
    <x v="0"/>
  </r>
  <r>
    <x v="0"/>
    <x v="3"/>
    <x v="3"/>
    <x v="14"/>
    <n v="63"/>
    <n v="3.83"/>
    <n v="20"/>
    <n v="2.15"/>
    <n v="30"/>
    <n v="4.3899999999999997"/>
    <x v="8"/>
  </r>
  <r>
    <x v="0"/>
    <x v="4"/>
    <x v="4"/>
    <x v="0"/>
    <n v="0"/>
    <n v="0"/>
    <n v="0"/>
    <n v="0"/>
    <n v="0"/>
    <n v="0"/>
    <x v="0"/>
  </r>
  <r>
    <x v="0"/>
    <x v="4"/>
    <x v="4"/>
    <x v="1"/>
    <n v="81"/>
    <n v="10.18"/>
    <n v="21"/>
    <n v="5.15"/>
    <n v="60"/>
    <n v="16"/>
    <x v="0"/>
  </r>
  <r>
    <x v="0"/>
    <x v="4"/>
    <x v="4"/>
    <x v="2"/>
    <n v="58"/>
    <n v="7.29"/>
    <n v="18"/>
    <n v="4.41"/>
    <n v="40"/>
    <n v="10.67"/>
    <x v="0"/>
  </r>
  <r>
    <x v="0"/>
    <x v="4"/>
    <x v="4"/>
    <x v="3"/>
    <n v="2"/>
    <n v="0.25"/>
    <n v="0"/>
    <n v="0"/>
    <n v="1"/>
    <n v="0.27"/>
    <x v="0"/>
  </r>
  <r>
    <x v="0"/>
    <x v="4"/>
    <x v="4"/>
    <x v="4"/>
    <n v="6"/>
    <n v="0.75"/>
    <n v="1"/>
    <n v="0.25"/>
    <n v="5"/>
    <n v="1.33"/>
    <x v="0"/>
  </r>
  <r>
    <x v="0"/>
    <x v="4"/>
    <x v="4"/>
    <x v="5"/>
    <n v="18"/>
    <n v="2.2599999999999998"/>
    <n v="2"/>
    <n v="0.49"/>
    <n v="16"/>
    <n v="4.2699999999999996"/>
    <x v="0"/>
  </r>
  <r>
    <x v="0"/>
    <x v="4"/>
    <x v="4"/>
    <x v="6"/>
    <n v="253"/>
    <n v="31.78"/>
    <n v="104"/>
    <n v="25.49"/>
    <n v="149"/>
    <n v="39.729999999999997"/>
    <x v="0"/>
  </r>
  <r>
    <x v="0"/>
    <x v="4"/>
    <x v="4"/>
    <x v="7"/>
    <n v="6"/>
    <n v="0.75"/>
    <n v="1"/>
    <n v="0.25"/>
    <n v="5"/>
    <n v="1.33"/>
    <x v="0"/>
  </r>
  <r>
    <x v="0"/>
    <x v="4"/>
    <x v="4"/>
    <x v="8"/>
    <n v="29"/>
    <n v="3.64"/>
    <n v="7"/>
    <n v="1.72"/>
    <n v="21"/>
    <n v="5.6"/>
    <x v="0"/>
  </r>
  <r>
    <x v="0"/>
    <x v="4"/>
    <x v="4"/>
    <x v="9"/>
    <n v="32"/>
    <n v="4.0199999999999996"/>
    <n v="17"/>
    <n v="4.17"/>
    <n v="15"/>
    <n v="4"/>
    <x v="0"/>
  </r>
  <r>
    <x v="0"/>
    <x v="4"/>
    <x v="4"/>
    <x v="10"/>
    <n v="110"/>
    <n v="13.82"/>
    <n v="91"/>
    <n v="22.3"/>
    <n v="18"/>
    <n v="4.8"/>
    <x v="0"/>
  </r>
  <r>
    <x v="0"/>
    <x v="4"/>
    <x v="4"/>
    <x v="11"/>
    <n v="120"/>
    <n v="15.08"/>
    <n v="102"/>
    <n v="25"/>
    <n v="18"/>
    <n v="4.8"/>
    <x v="0"/>
  </r>
  <r>
    <x v="0"/>
    <x v="4"/>
    <x v="4"/>
    <x v="12"/>
    <n v="34"/>
    <n v="4.2699999999999996"/>
    <n v="19"/>
    <n v="4.66"/>
    <n v="7"/>
    <n v="1.87"/>
    <x v="0"/>
  </r>
  <r>
    <x v="0"/>
    <x v="4"/>
    <x v="4"/>
    <x v="13"/>
    <n v="25"/>
    <n v="3.14"/>
    <n v="18"/>
    <n v="4.41"/>
    <n v="6"/>
    <n v="1.6"/>
    <x v="1"/>
  </r>
  <r>
    <x v="0"/>
    <x v="4"/>
    <x v="4"/>
    <x v="14"/>
    <n v="22"/>
    <n v="2.76"/>
    <n v="7"/>
    <n v="1.72"/>
    <n v="14"/>
    <n v="3.73"/>
    <x v="0"/>
  </r>
  <r>
    <x v="0"/>
    <x v="5"/>
    <x v="5"/>
    <x v="0"/>
    <n v="0"/>
    <n v="0"/>
    <n v="0"/>
    <n v="0"/>
    <n v="0"/>
    <n v="0"/>
    <x v="0"/>
  </r>
  <r>
    <x v="0"/>
    <x v="5"/>
    <x v="5"/>
    <x v="1"/>
    <n v="22"/>
    <n v="11.4"/>
    <n v="6"/>
    <n v="5.17"/>
    <n v="16"/>
    <n v="25.81"/>
    <x v="0"/>
  </r>
  <r>
    <x v="0"/>
    <x v="5"/>
    <x v="5"/>
    <x v="2"/>
    <n v="15"/>
    <n v="7.77"/>
    <n v="8"/>
    <n v="6.9"/>
    <n v="7"/>
    <n v="11.29"/>
    <x v="0"/>
  </r>
  <r>
    <x v="0"/>
    <x v="5"/>
    <x v="5"/>
    <x v="3"/>
    <n v="0"/>
    <n v="0"/>
    <n v="0"/>
    <n v="0"/>
    <n v="0"/>
    <n v="0"/>
    <x v="0"/>
  </r>
  <r>
    <x v="0"/>
    <x v="5"/>
    <x v="5"/>
    <x v="4"/>
    <n v="0"/>
    <n v="0"/>
    <n v="0"/>
    <n v="0"/>
    <n v="0"/>
    <n v="0"/>
    <x v="0"/>
  </r>
  <r>
    <x v="0"/>
    <x v="5"/>
    <x v="5"/>
    <x v="5"/>
    <n v="3"/>
    <n v="1.55"/>
    <n v="1"/>
    <n v="0.86"/>
    <n v="1"/>
    <n v="1.61"/>
    <x v="1"/>
  </r>
  <r>
    <x v="0"/>
    <x v="5"/>
    <x v="5"/>
    <x v="6"/>
    <n v="54"/>
    <n v="27.98"/>
    <n v="38"/>
    <n v="32.76"/>
    <n v="16"/>
    <n v="25.81"/>
    <x v="0"/>
  </r>
  <r>
    <x v="0"/>
    <x v="5"/>
    <x v="5"/>
    <x v="7"/>
    <n v="0"/>
    <n v="0"/>
    <n v="0"/>
    <n v="0"/>
    <n v="0"/>
    <n v="0"/>
    <x v="0"/>
  </r>
  <r>
    <x v="0"/>
    <x v="5"/>
    <x v="5"/>
    <x v="8"/>
    <n v="2"/>
    <n v="1.04"/>
    <n v="0"/>
    <n v="0"/>
    <n v="2"/>
    <n v="3.23"/>
    <x v="0"/>
  </r>
  <r>
    <x v="0"/>
    <x v="5"/>
    <x v="5"/>
    <x v="9"/>
    <n v="2"/>
    <n v="1.04"/>
    <n v="0"/>
    <n v="0"/>
    <n v="2"/>
    <n v="3.23"/>
    <x v="0"/>
  </r>
  <r>
    <x v="0"/>
    <x v="5"/>
    <x v="5"/>
    <x v="10"/>
    <n v="32"/>
    <n v="16.579999999999998"/>
    <n v="26"/>
    <n v="22.41"/>
    <n v="6"/>
    <n v="9.68"/>
    <x v="0"/>
  </r>
  <r>
    <x v="0"/>
    <x v="5"/>
    <x v="5"/>
    <x v="11"/>
    <n v="33"/>
    <n v="17.100000000000001"/>
    <n v="28"/>
    <n v="24.14"/>
    <n v="4"/>
    <n v="6.45"/>
    <x v="0"/>
  </r>
  <r>
    <x v="0"/>
    <x v="5"/>
    <x v="5"/>
    <x v="12"/>
    <n v="14"/>
    <n v="7.25"/>
    <n v="4"/>
    <n v="3.45"/>
    <n v="1"/>
    <n v="1.61"/>
    <x v="0"/>
  </r>
  <r>
    <x v="0"/>
    <x v="5"/>
    <x v="5"/>
    <x v="13"/>
    <n v="11"/>
    <n v="5.7"/>
    <n v="3"/>
    <n v="2.59"/>
    <n v="4"/>
    <n v="6.45"/>
    <x v="0"/>
  </r>
  <r>
    <x v="0"/>
    <x v="5"/>
    <x v="5"/>
    <x v="14"/>
    <n v="5"/>
    <n v="2.59"/>
    <n v="2"/>
    <n v="1.72"/>
    <n v="3"/>
    <n v="4.84"/>
    <x v="0"/>
  </r>
  <r>
    <x v="0"/>
    <x v="6"/>
    <x v="6"/>
    <x v="0"/>
    <n v="0"/>
    <n v="0"/>
    <n v="0"/>
    <n v="0"/>
    <n v="0"/>
    <n v="0"/>
    <x v="0"/>
  </r>
  <r>
    <x v="0"/>
    <x v="6"/>
    <x v="6"/>
    <x v="1"/>
    <n v="8"/>
    <n v="8.08"/>
    <n v="6"/>
    <n v="8.2200000000000006"/>
    <n v="2"/>
    <n v="11.11"/>
    <x v="0"/>
  </r>
  <r>
    <x v="0"/>
    <x v="6"/>
    <x v="6"/>
    <x v="2"/>
    <n v="12"/>
    <n v="12.12"/>
    <n v="9"/>
    <n v="12.33"/>
    <n v="3"/>
    <n v="16.670000000000002"/>
    <x v="0"/>
  </r>
  <r>
    <x v="0"/>
    <x v="6"/>
    <x v="6"/>
    <x v="3"/>
    <n v="0"/>
    <n v="0"/>
    <n v="0"/>
    <n v="0"/>
    <n v="0"/>
    <n v="0"/>
    <x v="0"/>
  </r>
  <r>
    <x v="0"/>
    <x v="6"/>
    <x v="6"/>
    <x v="4"/>
    <n v="0"/>
    <n v="0"/>
    <n v="0"/>
    <n v="0"/>
    <n v="0"/>
    <n v="0"/>
    <x v="0"/>
  </r>
  <r>
    <x v="0"/>
    <x v="6"/>
    <x v="6"/>
    <x v="5"/>
    <n v="0"/>
    <n v="0"/>
    <n v="0"/>
    <n v="0"/>
    <n v="0"/>
    <n v="0"/>
    <x v="0"/>
  </r>
  <r>
    <x v="0"/>
    <x v="6"/>
    <x v="6"/>
    <x v="6"/>
    <n v="38"/>
    <n v="38.380000000000003"/>
    <n v="30"/>
    <n v="41.1"/>
    <n v="7"/>
    <n v="38.89"/>
    <x v="1"/>
  </r>
  <r>
    <x v="0"/>
    <x v="6"/>
    <x v="6"/>
    <x v="7"/>
    <n v="1"/>
    <n v="1.01"/>
    <n v="1"/>
    <n v="1.37"/>
    <n v="0"/>
    <n v="0"/>
    <x v="0"/>
  </r>
  <r>
    <x v="0"/>
    <x v="6"/>
    <x v="6"/>
    <x v="8"/>
    <n v="3"/>
    <n v="3.03"/>
    <n v="1"/>
    <n v="1.37"/>
    <n v="2"/>
    <n v="11.11"/>
    <x v="0"/>
  </r>
  <r>
    <x v="0"/>
    <x v="6"/>
    <x v="6"/>
    <x v="9"/>
    <n v="1"/>
    <n v="1.01"/>
    <n v="1"/>
    <n v="1.37"/>
    <n v="0"/>
    <n v="0"/>
    <x v="0"/>
  </r>
  <r>
    <x v="0"/>
    <x v="6"/>
    <x v="6"/>
    <x v="10"/>
    <n v="8"/>
    <n v="8.08"/>
    <n v="7"/>
    <n v="9.59"/>
    <n v="1"/>
    <n v="5.56"/>
    <x v="0"/>
  </r>
  <r>
    <x v="0"/>
    <x v="6"/>
    <x v="6"/>
    <x v="11"/>
    <n v="12"/>
    <n v="12.12"/>
    <n v="8"/>
    <n v="10.96"/>
    <n v="1"/>
    <n v="5.56"/>
    <x v="0"/>
  </r>
  <r>
    <x v="0"/>
    <x v="6"/>
    <x v="6"/>
    <x v="12"/>
    <n v="6"/>
    <n v="6.06"/>
    <n v="4"/>
    <n v="5.48"/>
    <n v="0"/>
    <n v="0"/>
    <x v="0"/>
  </r>
  <r>
    <x v="0"/>
    <x v="6"/>
    <x v="6"/>
    <x v="13"/>
    <n v="6"/>
    <n v="6.06"/>
    <n v="3"/>
    <n v="4.1100000000000003"/>
    <n v="1"/>
    <n v="5.56"/>
    <x v="0"/>
  </r>
  <r>
    <x v="0"/>
    <x v="6"/>
    <x v="6"/>
    <x v="14"/>
    <n v="4"/>
    <n v="4.04"/>
    <n v="3"/>
    <n v="4.1100000000000003"/>
    <n v="1"/>
    <n v="5.56"/>
    <x v="0"/>
  </r>
  <r>
    <x v="0"/>
    <x v="7"/>
    <x v="7"/>
    <x v="0"/>
    <n v="0"/>
    <n v="0"/>
    <n v="0"/>
    <n v="0"/>
    <n v="0"/>
    <n v="0"/>
    <x v="0"/>
  </r>
  <r>
    <x v="0"/>
    <x v="7"/>
    <x v="7"/>
    <x v="1"/>
    <n v="29"/>
    <n v="14.87"/>
    <n v="13"/>
    <n v="12.15"/>
    <n v="16"/>
    <n v="21.62"/>
    <x v="0"/>
  </r>
  <r>
    <x v="0"/>
    <x v="7"/>
    <x v="7"/>
    <x v="2"/>
    <n v="29"/>
    <n v="14.87"/>
    <n v="16"/>
    <n v="14.95"/>
    <n v="13"/>
    <n v="17.57"/>
    <x v="0"/>
  </r>
  <r>
    <x v="0"/>
    <x v="7"/>
    <x v="7"/>
    <x v="3"/>
    <n v="1"/>
    <n v="0.51"/>
    <n v="0"/>
    <n v="0"/>
    <n v="0"/>
    <n v="0"/>
    <x v="0"/>
  </r>
  <r>
    <x v="0"/>
    <x v="7"/>
    <x v="7"/>
    <x v="4"/>
    <n v="0"/>
    <n v="0"/>
    <n v="0"/>
    <n v="0"/>
    <n v="0"/>
    <n v="0"/>
    <x v="0"/>
  </r>
  <r>
    <x v="0"/>
    <x v="7"/>
    <x v="7"/>
    <x v="5"/>
    <n v="3"/>
    <n v="1.54"/>
    <n v="2"/>
    <n v="1.87"/>
    <n v="1"/>
    <n v="1.35"/>
    <x v="0"/>
  </r>
  <r>
    <x v="0"/>
    <x v="7"/>
    <x v="7"/>
    <x v="6"/>
    <n v="51"/>
    <n v="26.15"/>
    <n v="32"/>
    <n v="29.91"/>
    <n v="19"/>
    <n v="25.68"/>
    <x v="0"/>
  </r>
  <r>
    <x v="0"/>
    <x v="7"/>
    <x v="7"/>
    <x v="7"/>
    <n v="2"/>
    <n v="1.03"/>
    <n v="0"/>
    <n v="0"/>
    <n v="2"/>
    <n v="2.7"/>
    <x v="0"/>
  </r>
  <r>
    <x v="0"/>
    <x v="7"/>
    <x v="7"/>
    <x v="8"/>
    <n v="4"/>
    <n v="2.0499999999999998"/>
    <n v="1"/>
    <n v="0.93"/>
    <n v="3"/>
    <n v="4.05"/>
    <x v="0"/>
  </r>
  <r>
    <x v="0"/>
    <x v="7"/>
    <x v="7"/>
    <x v="9"/>
    <n v="4"/>
    <n v="2.0499999999999998"/>
    <n v="2"/>
    <n v="1.87"/>
    <n v="2"/>
    <n v="2.7"/>
    <x v="0"/>
  </r>
  <r>
    <x v="0"/>
    <x v="7"/>
    <x v="7"/>
    <x v="10"/>
    <n v="16"/>
    <n v="8.2100000000000009"/>
    <n v="14"/>
    <n v="13.08"/>
    <n v="2"/>
    <n v="2.7"/>
    <x v="0"/>
  </r>
  <r>
    <x v="0"/>
    <x v="7"/>
    <x v="7"/>
    <x v="11"/>
    <n v="23"/>
    <n v="11.79"/>
    <n v="19"/>
    <n v="17.760000000000002"/>
    <n v="4"/>
    <n v="5.41"/>
    <x v="0"/>
  </r>
  <r>
    <x v="0"/>
    <x v="7"/>
    <x v="7"/>
    <x v="12"/>
    <n v="9"/>
    <n v="4.62"/>
    <n v="1"/>
    <n v="0.93"/>
    <n v="2"/>
    <n v="2.7"/>
    <x v="0"/>
  </r>
  <r>
    <x v="0"/>
    <x v="7"/>
    <x v="7"/>
    <x v="13"/>
    <n v="10"/>
    <n v="5.13"/>
    <n v="2"/>
    <n v="1.87"/>
    <n v="4"/>
    <n v="5.41"/>
    <x v="0"/>
  </r>
  <r>
    <x v="0"/>
    <x v="7"/>
    <x v="7"/>
    <x v="14"/>
    <n v="14"/>
    <n v="7.18"/>
    <n v="5"/>
    <n v="4.67"/>
    <n v="6"/>
    <n v="8.11"/>
    <x v="1"/>
  </r>
  <r>
    <x v="0"/>
    <x v="8"/>
    <x v="8"/>
    <x v="0"/>
    <n v="0"/>
    <n v="0"/>
    <n v="0"/>
    <n v="0"/>
    <n v="0"/>
    <n v="0"/>
    <x v="0"/>
  </r>
  <r>
    <x v="0"/>
    <x v="8"/>
    <x v="8"/>
    <x v="1"/>
    <n v="57"/>
    <n v="17.170000000000002"/>
    <n v="23"/>
    <n v="13.53"/>
    <n v="34"/>
    <n v="23.61"/>
    <x v="0"/>
  </r>
  <r>
    <x v="0"/>
    <x v="8"/>
    <x v="8"/>
    <x v="2"/>
    <n v="34"/>
    <n v="10.24"/>
    <n v="13"/>
    <n v="7.65"/>
    <n v="21"/>
    <n v="14.58"/>
    <x v="0"/>
  </r>
  <r>
    <x v="0"/>
    <x v="8"/>
    <x v="8"/>
    <x v="3"/>
    <n v="1"/>
    <n v="0.3"/>
    <n v="0"/>
    <n v="0"/>
    <n v="1"/>
    <n v="0.69"/>
    <x v="0"/>
  </r>
  <r>
    <x v="0"/>
    <x v="8"/>
    <x v="8"/>
    <x v="4"/>
    <n v="5"/>
    <n v="1.51"/>
    <n v="0"/>
    <n v="0"/>
    <n v="5"/>
    <n v="3.47"/>
    <x v="0"/>
  </r>
  <r>
    <x v="0"/>
    <x v="8"/>
    <x v="8"/>
    <x v="5"/>
    <n v="3"/>
    <n v="0.9"/>
    <n v="1"/>
    <n v="0.59"/>
    <n v="2"/>
    <n v="1.39"/>
    <x v="0"/>
  </r>
  <r>
    <x v="0"/>
    <x v="8"/>
    <x v="8"/>
    <x v="6"/>
    <n v="81"/>
    <n v="24.4"/>
    <n v="45"/>
    <n v="26.47"/>
    <n v="36"/>
    <n v="25"/>
    <x v="0"/>
  </r>
  <r>
    <x v="0"/>
    <x v="8"/>
    <x v="8"/>
    <x v="7"/>
    <n v="0"/>
    <n v="0"/>
    <n v="0"/>
    <n v="0"/>
    <n v="0"/>
    <n v="0"/>
    <x v="0"/>
  </r>
  <r>
    <x v="0"/>
    <x v="8"/>
    <x v="8"/>
    <x v="8"/>
    <n v="14"/>
    <n v="4.22"/>
    <n v="5"/>
    <n v="2.94"/>
    <n v="9"/>
    <n v="6.25"/>
    <x v="0"/>
  </r>
  <r>
    <x v="0"/>
    <x v="8"/>
    <x v="8"/>
    <x v="9"/>
    <n v="14"/>
    <n v="4.22"/>
    <n v="9"/>
    <n v="5.29"/>
    <n v="4"/>
    <n v="2.78"/>
    <x v="0"/>
  </r>
  <r>
    <x v="0"/>
    <x v="8"/>
    <x v="8"/>
    <x v="10"/>
    <n v="23"/>
    <n v="6.93"/>
    <n v="16"/>
    <n v="9.41"/>
    <n v="7"/>
    <n v="4.8600000000000003"/>
    <x v="0"/>
  </r>
  <r>
    <x v="0"/>
    <x v="8"/>
    <x v="8"/>
    <x v="11"/>
    <n v="49"/>
    <n v="14.76"/>
    <n v="40"/>
    <n v="23.53"/>
    <n v="9"/>
    <n v="6.25"/>
    <x v="0"/>
  </r>
  <r>
    <x v="0"/>
    <x v="8"/>
    <x v="8"/>
    <x v="12"/>
    <n v="21"/>
    <n v="6.33"/>
    <n v="6"/>
    <n v="3.53"/>
    <n v="4"/>
    <n v="2.78"/>
    <x v="0"/>
  </r>
  <r>
    <x v="0"/>
    <x v="8"/>
    <x v="8"/>
    <x v="13"/>
    <n v="23"/>
    <n v="6.93"/>
    <n v="7"/>
    <n v="4.12"/>
    <n v="10"/>
    <n v="6.94"/>
    <x v="0"/>
  </r>
  <r>
    <x v="0"/>
    <x v="8"/>
    <x v="8"/>
    <x v="14"/>
    <n v="7"/>
    <n v="2.11"/>
    <n v="5"/>
    <n v="2.94"/>
    <n v="2"/>
    <n v="1.39"/>
    <x v="0"/>
  </r>
  <r>
    <x v="0"/>
    <x v="9"/>
    <x v="9"/>
    <x v="0"/>
    <n v="0"/>
    <n v="0"/>
    <n v="0"/>
    <n v="0"/>
    <n v="0"/>
    <n v="0"/>
    <x v="0"/>
  </r>
  <r>
    <x v="0"/>
    <x v="9"/>
    <x v="9"/>
    <x v="1"/>
    <n v="11"/>
    <n v="10.48"/>
    <n v="2"/>
    <n v="3.23"/>
    <n v="9"/>
    <n v="23.68"/>
    <x v="0"/>
  </r>
  <r>
    <x v="0"/>
    <x v="9"/>
    <x v="9"/>
    <x v="2"/>
    <n v="3"/>
    <n v="2.86"/>
    <n v="0"/>
    <n v="0"/>
    <n v="3"/>
    <n v="7.89"/>
    <x v="0"/>
  </r>
  <r>
    <x v="0"/>
    <x v="9"/>
    <x v="9"/>
    <x v="3"/>
    <n v="0"/>
    <n v="0"/>
    <n v="0"/>
    <n v="0"/>
    <n v="0"/>
    <n v="0"/>
    <x v="0"/>
  </r>
  <r>
    <x v="0"/>
    <x v="9"/>
    <x v="9"/>
    <x v="4"/>
    <n v="0"/>
    <n v="0"/>
    <n v="0"/>
    <n v="0"/>
    <n v="0"/>
    <n v="0"/>
    <x v="0"/>
  </r>
  <r>
    <x v="0"/>
    <x v="9"/>
    <x v="9"/>
    <x v="5"/>
    <n v="2"/>
    <n v="1.9"/>
    <n v="0"/>
    <n v="0"/>
    <n v="1"/>
    <n v="2.63"/>
    <x v="1"/>
  </r>
  <r>
    <x v="0"/>
    <x v="9"/>
    <x v="9"/>
    <x v="6"/>
    <n v="25"/>
    <n v="23.81"/>
    <n v="10"/>
    <n v="16.13"/>
    <n v="15"/>
    <n v="39.47"/>
    <x v="0"/>
  </r>
  <r>
    <x v="0"/>
    <x v="9"/>
    <x v="9"/>
    <x v="7"/>
    <n v="1"/>
    <n v="0.95"/>
    <n v="1"/>
    <n v="1.61"/>
    <n v="0"/>
    <n v="0"/>
    <x v="0"/>
  </r>
  <r>
    <x v="0"/>
    <x v="9"/>
    <x v="9"/>
    <x v="8"/>
    <n v="14"/>
    <n v="13.33"/>
    <n v="14"/>
    <n v="22.58"/>
    <n v="0"/>
    <n v="0"/>
    <x v="0"/>
  </r>
  <r>
    <x v="0"/>
    <x v="9"/>
    <x v="9"/>
    <x v="9"/>
    <n v="3"/>
    <n v="2.86"/>
    <n v="2"/>
    <n v="3.23"/>
    <n v="1"/>
    <n v="2.63"/>
    <x v="0"/>
  </r>
  <r>
    <x v="0"/>
    <x v="9"/>
    <x v="9"/>
    <x v="10"/>
    <n v="22"/>
    <n v="20.95"/>
    <n v="16"/>
    <n v="25.81"/>
    <n v="6"/>
    <n v="15.79"/>
    <x v="0"/>
  </r>
  <r>
    <x v="0"/>
    <x v="9"/>
    <x v="9"/>
    <x v="11"/>
    <n v="13"/>
    <n v="12.38"/>
    <n v="11"/>
    <n v="17.739999999999998"/>
    <n v="1"/>
    <n v="2.63"/>
    <x v="1"/>
  </r>
  <r>
    <x v="0"/>
    <x v="9"/>
    <x v="9"/>
    <x v="12"/>
    <n v="2"/>
    <n v="1.9"/>
    <n v="1"/>
    <n v="1.61"/>
    <n v="0"/>
    <n v="0"/>
    <x v="1"/>
  </r>
  <r>
    <x v="0"/>
    <x v="9"/>
    <x v="9"/>
    <x v="13"/>
    <n v="6"/>
    <n v="5.71"/>
    <n v="5"/>
    <n v="8.06"/>
    <n v="1"/>
    <n v="2.63"/>
    <x v="0"/>
  </r>
  <r>
    <x v="0"/>
    <x v="9"/>
    <x v="9"/>
    <x v="14"/>
    <n v="3"/>
    <n v="2.86"/>
    <n v="0"/>
    <n v="0"/>
    <n v="1"/>
    <n v="2.63"/>
    <x v="1"/>
  </r>
  <r>
    <x v="0"/>
    <x v="10"/>
    <x v="10"/>
    <x v="0"/>
    <n v="0"/>
    <n v="0"/>
    <n v="0"/>
    <n v="0"/>
    <n v="0"/>
    <n v="0"/>
    <x v="0"/>
  </r>
  <r>
    <x v="0"/>
    <x v="10"/>
    <x v="10"/>
    <x v="1"/>
    <n v="56"/>
    <n v="16.28"/>
    <n v="27"/>
    <n v="12.86"/>
    <n v="29"/>
    <n v="23.39"/>
    <x v="0"/>
  </r>
  <r>
    <x v="0"/>
    <x v="10"/>
    <x v="10"/>
    <x v="2"/>
    <n v="24"/>
    <n v="6.98"/>
    <n v="7"/>
    <n v="3.33"/>
    <n v="17"/>
    <n v="13.71"/>
    <x v="0"/>
  </r>
  <r>
    <x v="0"/>
    <x v="10"/>
    <x v="10"/>
    <x v="3"/>
    <n v="3"/>
    <n v="0.87"/>
    <n v="0"/>
    <n v="0"/>
    <n v="3"/>
    <n v="2.42"/>
    <x v="0"/>
  </r>
  <r>
    <x v="0"/>
    <x v="10"/>
    <x v="10"/>
    <x v="4"/>
    <n v="1"/>
    <n v="0.28999999999999998"/>
    <n v="0"/>
    <n v="0"/>
    <n v="1"/>
    <n v="0.81"/>
    <x v="0"/>
  </r>
  <r>
    <x v="0"/>
    <x v="10"/>
    <x v="10"/>
    <x v="5"/>
    <n v="3"/>
    <n v="0.87"/>
    <n v="2"/>
    <n v="0.95"/>
    <n v="1"/>
    <n v="0.81"/>
    <x v="0"/>
  </r>
  <r>
    <x v="0"/>
    <x v="10"/>
    <x v="10"/>
    <x v="6"/>
    <n v="95"/>
    <n v="27.62"/>
    <n v="59"/>
    <n v="28.1"/>
    <n v="36"/>
    <n v="29.03"/>
    <x v="0"/>
  </r>
  <r>
    <x v="0"/>
    <x v="10"/>
    <x v="10"/>
    <x v="7"/>
    <n v="1"/>
    <n v="0.28999999999999998"/>
    <n v="0"/>
    <n v="0"/>
    <n v="1"/>
    <n v="0.81"/>
    <x v="0"/>
  </r>
  <r>
    <x v="0"/>
    <x v="10"/>
    <x v="10"/>
    <x v="8"/>
    <n v="25"/>
    <n v="7.27"/>
    <n v="21"/>
    <n v="10"/>
    <n v="4"/>
    <n v="3.23"/>
    <x v="0"/>
  </r>
  <r>
    <x v="0"/>
    <x v="10"/>
    <x v="10"/>
    <x v="9"/>
    <n v="10"/>
    <n v="2.91"/>
    <n v="9"/>
    <n v="4.29"/>
    <n v="0"/>
    <n v="0"/>
    <x v="0"/>
  </r>
  <r>
    <x v="0"/>
    <x v="10"/>
    <x v="10"/>
    <x v="10"/>
    <n v="36"/>
    <n v="10.47"/>
    <n v="24"/>
    <n v="11.43"/>
    <n v="12"/>
    <n v="9.68"/>
    <x v="0"/>
  </r>
  <r>
    <x v="0"/>
    <x v="10"/>
    <x v="10"/>
    <x v="11"/>
    <n v="41"/>
    <n v="11.92"/>
    <n v="33"/>
    <n v="15.71"/>
    <n v="8"/>
    <n v="6.45"/>
    <x v="0"/>
  </r>
  <r>
    <x v="0"/>
    <x v="10"/>
    <x v="10"/>
    <x v="12"/>
    <n v="18"/>
    <n v="5.23"/>
    <n v="14"/>
    <n v="6.67"/>
    <n v="3"/>
    <n v="2.42"/>
    <x v="0"/>
  </r>
  <r>
    <x v="0"/>
    <x v="10"/>
    <x v="10"/>
    <x v="13"/>
    <n v="18"/>
    <n v="5.23"/>
    <n v="10"/>
    <n v="4.76"/>
    <n v="2"/>
    <n v="1.61"/>
    <x v="1"/>
  </r>
  <r>
    <x v="0"/>
    <x v="10"/>
    <x v="10"/>
    <x v="14"/>
    <n v="13"/>
    <n v="3.78"/>
    <n v="4"/>
    <n v="1.9"/>
    <n v="7"/>
    <n v="5.65"/>
    <x v="0"/>
  </r>
  <r>
    <x v="0"/>
    <x v="11"/>
    <x v="11"/>
    <x v="0"/>
    <n v="0"/>
    <n v="0"/>
    <n v="0"/>
    <n v="0"/>
    <n v="0"/>
    <n v="0"/>
    <x v="0"/>
  </r>
  <r>
    <x v="0"/>
    <x v="11"/>
    <x v="11"/>
    <x v="1"/>
    <n v="55"/>
    <n v="14.44"/>
    <n v="22"/>
    <n v="9.4"/>
    <n v="33"/>
    <n v="25.19"/>
    <x v="0"/>
  </r>
  <r>
    <x v="0"/>
    <x v="11"/>
    <x v="11"/>
    <x v="2"/>
    <n v="20"/>
    <n v="5.25"/>
    <n v="12"/>
    <n v="5.13"/>
    <n v="8"/>
    <n v="6.11"/>
    <x v="0"/>
  </r>
  <r>
    <x v="0"/>
    <x v="11"/>
    <x v="11"/>
    <x v="3"/>
    <n v="0"/>
    <n v="0"/>
    <n v="0"/>
    <n v="0"/>
    <n v="0"/>
    <n v="0"/>
    <x v="0"/>
  </r>
  <r>
    <x v="0"/>
    <x v="11"/>
    <x v="11"/>
    <x v="4"/>
    <n v="1"/>
    <n v="0.26"/>
    <n v="0"/>
    <n v="0"/>
    <n v="1"/>
    <n v="0.76"/>
    <x v="0"/>
  </r>
  <r>
    <x v="0"/>
    <x v="11"/>
    <x v="11"/>
    <x v="5"/>
    <n v="5"/>
    <n v="1.31"/>
    <n v="1"/>
    <n v="0.43"/>
    <n v="4"/>
    <n v="3.05"/>
    <x v="0"/>
  </r>
  <r>
    <x v="0"/>
    <x v="11"/>
    <x v="11"/>
    <x v="6"/>
    <n v="101"/>
    <n v="26.51"/>
    <n v="55"/>
    <n v="23.5"/>
    <n v="46"/>
    <n v="35.11"/>
    <x v="0"/>
  </r>
  <r>
    <x v="0"/>
    <x v="11"/>
    <x v="11"/>
    <x v="7"/>
    <n v="2"/>
    <n v="0.52"/>
    <n v="0"/>
    <n v="0"/>
    <n v="2"/>
    <n v="1.53"/>
    <x v="0"/>
  </r>
  <r>
    <x v="0"/>
    <x v="11"/>
    <x v="11"/>
    <x v="8"/>
    <n v="20"/>
    <n v="5.25"/>
    <n v="13"/>
    <n v="5.56"/>
    <n v="7"/>
    <n v="5.34"/>
    <x v="0"/>
  </r>
  <r>
    <x v="0"/>
    <x v="11"/>
    <x v="11"/>
    <x v="9"/>
    <n v="21"/>
    <n v="5.51"/>
    <n v="14"/>
    <n v="5.98"/>
    <n v="7"/>
    <n v="5.34"/>
    <x v="0"/>
  </r>
  <r>
    <x v="0"/>
    <x v="11"/>
    <x v="11"/>
    <x v="10"/>
    <n v="44"/>
    <n v="11.55"/>
    <n v="40"/>
    <n v="17.09"/>
    <n v="3"/>
    <n v="2.29"/>
    <x v="0"/>
  </r>
  <r>
    <x v="0"/>
    <x v="11"/>
    <x v="11"/>
    <x v="11"/>
    <n v="62"/>
    <n v="16.27"/>
    <n v="54"/>
    <n v="23.08"/>
    <n v="7"/>
    <n v="5.34"/>
    <x v="0"/>
  </r>
  <r>
    <x v="0"/>
    <x v="11"/>
    <x v="11"/>
    <x v="12"/>
    <n v="22"/>
    <n v="5.77"/>
    <n v="7"/>
    <n v="2.99"/>
    <n v="3"/>
    <n v="2.29"/>
    <x v="0"/>
  </r>
  <r>
    <x v="0"/>
    <x v="11"/>
    <x v="11"/>
    <x v="13"/>
    <n v="19"/>
    <n v="4.99"/>
    <n v="12"/>
    <n v="5.13"/>
    <n v="7"/>
    <n v="5.34"/>
    <x v="0"/>
  </r>
  <r>
    <x v="0"/>
    <x v="11"/>
    <x v="11"/>
    <x v="14"/>
    <n v="9"/>
    <n v="2.36"/>
    <n v="4"/>
    <n v="1.71"/>
    <n v="3"/>
    <n v="2.29"/>
    <x v="0"/>
  </r>
  <r>
    <x v="0"/>
    <x v="12"/>
    <x v="12"/>
    <x v="0"/>
    <n v="1"/>
    <n v="0.32"/>
    <n v="0"/>
    <n v="0"/>
    <n v="1"/>
    <n v="0.73"/>
    <x v="0"/>
  </r>
  <r>
    <x v="0"/>
    <x v="12"/>
    <x v="12"/>
    <x v="1"/>
    <n v="63"/>
    <n v="20.190000000000001"/>
    <n v="29"/>
    <n v="17.059999999999999"/>
    <n v="34"/>
    <n v="24.82"/>
    <x v="0"/>
  </r>
  <r>
    <x v="0"/>
    <x v="12"/>
    <x v="12"/>
    <x v="2"/>
    <n v="30"/>
    <n v="9.6199999999999992"/>
    <n v="11"/>
    <n v="6.47"/>
    <n v="19"/>
    <n v="13.87"/>
    <x v="0"/>
  </r>
  <r>
    <x v="0"/>
    <x v="12"/>
    <x v="12"/>
    <x v="3"/>
    <n v="4"/>
    <n v="1.28"/>
    <n v="0"/>
    <n v="0"/>
    <n v="3"/>
    <n v="2.19"/>
    <x v="0"/>
  </r>
  <r>
    <x v="0"/>
    <x v="12"/>
    <x v="12"/>
    <x v="4"/>
    <n v="2"/>
    <n v="0.64"/>
    <n v="2"/>
    <n v="1.18"/>
    <n v="0"/>
    <n v="0"/>
    <x v="0"/>
  </r>
  <r>
    <x v="0"/>
    <x v="12"/>
    <x v="12"/>
    <x v="5"/>
    <n v="4"/>
    <n v="1.28"/>
    <n v="0"/>
    <n v="0"/>
    <n v="4"/>
    <n v="2.92"/>
    <x v="0"/>
  </r>
  <r>
    <x v="0"/>
    <x v="12"/>
    <x v="12"/>
    <x v="6"/>
    <n v="84"/>
    <n v="26.92"/>
    <n v="45"/>
    <n v="26.47"/>
    <n v="39"/>
    <n v="28.47"/>
    <x v="0"/>
  </r>
  <r>
    <x v="0"/>
    <x v="12"/>
    <x v="12"/>
    <x v="7"/>
    <n v="1"/>
    <n v="0.32"/>
    <n v="0"/>
    <n v="0"/>
    <n v="1"/>
    <n v="0.73"/>
    <x v="0"/>
  </r>
  <r>
    <x v="0"/>
    <x v="12"/>
    <x v="12"/>
    <x v="8"/>
    <n v="12"/>
    <n v="3.85"/>
    <n v="3"/>
    <n v="1.76"/>
    <n v="9"/>
    <n v="6.57"/>
    <x v="0"/>
  </r>
  <r>
    <x v="0"/>
    <x v="12"/>
    <x v="12"/>
    <x v="9"/>
    <n v="12"/>
    <n v="3.85"/>
    <n v="10"/>
    <n v="5.88"/>
    <n v="2"/>
    <n v="1.46"/>
    <x v="0"/>
  </r>
  <r>
    <x v="0"/>
    <x v="12"/>
    <x v="12"/>
    <x v="10"/>
    <n v="18"/>
    <n v="5.77"/>
    <n v="15"/>
    <n v="8.82"/>
    <n v="2"/>
    <n v="1.46"/>
    <x v="0"/>
  </r>
  <r>
    <x v="0"/>
    <x v="12"/>
    <x v="12"/>
    <x v="11"/>
    <n v="41"/>
    <n v="13.14"/>
    <n v="32"/>
    <n v="18.82"/>
    <n v="9"/>
    <n v="6.57"/>
    <x v="0"/>
  </r>
  <r>
    <x v="0"/>
    <x v="12"/>
    <x v="12"/>
    <x v="12"/>
    <n v="15"/>
    <n v="4.8099999999999996"/>
    <n v="10"/>
    <n v="5.88"/>
    <n v="2"/>
    <n v="1.46"/>
    <x v="0"/>
  </r>
  <r>
    <x v="0"/>
    <x v="12"/>
    <x v="12"/>
    <x v="13"/>
    <n v="9"/>
    <n v="2.88"/>
    <n v="3"/>
    <n v="1.76"/>
    <n v="6"/>
    <n v="4.38"/>
    <x v="0"/>
  </r>
  <r>
    <x v="0"/>
    <x v="12"/>
    <x v="12"/>
    <x v="14"/>
    <n v="16"/>
    <n v="5.13"/>
    <n v="10"/>
    <n v="5.88"/>
    <n v="6"/>
    <n v="4.38"/>
    <x v="0"/>
  </r>
  <r>
    <x v="0"/>
    <x v="13"/>
    <x v="13"/>
    <x v="0"/>
    <n v="0"/>
    <n v="0"/>
    <n v="0"/>
    <n v="0"/>
    <n v="0"/>
    <n v="0"/>
    <x v="0"/>
  </r>
  <r>
    <x v="0"/>
    <x v="13"/>
    <x v="13"/>
    <x v="1"/>
    <n v="21"/>
    <n v="15.56"/>
    <n v="7"/>
    <n v="12.96"/>
    <n v="14"/>
    <n v="17.72"/>
    <x v="0"/>
  </r>
  <r>
    <x v="0"/>
    <x v="13"/>
    <x v="13"/>
    <x v="2"/>
    <n v="5"/>
    <n v="3.7"/>
    <n v="4"/>
    <n v="7.41"/>
    <n v="1"/>
    <n v="1.27"/>
    <x v="0"/>
  </r>
  <r>
    <x v="0"/>
    <x v="13"/>
    <x v="13"/>
    <x v="3"/>
    <n v="0"/>
    <n v="0"/>
    <n v="0"/>
    <n v="0"/>
    <n v="0"/>
    <n v="0"/>
    <x v="0"/>
  </r>
  <r>
    <x v="0"/>
    <x v="13"/>
    <x v="13"/>
    <x v="4"/>
    <n v="0"/>
    <n v="0"/>
    <n v="0"/>
    <n v="0"/>
    <n v="0"/>
    <n v="0"/>
    <x v="0"/>
  </r>
  <r>
    <x v="0"/>
    <x v="13"/>
    <x v="13"/>
    <x v="5"/>
    <n v="0"/>
    <n v="0"/>
    <n v="0"/>
    <n v="0"/>
    <n v="0"/>
    <n v="0"/>
    <x v="0"/>
  </r>
  <r>
    <x v="0"/>
    <x v="13"/>
    <x v="13"/>
    <x v="6"/>
    <n v="59"/>
    <n v="43.7"/>
    <n v="9"/>
    <n v="16.670000000000002"/>
    <n v="50"/>
    <n v="63.29"/>
    <x v="0"/>
  </r>
  <r>
    <x v="0"/>
    <x v="13"/>
    <x v="13"/>
    <x v="7"/>
    <n v="1"/>
    <n v="0.74"/>
    <n v="1"/>
    <n v="1.85"/>
    <n v="0"/>
    <n v="0"/>
    <x v="0"/>
  </r>
  <r>
    <x v="0"/>
    <x v="13"/>
    <x v="13"/>
    <x v="8"/>
    <n v="9"/>
    <n v="6.67"/>
    <n v="7"/>
    <n v="12.96"/>
    <n v="2"/>
    <n v="2.5299999999999998"/>
    <x v="0"/>
  </r>
  <r>
    <x v="0"/>
    <x v="13"/>
    <x v="13"/>
    <x v="9"/>
    <n v="3"/>
    <n v="2.2200000000000002"/>
    <n v="3"/>
    <n v="5.56"/>
    <n v="0"/>
    <n v="0"/>
    <x v="0"/>
  </r>
  <r>
    <x v="0"/>
    <x v="13"/>
    <x v="13"/>
    <x v="10"/>
    <n v="12"/>
    <n v="8.89"/>
    <n v="8"/>
    <n v="14.81"/>
    <n v="4"/>
    <n v="5.0599999999999996"/>
    <x v="0"/>
  </r>
  <r>
    <x v="0"/>
    <x v="13"/>
    <x v="13"/>
    <x v="11"/>
    <n v="12"/>
    <n v="8.89"/>
    <n v="7"/>
    <n v="12.96"/>
    <n v="4"/>
    <n v="5.0599999999999996"/>
    <x v="0"/>
  </r>
  <r>
    <x v="0"/>
    <x v="13"/>
    <x v="13"/>
    <x v="12"/>
    <n v="6"/>
    <n v="4.4400000000000004"/>
    <n v="4"/>
    <n v="7.41"/>
    <n v="2"/>
    <n v="2.5299999999999998"/>
    <x v="0"/>
  </r>
  <r>
    <x v="0"/>
    <x v="13"/>
    <x v="13"/>
    <x v="13"/>
    <n v="2"/>
    <n v="1.48"/>
    <n v="1"/>
    <n v="1.85"/>
    <n v="0"/>
    <n v="0"/>
    <x v="0"/>
  </r>
  <r>
    <x v="0"/>
    <x v="13"/>
    <x v="13"/>
    <x v="14"/>
    <n v="5"/>
    <n v="3.7"/>
    <n v="3"/>
    <n v="5.56"/>
    <n v="2"/>
    <n v="2.5299999999999998"/>
    <x v="0"/>
  </r>
  <r>
    <x v="0"/>
    <x v="14"/>
    <x v="14"/>
    <x v="0"/>
    <n v="0"/>
    <n v="0"/>
    <n v="0"/>
    <n v="0"/>
    <n v="0"/>
    <n v="0"/>
    <x v="0"/>
  </r>
  <r>
    <x v="0"/>
    <x v="14"/>
    <x v="14"/>
    <x v="1"/>
    <n v="38"/>
    <n v="14.5"/>
    <n v="17"/>
    <n v="12.5"/>
    <n v="21"/>
    <n v="19.809999999999999"/>
    <x v="0"/>
  </r>
  <r>
    <x v="0"/>
    <x v="14"/>
    <x v="14"/>
    <x v="2"/>
    <n v="17"/>
    <n v="6.49"/>
    <n v="3"/>
    <n v="2.21"/>
    <n v="14"/>
    <n v="13.21"/>
    <x v="0"/>
  </r>
  <r>
    <x v="0"/>
    <x v="14"/>
    <x v="14"/>
    <x v="3"/>
    <n v="0"/>
    <n v="0"/>
    <n v="0"/>
    <n v="0"/>
    <n v="0"/>
    <n v="0"/>
    <x v="0"/>
  </r>
  <r>
    <x v="0"/>
    <x v="14"/>
    <x v="14"/>
    <x v="4"/>
    <n v="2"/>
    <n v="0.76"/>
    <n v="0"/>
    <n v="0"/>
    <n v="2"/>
    <n v="1.89"/>
    <x v="0"/>
  </r>
  <r>
    <x v="0"/>
    <x v="14"/>
    <x v="14"/>
    <x v="5"/>
    <n v="3"/>
    <n v="1.1499999999999999"/>
    <n v="0"/>
    <n v="0"/>
    <n v="2"/>
    <n v="1.89"/>
    <x v="1"/>
  </r>
  <r>
    <x v="0"/>
    <x v="14"/>
    <x v="14"/>
    <x v="6"/>
    <n v="66"/>
    <n v="25.19"/>
    <n v="38"/>
    <n v="27.94"/>
    <n v="28"/>
    <n v="26.42"/>
    <x v="0"/>
  </r>
  <r>
    <x v="0"/>
    <x v="14"/>
    <x v="14"/>
    <x v="7"/>
    <n v="0"/>
    <n v="0"/>
    <n v="0"/>
    <n v="0"/>
    <n v="0"/>
    <n v="0"/>
    <x v="0"/>
  </r>
  <r>
    <x v="0"/>
    <x v="14"/>
    <x v="14"/>
    <x v="8"/>
    <n v="6"/>
    <n v="2.29"/>
    <n v="2"/>
    <n v="1.47"/>
    <n v="4"/>
    <n v="3.77"/>
    <x v="0"/>
  </r>
  <r>
    <x v="0"/>
    <x v="14"/>
    <x v="14"/>
    <x v="9"/>
    <n v="9"/>
    <n v="3.44"/>
    <n v="5"/>
    <n v="3.68"/>
    <n v="3"/>
    <n v="2.83"/>
    <x v="0"/>
  </r>
  <r>
    <x v="0"/>
    <x v="14"/>
    <x v="14"/>
    <x v="10"/>
    <n v="46"/>
    <n v="17.559999999999999"/>
    <n v="30"/>
    <n v="22.06"/>
    <n v="14"/>
    <n v="13.21"/>
    <x v="1"/>
  </r>
  <r>
    <x v="0"/>
    <x v="14"/>
    <x v="14"/>
    <x v="11"/>
    <n v="36"/>
    <n v="13.74"/>
    <n v="26"/>
    <n v="19.12"/>
    <n v="10"/>
    <n v="9.43"/>
    <x v="0"/>
  </r>
  <r>
    <x v="0"/>
    <x v="14"/>
    <x v="14"/>
    <x v="12"/>
    <n v="16"/>
    <n v="6.11"/>
    <n v="9"/>
    <n v="6.62"/>
    <n v="1"/>
    <n v="0.94"/>
    <x v="0"/>
  </r>
  <r>
    <x v="0"/>
    <x v="14"/>
    <x v="14"/>
    <x v="13"/>
    <n v="18"/>
    <n v="6.87"/>
    <n v="4"/>
    <n v="2.94"/>
    <n v="5"/>
    <n v="4.72"/>
    <x v="0"/>
  </r>
  <r>
    <x v="0"/>
    <x v="14"/>
    <x v="14"/>
    <x v="14"/>
    <n v="5"/>
    <n v="1.91"/>
    <n v="2"/>
    <n v="1.47"/>
    <n v="2"/>
    <n v="1.89"/>
    <x v="0"/>
  </r>
  <r>
    <x v="0"/>
    <x v="15"/>
    <x v="15"/>
    <x v="0"/>
    <n v="0"/>
    <n v="0"/>
    <n v="0"/>
    <n v="0"/>
    <n v="0"/>
    <n v="0"/>
    <x v="0"/>
  </r>
  <r>
    <x v="0"/>
    <x v="15"/>
    <x v="15"/>
    <x v="1"/>
    <n v="28"/>
    <n v="20.440000000000001"/>
    <n v="16"/>
    <n v="19.05"/>
    <n v="12"/>
    <n v="27.91"/>
    <x v="0"/>
  </r>
  <r>
    <x v="0"/>
    <x v="15"/>
    <x v="15"/>
    <x v="2"/>
    <n v="5"/>
    <n v="3.65"/>
    <n v="3"/>
    <n v="3.57"/>
    <n v="2"/>
    <n v="4.6500000000000004"/>
    <x v="0"/>
  </r>
  <r>
    <x v="0"/>
    <x v="15"/>
    <x v="15"/>
    <x v="3"/>
    <n v="1"/>
    <n v="0.73"/>
    <n v="0"/>
    <n v="0"/>
    <n v="0"/>
    <n v="0"/>
    <x v="0"/>
  </r>
  <r>
    <x v="0"/>
    <x v="15"/>
    <x v="15"/>
    <x v="4"/>
    <n v="2"/>
    <n v="1.46"/>
    <n v="0"/>
    <n v="0"/>
    <n v="2"/>
    <n v="4.6500000000000004"/>
    <x v="0"/>
  </r>
  <r>
    <x v="0"/>
    <x v="15"/>
    <x v="15"/>
    <x v="5"/>
    <n v="3"/>
    <n v="2.19"/>
    <n v="0"/>
    <n v="0"/>
    <n v="2"/>
    <n v="4.6500000000000004"/>
    <x v="1"/>
  </r>
  <r>
    <x v="0"/>
    <x v="15"/>
    <x v="15"/>
    <x v="6"/>
    <n v="25"/>
    <n v="18.25"/>
    <n v="14"/>
    <n v="16.670000000000002"/>
    <n v="10"/>
    <n v="23.26"/>
    <x v="1"/>
  </r>
  <r>
    <x v="0"/>
    <x v="15"/>
    <x v="15"/>
    <x v="7"/>
    <n v="2"/>
    <n v="1.46"/>
    <n v="0"/>
    <n v="0"/>
    <n v="2"/>
    <n v="4.6500000000000004"/>
    <x v="0"/>
  </r>
  <r>
    <x v="0"/>
    <x v="15"/>
    <x v="15"/>
    <x v="8"/>
    <n v="2"/>
    <n v="1.46"/>
    <n v="1"/>
    <n v="1.19"/>
    <n v="0"/>
    <n v="0"/>
    <x v="0"/>
  </r>
  <r>
    <x v="0"/>
    <x v="15"/>
    <x v="15"/>
    <x v="9"/>
    <n v="9"/>
    <n v="6.57"/>
    <n v="6"/>
    <n v="7.14"/>
    <n v="3"/>
    <n v="6.98"/>
    <x v="0"/>
  </r>
  <r>
    <x v="0"/>
    <x v="15"/>
    <x v="15"/>
    <x v="10"/>
    <n v="14"/>
    <n v="10.220000000000001"/>
    <n v="11"/>
    <n v="13.1"/>
    <n v="1"/>
    <n v="2.33"/>
    <x v="0"/>
  </r>
  <r>
    <x v="0"/>
    <x v="15"/>
    <x v="15"/>
    <x v="11"/>
    <n v="24"/>
    <n v="17.52"/>
    <n v="22"/>
    <n v="26.19"/>
    <n v="2"/>
    <n v="4.6500000000000004"/>
    <x v="0"/>
  </r>
  <r>
    <x v="0"/>
    <x v="15"/>
    <x v="15"/>
    <x v="12"/>
    <n v="7"/>
    <n v="5.1100000000000003"/>
    <n v="5"/>
    <n v="5.95"/>
    <n v="0"/>
    <n v="0"/>
    <x v="0"/>
  </r>
  <r>
    <x v="0"/>
    <x v="15"/>
    <x v="15"/>
    <x v="13"/>
    <n v="8"/>
    <n v="5.84"/>
    <n v="3"/>
    <n v="3.57"/>
    <n v="4"/>
    <n v="9.3000000000000007"/>
    <x v="0"/>
  </r>
  <r>
    <x v="0"/>
    <x v="15"/>
    <x v="15"/>
    <x v="14"/>
    <n v="7"/>
    <n v="5.1100000000000003"/>
    <n v="3"/>
    <n v="3.57"/>
    <n v="3"/>
    <n v="6.98"/>
    <x v="0"/>
  </r>
  <r>
    <x v="0"/>
    <x v="16"/>
    <x v="16"/>
    <x v="0"/>
    <n v="0"/>
    <n v="0"/>
    <n v="0"/>
    <n v="0"/>
    <n v="0"/>
    <n v="0"/>
    <x v="0"/>
  </r>
  <r>
    <x v="0"/>
    <x v="16"/>
    <x v="16"/>
    <x v="1"/>
    <n v="20"/>
    <n v="12.42"/>
    <n v="10"/>
    <n v="12.82"/>
    <n v="10"/>
    <n v="14.49"/>
    <x v="0"/>
  </r>
  <r>
    <x v="0"/>
    <x v="16"/>
    <x v="16"/>
    <x v="2"/>
    <n v="12"/>
    <n v="7.45"/>
    <n v="4"/>
    <n v="5.13"/>
    <n v="7"/>
    <n v="10.14"/>
    <x v="1"/>
  </r>
  <r>
    <x v="0"/>
    <x v="16"/>
    <x v="16"/>
    <x v="3"/>
    <n v="1"/>
    <n v="0.62"/>
    <n v="0"/>
    <n v="0"/>
    <n v="1"/>
    <n v="1.45"/>
    <x v="0"/>
  </r>
  <r>
    <x v="0"/>
    <x v="16"/>
    <x v="16"/>
    <x v="4"/>
    <n v="1"/>
    <n v="0.62"/>
    <n v="0"/>
    <n v="0"/>
    <n v="1"/>
    <n v="1.45"/>
    <x v="0"/>
  </r>
  <r>
    <x v="0"/>
    <x v="16"/>
    <x v="16"/>
    <x v="5"/>
    <n v="4"/>
    <n v="2.48"/>
    <n v="0"/>
    <n v="0"/>
    <n v="4"/>
    <n v="5.8"/>
    <x v="0"/>
  </r>
  <r>
    <x v="0"/>
    <x v="16"/>
    <x v="16"/>
    <x v="6"/>
    <n v="39"/>
    <n v="24.22"/>
    <n v="19"/>
    <n v="24.36"/>
    <n v="20"/>
    <n v="28.99"/>
    <x v="0"/>
  </r>
  <r>
    <x v="0"/>
    <x v="16"/>
    <x v="16"/>
    <x v="7"/>
    <n v="1"/>
    <n v="0.62"/>
    <n v="1"/>
    <n v="1.28"/>
    <n v="0"/>
    <n v="0"/>
    <x v="0"/>
  </r>
  <r>
    <x v="0"/>
    <x v="16"/>
    <x v="16"/>
    <x v="8"/>
    <n v="3"/>
    <n v="1.86"/>
    <n v="0"/>
    <n v="0"/>
    <n v="3"/>
    <n v="4.3499999999999996"/>
    <x v="0"/>
  </r>
  <r>
    <x v="0"/>
    <x v="16"/>
    <x v="16"/>
    <x v="9"/>
    <n v="7"/>
    <n v="4.3499999999999996"/>
    <n v="5"/>
    <n v="6.41"/>
    <n v="2"/>
    <n v="2.9"/>
    <x v="0"/>
  </r>
  <r>
    <x v="0"/>
    <x v="16"/>
    <x v="16"/>
    <x v="10"/>
    <n v="27"/>
    <n v="16.77"/>
    <n v="21"/>
    <n v="26.92"/>
    <n v="5"/>
    <n v="7.25"/>
    <x v="0"/>
  </r>
  <r>
    <x v="0"/>
    <x v="16"/>
    <x v="16"/>
    <x v="11"/>
    <n v="23"/>
    <n v="14.29"/>
    <n v="14"/>
    <n v="17.95"/>
    <n v="7"/>
    <n v="10.14"/>
    <x v="0"/>
  </r>
  <r>
    <x v="0"/>
    <x v="16"/>
    <x v="16"/>
    <x v="12"/>
    <n v="12"/>
    <n v="7.45"/>
    <n v="2"/>
    <n v="2.56"/>
    <n v="3"/>
    <n v="4.3499999999999996"/>
    <x v="0"/>
  </r>
  <r>
    <x v="0"/>
    <x v="16"/>
    <x v="16"/>
    <x v="13"/>
    <n v="6"/>
    <n v="3.73"/>
    <n v="1"/>
    <n v="1.28"/>
    <n v="3"/>
    <n v="4.3499999999999996"/>
    <x v="0"/>
  </r>
  <r>
    <x v="0"/>
    <x v="16"/>
    <x v="16"/>
    <x v="14"/>
    <n v="5"/>
    <n v="3.11"/>
    <n v="1"/>
    <n v="1.28"/>
    <n v="3"/>
    <n v="4.3499999999999996"/>
    <x v="0"/>
  </r>
  <r>
    <x v="0"/>
    <x v="17"/>
    <x v="17"/>
    <x v="0"/>
    <n v="0"/>
    <n v="0"/>
    <n v="0"/>
    <n v="0"/>
    <n v="0"/>
    <n v="0"/>
    <x v="0"/>
  </r>
  <r>
    <x v="0"/>
    <x v="17"/>
    <x v="17"/>
    <x v="1"/>
    <n v="24"/>
    <n v="18.46"/>
    <n v="13"/>
    <n v="18.84"/>
    <n v="11"/>
    <n v="22.45"/>
    <x v="0"/>
  </r>
  <r>
    <x v="0"/>
    <x v="17"/>
    <x v="17"/>
    <x v="2"/>
    <n v="7"/>
    <n v="5.38"/>
    <n v="2"/>
    <n v="2.9"/>
    <n v="5"/>
    <n v="10.199999999999999"/>
    <x v="0"/>
  </r>
  <r>
    <x v="0"/>
    <x v="17"/>
    <x v="17"/>
    <x v="3"/>
    <n v="2"/>
    <n v="1.54"/>
    <n v="0"/>
    <n v="0"/>
    <n v="1"/>
    <n v="2.04"/>
    <x v="0"/>
  </r>
  <r>
    <x v="0"/>
    <x v="17"/>
    <x v="17"/>
    <x v="4"/>
    <n v="0"/>
    <n v="0"/>
    <n v="0"/>
    <n v="0"/>
    <n v="0"/>
    <n v="0"/>
    <x v="0"/>
  </r>
  <r>
    <x v="0"/>
    <x v="17"/>
    <x v="17"/>
    <x v="5"/>
    <n v="3"/>
    <n v="2.31"/>
    <n v="0"/>
    <n v="0"/>
    <n v="3"/>
    <n v="6.12"/>
    <x v="0"/>
  </r>
  <r>
    <x v="0"/>
    <x v="17"/>
    <x v="17"/>
    <x v="6"/>
    <n v="36"/>
    <n v="27.69"/>
    <n v="16"/>
    <n v="23.19"/>
    <n v="20"/>
    <n v="40.82"/>
    <x v="0"/>
  </r>
  <r>
    <x v="0"/>
    <x v="17"/>
    <x v="17"/>
    <x v="7"/>
    <n v="1"/>
    <n v="0.77"/>
    <n v="0"/>
    <n v="0"/>
    <n v="1"/>
    <n v="2.04"/>
    <x v="0"/>
  </r>
  <r>
    <x v="0"/>
    <x v="17"/>
    <x v="17"/>
    <x v="8"/>
    <n v="4"/>
    <n v="3.08"/>
    <n v="0"/>
    <n v="0"/>
    <n v="4"/>
    <n v="8.16"/>
    <x v="0"/>
  </r>
  <r>
    <x v="0"/>
    <x v="17"/>
    <x v="17"/>
    <x v="9"/>
    <n v="3"/>
    <n v="2.31"/>
    <n v="3"/>
    <n v="4.3499999999999996"/>
    <n v="0"/>
    <n v="0"/>
    <x v="0"/>
  </r>
  <r>
    <x v="0"/>
    <x v="17"/>
    <x v="17"/>
    <x v="10"/>
    <n v="15"/>
    <n v="11.54"/>
    <n v="13"/>
    <n v="18.84"/>
    <n v="2"/>
    <n v="4.08"/>
    <x v="0"/>
  </r>
  <r>
    <x v="0"/>
    <x v="17"/>
    <x v="17"/>
    <x v="11"/>
    <n v="21"/>
    <n v="16.149999999999999"/>
    <n v="21"/>
    <n v="30.43"/>
    <n v="0"/>
    <n v="0"/>
    <x v="0"/>
  </r>
  <r>
    <x v="0"/>
    <x v="17"/>
    <x v="17"/>
    <x v="12"/>
    <n v="2"/>
    <n v="1.54"/>
    <n v="0"/>
    <n v="0"/>
    <n v="0"/>
    <n v="0"/>
    <x v="0"/>
  </r>
  <r>
    <x v="0"/>
    <x v="17"/>
    <x v="17"/>
    <x v="13"/>
    <n v="3"/>
    <n v="2.31"/>
    <n v="0"/>
    <n v="0"/>
    <n v="2"/>
    <n v="4.08"/>
    <x v="0"/>
  </r>
  <r>
    <x v="0"/>
    <x v="17"/>
    <x v="17"/>
    <x v="14"/>
    <n v="9"/>
    <n v="6.92"/>
    <n v="1"/>
    <n v="1.45"/>
    <n v="0"/>
    <n v="0"/>
    <x v="1"/>
  </r>
  <r>
    <x v="0"/>
    <x v="18"/>
    <x v="18"/>
    <x v="0"/>
    <n v="0"/>
    <n v="0"/>
    <n v="0"/>
    <n v="0"/>
    <n v="0"/>
    <n v="0"/>
    <x v="0"/>
  </r>
  <r>
    <x v="0"/>
    <x v="18"/>
    <x v="18"/>
    <x v="1"/>
    <n v="14"/>
    <n v="13.59"/>
    <n v="8"/>
    <n v="13.11"/>
    <n v="6"/>
    <n v="17.14"/>
    <x v="0"/>
  </r>
  <r>
    <x v="0"/>
    <x v="18"/>
    <x v="18"/>
    <x v="2"/>
    <n v="10"/>
    <n v="9.7100000000000009"/>
    <n v="2"/>
    <n v="3.28"/>
    <n v="8"/>
    <n v="22.86"/>
    <x v="0"/>
  </r>
  <r>
    <x v="0"/>
    <x v="18"/>
    <x v="18"/>
    <x v="3"/>
    <n v="0"/>
    <n v="0"/>
    <n v="0"/>
    <n v="0"/>
    <n v="0"/>
    <n v="0"/>
    <x v="0"/>
  </r>
  <r>
    <x v="0"/>
    <x v="18"/>
    <x v="18"/>
    <x v="4"/>
    <n v="0"/>
    <n v="0"/>
    <n v="0"/>
    <n v="0"/>
    <n v="0"/>
    <n v="0"/>
    <x v="0"/>
  </r>
  <r>
    <x v="0"/>
    <x v="18"/>
    <x v="18"/>
    <x v="5"/>
    <n v="2"/>
    <n v="1.94"/>
    <n v="1"/>
    <n v="1.64"/>
    <n v="1"/>
    <n v="2.86"/>
    <x v="0"/>
  </r>
  <r>
    <x v="0"/>
    <x v="18"/>
    <x v="18"/>
    <x v="6"/>
    <n v="33"/>
    <n v="32.04"/>
    <n v="20"/>
    <n v="32.79"/>
    <n v="12"/>
    <n v="34.29"/>
    <x v="1"/>
  </r>
  <r>
    <x v="0"/>
    <x v="18"/>
    <x v="18"/>
    <x v="7"/>
    <n v="0"/>
    <n v="0"/>
    <n v="0"/>
    <n v="0"/>
    <n v="0"/>
    <n v="0"/>
    <x v="0"/>
  </r>
  <r>
    <x v="0"/>
    <x v="18"/>
    <x v="18"/>
    <x v="8"/>
    <n v="4"/>
    <n v="3.88"/>
    <n v="0"/>
    <n v="0"/>
    <n v="4"/>
    <n v="11.43"/>
    <x v="0"/>
  </r>
  <r>
    <x v="0"/>
    <x v="18"/>
    <x v="18"/>
    <x v="9"/>
    <n v="2"/>
    <n v="1.94"/>
    <n v="2"/>
    <n v="3.28"/>
    <n v="0"/>
    <n v="0"/>
    <x v="0"/>
  </r>
  <r>
    <x v="0"/>
    <x v="18"/>
    <x v="18"/>
    <x v="10"/>
    <n v="13"/>
    <n v="12.62"/>
    <n v="10"/>
    <n v="16.39"/>
    <n v="2"/>
    <n v="5.71"/>
    <x v="0"/>
  </r>
  <r>
    <x v="0"/>
    <x v="18"/>
    <x v="18"/>
    <x v="11"/>
    <n v="16"/>
    <n v="15.53"/>
    <n v="15"/>
    <n v="24.59"/>
    <n v="1"/>
    <n v="2.86"/>
    <x v="0"/>
  </r>
  <r>
    <x v="0"/>
    <x v="18"/>
    <x v="18"/>
    <x v="12"/>
    <n v="4"/>
    <n v="3.88"/>
    <n v="2"/>
    <n v="3.28"/>
    <n v="0"/>
    <n v="0"/>
    <x v="0"/>
  </r>
  <r>
    <x v="0"/>
    <x v="18"/>
    <x v="18"/>
    <x v="13"/>
    <n v="1"/>
    <n v="0.97"/>
    <n v="1"/>
    <n v="1.64"/>
    <n v="0"/>
    <n v="0"/>
    <x v="0"/>
  </r>
  <r>
    <x v="0"/>
    <x v="18"/>
    <x v="18"/>
    <x v="14"/>
    <n v="4"/>
    <n v="3.88"/>
    <n v="0"/>
    <n v="0"/>
    <n v="1"/>
    <n v="2.86"/>
    <x v="0"/>
  </r>
  <r>
    <x v="0"/>
    <x v="19"/>
    <x v="19"/>
    <x v="0"/>
    <n v="0"/>
    <n v="0"/>
    <n v="0"/>
    <n v="0"/>
    <n v="0"/>
    <n v="0"/>
    <x v="0"/>
  </r>
  <r>
    <x v="0"/>
    <x v="19"/>
    <x v="19"/>
    <x v="1"/>
    <n v="11"/>
    <n v="17.739999999999998"/>
    <n v="10"/>
    <n v="35.71"/>
    <n v="1"/>
    <n v="3.85"/>
    <x v="0"/>
  </r>
  <r>
    <x v="0"/>
    <x v="19"/>
    <x v="19"/>
    <x v="2"/>
    <n v="10"/>
    <n v="16.13"/>
    <n v="1"/>
    <n v="3.57"/>
    <n v="9"/>
    <n v="34.619999999999997"/>
    <x v="0"/>
  </r>
  <r>
    <x v="0"/>
    <x v="19"/>
    <x v="19"/>
    <x v="3"/>
    <n v="1"/>
    <n v="1.61"/>
    <n v="0"/>
    <n v="0"/>
    <n v="0"/>
    <n v="0"/>
    <x v="0"/>
  </r>
  <r>
    <x v="0"/>
    <x v="19"/>
    <x v="19"/>
    <x v="4"/>
    <n v="0"/>
    <n v="0"/>
    <n v="0"/>
    <n v="0"/>
    <n v="0"/>
    <n v="0"/>
    <x v="0"/>
  </r>
  <r>
    <x v="0"/>
    <x v="19"/>
    <x v="19"/>
    <x v="5"/>
    <n v="0"/>
    <n v="0"/>
    <n v="0"/>
    <n v="0"/>
    <n v="0"/>
    <n v="0"/>
    <x v="0"/>
  </r>
  <r>
    <x v="0"/>
    <x v="19"/>
    <x v="19"/>
    <x v="6"/>
    <n v="12"/>
    <n v="19.350000000000001"/>
    <n v="4"/>
    <n v="14.29"/>
    <n v="7"/>
    <n v="26.92"/>
    <x v="1"/>
  </r>
  <r>
    <x v="0"/>
    <x v="19"/>
    <x v="19"/>
    <x v="7"/>
    <n v="0"/>
    <n v="0"/>
    <n v="0"/>
    <n v="0"/>
    <n v="0"/>
    <n v="0"/>
    <x v="0"/>
  </r>
  <r>
    <x v="0"/>
    <x v="19"/>
    <x v="19"/>
    <x v="8"/>
    <n v="1"/>
    <n v="1.61"/>
    <n v="0"/>
    <n v="0"/>
    <n v="1"/>
    <n v="3.85"/>
    <x v="0"/>
  </r>
  <r>
    <x v="0"/>
    <x v="19"/>
    <x v="19"/>
    <x v="9"/>
    <n v="2"/>
    <n v="3.23"/>
    <n v="2"/>
    <n v="7.14"/>
    <n v="0"/>
    <n v="0"/>
    <x v="0"/>
  </r>
  <r>
    <x v="0"/>
    <x v="19"/>
    <x v="19"/>
    <x v="10"/>
    <n v="8"/>
    <n v="12.9"/>
    <n v="4"/>
    <n v="14.29"/>
    <n v="4"/>
    <n v="15.38"/>
    <x v="0"/>
  </r>
  <r>
    <x v="0"/>
    <x v="19"/>
    <x v="19"/>
    <x v="11"/>
    <n v="7"/>
    <n v="11.29"/>
    <n v="6"/>
    <n v="21.43"/>
    <n v="0"/>
    <n v="0"/>
    <x v="0"/>
  </r>
  <r>
    <x v="0"/>
    <x v="19"/>
    <x v="19"/>
    <x v="12"/>
    <n v="1"/>
    <n v="1.61"/>
    <n v="0"/>
    <n v="0"/>
    <n v="0"/>
    <n v="0"/>
    <x v="0"/>
  </r>
  <r>
    <x v="0"/>
    <x v="19"/>
    <x v="19"/>
    <x v="13"/>
    <n v="5"/>
    <n v="8.06"/>
    <n v="0"/>
    <n v="0"/>
    <n v="4"/>
    <n v="15.38"/>
    <x v="0"/>
  </r>
  <r>
    <x v="0"/>
    <x v="19"/>
    <x v="19"/>
    <x v="14"/>
    <n v="4"/>
    <n v="6.45"/>
    <n v="1"/>
    <n v="3.57"/>
    <n v="0"/>
    <n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9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1"/>
  </r>
  <r>
    <x v="0"/>
    <x v="0"/>
    <x v="0"/>
    <x v="2"/>
    <x v="2"/>
    <x v="2"/>
    <x v="2"/>
    <x v="2"/>
    <x v="2"/>
    <x v="2"/>
    <x v="2"/>
    <x v="2"/>
    <x v="2"/>
    <x v="0"/>
  </r>
  <r>
    <x v="0"/>
    <x v="0"/>
    <x v="0"/>
    <x v="3"/>
    <x v="3"/>
    <x v="3"/>
    <x v="3"/>
    <x v="3"/>
    <x v="3"/>
    <x v="3"/>
    <x v="3"/>
    <x v="3"/>
    <x v="3"/>
    <x v="2"/>
  </r>
  <r>
    <x v="0"/>
    <x v="0"/>
    <x v="0"/>
    <x v="4"/>
    <x v="4"/>
    <x v="4"/>
    <x v="4"/>
    <x v="4"/>
    <x v="4"/>
    <x v="4"/>
    <x v="4"/>
    <x v="4"/>
    <x v="4"/>
    <x v="2"/>
  </r>
  <r>
    <x v="0"/>
    <x v="0"/>
    <x v="0"/>
    <x v="5"/>
    <x v="5"/>
    <x v="5"/>
    <x v="5"/>
    <x v="5"/>
    <x v="5"/>
    <x v="5"/>
    <x v="5"/>
    <x v="5"/>
    <x v="5"/>
    <x v="3"/>
  </r>
  <r>
    <x v="0"/>
    <x v="0"/>
    <x v="0"/>
    <x v="6"/>
    <x v="6"/>
    <x v="6"/>
    <x v="6"/>
    <x v="6"/>
    <x v="6"/>
    <x v="6"/>
    <x v="6"/>
    <x v="6"/>
    <x v="6"/>
    <x v="4"/>
  </r>
  <r>
    <x v="0"/>
    <x v="0"/>
    <x v="0"/>
    <x v="7"/>
    <x v="7"/>
    <x v="7"/>
    <x v="7"/>
    <x v="7"/>
    <x v="7"/>
    <x v="7"/>
    <x v="7"/>
    <x v="7"/>
    <x v="7"/>
    <x v="2"/>
  </r>
  <r>
    <x v="0"/>
    <x v="0"/>
    <x v="0"/>
    <x v="8"/>
    <x v="8"/>
    <x v="8"/>
    <x v="8"/>
    <x v="8"/>
    <x v="8"/>
    <x v="8"/>
    <x v="8"/>
    <x v="8"/>
    <x v="8"/>
    <x v="2"/>
  </r>
  <r>
    <x v="0"/>
    <x v="0"/>
    <x v="0"/>
    <x v="9"/>
    <x v="9"/>
    <x v="9"/>
    <x v="9"/>
    <x v="9"/>
    <x v="9"/>
    <x v="9"/>
    <x v="9"/>
    <x v="9"/>
    <x v="9"/>
    <x v="2"/>
  </r>
  <r>
    <x v="0"/>
    <x v="0"/>
    <x v="0"/>
    <x v="10"/>
    <x v="10"/>
    <x v="10"/>
    <x v="10"/>
    <x v="10"/>
    <x v="10"/>
    <x v="10"/>
    <x v="10"/>
    <x v="10"/>
    <x v="10"/>
    <x v="2"/>
  </r>
  <r>
    <x v="0"/>
    <x v="0"/>
    <x v="0"/>
    <x v="11"/>
    <x v="11"/>
    <x v="11"/>
    <x v="11"/>
    <x v="11"/>
    <x v="11"/>
    <x v="11"/>
    <x v="11"/>
    <x v="11"/>
    <x v="11"/>
    <x v="2"/>
  </r>
  <r>
    <x v="0"/>
    <x v="0"/>
    <x v="0"/>
    <x v="12"/>
    <x v="12"/>
    <x v="12"/>
    <x v="12"/>
    <x v="12"/>
    <x v="12"/>
    <x v="12"/>
    <x v="12"/>
    <x v="12"/>
    <x v="12"/>
    <x v="0"/>
  </r>
  <r>
    <x v="0"/>
    <x v="0"/>
    <x v="0"/>
    <x v="13"/>
    <x v="13"/>
    <x v="13"/>
    <x v="13"/>
    <x v="13"/>
    <x v="13"/>
    <x v="13"/>
    <x v="13"/>
    <x v="13"/>
    <x v="13"/>
    <x v="4"/>
  </r>
  <r>
    <x v="0"/>
    <x v="0"/>
    <x v="0"/>
    <x v="14"/>
    <x v="14"/>
    <x v="14"/>
    <x v="14"/>
    <x v="14"/>
    <x v="14"/>
    <x v="14"/>
    <x v="14"/>
    <x v="14"/>
    <x v="14"/>
    <x v="2"/>
  </r>
  <r>
    <x v="0"/>
    <x v="0"/>
    <x v="0"/>
    <x v="15"/>
    <x v="15"/>
    <x v="15"/>
    <x v="15"/>
    <x v="15"/>
    <x v="15"/>
    <x v="15"/>
    <x v="15"/>
    <x v="15"/>
    <x v="15"/>
    <x v="2"/>
  </r>
  <r>
    <x v="0"/>
    <x v="0"/>
    <x v="0"/>
    <x v="16"/>
    <x v="16"/>
    <x v="16"/>
    <x v="16"/>
    <x v="16"/>
    <x v="16"/>
    <x v="16"/>
    <x v="16"/>
    <x v="16"/>
    <x v="16"/>
    <x v="2"/>
  </r>
  <r>
    <x v="0"/>
    <x v="0"/>
    <x v="0"/>
    <x v="17"/>
    <x v="17"/>
    <x v="17"/>
    <x v="17"/>
    <x v="17"/>
    <x v="17"/>
    <x v="17"/>
    <x v="17"/>
    <x v="17"/>
    <x v="17"/>
    <x v="2"/>
  </r>
  <r>
    <x v="0"/>
    <x v="0"/>
    <x v="0"/>
    <x v="18"/>
    <x v="18"/>
    <x v="18"/>
    <x v="17"/>
    <x v="17"/>
    <x v="17"/>
    <x v="18"/>
    <x v="18"/>
    <x v="18"/>
    <x v="18"/>
    <x v="2"/>
  </r>
  <r>
    <x v="0"/>
    <x v="0"/>
    <x v="0"/>
    <x v="19"/>
    <x v="19"/>
    <x v="19"/>
    <x v="18"/>
    <x v="18"/>
    <x v="18"/>
    <x v="19"/>
    <x v="19"/>
    <x v="19"/>
    <x v="19"/>
    <x v="2"/>
  </r>
  <r>
    <x v="0"/>
    <x v="1"/>
    <x v="1"/>
    <x v="0"/>
    <x v="0"/>
    <x v="0"/>
    <x v="0"/>
    <x v="19"/>
    <x v="19"/>
    <x v="20"/>
    <x v="20"/>
    <x v="20"/>
    <x v="20"/>
    <x v="2"/>
  </r>
  <r>
    <x v="0"/>
    <x v="1"/>
    <x v="1"/>
    <x v="1"/>
    <x v="1"/>
    <x v="1"/>
    <x v="1"/>
    <x v="20"/>
    <x v="1"/>
    <x v="21"/>
    <x v="21"/>
    <x v="21"/>
    <x v="21"/>
    <x v="0"/>
  </r>
  <r>
    <x v="0"/>
    <x v="1"/>
    <x v="1"/>
    <x v="3"/>
    <x v="3"/>
    <x v="3"/>
    <x v="2"/>
    <x v="21"/>
    <x v="20"/>
    <x v="22"/>
    <x v="22"/>
    <x v="22"/>
    <x v="22"/>
    <x v="2"/>
  </r>
  <r>
    <x v="0"/>
    <x v="1"/>
    <x v="1"/>
    <x v="2"/>
    <x v="2"/>
    <x v="2"/>
    <x v="3"/>
    <x v="22"/>
    <x v="21"/>
    <x v="23"/>
    <x v="23"/>
    <x v="23"/>
    <x v="23"/>
    <x v="0"/>
  </r>
  <r>
    <x v="0"/>
    <x v="1"/>
    <x v="1"/>
    <x v="4"/>
    <x v="4"/>
    <x v="4"/>
    <x v="4"/>
    <x v="23"/>
    <x v="22"/>
    <x v="24"/>
    <x v="24"/>
    <x v="24"/>
    <x v="24"/>
    <x v="2"/>
  </r>
  <r>
    <x v="0"/>
    <x v="1"/>
    <x v="1"/>
    <x v="6"/>
    <x v="6"/>
    <x v="6"/>
    <x v="5"/>
    <x v="24"/>
    <x v="23"/>
    <x v="25"/>
    <x v="25"/>
    <x v="25"/>
    <x v="25"/>
    <x v="2"/>
  </r>
  <r>
    <x v="0"/>
    <x v="1"/>
    <x v="1"/>
    <x v="5"/>
    <x v="5"/>
    <x v="5"/>
    <x v="6"/>
    <x v="25"/>
    <x v="24"/>
    <x v="25"/>
    <x v="25"/>
    <x v="26"/>
    <x v="26"/>
    <x v="2"/>
  </r>
  <r>
    <x v="0"/>
    <x v="1"/>
    <x v="1"/>
    <x v="8"/>
    <x v="8"/>
    <x v="8"/>
    <x v="7"/>
    <x v="26"/>
    <x v="25"/>
    <x v="26"/>
    <x v="26"/>
    <x v="27"/>
    <x v="27"/>
    <x v="2"/>
  </r>
  <r>
    <x v="0"/>
    <x v="1"/>
    <x v="1"/>
    <x v="7"/>
    <x v="7"/>
    <x v="7"/>
    <x v="8"/>
    <x v="27"/>
    <x v="26"/>
    <x v="27"/>
    <x v="27"/>
    <x v="28"/>
    <x v="28"/>
    <x v="2"/>
  </r>
  <r>
    <x v="0"/>
    <x v="1"/>
    <x v="1"/>
    <x v="12"/>
    <x v="12"/>
    <x v="12"/>
    <x v="9"/>
    <x v="28"/>
    <x v="9"/>
    <x v="28"/>
    <x v="28"/>
    <x v="25"/>
    <x v="25"/>
    <x v="0"/>
  </r>
  <r>
    <x v="0"/>
    <x v="1"/>
    <x v="1"/>
    <x v="10"/>
    <x v="10"/>
    <x v="10"/>
    <x v="9"/>
    <x v="28"/>
    <x v="9"/>
    <x v="29"/>
    <x v="29"/>
    <x v="29"/>
    <x v="29"/>
    <x v="2"/>
  </r>
  <r>
    <x v="0"/>
    <x v="1"/>
    <x v="1"/>
    <x v="9"/>
    <x v="9"/>
    <x v="9"/>
    <x v="11"/>
    <x v="29"/>
    <x v="27"/>
    <x v="30"/>
    <x v="30"/>
    <x v="30"/>
    <x v="30"/>
    <x v="2"/>
  </r>
  <r>
    <x v="0"/>
    <x v="1"/>
    <x v="1"/>
    <x v="11"/>
    <x v="11"/>
    <x v="11"/>
    <x v="12"/>
    <x v="30"/>
    <x v="28"/>
    <x v="31"/>
    <x v="31"/>
    <x v="31"/>
    <x v="31"/>
    <x v="2"/>
  </r>
  <r>
    <x v="0"/>
    <x v="1"/>
    <x v="1"/>
    <x v="14"/>
    <x v="14"/>
    <x v="14"/>
    <x v="13"/>
    <x v="31"/>
    <x v="29"/>
    <x v="32"/>
    <x v="32"/>
    <x v="32"/>
    <x v="32"/>
    <x v="2"/>
  </r>
  <r>
    <x v="0"/>
    <x v="1"/>
    <x v="1"/>
    <x v="13"/>
    <x v="13"/>
    <x v="13"/>
    <x v="14"/>
    <x v="32"/>
    <x v="30"/>
    <x v="13"/>
    <x v="13"/>
    <x v="33"/>
    <x v="33"/>
    <x v="5"/>
  </r>
  <r>
    <x v="0"/>
    <x v="1"/>
    <x v="1"/>
    <x v="19"/>
    <x v="19"/>
    <x v="19"/>
    <x v="15"/>
    <x v="33"/>
    <x v="31"/>
    <x v="33"/>
    <x v="33"/>
    <x v="10"/>
    <x v="34"/>
    <x v="2"/>
  </r>
  <r>
    <x v="0"/>
    <x v="1"/>
    <x v="1"/>
    <x v="16"/>
    <x v="16"/>
    <x v="16"/>
    <x v="16"/>
    <x v="34"/>
    <x v="32"/>
    <x v="34"/>
    <x v="34"/>
    <x v="34"/>
    <x v="35"/>
    <x v="2"/>
  </r>
  <r>
    <x v="0"/>
    <x v="1"/>
    <x v="1"/>
    <x v="15"/>
    <x v="15"/>
    <x v="15"/>
    <x v="17"/>
    <x v="35"/>
    <x v="33"/>
    <x v="35"/>
    <x v="35"/>
    <x v="35"/>
    <x v="36"/>
    <x v="2"/>
  </r>
  <r>
    <x v="0"/>
    <x v="1"/>
    <x v="1"/>
    <x v="18"/>
    <x v="18"/>
    <x v="18"/>
    <x v="19"/>
    <x v="36"/>
    <x v="34"/>
    <x v="36"/>
    <x v="36"/>
    <x v="36"/>
    <x v="37"/>
    <x v="2"/>
  </r>
  <r>
    <x v="0"/>
    <x v="1"/>
    <x v="1"/>
    <x v="20"/>
    <x v="20"/>
    <x v="20"/>
    <x v="18"/>
    <x v="37"/>
    <x v="35"/>
    <x v="16"/>
    <x v="37"/>
    <x v="25"/>
    <x v="25"/>
    <x v="2"/>
  </r>
  <r>
    <x v="0"/>
    <x v="2"/>
    <x v="2"/>
    <x v="0"/>
    <x v="0"/>
    <x v="0"/>
    <x v="0"/>
    <x v="38"/>
    <x v="36"/>
    <x v="37"/>
    <x v="38"/>
    <x v="37"/>
    <x v="38"/>
    <x v="2"/>
  </r>
  <r>
    <x v="0"/>
    <x v="2"/>
    <x v="2"/>
    <x v="1"/>
    <x v="1"/>
    <x v="1"/>
    <x v="1"/>
    <x v="39"/>
    <x v="37"/>
    <x v="38"/>
    <x v="39"/>
    <x v="38"/>
    <x v="39"/>
    <x v="2"/>
  </r>
  <r>
    <x v="0"/>
    <x v="2"/>
    <x v="2"/>
    <x v="2"/>
    <x v="2"/>
    <x v="2"/>
    <x v="2"/>
    <x v="40"/>
    <x v="38"/>
    <x v="39"/>
    <x v="40"/>
    <x v="39"/>
    <x v="40"/>
    <x v="2"/>
  </r>
  <r>
    <x v="0"/>
    <x v="2"/>
    <x v="2"/>
    <x v="3"/>
    <x v="3"/>
    <x v="3"/>
    <x v="3"/>
    <x v="41"/>
    <x v="39"/>
    <x v="19"/>
    <x v="41"/>
    <x v="40"/>
    <x v="41"/>
    <x v="2"/>
  </r>
  <r>
    <x v="0"/>
    <x v="2"/>
    <x v="2"/>
    <x v="4"/>
    <x v="4"/>
    <x v="4"/>
    <x v="4"/>
    <x v="42"/>
    <x v="5"/>
    <x v="40"/>
    <x v="42"/>
    <x v="41"/>
    <x v="42"/>
    <x v="2"/>
  </r>
  <r>
    <x v="0"/>
    <x v="2"/>
    <x v="2"/>
    <x v="6"/>
    <x v="6"/>
    <x v="6"/>
    <x v="5"/>
    <x v="43"/>
    <x v="40"/>
    <x v="41"/>
    <x v="43"/>
    <x v="42"/>
    <x v="43"/>
    <x v="2"/>
  </r>
  <r>
    <x v="0"/>
    <x v="2"/>
    <x v="2"/>
    <x v="7"/>
    <x v="7"/>
    <x v="7"/>
    <x v="6"/>
    <x v="44"/>
    <x v="41"/>
    <x v="42"/>
    <x v="44"/>
    <x v="20"/>
    <x v="44"/>
    <x v="2"/>
  </r>
  <r>
    <x v="0"/>
    <x v="2"/>
    <x v="2"/>
    <x v="5"/>
    <x v="5"/>
    <x v="5"/>
    <x v="7"/>
    <x v="45"/>
    <x v="42"/>
    <x v="43"/>
    <x v="45"/>
    <x v="43"/>
    <x v="45"/>
    <x v="2"/>
  </r>
  <r>
    <x v="0"/>
    <x v="2"/>
    <x v="2"/>
    <x v="8"/>
    <x v="8"/>
    <x v="8"/>
    <x v="8"/>
    <x v="46"/>
    <x v="43"/>
    <x v="44"/>
    <x v="46"/>
    <x v="18"/>
    <x v="46"/>
    <x v="2"/>
  </r>
  <r>
    <x v="0"/>
    <x v="2"/>
    <x v="2"/>
    <x v="11"/>
    <x v="11"/>
    <x v="11"/>
    <x v="9"/>
    <x v="47"/>
    <x v="44"/>
    <x v="45"/>
    <x v="11"/>
    <x v="44"/>
    <x v="47"/>
    <x v="2"/>
  </r>
  <r>
    <x v="0"/>
    <x v="2"/>
    <x v="2"/>
    <x v="10"/>
    <x v="10"/>
    <x v="10"/>
    <x v="10"/>
    <x v="48"/>
    <x v="45"/>
    <x v="46"/>
    <x v="47"/>
    <x v="45"/>
    <x v="48"/>
    <x v="2"/>
  </r>
  <r>
    <x v="0"/>
    <x v="2"/>
    <x v="2"/>
    <x v="12"/>
    <x v="12"/>
    <x v="12"/>
    <x v="11"/>
    <x v="30"/>
    <x v="46"/>
    <x v="47"/>
    <x v="48"/>
    <x v="46"/>
    <x v="49"/>
    <x v="2"/>
  </r>
  <r>
    <x v="0"/>
    <x v="2"/>
    <x v="2"/>
    <x v="9"/>
    <x v="9"/>
    <x v="9"/>
    <x v="12"/>
    <x v="49"/>
    <x v="47"/>
    <x v="48"/>
    <x v="49"/>
    <x v="47"/>
    <x v="50"/>
    <x v="2"/>
  </r>
  <r>
    <x v="0"/>
    <x v="2"/>
    <x v="2"/>
    <x v="16"/>
    <x v="16"/>
    <x v="16"/>
    <x v="13"/>
    <x v="50"/>
    <x v="48"/>
    <x v="49"/>
    <x v="50"/>
    <x v="48"/>
    <x v="51"/>
    <x v="2"/>
  </r>
  <r>
    <x v="0"/>
    <x v="2"/>
    <x v="2"/>
    <x v="15"/>
    <x v="15"/>
    <x v="15"/>
    <x v="14"/>
    <x v="33"/>
    <x v="49"/>
    <x v="35"/>
    <x v="51"/>
    <x v="49"/>
    <x v="52"/>
    <x v="2"/>
  </r>
  <r>
    <x v="0"/>
    <x v="2"/>
    <x v="2"/>
    <x v="17"/>
    <x v="17"/>
    <x v="17"/>
    <x v="15"/>
    <x v="35"/>
    <x v="50"/>
    <x v="16"/>
    <x v="52"/>
    <x v="50"/>
    <x v="53"/>
    <x v="2"/>
  </r>
  <r>
    <x v="0"/>
    <x v="2"/>
    <x v="2"/>
    <x v="14"/>
    <x v="14"/>
    <x v="14"/>
    <x v="16"/>
    <x v="37"/>
    <x v="51"/>
    <x v="31"/>
    <x v="53"/>
    <x v="51"/>
    <x v="54"/>
    <x v="2"/>
  </r>
  <r>
    <x v="0"/>
    <x v="2"/>
    <x v="2"/>
    <x v="18"/>
    <x v="18"/>
    <x v="18"/>
    <x v="17"/>
    <x v="51"/>
    <x v="52"/>
    <x v="36"/>
    <x v="54"/>
    <x v="52"/>
    <x v="55"/>
    <x v="2"/>
  </r>
  <r>
    <x v="0"/>
    <x v="2"/>
    <x v="2"/>
    <x v="19"/>
    <x v="19"/>
    <x v="19"/>
    <x v="19"/>
    <x v="52"/>
    <x v="16"/>
    <x v="50"/>
    <x v="55"/>
    <x v="53"/>
    <x v="56"/>
    <x v="2"/>
  </r>
  <r>
    <x v="0"/>
    <x v="2"/>
    <x v="2"/>
    <x v="13"/>
    <x v="13"/>
    <x v="13"/>
    <x v="19"/>
    <x v="52"/>
    <x v="16"/>
    <x v="13"/>
    <x v="13"/>
    <x v="49"/>
    <x v="52"/>
    <x v="2"/>
  </r>
  <r>
    <x v="0"/>
    <x v="3"/>
    <x v="3"/>
    <x v="1"/>
    <x v="1"/>
    <x v="1"/>
    <x v="0"/>
    <x v="53"/>
    <x v="53"/>
    <x v="51"/>
    <x v="56"/>
    <x v="35"/>
    <x v="57"/>
    <x v="2"/>
  </r>
  <r>
    <x v="0"/>
    <x v="3"/>
    <x v="3"/>
    <x v="0"/>
    <x v="0"/>
    <x v="0"/>
    <x v="1"/>
    <x v="54"/>
    <x v="54"/>
    <x v="52"/>
    <x v="57"/>
    <x v="51"/>
    <x v="58"/>
    <x v="0"/>
  </r>
  <r>
    <x v="0"/>
    <x v="3"/>
    <x v="3"/>
    <x v="2"/>
    <x v="2"/>
    <x v="2"/>
    <x v="2"/>
    <x v="55"/>
    <x v="55"/>
    <x v="44"/>
    <x v="58"/>
    <x v="54"/>
    <x v="59"/>
    <x v="2"/>
  </r>
  <r>
    <x v="0"/>
    <x v="3"/>
    <x v="3"/>
    <x v="3"/>
    <x v="3"/>
    <x v="3"/>
    <x v="3"/>
    <x v="56"/>
    <x v="56"/>
    <x v="53"/>
    <x v="59"/>
    <x v="25"/>
    <x v="60"/>
    <x v="2"/>
  </r>
  <r>
    <x v="0"/>
    <x v="3"/>
    <x v="3"/>
    <x v="4"/>
    <x v="4"/>
    <x v="4"/>
    <x v="4"/>
    <x v="57"/>
    <x v="57"/>
    <x v="54"/>
    <x v="60"/>
    <x v="10"/>
    <x v="61"/>
    <x v="2"/>
  </r>
  <r>
    <x v="0"/>
    <x v="3"/>
    <x v="3"/>
    <x v="7"/>
    <x v="7"/>
    <x v="7"/>
    <x v="4"/>
    <x v="57"/>
    <x v="57"/>
    <x v="19"/>
    <x v="61"/>
    <x v="55"/>
    <x v="62"/>
    <x v="2"/>
  </r>
  <r>
    <x v="0"/>
    <x v="3"/>
    <x v="3"/>
    <x v="5"/>
    <x v="5"/>
    <x v="5"/>
    <x v="6"/>
    <x v="33"/>
    <x v="58"/>
    <x v="42"/>
    <x v="62"/>
    <x v="36"/>
    <x v="63"/>
    <x v="2"/>
  </r>
  <r>
    <x v="0"/>
    <x v="3"/>
    <x v="3"/>
    <x v="9"/>
    <x v="9"/>
    <x v="9"/>
    <x v="7"/>
    <x v="58"/>
    <x v="41"/>
    <x v="55"/>
    <x v="63"/>
    <x v="36"/>
    <x v="63"/>
    <x v="2"/>
  </r>
  <r>
    <x v="0"/>
    <x v="3"/>
    <x v="3"/>
    <x v="8"/>
    <x v="8"/>
    <x v="8"/>
    <x v="8"/>
    <x v="59"/>
    <x v="42"/>
    <x v="56"/>
    <x v="64"/>
    <x v="56"/>
    <x v="39"/>
    <x v="2"/>
  </r>
  <r>
    <x v="0"/>
    <x v="3"/>
    <x v="3"/>
    <x v="6"/>
    <x v="6"/>
    <x v="6"/>
    <x v="9"/>
    <x v="60"/>
    <x v="59"/>
    <x v="57"/>
    <x v="12"/>
    <x v="57"/>
    <x v="64"/>
    <x v="3"/>
  </r>
  <r>
    <x v="0"/>
    <x v="3"/>
    <x v="3"/>
    <x v="13"/>
    <x v="13"/>
    <x v="13"/>
    <x v="10"/>
    <x v="61"/>
    <x v="60"/>
    <x v="13"/>
    <x v="13"/>
    <x v="58"/>
    <x v="65"/>
    <x v="2"/>
  </r>
  <r>
    <x v="0"/>
    <x v="3"/>
    <x v="3"/>
    <x v="12"/>
    <x v="12"/>
    <x v="12"/>
    <x v="11"/>
    <x v="62"/>
    <x v="61"/>
    <x v="57"/>
    <x v="12"/>
    <x v="59"/>
    <x v="37"/>
    <x v="2"/>
  </r>
  <r>
    <x v="0"/>
    <x v="3"/>
    <x v="3"/>
    <x v="10"/>
    <x v="10"/>
    <x v="10"/>
    <x v="12"/>
    <x v="63"/>
    <x v="62"/>
    <x v="57"/>
    <x v="12"/>
    <x v="60"/>
    <x v="66"/>
    <x v="2"/>
  </r>
  <r>
    <x v="0"/>
    <x v="3"/>
    <x v="3"/>
    <x v="11"/>
    <x v="11"/>
    <x v="11"/>
    <x v="13"/>
    <x v="64"/>
    <x v="63"/>
    <x v="16"/>
    <x v="65"/>
    <x v="61"/>
    <x v="51"/>
    <x v="2"/>
  </r>
  <r>
    <x v="0"/>
    <x v="3"/>
    <x v="3"/>
    <x v="14"/>
    <x v="14"/>
    <x v="14"/>
    <x v="14"/>
    <x v="65"/>
    <x v="64"/>
    <x v="16"/>
    <x v="65"/>
    <x v="62"/>
    <x v="67"/>
    <x v="2"/>
  </r>
  <r>
    <x v="0"/>
    <x v="3"/>
    <x v="3"/>
    <x v="21"/>
    <x v="21"/>
    <x v="21"/>
    <x v="15"/>
    <x v="66"/>
    <x v="32"/>
    <x v="34"/>
    <x v="66"/>
    <x v="63"/>
    <x v="34"/>
    <x v="0"/>
  </r>
  <r>
    <x v="0"/>
    <x v="3"/>
    <x v="3"/>
    <x v="20"/>
    <x v="20"/>
    <x v="20"/>
    <x v="16"/>
    <x v="67"/>
    <x v="65"/>
    <x v="58"/>
    <x v="67"/>
    <x v="64"/>
    <x v="68"/>
    <x v="2"/>
  </r>
  <r>
    <x v="0"/>
    <x v="3"/>
    <x v="3"/>
    <x v="22"/>
    <x v="22"/>
    <x v="22"/>
    <x v="16"/>
    <x v="67"/>
    <x v="65"/>
    <x v="59"/>
    <x v="68"/>
    <x v="65"/>
    <x v="69"/>
    <x v="2"/>
  </r>
  <r>
    <x v="0"/>
    <x v="3"/>
    <x v="3"/>
    <x v="15"/>
    <x v="15"/>
    <x v="15"/>
    <x v="16"/>
    <x v="67"/>
    <x v="65"/>
    <x v="60"/>
    <x v="69"/>
    <x v="66"/>
    <x v="70"/>
    <x v="2"/>
  </r>
  <r>
    <x v="0"/>
    <x v="3"/>
    <x v="3"/>
    <x v="23"/>
    <x v="23"/>
    <x v="23"/>
    <x v="18"/>
    <x v="68"/>
    <x v="66"/>
    <x v="34"/>
    <x v="66"/>
    <x v="66"/>
    <x v="70"/>
    <x v="2"/>
  </r>
  <r>
    <x v="0"/>
    <x v="3"/>
    <x v="3"/>
    <x v="24"/>
    <x v="24"/>
    <x v="24"/>
    <x v="18"/>
    <x v="68"/>
    <x v="66"/>
    <x v="16"/>
    <x v="65"/>
    <x v="67"/>
    <x v="71"/>
    <x v="2"/>
  </r>
  <r>
    <x v="0"/>
    <x v="3"/>
    <x v="3"/>
    <x v="25"/>
    <x v="25"/>
    <x v="25"/>
    <x v="18"/>
    <x v="68"/>
    <x v="66"/>
    <x v="59"/>
    <x v="68"/>
    <x v="68"/>
    <x v="72"/>
    <x v="2"/>
  </r>
  <r>
    <x v="0"/>
    <x v="3"/>
    <x v="3"/>
    <x v="18"/>
    <x v="18"/>
    <x v="18"/>
    <x v="18"/>
    <x v="68"/>
    <x v="66"/>
    <x v="61"/>
    <x v="70"/>
    <x v="69"/>
    <x v="73"/>
    <x v="2"/>
  </r>
  <r>
    <x v="0"/>
    <x v="4"/>
    <x v="4"/>
    <x v="0"/>
    <x v="0"/>
    <x v="0"/>
    <x v="0"/>
    <x v="69"/>
    <x v="67"/>
    <x v="62"/>
    <x v="71"/>
    <x v="66"/>
    <x v="74"/>
    <x v="2"/>
  </r>
  <r>
    <x v="0"/>
    <x v="4"/>
    <x v="4"/>
    <x v="1"/>
    <x v="1"/>
    <x v="1"/>
    <x v="1"/>
    <x v="70"/>
    <x v="68"/>
    <x v="63"/>
    <x v="72"/>
    <x v="52"/>
    <x v="75"/>
    <x v="2"/>
  </r>
  <r>
    <x v="0"/>
    <x v="4"/>
    <x v="4"/>
    <x v="2"/>
    <x v="2"/>
    <x v="2"/>
    <x v="2"/>
    <x v="71"/>
    <x v="69"/>
    <x v="64"/>
    <x v="73"/>
    <x v="70"/>
    <x v="76"/>
    <x v="2"/>
  </r>
  <r>
    <x v="0"/>
    <x v="4"/>
    <x v="4"/>
    <x v="5"/>
    <x v="5"/>
    <x v="5"/>
    <x v="3"/>
    <x v="72"/>
    <x v="70"/>
    <x v="32"/>
    <x v="74"/>
    <x v="35"/>
    <x v="77"/>
    <x v="2"/>
  </r>
  <r>
    <x v="0"/>
    <x v="4"/>
    <x v="4"/>
    <x v="4"/>
    <x v="4"/>
    <x v="4"/>
    <x v="4"/>
    <x v="73"/>
    <x v="71"/>
    <x v="59"/>
    <x v="75"/>
    <x v="61"/>
    <x v="78"/>
    <x v="2"/>
  </r>
  <r>
    <x v="0"/>
    <x v="4"/>
    <x v="4"/>
    <x v="6"/>
    <x v="6"/>
    <x v="6"/>
    <x v="4"/>
    <x v="73"/>
    <x v="71"/>
    <x v="54"/>
    <x v="76"/>
    <x v="59"/>
    <x v="79"/>
    <x v="2"/>
  </r>
  <r>
    <x v="0"/>
    <x v="4"/>
    <x v="4"/>
    <x v="26"/>
    <x v="26"/>
    <x v="26"/>
    <x v="6"/>
    <x v="74"/>
    <x v="72"/>
    <x v="50"/>
    <x v="77"/>
    <x v="45"/>
    <x v="80"/>
    <x v="2"/>
  </r>
  <r>
    <x v="0"/>
    <x v="4"/>
    <x v="4"/>
    <x v="8"/>
    <x v="8"/>
    <x v="8"/>
    <x v="6"/>
    <x v="74"/>
    <x v="72"/>
    <x v="65"/>
    <x v="78"/>
    <x v="52"/>
    <x v="75"/>
    <x v="2"/>
  </r>
  <r>
    <x v="0"/>
    <x v="4"/>
    <x v="4"/>
    <x v="7"/>
    <x v="7"/>
    <x v="7"/>
    <x v="8"/>
    <x v="75"/>
    <x v="45"/>
    <x v="59"/>
    <x v="75"/>
    <x v="57"/>
    <x v="81"/>
    <x v="2"/>
  </r>
  <r>
    <x v="0"/>
    <x v="4"/>
    <x v="4"/>
    <x v="3"/>
    <x v="3"/>
    <x v="3"/>
    <x v="8"/>
    <x v="75"/>
    <x v="45"/>
    <x v="59"/>
    <x v="75"/>
    <x v="63"/>
    <x v="82"/>
    <x v="2"/>
  </r>
  <r>
    <x v="0"/>
    <x v="4"/>
    <x v="4"/>
    <x v="11"/>
    <x v="11"/>
    <x v="11"/>
    <x v="10"/>
    <x v="76"/>
    <x v="73"/>
    <x v="59"/>
    <x v="75"/>
    <x v="63"/>
    <x v="82"/>
    <x v="2"/>
  </r>
  <r>
    <x v="0"/>
    <x v="4"/>
    <x v="4"/>
    <x v="23"/>
    <x v="23"/>
    <x v="23"/>
    <x v="11"/>
    <x v="77"/>
    <x v="74"/>
    <x v="58"/>
    <x v="55"/>
    <x v="71"/>
    <x v="83"/>
    <x v="2"/>
  </r>
  <r>
    <x v="0"/>
    <x v="4"/>
    <x v="4"/>
    <x v="10"/>
    <x v="10"/>
    <x v="10"/>
    <x v="12"/>
    <x v="78"/>
    <x v="75"/>
    <x v="66"/>
    <x v="10"/>
    <x v="72"/>
    <x v="84"/>
    <x v="2"/>
  </r>
  <r>
    <x v="0"/>
    <x v="4"/>
    <x v="4"/>
    <x v="9"/>
    <x v="9"/>
    <x v="9"/>
    <x v="13"/>
    <x v="79"/>
    <x v="76"/>
    <x v="50"/>
    <x v="77"/>
    <x v="73"/>
    <x v="85"/>
    <x v="2"/>
  </r>
  <r>
    <x v="0"/>
    <x v="4"/>
    <x v="4"/>
    <x v="14"/>
    <x v="14"/>
    <x v="14"/>
    <x v="14"/>
    <x v="67"/>
    <x v="77"/>
    <x v="59"/>
    <x v="75"/>
    <x v="73"/>
    <x v="85"/>
    <x v="2"/>
  </r>
  <r>
    <x v="0"/>
    <x v="4"/>
    <x v="4"/>
    <x v="17"/>
    <x v="17"/>
    <x v="17"/>
    <x v="15"/>
    <x v="80"/>
    <x v="78"/>
    <x v="58"/>
    <x v="55"/>
    <x v="66"/>
    <x v="74"/>
    <x v="2"/>
  </r>
  <r>
    <x v="0"/>
    <x v="4"/>
    <x v="4"/>
    <x v="12"/>
    <x v="12"/>
    <x v="12"/>
    <x v="15"/>
    <x v="80"/>
    <x v="78"/>
    <x v="67"/>
    <x v="79"/>
    <x v="74"/>
    <x v="86"/>
    <x v="2"/>
  </r>
  <r>
    <x v="0"/>
    <x v="4"/>
    <x v="4"/>
    <x v="15"/>
    <x v="15"/>
    <x v="15"/>
    <x v="17"/>
    <x v="81"/>
    <x v="79"/>
    <x v="60"/>
    <x v="80"/>
    <x v="67"/>
    <x v="87"/>
    <x v="2"/>
  </r>
  <r>
    <x v="0"/>
    <x v="4"/>
    <x v="4"/>
    <x v="19"/>
    <x v="19"/>
    <x v="19"/>
    <x v="19"/>
    <x v="82"/>
    <x v="80"/>
    <x v="58"/>
    <x v="55"/>
    <x v="68"/>
    <x v="88"/>
    <x v="2"/>
  </r>
  <r>
    <x v="0"/>
    <x v="4"/>
    <x v="4"/>
    <x v="16"/>
    <x v="16"/>
    <x v="16"/>
    <x v="18"/>
    <x v="83"/>
    <x v="81"/>
    <x v="58"/>
    <x v="55"/>
    <x v="59"/>
    <x v="79"/>
    <x v="2"/>
  </r>
  <r>
    <x v="0"/>
    <x v="5"/>
    <x v="5"/>
    <x v="0"/>
    <x v="0"/>
    <x v="0"/>
    <x v="0"/>
    <x v="84"/>
    <x v="82"/>
    <x v="68"/>
    <x v="81"/>
    <x v="75"/>
    <x v="89"/>
    <x v="2"/>
  </r>
  <r>
    <x v="0"/>
    <x v="5"/>
    <x v="5"/>
    <x v="5"/>
    <x v="5"/>
    <x v="5"/>
    <x v="1"/>
    <x v="66"/>
    <x v="83"/>
    <x v="66"/>
    <x v="82"/>
    <x v="74"/>
    <x v="90"/>
    <x v="2"/>
  </r>
  <r>
    <x v="0"/>
    <x v="5"/>
    <x v="5"/>
    <x v="24"/>
    <x v="24"/>
    <x v="24"/>
    <x v="2"/>
    <x v="85"/>
    <x v="84"/>
    <x v="69"/>
    <x v="83"/>
    <x v="74"/>
    <x v="90"/>
    <x v="2"/>
  </r>
  <r>
    <x v="0"/>
    <x v="5"/>
    <x v="5"/>
    <x v="6"/>
    <x v="6"/>
    <x v="6"/>
    <x v="3"/>
    <x v="86"/>
    <x v="85"/>
    <x v="34"/>
    <x v="84"/>
    <x v="72"/>
    <x v="70"/>
    <x v="2"/>
  </r>
  <r>
    <x v="0"/>
    <x v="5"/>
    <x v="5"/>
    <x v="2"/>
    <x v="2"/>
    <x v="2"/>
    <x v="4"/>
    <x v="80"/>
    <x v="86"/>
    <x v="50"/>
    <x v="85"/>
    <x v="60"/>
    <x v="91"/>
    <x v="2"/>
  </r>
  <r>
    <x v="0"/>
    <x v="5"/>
    <x v="5"/>
    <x v="1"/>
    <x v="1"/>
    <x v="1"/>
    <x v="4"/>
    <x v="80"/>
    <x v="86"/>
    <x v="65"/>
    <x v="86"/>
    <x v="72"/>
    <x v="70"/>
    <x v="2"/>
  </r>
  <r>
    <x v="0"/>
    <x v="5"/>
    <x v="5"/>
    <x v="4"/>
    <x v="4"/>
    <x v="4"/>
    <x v="6"/>
    <x v="82"/>
    <x v="87"/>
    <x v="58"/>
    <x v="75"/>
    <x v="68"/>
    <x v="92"/>
    <x v="2"/>
  </r>
  <r>
    <x v="0"/>
    <x v="5"/>
    <x v="5"/>
    <x v="13"/>
    <x v="13"/>
    <x v="13"/>
    <x v="7"/>
    <x v="87"/>
    <x v="88"/>
    <x v="13"/>
    <x v="13"/>
    <x v="74"/>
    <x v="90"/>
    <x v="2"/>
  </r>
  <r>
    <x v="0"/>
    <x v="5"/>
    <x v="5"/>
    <x v="7"/>
    <x v="7"/>
    <x v="7"/>
    <x v="8"/>
    <x v="88"/>
    <x v="89"/>
    <x v="70"/>
    <x v="87"/>
    <x v="74"/>
    <x v="90"/>
    <x v="2"/>
  </r>
  <r>
    <x v="0"/>
    <x v="5"/>
    <x v="5"/>
    <x v="11"/>
    <x v="11"/>
    <x v="11"/>
    <x v="8"/>
    <x v="88"/>
    <x v="89"/>
    <x v="49"/>
    <x v="88"/>
    <x v="60"/>
    <x v="91"/>
    <x v="2"/>
  </r>
  <r>
    <x v="0"/>
    <x v="5"/>
    <x v="5"/>
    <x v="9"/>
    <x v="9"/>
    <x v="9"/>
    <x v="8"/>
    <x v="88"/>
    <x v="89"/>
    <x v="60"/>
    <x v="89"/>
    <x v="76"/>
    <x v="93"/>
    <x v="2"/>
  </r>
  <r>
    <x v="0"/>
    <x v="5"/>
    <x v="5"/>
    <x v="27"/>
    <x v="27"/>
    <x v="27"/>
    <x v="11"/>
    <x v="89"/>
    <x v="90"/>
    <x v="70"/>
    <x v="87"/>
    <x v="72"/>
    <x v="70"/>
    <x v="2"/>
  </r>
  <r>
    <x v="0"/>
    <x v="5"/>
    <x v="5"/>
    <x v="28"/>
    <x v="28"/>
    <x v="28"/>
    <x v="11"/>
    <x v="89"/>
    <x v="90"/>
    <x v="58"/>
    <x v="75"/>
    <x v="75"/>
    <x v="89"/>
    <x v="2"/>
  </r>
  <r>
    <x v="0"/>
    <x v="5"/>
    <x v="5"/>
    <x v="23"/>
    <x v="23"/>
    <x v="23"/>
    <x v="11"/>
    <x v="89"/>
    <x v="90"/>
    <x v="49"/>
    <x v="88"/>
    <x v="74"/>
    <x v="90"/>
    <x v="2"/>
  </r>
  <r>
    <x v="0"/>
    <x v="5"/>
    <x v="5"/>
    <x v="10"/>
    <x v="10"/>
    <x v="10"/>
    <x v="11"/>
    <x v="89"/>
    <x v="90"/>
    <x v="70"/>
    <x v="87"/>
    <x v="72"/>
    <x v="70"/>
    <x v="2"/>
  </r>
  <r>
    <x v="0"/>
    <x v="5"/>
    <x v="5"/>
    <x v="19"/>
    <x v="19"/>
    <x v="19"/>
    <x v="15"/>
    <x v="90"/>
    <x v="91"/>
    <x v="70"/>
    <x v="87"/>
    <x v="76"/>
    <x v="93"/>
    <x v="2"/>
  </r>
  <r>
    <x v="0"/>
    <x v="5"/>
    <x v="5"/>
    <x v="29"/>
    <x v="29"/>
    <x v="29"/>
    <x v="15"/>
    <x v="90"/>
    <x v="91"/>
    <x v="58"/>
    <x v="75"/>
    <x v="72"/>
    <x v="70"/>
    <x v="2"/>
  </r>
  <r>
    <x v="0"/>
    <x v="5"/>
    <x v="5"/>
    <x v="22"/>
    <x v="22"/>
    <x v="22"/>
    <x v="15"/>
    <x v="90"/>
    <x v="91"/>
    <x v="49"/>
    <x v="88"/>
    <x v="75"/>
    <x v="89"/>
    <x v="2"/>
  </r>
  <r>
    <x v="0"/>
    <x v="5"/>
    <x v="5"/>
    <x v="30"/>
    <x v="30"/>
    <x v="30"/>
    <x v="19"/>
    <x v="91"/>
    <x v="92"/>
    <x v="49"/>
    <x v="88"/>
    <x v="72"/>
    <x v="70"/>
    <x v="2"/>
  </r>
  <r>
    <x v="0"/>
    <x v="5"/>
    <x v="5"/>
    <x v="8"/>
    <x v="8"/>
    <x v="8"/>
    <x v="19"/>
    <x v="91"/>
    <x v="92"/>
    <x v="13"/>
    <x v="13"/>
    <x v="75"/>
    <x v="89"/>
    <x v="2"/>
  </r>
  <r>
    <x v="0"/>
    <x v="5"/>
    <x v="5"/>
    <x v="31"/>
    <x v="31"/>
    <x v="31"/>
    <x v="19"/>
    <x v="91"/>
    <x v="92"/>
    <x v="13"/>
    <x v="13"/>
    <x v="75"/>
    <x v="89"/>
    <x v="2"/>
  </r>
  <r>
    <x v="0"/>
    <x v="5"/>
    <x v="5"/>
    <x v="14"/>
    <x v="14"/>
    <x v="14"/>
    <x v="19"/>
    <x v="91"/>
    <x v="92"/>
    <x v="13"/>
    <x v="13"/>
    <x v="75"/>
    <x v="89"/>
    <x v="2"/>
  </r>
  <r>
    <x v="0"/>
    <x v="5"/>
    <x v="5"/>
    <x v="25"/>
    <x v="25"/>
    <x v="25"/>
    <x v="19"/>
    <x v="91"/>
    <x v="92"/>
    <x v="13"/>
    <x v="13"/>
    <x v="72"/>
    <x v="70"/>
    <x v="2"/>
  </r>
  <r>
    <x v="0"/>
    <x v="5"/>
    <x v="5"/>
    <x v="18"/>
    <x v="18"/>
    <x v="18"/>
    <x v="19"/>
    <x v="91"/>
    <x v="92"/>
    <x v="49"/>
    <x v="88"/>
    <x v="72"/>
    <x v="70"/>
    <x v="2"/>
  </r>
  <r>
    <x v="0"/>
    <x v="5"/>
    <x v="5"/>
    <x v="32"/>
    <x v="32"/>
    <x v="32"/>
    <x v="19"/>
    <x v="91"/>
    <x v="92"/>
    <x v="49"/>
    <x v="88"/>
    <x v="72"/>
    <x v="70"/>
    <x v="2"/>
  </r>
  <r>
    <x v="0"/>
    <x v="6"/>
    <x v="6"/>
    <x v="2"/>
    <x v="2"/>
    <x v="2"/>
    <x v="0"/>
    <x v="79"/>
    <x v="93"/>
    <x v="71"/>
    <x v="90"/>
    <x v="74"/>
    <x v="94"/>
    <x v="2"/>
  </r>
  <r>
    <x v="0"/>
    <x v="6"/>
    <x v="6"/>
    <x v="5"/>
    <x v="5"/>
    <x v="5"/>
    <x v="1"/>
    <x v="83"/>
    <x v="94"/>
    <x v="59"/>
    <x v="91"/>
    <x v="72"/>
    <x v="95"/>
    <x v="0"/>
  </r>
  <r>
    <x v="0"/>
    <x v="6"/>
    <x v="6"/>
    <x v="0"/>
    <x v="0"/>
    <x v="0"/>
    <x v="1"/>
    <x v="83"/>
    <x v="94"/>
    <x v="50"/>
    <x v="92"/>
    <x v="76"/>
    <x v="93"/>
    <x v="2"/>
  </r>
  <r>
    <x v="0"/>
    <x v="6"/>
    <x v="6"/>
    <x v="9"/>
    <x v="9"/>
    <x v="9"/>
    <x v="3"/>
    <x v="88"/>
    <x v="95"/>
    <x v="72"/>
    <x v="93"/>
    <x v="72"/>
    <x v="95"/>
    <x v="2"/>
  </r>
  <r>
    <x v="0"/>
    <x v="6"/>
    <x v="6"/>
    <x v="1"/>
    <x v="1"/>
    <x v="1"/>
    <x v="3"/>
    <x v="88"/>
    <x v="95"/>
    <x v="72"/>
    <x v="93"/>
    <x v="72"/>
    <x v="95"/>
    <x v="2"/>
  </r>
  <r>
    <x v="0"/>
    <x v="6"/>
    <x v="6"/>
    <x v="6"/>
    <x v="6"/>
    <x v="6"/>
    <x v="3"/>
    <x v="88"/>
    <x v="95"/>
    <x v="34"/>
    <x v="94"/>
    <x v="76"/>
    <x v="93"/>
    <x v="2"/>
  </r>
  <r>
    <x v="0"/>
    <x v="6"/>
    <x v="6"/>
    <x v="4"/>
    <x v="4"/>
    <x v="4"/>
    <x v="6"/>
    <x v="92"/>
    <x v="96"/>
    <x v="70"/>
    <x v="95"/>
    <x v="75"/>
    <x v="96"/>
    <x v="2"/>
  </r>
  <r>
    <x v="0"/>
    <x v="6"/>
    <x v="6"/>
    <x v="33"/>
    <x v="33"/>
    <x v="33"/>
    <x v="7"/>
    <x v="90"/>
    <x v="97"/>
    <x v="70"/>
    <x v="95"/>
    <x v="76"/>
    <x v="93"/>
    <x v="2"/>
  </r>
  <r>
    <x v="0"/>
    <x v="6"/>
    <x v="6"/>
    <x v="8"/>
    <x v="8"/>
    <x v="8"/>
    <x v="7"/>
    <x v="90"/>
    <x v="97"/>
    <x v="58"/>
    <x v="96"/>
    <x v="72"/>
    <x v="95"/>
    <x v="2"/>
  </r>
  <r>
    <x v="0"/>
    <x v="6"/>
    <x v="6"/>
    <x v="3"/>
    <x v="3"/>
    <x v="3"/>
    <x v="7"/>
    <x v="90"/>
    <x v="97"/>
    <x v="49"/>
    <x v="97"/>
    <x v="75"/>
    <x v="96"/>
    <x v="2"/>
  </r>
  <r>
    <x v="0"/>
    <x v="6"/>
    <x v="6"/>
    <x v="25"/>
    <x v="25"/>
    <x v="25"/>
    <x v="7"/>
    <x v="90"/>
    <x v="97"/>
    <x v="13"/>
    <x v="13"/>
    <x v="72"/>
    <x v="95"/>
    <x v="2"/>
  </r>
  <r>
    <x v="0"/>
    <x v="6"/>
    <x v="6"/>
    <x v="10"/>
    <x v="10"/>
    <x v="10"/>
    <x v="7"/>
    <x v="90"/>
    <x v="97"/>
    <x v="70"/>
    <x v="95"/>
    <x v="76"/>
    <x v="93"/>
    <x v="2"/>
  </r>
  <r>
    <x v="0"/>
    <x v="6"/>
    <x v="6"/>
    <x v="13"/>
    <x v="13"/>
    <x v="13"/>
    <x v="7"/>
    <x v="90"/>
    <x v="97"/>
    <x v="13"/>
    <x v="13"/>
    <x v="72"/>
    <x v="95"/>
    <x v="2"/>
  </r>
  <r>
    <x v="0"/>
    <x v="6"/>
    <x v="6"/>
    <x v="11"/>
    <x v="11"/>
    <x v="11"/>
    <x v="13"/>
    <x v="91"/>
    <x v="98"/>
    <x v="58"/>
    <x v="96"/>
    <x v="76"/>
    <x v="93"/>
    <x v="2"/>
  </r>
  <r>
    <x v="0"/>
    <x v="6"/>
    <x v="6"/>
    <x v="26"/>
    <x v="26"/>
    <x v="26"/>
    <x v="13"/>
    <x v="91"/>
    <x v="98"/>
    <x v="58"/>
    <x v="96"/>
    <x v="76"/>
    <x v="93"/>
    <x v="2"/>
  </r>
  <r>
    <x v="0"/>
    <x v="6"/>
    <x v="6"/>
    <x v="34"/>
    <x v="34"/>
    <x v="34"/>
    <x v="13"/>
    <x v="91"/>
    <x v="98"/>
    <x v="13"/>
    <x v="13"/>
    <x v="75"/>
    <x v="96"/>
    <x v="2"/>
  </r>
  <r>
    <x v="0"/>
    <x v="6"/>
    <x v="6"/>
    <x v="35"/>
    <x v="35"/>
    <x v="35"/>
    <x v="13"/>
    <x v="91"/>
    <x v="98"/>
    <x v="58"/>
    <x v="96"/>
    <x v="76"/>
    <x v="93"/>
    <x v="2"/>
  </r>
  <r>
    <x v="0"/>
    <x v="6"/>
    <x v="6"/>
    <x v="24"/>
    <x v="24"/>
    <x v="24"/>
    <x v="13"/>
    <x v="91"/>
    <x v="98"/>
    <x v="58"/>
    <x v="96"/>
    <x v="76"/>
    <x v="93"/>
    <x v="2"/>
  </r>
  <r>
    <x v="0"/>
    <x v="6"/>
    <x v="6"/>
    <x v="18"/>
    <x v="18"/>
    <x v="18"/>
    <x v="13"/>
    <x v="91"/>
    <x v="98"/>
    <x v="58"/>
    <x v="96"/>
    <x v="76"/>
    <x v="93"/>
    <x v="2"/>
  </r>
  <r>
    <x v="0"/>
    <x v="6"/>
    <x v="6"/>
    <x v="7"/>
    <x v="7"/>
    <x v="7"/>
    <x v="18"/>
    <x v="93"/>
    <x v="99"/>
    <x v="49"/>
    <x v="97"/>
    <x v="76"/>
    <x v="93"/>
    <x v="2"/>
  </r>
  <r>
    <x v="0"/>
    <x v="6"/>
    <x v="6"/>
    <x v="36"/>
    <x v="36"/>
    <x v="36"/>
    <x v="18"/>
    <x v="93"/>
    <x v="99"/>
    <x v="49"/>
    <x v="97"/>
    <x v="76"/>
    <x v="93"/>
    <x v="2"/>
  </r>
  <r>
    <x v="0"/>
    <x v="6"/>
    <x v="6"/>
    <x v="37"/>
    <x v="37"/>
    <x v="37"/>
    <x v="18"/>
    <x v="93"/>
    <x v="99"/>
    <x v="49"/>
    <x v="97"/>
    <x v="76"/>
    <x v="93"/>
    <x v="2"/>
  </r>
  <r>
    <x v="0"/>
    <x v="6"/>
    <x v="6"/>
    <x v="30"/>
    <x v="30"/>
    <x v="30"/>
    <x v="18"/>
    <x v="93"/>
    <x v="99"/>
    <x v="13"/>
    <x v="13"/>
    <x v="72"/>
    <x v="95"/>
    <x v="2"/>
  </r>
  <r>
    <x v="0"/>
    <x v="6"/>
    <x v="6"/>
    <x v="23"/>
    <x v="23"/>
    <x v="23"/>
    <x v="18"/>
    <x v="93"/>
    <x v="99"/>
    <x v="49"/>
    <x v="97"/>
    <x v="76"/>
    <x v="93"/>
    <x v="2"/>
  </r>
  <r>
    <x v="0"/>
    <x v="6"/>
    <x v="6"/>
    <x v="17"/>
    <x v="17"/>
    <x v="17"/>
    <x v="18"/>
    <x v="93"/>
    <x v="99"/>
    <x v="13"/>
    <x v="13"/>
    <x v="72"/>
    <x v="95"/>
    <x v="2"/>
  </r>
  <r>
    <x v="0"/>
    <x v="6"/>
    <x v="6"/>
    <x v="20"/>
    <x v="20"/>
    <x v="20"/>
    <x v="18"/>
    <x v="93"/>
    <x v="99"/>
    <x v="49"/>
    <x v="97"/>
    <x v="76"/>
    <x v="93"/>
    <x v="2"/>
  </r>
  <r>
    <x v="0"/>
    <x v="6"/>
    <x v="6"/>
    <x v="12"/>
    <x v="12"/>
    <x v="12"/>
    <x v="18"/>
    <x v="93"/>
    <x v="99"/>
    <x v="49"/>
    <x v="97"/>
    <x v="76"/>
    <x v="93"/>
    <x v="2"/>
  </r>
  <r>
    <x v="0"/>
    <x v="6"/>
    <x v="6"/>
    <x v="32"/>
    <x v="32"/>
    <x v="32"/>
    <x v="18"/>
    <x v="93"/>
    <x v="99"/>
    <x v="49"/>
    <x v="97"/>
    <x v="76"/>
    <x v="93"/>
    <x v="2"/>
  </r>
  <r>
    <x v="0"/>
    <x v="6"/>
    <x v="6"/>
    <x v="38"/>
    <x v="38"/>
    <x v="38"/>
    <x v="18"/>
    <x v="93"/>
    <x v="99"/>
    <x v="13"/>
    <x v="13"/>
    <x v="72"/>
    <x v="95"/>
    <x v="2"/>
  </r>
  <r>
    <x v="0"/>
    <x v="7"/>
    <x v="7"/>
    <x v="2"/>
    <x v="2"/>
    <x v="2"/>
    <x v="0"/>
    <x v="75"/>
    <x v="100"/>
    <x v="73"/>
    <x v="98"/>
    <x v="68"/>
    <x v="97"/>
    <x v="2"/>
  </r>
  <r>
    <x v="0"/>
    <x v="7"/>
    <x v="7"/>
    <x v="0"/>
    <x v="0"/>
    <x v="0"/>
    <x v="1"/>
    <x v="94"/>
    <x v="101"/>
    <x v="54"/>
    <x v="99"/>
    <x v="72"/>
    <x v="98"/>
    <x v="2"/>
  </r>
  <r>
    <x v="0"/>
    <x v="7"/>
    <x v="7"/>
    <x v="4"/>
    <x v="4"/>
    <x v="4"/>
    <x v="2"/>
    <x v="85"/>
    <x v="102"/>
    <x v="34"/>
    <x v="100"/>
    <x v="77"/>
    <x v="99"/>
    <x v="2"/>
  </r>
  <r>
    <x v="0"/>
    <x v="7"/>
    <x v="7"/>
    <x v="1"/>
    <x v="1"/>
    <x v="1"/>
    <x v="3"/>
    <x v="86"/>
    <x v="103"/>
    <x v="65"/>
    <x v="83"/>
    <x v="75"/>
    <x v="53"/>
    <x v="2"/>
  </r>
  <r>
    <x v="0"/>
    <x v="7"/>
    <x v="7"/>
    <x v="5"/>
    <x v="5"/>
    <x v="5"/>
    <x v="4"/>
    <x v="80"/>
    <x v="104"/>
    <x v="67"/>
    <x v="101"/>
    <x v="74"/>
    <x v="100"/>
    <x v="2"/>
  </r>
  <r>
    <x v="0"/>
    <x v="7"/>
    <x v="7"/>
    <x v="7"/>
    <x v="7"/>
    <x v="7"/>
    <x v="5"/>
    <x v="81"/>
    <x v="105"/>
    <x v="16"/>
    <x v="102"/>
    <x v="74"/>
    <x v="100"/>
    <x v="2"/>
  </r>
  <r>
    <x v="0"/>
    <x v="7"/>
    <x v="7"/>
    <x v="36"/>
    <x v="36"/>
    <x v="36"/>
    <x v="6"/>
    <x v="83"/>
    <x v="106"/>
    <x v="58"/>
    <x v="103"/>
    <x v="59"/>
    <x v="101"/>
    <x v="2"/>
  </r>
  <r>
    <x v="0"/>
    <x v="7"/>
    <x v="7"/>
    <x v="6"/>
    <x v="6"/>
    <x v="6"/>
    <x v="6"/>
    <x v="83"/>
    <x v="106"/>
    <x v="49"/>
    <x v="104"/>
    <x v="75"/>
    <x v="53"/>
    <x v="2"/>
  </r>
  <r>
    <x v="0"/>
    <x v="7"/>
    <x v="7"/>
    <x v="13"/>
    <x v="13"/>
    <x v="13"/>
    <x v="8"/>
    <x v="95"/>
    <x v="107"/>
    <x v="13"/>
    <x v="13"/>
    <x v="69"/>
    <x v="102"/>
    <x v="2"/>
  </r>
  <r>
    <x v="0"/>
    <x v="7"/>
    <x v="7"/>
    <x v="9"/>
    <x v="9"/>
    <x v="9"/>
    <x v="9"/>
    <x v="87"/>
    <x v="108"/>
    <x v="34"/>
    <x v="100"/>
    <x v="74"/>
    <x v="100"/>
    <x v="2"/>
  </r>
  <r>
    <x v="0"/>
    <x v="7"/>
    <x v="7"/>
    <x v="8"/>
    <x v="8"/>
    <x v="8"/>
    <x v="10"/>
    <x v="92"/>
    <x v="109"/>
    <x v="49"/>
    <x v="104"/>
    <x v="69"/>
    <x v="102"/>
    <x v="2"/>
  </r>
  <r>
    <x v="0"/>
    <x v="7"/>
    <x v="7"/>
    <x v="21"/>
    <x v="21"/>
    <x v="21"/>
    <x v="11"/>
    <x v="89"/>
    <x v="110"/>
    <x v="49"/>
    <x v="104"/>
    <x v="75"/>
    <x v="53"/>
    <x v="0"/>
  </r>
  <r>
    <x v="0"/>
    <x v="7"/>
    <x v="7"/>
    <x v="33"/>
    <x v="33"/>
    <x v="33"/>
    <x v="12"/>
    <x v="90"/>
    <x v="111"/>
    <x v="70"/>
    <x v="105"/>
    <x v="76"/>
    <x v="93"/>
    <x v="2"/>
  </r>
  <r>
    <x v="0"/>
    <x v="7"/>
    <x v="7"/>
    <x v="39"/>
    <x v="39"/>
    <x v="39"/>
    <x v="12"/>
    <x v="90"/>
    <x v="111"/>
    <x v="49"/>
    <x v="104"/>
    <x v="75"/>
    <x v="53"/>
    <x v="2"/>
  </r>
  <r>
    <x v="0"/>
    <x v="7"/>
    <x v="7"/>
    <x v="28"/>
    <x v="28"/>
    <x v="28"/>
    <x v="12"/>
    <x v="90"/>
    <x v="111"/>
    <x v="58"/>
    <x v="103"/>
    <x v="72"/>
    <x v="98"/>
    <x v="2"/>
  </r>
  <r>
    <x v="0"/>
    <x v="7"/>
    <x v="7"/>
    <x v="40"/>
    <x v="40"/>
    <x v="40"/>
    <x v="12"/>
    <x v="90"/>
    <x v="111"/>
    <x v="58"/>
    <x v="103"/>
    <x v="72"/>
    <x v="98"/>
    <x v="2"/>
  </r>
  <r>
    <x v="0"/>
    <x v="7"/>
    <x v="7"/>
    <x v="3"/>
    <x v="3"/>
    <x v="3"/>
    <x v="12"/>
    <x v="90"/>
    <x v="111"/>
    <x v="49"/>
    <x v="104"/>
    <x v="75"/>
    <x v="53"/>
    <x v="2"/>
  </r>
  <r>
    <x v="0"/>
    <x v="7"/>
    <x v="7"/>
    <x v="18"/>
    <x v="18"/>
    <x v="18"/>
    <x v="12"/>
    <x v="90"/>
    <x v="111"/>
    <x v="49"/>
    <x v="104"/>
    <x v="75"/>
    <x v="53"/>
    <x v="2"/>
  </r>
  <r>
    <x v="0"/>
    <x v="7"/>
    <x v="7"/>
    <x v="32"/>
    <x v="32"/>
    <x v="32"/>
    <x v="12"/>
    <x v="90"/>
    <x v="111"/>
    <x v="70"/>
    <x v="105"/>
    <x v="76"/>
    <x v="93"/>
    <x v="2"/>
  </r>
  <r>
    <x v="0"/>
    <x v="7"/>
    <x v="7"/>
    <x v="26"/>
    <x v="26"/>
    <x v="26"/>
    <x v="18"/>
    <x v="91"/>
    <x v="65"/>
    <x v="58"/>
    <x v="103"/>
    <x v="76"/>
    <x v="93"/>
    <x v="2"/>
  </r>
  <r>
    <x v="0"/>
    <x v="7"/>
    <x v="7"/>
    <x v="35"/>
    <x v="35"/>
    <x v="35"/>
    <x v="18"/>
    <x v="91"/>
    <x v="65"/>
    <x v="58"/>
    <x v="103"/>
    <x v="76"/>
    <x v="93"/>
    <x v="2"/>
  </r>
  <r>
    <x v="0"/>
    <x v="7"/>
    <x v="7"/>
    <x v="37"/>
    <x v="37"/>
    <x v="37"/>
    <x v="18"/>
    <x v="91"/>
    <x v="65"/>
    <x v="49"/>
    <x v="104"/>
    <x v="72"/>
    <x v="98"/>
    <x v="2"/>
  </r>
  <r>
    <x v="0"/>
    <x v="7"/>
    <x v="7"/>
    <x v="41"/>
    <x v="41"/>
    <x v="41"/>
    <x v="18"/>
    <x v="91"/>
    <x v="65"/>
    <x v="58"/>
    <x v="103"/>
    <x v="76"/>
    <x v="93"/>
    <x v="2"/>
  </r>
  <r>
    <x v="0"/>
    <x v="7"/>
    <x v="7"/>
    <x v="17"/>
    <x v="17"/>
    <x v="17"/>
    <x v="18"/>
    <x v="91"/>
    <x v="65"/>
    <x v="49"/>
    <x v="104"/>
    <x v="72"/>
    <x v="98"/>
    <x v="2"/>
  </r>
  <r>
    <x v="0"/>
    <x v="7"/>
    <x v="7"/>
    <x v="20"/>
    <x v="20"/>
    <x v="20"/>
    <x v="18"/>
    <x v="91"/>
    <x v="65"/>
    <x v="13"/>
    <x v="13"/>
    <x v="75"/>
    <x v="53"/>
    <x v="2"/>
  </r>
  <r>
    <x v="0"/>
    <x v="7"/>
    <x v="7"/>
    <x v="12"/>
    <x v="12"/>
    <x v="12"/>
    <x v="18"/>
    <x v="91"/>
    <x v="65"/>
    <x v="49"/>
    <x v="104"/>
    <x v="72"/>
    <x v="98"/>
    <x v="2"/>
  </r>
  <r>
    <x v="0"/>
    <x v="7"/>
    <x v="7"/>
    <x v="14"/>
    <x v="14"/>
    <x v="14"/>
    <x v="18"/>
    <x v="91"/>
    <x v="65"/>
    <x v="49"/>
    <x v="104"/>
    <x v="72"/>
    <x v="98"/>
    <x v="2"/>
  </r>
  <r>
    <x v="0"/>
    <x v="7"/>
    <x v="7"/>
    <x v="24"/>
    <x v="24"/>
    <x v="24"/>
    <x v="18"/>
    <x v="91"/>
    <x v="65"/>
    <x v="58"/>
    <x v="103"/>
    <x v="76"/>
    <x v="93"/>
    <x v="2"/>
  </r>
  <r>
    <x v="0"/>
    <x v="7"/>
    <x v="7"/>
    <x v="15"/>
    <x v="15"/>
    <x v="15"/>
    <x v="18"/>
    <x v="91"/>
    <x v="65"/>
    <x v="13"/>
    <x v="13"/>
    <x v="75"/>
    <x v="53"/>
    <x v="2"/>
  </r>
  <r>
    <x v="0"/>
    <x v="7"/>
    <x v="7"/>
    <x v="10"/>
    <x v="10"/>
    <x v="10"/>
    <x v="18"/>
    <x v="91"/>
    <x v="65"/>
    <x v="58"/>
    <x v="103"/>
    <x v="76"/>
    <x v="93"/>
    <x v="2"/>
  </r>
  <r>
    <x v="0"/>
    <x v="7"/>
    <x v="7"/>
    <x v="38"/>
    <x v="38"/>
    <x v="38"/>
    <x v="18"/>
    <x v="91"/>
    <x v="65"/>
    <x v="13"/>
    <x v="13"/>
    <x v="75"/>
    <x v="53"/>
    <x v="2"/>
  </r>
  <r>
    <x v="0"/>
    <x v="7"/>
    <x v="7"/>
    <x v="42"/>
    <x v="42"/>
    <x v="42"/>
    <x v="18"/>
    <x v="91"/>
    <x v="65"/>
    <x v="13"/>
    <x v="13"/>
    <x v="76"/>
    <x v="93"/>
    <x v="2"/>
  </r>
  <r>
    <x v="0"/>
    <x v="8"/>
    <x v="8"/>
    <x v="0"/>
    <x v="0"/>
    <x v="0"/>
    <x v="0"/>
    <x v="96"/>
    <x v="112"/>
    <x v="48"/>
    <x v="106"/>
    <x v="59"/>
    <x v="47"/>
    <x v="2"/>
  </r>
  <r>
    <x v="0"/>
    <x v="8"/>
    <x v="8"/>
    <x v="4"/>
    <x v="4"/>
    <x v="4"/>
    <x v="1"/>
    <x v="84"/>
    <x v="113"/>
    <x v="60"/>
    <x v="107"/>
    <x v="56"/>
    <x v="94"/>
    <x v="2"/>
  </r>
  <r>
    <x v="0"/>
    <x v="8"/>
    <x v="8"/>
    <x v="2"/>
    <x v="2"/>
    <x v="2"/>
    <x v="1"/>
    <x v="84"/>
    <x v="113"/>
    <x v="73"/>
    <x v="108"/>
    <x v="52"/>
    <x v="103"/>
    <x v="2"/>
  </r>
  <r>
    <x v="0"/>
    <x v="8"/>
    <x v="8"/>
    <x v="6"/>
    <x v="6"/>
    <x v="6"/>
    <x v="3"/>
    <x v="66"/>
    <x v="114"/>
    <x v="60"/>
    <x v="107"/>
    <x v="69"/>
    <x v="67"/>
    <x v="2"/>
  </r>
  <r>
    <x v="0"/>
    <x v="8"/>
    <x v="8"/>
    <x v="5"/>
    <x v="5"/>
    <x v="5"/>
    <x v="4"/>
    <x v="79"/>
    <x v="115"/>
    <x v="73"/>
    <x v="108"/>
    <x v="75"/>
    <x v="104"/>
    <x v="2"/>
  </r>
  <r>
    <x v="0"/>
    <x v="8"/>
    <x v="8"/>
    <x v="1"/>
    <x v="1"/>
    <x v="1"/>
    <x v="5"/>
    <x v="67"/>
    <x v="116"/>
    <x v="69"/>
    <x v="109"/>
    <x v="69"/>
    <x v="67"/>
    <x v="2"/>
  </r>
  <r>
    <x v="0"/>
    <x v="8"/>
    <x v="8"/>
    <x v="7"/>
    <x v="7"/>
    <x v="7"/>
    <x v="6"/>
    <x v="68"/>
    <x v="117"/>
    <x v="69"/>
    <x v="109"/>
    <x v="75"/>
    <x v="104"/>
    <x v="2"/>
  </r>
  <r>
    <x v="0"/>
    <x v="8"/>
    <x v="8"/>
    <x v="13"/>
    <x v="13"/>
    <x v="13"/>
    <x v="6"/>
    <x v="68"/>
    <x v="117"/>
    <x v="13"/>
    <x v="13"/>
    <x v="65"/>
    <x v="105"/>
    <x v="2"/>
  </r>
  <r>
    <x v="0"/>
    <x v="8"/>
    <x v="8"/>
    <x v="11"/>
    <x v="11"/>
    <x v="11"/>
    <x v="8"/>
    <x v="81"/>
    <x v="118"/>
    <x v="34"/>
    <x v="110"/>
    <x v="68"/>
    <x v="95"/>
    <x v="2"/>
  </r>
  <r>
    <x v="0"/>
    <x v="8"/>
    <x v="8"/>
    <x v="3"/>
    <x v="3"/>
    <x v="3"/>
    <x v="8"/>
    <x v="81"/>
    <x v="118"/>
    <x v="72"/>
    <x v="78"/>
    <x v="59"/>
    <x v="47"/>
    <x v="2"/>
  </r>
  <r>
    <x v="0"/>
    <x v="8"/>
    <x v="8"/>
    <x v="8"/>
    <x v="8"/>
    <x v="8"/>
    <x v="10"/>
    <x v="82"/>
    <x v="119"/>
    <x v="60"/>
    <x v="107"/>
    <x v="69"/>
    <x v="67"/>
    <x v="2"/>
  </r>
  <r>
    <x v="0"/>
    <x v="8"/>
    <x v="8"/>
    <x v="10"/>
    <x v="10"/>
    <x v="10"/>
    <x v="11"/>
    <x v="95"/>
    <x v="120"/>
    <x v="59"/>
    <x v="111"/>
    <x v="72"/>
    <x v="106"/>
    <x v="2"/>
  </r>
  <r>
    <x v="0"/>
    <x v="8"/>
    <x v="8"/>
    <x v="36"/>
    <x v="36"/>
    <x v="36"/>
    <x v="12"/>
    <x v="87"/>
    <x v="121"/>
    <x v="70"/>
    <x v="42"/>
    <x v="69"/>
    <x v="67"/>
    <x v="2"/>
  </r>
  <r>
    <x v="0"/>
    <x v="8"/>
    <x v="8"/>
    <x v="12"/>
    <x v="12"/>
    <x v="12"/>
    <x v="12"/>
    <x v="87"/>
    <x v="121"/>
    <x v="60"/>
    <x v="107"/>
    <x v="72"/>
    <x v="106"/>
    <x v="2"/>
  </r>
  <r>
    <x v="0"/>
    <x v="8"/>
    <x v="8"/>
    <x v="14"/>
    <x v="14"/>
    <x v="14"/>
    <x v="12"/>
    <x v="87"/>
    <x v="121"/>
    <x v="70"/>
    <x v="42"/>
    <x v="74"/>
    <x v="25"/>
    <x v="2"/>
  </r>
  <r>
    <x v="0"/>
    <x v="8"/>
    <x v="8"/>
    <x v="9"/>
    <x v="9"/>
    <x v="9"/>
    <x v="15"/>
    <x v="88"/>
    <x v="122"/>
    <x v="34"/>
    <x v="110"/>
    <x v="75"/>
    <x v="104"/>
    <x v="2"/>
  </r>
  <r>
    <x v="0"/>
    <x v="8"/>
    <x v="8"/>
    <x v="26"/>
    <x v="26"/>
    <x v="26"/>
    <x v="16"/>
    <x v="92"/>
    <x v="79"/>
    <x v="49"/>
    <x v="112"/>
    <x v="69"/>
    <x v="67"/>
    <x v="2"/>
  </r>
  <r>
    <x v="0"/>
    <x v="8"/>
    <x v="8"/>
    <x v="35"/>
    <x v="35"/>
    <x v="35"/>
    <x v="16"/>
    <x v="92"/>
    <x v="79"/>
    <x v="58"/>
    <x v="70"/>
    <x v="74"/>
    <x v="25"/>
    <x v="2"/>
  </r>
  <r>
    <x v="0"/>
    <x v="8"/>
    <x v="8"/>
    <x v="43"/>
    <x v="43"/>
    <x v="43"/>
    <x v="16"/>
    <x v="92"/>
    <x v="79"/>
    <x v="13"/>
    <x v="13"/>
    <x v="60"/>
    <x v="8"/>
    <x v="2"/>
  </r>
  <r>
    <x v="0"/>
    <x v="8"/>
    <x v="8"/>
    <x v="17"/>
    <x v="17"/>
    <x v="17"/>
    <x v="16"/>
    <x v="92"/>
    <x v="79"/>
    <x v="13"/>
    <x v="13"/>
    <x v="60"/>
    <x v="8"/>
    <x v="2"/>
  </r>
  <r>
    <x v="0"/>
    <x v="8"/>
    <x v="8"/>
    <x v="19"/>
    <x v="19"/>
    <x v="19"/>
    <x v="16"/>
    <x v="92"/>
    <x v="79"/>
    <x v="58"/>
    <x v="70"/>
    <x v="74"/>
    <x v="25"/>
    <x v="2"/>
  </r>
  <r>
    <x v="0"/>
    <x v="9"/>
    <x v="9"/>
    <x v="1"/>
    <x v="1"/>
    <x v="1"/>
    <x v="0"/>
    <x v="85"/>
    <x v="123"/>
    <x v="69"/>
    <x v="113"/>
    <x v="74"/>
    <x v="107"/>
    <x v="2"/>
  </r>
  <r>
    <x v="0"/>
    <x v="9"/>
    <x v="9"/>
    <x v="3"/>
    <x v="3"/>
    <x v="3"/>
    <x v="1"/>
    <x v="86"/>
    <x v="124"/>
    <x v="33"/>
    <x v="114"/>
    <x v="76"/>
    <x v="93"/>
    <x v="2"/>
  </r>
  <r>
    <x v="0"/>
    <x v="9"/>
    <x v="9"/>
    <x v="2"/>
    <x v="2"/>
    <x v="2"/>
    <x v="2"/>
    <x v="80"/>
    <x v="125"/>
    <x v="59"/>
    <x v="115"/>
    <x v="67"/>
    <x v="108"/>
    <x v="2"/>
  </r>
  <r>
    <x v="0"/>
    <x v="9"/>
    <x v="9"/>
    <x v="0"/>
    <x v="0"/>
    <x v="0"/>
    <x v="3"/>
    <x v="81"/>
    <x v="126"/>
    <x v="61"/>
    <x v="116"/>
    <x v="72"/>
    <x v="109"/>
    <x v="2"/>
  </r>
  <r>
    <x v="0"/>
    <x v="9"/>
    <x v="9"/>
    <x v="5"/>
    <x v="5"/>
    <x v="5"/>
    <x v="4"/>
    <x v="95"/>
    <x v="127"/>
    <x v="58"/>
    <x v="117"/>
    <x v="67"/>
    <x v="108"/>
    <x v="2"/>
  </r>
  <r>
    <x v="0"/>
    <x v="9"/>
    <x v="9"/>
    <x v="4"/>
    <x v="4"/>
    <x v="4"/>
    <x v="5"/>
    <x v="88"/>
    <x v="128"/>
    <x v="13"/>
    <x v="13"/>
    <x v="67"/>
    <x v="108"/>
    <x v="2"/>
  </r>
  <r>
    <x v="0"/>
    <x v="9"/>
    <x v="9"/>
    <x v="24"/>
    <x v="24"/>
    <x v="24"/>
    <x v="5"/>
    <x v="88"/>
    <x v="128"/>
    <x v="70"/>
    <x v="118"/>
    <x v="74"/>
    <x v="107"/>
    <x v="2"/>
  </r>
  <r>
    <x v="0"/>
    <x v="9"/>
    <x v="9"/>
    <x v="10"/>
    <x v="10"/>
    <x v="10"/>
    <x v="5"/>
    <x v="88"/>
    <x v="128"/>
    <x v="72"/>
    <x v="119"/>
    <x v="72"/>
    <x v="109"/>
    <x v="2"/>
  </r>
  <r>
    <x v="0"/>
    <x v="9"/>
    <x v="9"/>
    <x v="7"/>
    <x v="7"/>
    <x v="7"/>
    <x v="8"/>
    <x v="90"/>
    <x v="129"/>
    <x v="49"/>
    <x v="120"/>
    <x v="75"/>
    <x v="110"/>
    <x v="2"/>
  </r>
  <r>
    <x v="0"/>
    <x v="9"/>
    <x v="9"/>
    <x v="14"/>
    <x v="14"/>
    <x v="14"/>
    <x v="8"/>
    <x v="90"/>
    <x v="129"/>
    <x v="58"/>
    <x v="117"/>
    <x v="72"/>
    <x v="109"/>
    <x v="2"/>
  </r>
  <r>
    <x v="0"/>
    <x v="9"/>
    <x v="9"/>
    <x v="11"/>
    <x v="11"/>
    <x v="11"/>
    <x v="10"/>
    <x v="91"/>
    <x v="130"/>
    <x v="49"/>
    <x v="120"/>
    <x v="72"/>
    <x v="109"/>
    <x v="2"/>
  </r>
  <r>
    <x v="0"/>
    <x v="9"/>
    <x v="9"/>
    <x v="6"/>
    <x v="6"/>
    <x v="6"/>
    <x v="10"/>
    <x v="91"/>
    <x v="130"/>
    <x v="49"/>
    <x v="120"/>
    <x v="76"/>
    <x v="93"/>
    <x v="0"/>
  </r>
  <r>
    <x v="0"/>
    <x v="9"/>
    <x v="9"/>
    <x v="34"/>
    <x v="34"/>
    <x v="34"/>
    <x v="12"/>
    <x v="93"/>
    <x v="131"/>
    <x v="13"/>
    <x v="13"/>
    <x v="72"/>
    <x v="109"/>
    <x v="2"/>
  </r>
  <r>
    <x v="0"/>
    <x v="9"/>
    <x v="9"/>
    <x v="36"/>
    <x v="36"/>
    <x v="36"/>
    <x v="12"/>
    <x v="93"/>
    <x v="131"/>
    <x v="13"/>
    <x v="13"/>
    <x v="72"/>
    <x v="109"/>
    <x v="2"/>
  </r>
  <r>
    <x v="0"/>
    <x v="9"/>
    <x v="9"/>
    <x v="27"/>
    <x v="27"/>
    <x v="27"/>
    <x v="12"/>
    <x v="93"/>
    <x v="131"/>
    <x v="13"/>
    <x v="13"/>
    <x v="72"/>
    <x v="109"/>
    <x v="2"/>
  </r>
  <r>
    <x v="0"/>
    <x v="9"/>
    <x v="9"/>
    <x v="44"/>
    <x v="44"/>
    <x v="44"/>
    <x v="12"/>
    <x v="93"/>
    <x v="131"/>
    <x v="13"/>
    <x v="13"/>
    <x v="72"/>
    <x v="109"/>
    <x v="2"/>
  </r>
  <r>
    <x v="0"/>
    <x v="9"/>
    <x v="9"/>
    <x v="45"/>
    <x v="45"/>
    <x v="45"/>
    <x v="12"/>
    <x v="93"/>
    <x v="131"/>
    <x v="13"/>
    <x v="13"/>
    <x v="76"/>
    <x v="93"/>
    <x v="0"/>
  </r>
  <r>
    <x v="0"/>
    <x v="9"/>
    <x v="9"/>
    <x v="23"/>
    <x v="23"/>
    <x v="23"/>
    <x v="12"/>
    <x v="93"/>
    <x v="131"/>
    <x v="13"/>
    <x v="13"/>
    <x v="72"/>
    <x v="109"/>
    <x v="2"/>
  </r>
  <r>
    <x v="0"/>
    <x v="9"/>
    <x v="9"/>
    <x v="17"/>
    <x v="17"/>
    <x v="17"/>
    <x v="12"/>
    <x v="93"/>
    <x v="131"/>
    <x v="13"/>
    <x v="13"/>
    <x v="72"/>
    <x v="109"/>
    <x v="2"/>
  </r>
  <r>
    <x v="0"/>
    <x v="9"/>
    <x v="9"/>
    <x v="8"/>
    <x v="8"/>
    <x v="8"/>
    <x v="12"/>
    <x v="93"/>
    <x v="131"/>
    <x v="49"/>
    <x v="120"/>
    <x v="76"/>
    <x v="93"/>
    <x v="2"/>
  </r>
  <r>
    <x v="0"/>
    <x v="9"/>
    <x v="9"/>
    <x v="29"/>
    <x v="29"/>
    <x v="29"/>
    <x v="12"/>
    <x v="93"/>
    <x v="131"/>
    <x v="13"/>
    <x v="13"/>
    <x v="72"/>
    <x v="109"/>
    <x v="2"/>
  </r>
  <r>
    <x v="0"/>
    <x v="9"/>
    <x v="9"/>
    <x v="20"/>
    <x v="20"/>
    <x v="20"/>
    <x v="12"/>
    <x v="93"/>
    <x v="131"/>
    <x v="49"/>
    <x v="120"/>
    <x v="76"/>
    <x v="93"/>
    <x v="2"/>
  </r>
  <r>
    <x v="0"/>
    <x v="9"/>
    <x v="9"/>
    <x v="25"/>
    <x v="25"/>
    <x v="25"/>
    <x v="12"/>
    <x v="93"/>
    <x v="131"/>
    <x v="13"/>
    <x v="13"/>
    <x v="76"/>
    <x v="93"/>
    <x v="0"/>
  </r>
  <r>
    <x v="0"/>
    <x v="9"/>
    <x v="9"/>
    <x v="32"/>
    <x v="32"/>
    <x v="32"/>
    <x v="12"/>
    <x v="93"/>
    <x v="131"/>
    <x v="13"/>
    <x v="13"/>
    <x v="72"/>
    <x v="109"/>
    <x v="2"/>
  </r>
  <r>
    <x v="0"/>
    <x v="9"/>
    <x v="9"/>
    <x v="38"/>
    <x v="38"/>
    <x v="38"/>
    <x v="12"/>
    <x v="93"/>
    <x v="131"/>
    <x v="13"/>
    <x v="13"/>
    <x v="76"/>
    <x v="93"/>
    <x v="0"/>
  </r>
  <r>
    <x v="0"/>
    <x v="9"/>
    <x v="9"/>
    <x v="42"/>
    <x v="42"/>
    <x v="42"/>
    <x v="12"/>
    <x v="93"/>
    <x v="131"/>
    <x v="13"/>
    <x v="13"/>
    <x v="76"/>
    <x v="93"/>
    <x v="2"/>
  </r>
  <r>
    <x v="0"/>
    <x v="10"/>
    <x v="10"/>
    <x v="0"/>
    <x v="0"/>
    <x v="0"/>
    <x v="0"/>
    <x v="63"/>
    <x v="132"/>
    <x v="57"/>
    <x v="121"/>
    <x v="60"/>
    <x v="111"/>
    <x v="2"/>
  </r>
  <r>
    <x v="0"/>
    <x v="10"/>
    <x v="10"/>
    <x v="2"/>
    <x v="2"/>
    <x v="2"/>
    <x v="1"/>
    <x v="97"/>
    <x v="133"/>
    <x v="31"/>
    <x v="122"/>
    <x v="66"/>
    <x v="112"/>
    <x v="2"/>
  </r>
  <r>
    <x v="0"/>
    <x v="10"/>
    <x v="10"/>
    <x v="4"/>
    <x v="4"/>
    <x v="4"/>
    <x v="2"/>
    <x v="98"/>
    <x v="134"/>
    <x v="67"/>
    <x v="123"/>
    <x v="64"/>
    <x v="113"/>
    <x v="2"/>
  </r>
  <r>
    <x v="0"/>
    <x v="10"/>
    <x v="10"/>
    <x v="5"/>
    <x v="5"/>
    <x v="5"/>
    <x v="3"/>
    <x v="75"/>
    <x v="135"/>
    <x v="66"/>
    <x v="124"/>
    <x v="67"/>
    <x v="90"/>
    <x v="2"/>
  </r>
  <r>
    <x v="0"/>
    <x v="10"/>
    <x v="10"/>
    <x v="3"/>
    <x v="3"/>
    <x v="3"/>
    <x v="4"/>
    <x v="77"/>
    <x v="136"/>
    <x v="17"/>
    <x v="125"/>
    <x v="72"/>
    <x v="18"/>
    <x v="2"/>
  </r>
  <r>
    <x v="0"/>
    <x v="10"/>
    <x v="10"/>
    <x v="1"/>
    <x v="1"/>
    <x v="1"/>
    <x v="4"/>
    <x v="77"/>
    <x v="136"/>
    <x v="74"/>
    <x v="126"/>
    <x v="60"/>
    <x v="111"/>
    <x v="2"/>
  </r>
  <r>
    <x v="0"/>
    <x v="10"/>
    <x v="10"/>
    <x v="8"/>
    <x v="8"/>
    <x v="8"/>
    <x v="6"/>
    <x v="79"/>
    <x v="137"/>
    <x v="65"/>
    <x v="127"/>
    <x v="67"/>
    <x v="90"/>
    <x v="2"/>
  </r>
  <r>
    <x v="0"/>
    <x v="10"/>
    <x v="10"/>
    <x v="6"/>
    <x v="6"/>
    <x v="6"/>
    <x v="6"/>
    <x v="79"/>
    <x v="137"/>
    <x v="33"/>
    <x v="128"/>
    <x v="74"/>
    <x v="114"/>
    <x v="2"/>
  </r>
  <r>
    <x v="0"/>
    <x v="10"/>
    <x v="10"/>
    <x v="11"/>
    <x v="11"/>
    <x v="11"/>
    <x v="8"/>
    <x v="85"/>
    <x v="138"/>
    <x v="72"/>
    <x v="129"/>
    <x v="66"/>
    <x v="112"/>
    <x v="2"/>
  </r>
  <r>
    <x v="0"/>
    <x v="10"/>
    <x v="10"/>
    <x v="7"/>
    <x v="7"/>
    <x v="7"/>
    <x v="9"/>
    <x v="68"/>
    <x v="139"/>
    <x v="65"/>
    <x v="127"/>
    <x v="74"/>
    <x v="114"/>
    <x v="2"/>
  </r>
  <r>
    <x v="0"/>
    <x v="10"/>
    <x v="10"/>
    <x v="24"/>
    <x v="24"/>
    <x v="24"/>
    <x v="10"/>
    <x v="82"/>
    <x v="140"/>
    <x v="34"/>
    <x v="130"/>
    <x v="67"/>
    <x v="90"/>
    <x v="2"/>
  </r>
  <r>
    <x v="0"/>
    <x v="10"/>
    <x v="10"/>
    <x v="10"/>
    <x v="10"/>
    <x v="10"/>
    <x v="10"/>
    <x v="82"/>
    <x v="140"/>
    <x v="67"/>
    <x v="123"/>
    <x v="76"/>
    <x v="93"/>
    <x v="2"/>
  </r>
  <r>
    <x v="0"/>
    <x v="10"/>
    <x v="10"/>
    <x v="9"/>
    <x v="9"/>
    <x v="9"/>
    <x v="12"/>
    <x v="83"/>
    <x v="141"/>
    <x v="72"/>
    <x v="129"/>
    <x v="69"/>
    <x v="89"/>
    <x v="2"/>
  </r>
  <r>
    <x v="0"/>
    <x v="10"/>
    <x v="10"/>
    <x v="13"/>
    <x v="13"/>
    <x v="13"/>
    <x v="13"/>
    <x v="95"/>
    <x v="142"/>
    <x v="13"/>
    <x v="13"/>
    <x v="75"/>
    <x v="70"/>
    <x v="0"/>
  </r>
  <r>
    <x v="0"/>
    <x v="10"/>
    <x v="10"/>
    <x v="33"/>
    <x v="33"/>
    <x v="33"/>
    <x v="14"/>
    <x v="88"/>
    <x v="143"/>
    <x v="49"/>
    <x v="131"/>
    <x v="60"/>
    <x v="111"/>
    <x v="2"/>
  </r>
  <r>
    <x v="0"/>
    <x v="10"/>
    <x v="10"/>
    <x v="12"/>
    <x v="12"/>
    <x v="12"/>
    <x v="14"/>
    <x v="88"/>
    <x v="143"/>
    <x v="60"/>
    <x v="132"/>
    <x v="76"/>
    <x v="93"/>
    <x v="2"/>
  </r>
  <r>
    <x v="0"/>
    <x v="10"/>
    <x v="10"/>
    <x v="35"/>
    <x v="35"/>
    <x v="35"/>
    <x v="16"/>
    <x v="92"/>
    <x v="144"/>
    <x v="70"/>
    <x v="133"/>
    <x v="75"/>
    <x v="70"/>
    <x v="2"/>
  </r>
  <r>
    <x v="0"/>
    <x v="10"/>
    <x v="10"/>
    <x v="18"/>
    <x v="18"/>
    <x v="18"/>
    <x v="16"/>
    <x v="92"/>
    <x v="144"/>
    <x v="70"/>
    <x v="133"/>
    <x v="75"/>
    <x v="70"/>
    <x v="2"/>
  </r>
  <r>
    <x v="0"/>
    <x v="10"/>
    <x v="10"/>
    <x v="26"/>
    <x v="26"/>
    <x v="26"/>
    <x v="19"/>
    <x v="89"/>
    <x v="145"/>
    <x v="58"/>
    <x v="134"/>
    <x v="75"/>
    <x v="70"/>
    <x v="2"/>
  </r>
  <r>
    <x v="0"/>
    <x v="10"/>
    <x v="10"/>
    <x v="17"/>
    <x v="17"/>
    <x v="17"/>
    <x v="19"/>
    <x v="89"/>
    <x v="145"/>
    <x v="49"/>
    <x v="131"/>
    <x v="74"/>
    <x v="114"/>
    <x v="2"/>
  </r>
  <r>
    <x v="0"/>
    <x v="10"/>
    <x v="10"/>
    <x v="29"/>
    <x v="29"/>
    <x v="29"/>
    <x v="19"/>
    <x v="89"/>
    <x v="145"/>
    <x v="58"/>
    <x v="134"/>
    <x v="75"/>
    <x v="70"/>
    <x v="2"/>
  </r>
  <r>
    <x v="0"/>
    <x v="10"/>
    <x v="10"/>
    <x v="14"/>
    <x v="14"/>
    <x v="14"/>
    <x v="19"/>
    <x v="89"/>
    <x v="145"/>
    <x v="70"/>
    <x v="133"/>
    <x v="76"/>
    <x v="93"/>
    <x v="2"/>
  </r>
  <r>
    <x v="0"/>
    <x v="10"/>
    <x v="10"/>
    <x v="22"/>
    <x v="22"/>
    <x v="22"/>
    <x v="19"/>
    <x v="89"/>
    <x v="145"/>
    <x v="70"/>
    <x v="133"/>
    <x v="72"/>
    <x v="18"/>
    <x v="2"/>
  </r>
  <r>
    <x v="0"/>
    <x v="11"/>
    <x v="11"/>
    <x v="0"/>
    <x v="0"/>
    <x v="0"/>
    <x v="0"/>
    <x v="99"/>
    <x v="146"/>
    <x v="30"/>
    <x v="135"/>
    <x v="60"/>
    <x v="115"/>
    <x v="2"/>
  </r>
  <r>
    <x v="0"/>
    <x v="11"/>
    <x v="11"/>
    <x v="1"/>
    <x v="1"/>
    <x v="1"/>
    <x v="1"/>
    <x v="100"/>
    <x v="132"/>
    <x v="75"/>
    <x v="136"/>
    <x v="74"/>
    <x v="116"/>
    <x v="2"/>
  </r>
  <r>
    <x v="0"/>
    <x v="11"/>
    <x v="11"/>
    <x v="2"/>
    <x v="2"/>
    <x v="2"/>
    <x v="2"/>
    <x v="73"/>
    <x v="147"/>
    <x v="54"/>
    <x v="137"/>
    <x v="64"/>
    <x v="117"/>
    <x v="2"/>
  </r>
  <r>
    <x v="0"/>
    <x v="11"/>
    <x v="11"/>
    <x v="4"/>
    <x v="4"/>
    <x v="4"/>
    <x v="3"/>
    <x v="98"/>
    <x v="148"/>
    <x v="72"/>
    <x v="138"/>
    <x v="71"/>
    <x v="118"/>
    <x v="2"/>
  </r>
  <r>
    <x v="0"/>
    <x v="11"/>
    <x v="11"/>
    <x v="6"/>
    <x v="6"/>
    <x v="6"/>
    <x v="4"/>
    <x v="77"/>
    <x v="149"/>
    <x v="59"/>
    <x v="139"/>
    <x v="74"/>
    <x v="116"/>
    <x v="2"/>
  </r>
  <r>
    <x v="0"/>
    <x v="11"/>
    <x v="11"/>
    <x v="7"/>
    <x v="7"/>
    <x v="7"/>
    <x v="5"/>
    <x v="94"/>
    <x v="150"/>
    <x v="65"/>
    <x v="140"/>
    <x v="68"/>
    <x v="119"/>
    <x v="2"/>
  </r>
  <r>
    <x v="0"/>
    <x v="11"/>
    <x v="11"/>
    <x v="5"/>
    <x v="5"/>
    <x v="5"/>
    <x v="5"/>
    <x v="94"/>
    <x v="150"/>
    <x v="74"/>
    <x v="141"/>
    <x v="74"/>
    <x v="116"/>
    <x v="2"/>
  </r>
  <r>
    <x v="0"/>
    <x v="11"/>
    <x v="11"/>
    <x v="8"/>
    <x v="8"/>
    <x v="8"/>
    <x v="7"/>
    <x v="67"/>
    <x v="151"/>
    <x v="16"/>
    <x v="142"/>
    <x v="68"/>
    <x v="119"/>
    <x v="2"/>
  </r>
  <r>
    <x v="0"/>
    <x v="11"/>
    <x v="11"/>
    <x v="3"/>
    <x v="3"/>
    <x v="3"/>
    <x v="8"/>
    <x v="85"/>
    <x v="152"/>
    <x v="65"/>
    <x v="140"/>
    <x v="69"/>
    <x v="120"/>
    <x v="2"/>
  </r>
  <r>
    <x v="0"/>
    <x v="11"/>
    <x v="11"/>
    <x v="14"/>
    <x v="14"/>
    <x v="14"/>
    <x v="9"/>
    <x v="80"/>
    <x v="153"/>
    <x v="50"/>
    <x v="143"/>
    <x v="60"/>
    <x v="115"/>
    <x v="2"/>
  </r>
  <r>
    <x v="0"/>
    <x v="11"/>
    <x v="11"/>
    <x v="10"/>
    <x v="10"/>
    <x v="10"/>
    <x v="9"/>
    <x v="80"/>
    <x v="153"/>
    <x v="65"/>
    <x v="140"/>
    <x v="72"/>
    <x v="55"/>
    <x v="2"/>
  </r>
  <r>
    <x v="0"/>
    <x v="11"/>
    <x v="11"/>
    <x v="26"/>
    <x v="26"/>
    <x v="26"/>
    <x v="11"/>
    <x v="101"/>
    <x v="73"/>
    <x v="16"/>
    <x v="142"/>
    <x v="75"/>
    <x v="121"/>
    <x v="2"/>
  </r>
  <r>
    <x v="0"/>
    <x v="11"/>
    <x v="11"/>
    <x v="9"/>
    <x v="9"/>
    <x v="9"/>
    <x v="11"/>
    <x v="101"/>
    <x v="73"/>
    <x v="59"/>
    <x v="139"/>
    <x v="69"/>
    <x v="120"/>
    <x v="2"/>
  </r>
  <r>
    <x v="0"/>
    <x v="11"/>
    <x v="11"/>
    <x v="11"/>
    <x v="11"/>
    <x v="11"/>
    <x v="13"/>
    <x v="82"/>
    <x v="141"/>
    <x v="72"/>
    <x v="138"/>
    <x v="60"/>
    <x v="115"/>
    <x v="2"/>
  </r>
  <r>
    <x v="0"/>
    <x v="11"/>
    <x v="11"/>
    <x v="12"/>
    <x v="12"/>
    <x v="12"/>
    <x v="14"/>
    <x v="95"/>
    <x v="154"/>
    <x v="60"/>
    <x v="144"/>
    <x v="75"/>
    <x v="121"/>
    <x v="2"/>
  </r>
  <r>
    <x v="0"/>
    <x v="11"/>
    <x v="11"/>
    <x v="19"/>
    <x v="19"/>
    <x v="19"/>
    <x v="15"/>
    <x v="87"/>
    <x v="155"/>
    <x v="49"/>
    <x v="66"/>
    <x v="67"/>
    <x v="122"/>
    <x v="2"/>
  </r>
  <r>
    <x v="0"/>
    <x v="11"/>
    <x v="11"/>
    <x v="13"/>
    <x v="13"/>
    <x v="13"/>
    <x v="16"/>
    <x v="88"/>
    <x v="156"/>
    <x v="13"/>
    <x v="13"/>
    <x v="67"/>
    <x v="122"/>
    <x v="2"/>
  </r>
  <r>
    <x v="0"/>
    <x v="11"/>
    <x v="11"/>
    <x v="16"/>
    <x v="16"/>
    <x v="16"/>
    <x v="17"/>
    <x v="89"/>
    <x v="157"/>
    <x v="13"/>
    <x v="13"/>
    <x v="69"/>
    <x v="120"/>
    <x v="2"/>
  </r>
  <r>
    <x v="0"/>
    <x v="11"/>
    <x v="11"/>
    <x v="15"/>
    <x v="15"/>
    <x v="15"/>
    <x v="17"/>
    <x v="89"/>
    <x v="157"/>
    <x v="34"/>
    <x v="145"/>
    <x v="76"/>
    <x v="93"/>
    <x v="2"/>
  </r>
  <r>
    <x v="0"/>
    <x v="11"/>
    <x v="11"/>
    <x v="18"/>
    <x v="18"/>
    <x v="18"/>
    <x v="17"/>
    <x v="89"/>
    <x v="157"/>
    <x v="34"/>
    <x v="145"/>
    <x v="76"/>
    <x v="93"/>
    <x v="2"/>
  </r>
  <r>
    <x v="0"/>
    <x v="12"/>
    <x v="12"/>
    <x v="0"/>
    <x v="0"/>
    <x v="0"/>
    <x v="0"/>
    <x v="64"/>
    <x v="158"/>
    <x v="32"/>
    <x v="146"/>
    <x v="60"/>
    <x v="123"/>
    <x v="2"/>
  </r>
  <r>
    <x v="0"/>
    <x v="12"/>
    <x v="12"/>
    <x v="2"/>
    <x v="2"/>
    <x v="2"/>
    <x v="1"/>
    <x v="102"/>
    <x v="159"/>
    <x v="61"/>
    <x v="147"/>
    <x v="57"/>
    <x v="124"/>
    <x v="2"/>
  </r>
  <r>
    <x v="0"/>
    <x v="12"/>
    <x v="12"/>
    <x v="4"/>
    <x v="4"/>
    <x v="4"/>
    <x v="2"/>
    <x v="74"/>
    <x v="160"/>
    <x v="50"/>
    <x v="148"/>
    <x v="45"/>
    <x v="125"/>
    <x v="2"/>
  </r>
  <r>
    <x v="0"/>
    <x v="12"/>
    <x v="12"/>
    <x v="7"/>
    <x v="7"/>
    <x v="7"/>
    <x v="2"/>
    <x v="74"/>
    <x v="160"/>
    <x v="73"/>
    <x v="108"/>
    <x v="73"/>
    <x v="126"/>
    <x v="2"/>
  </r>
  <r>
    <x v="0"/>
    <x v="12"/>
    <x v="12"/>
    <x v="5"/>
    <x v="5"/>
    <x v="5"/>
    <x v="4"/>
    <x v="78"/>
    <x v="161"/>
    <x v="71"/>
    <x v="149"/>
    <x v="69"/>
    <x v="30"/>
    <x v="2"/>
  </r>
  <r>
    <x v="0"/>
    <x v="12"/>
    <x v="12"/>
    <x v="6"/>
    <x v="6"/>
    <x v="6"/>
    <x v="5"/>
    <x v="68"/>
    <x v="162"/>
    <x v="67"/>
    <x v="150"/>
    <x v="75"/>
    <x v="36"/>
    <x v="2"/>
  </r>
  <r>
    <x v="0"/>
    <x v="12"/>
    <x v="12"/>
    <x v="8"/>
    <x v="8"/>
    <x v="8"/>
    <x v="6"/>
    <x v="86"/>
    <x v="163"/>
    <x v="16"/>
    <x v="151"/>
    <x v="60"/>
    <x v="123"/>
    <x v="2"/>
  </r>
  <r>
    <x v="0"/>
    <x v="12"/>
    <x v="12"/>
    <x v="1"/>
    <x v="1"/>
    <x v="1"/>
    <x v="6"/>
    <x v="86"/>
    <x v="163"/>
    <x v="69"/>
    <x v="109"/>
    <x v="72"/>
    <x v="66"/>
    <x v="2"/>
  </r>
  <r>
    <x v="0"/>
    <x v="12"/>
    <x v="12"/>
    <x v="33"/>
    <x v="33"/>
    <x v="33"/>
    <x v="8"/>
    <x v="81"/>
    <x v="164"/>
    <x v="70"/>
    <x v="42"/>
    <x v="65"/>
    <x v="127"/>
    <x v="2"/>
  </r>
  <r>
    <x v="0"/>
    <x v="12"/>
    <x v="12"/>
    <x v="11"/>
    <x v="11"/>
    <x v="11"/>
    <x v="9"/>
    <x v="101"/>
    <x v="165"/>
    <x v="72"/>
    <x v="78"/>
    <x v="67"/>
    <x v="128"/>
    <x v="2"/>
  </r>
  <r>
    <x v="0"/>
    <x v="12"/>
    <x v="12"/>
    <x v="18"/>
    <x v="18"/>
    <x v="18"/>
    <x v="10"/>
    <x v="82"/>
    <x v="166"/>
    <x v="16"/>
    <x v="151"/>
    <x v="72"/>
    <x v="66"/>
    <x v="2"/>
  </r>
  <r>
    <x v="0"/>
    <x v="12"/>
    <x v="12"/>
    <x v="9"/>
    <x v="9"/>
    <x v="9"/>
    <x v="11"/>
    <x v="87"/>
    <x v="167"/>
    <x v="60"/>
    <x v="107"/>
    <x v="72"/>
    <x v="66"/>
    <x v="2"/>
  </r>
  <r>
    <x v="0"/>
    <x v="12"/>
    <x v="12"/>
    <x v="46"/>
    <x v="46"/>
    <x v="46"/>
    <x v="11"/>
    <x v="87"/>
    <x v="167"/>
    <x v="49"/>
    <x v="112"/>
    <x v="67"/>
    <x v="128"/>
    <x v="2"/>
  </r>
  <r>
    <x v="0"/>
    <x v="12"/>
    <x v="12"/>
    <x v="14"/>
    <x v="14"/>
    <x v="14"/>
    <x v="13"/>
    <x v="88"/>
    <x v="168"/>
    <x v="60"/>
    <x v="107"/>
    <x v="76"/>
    <x v="93"/>
    <x v="2"/>
  </r>
  <r>
    <x v="0"/>
    <x v="12"/>
    <x v="12"/>
    <x v="35"/>
    <x v="35"/>
    <x v="35"/>
    <x v="14"/>
    <x v="92"/>
    <x v="169"/>
    <x v="72"/>
    <x v="78"/>
    <x v="76"/>
    <x v="93"/>
    <x v="2"/>
  </r>
  <r>
    <x v="0"/>
    <x v="12"/>
    <x v="12"/>
    <x v="17"/>
    <x v="17"/>
    <x v="17"/>
    <x v="14"/>
    <x v="92"/>
    <x v="169"/>
    <x v="58"/>
    <x v="70"/>
    <x v="74"/>
    <x v="129"/>
    <x v="2"/>
  </r>
  <r>
    <x v="0"/>
    <x v="12"/>
    <x v="12"/>
    <x v="12"/>
    <x v="12"/>
    <x v="12"/>
    <x v="14"/>
    <x v="92"/>
    <x v="169"/>
    <x v="34"/>
    <x v="110"/>
    <x v="72"/>
    <x v="66"/>
    <x v="2"/>
  </r>
  <r>
    <x v="0"/>
    <x v="12"/>
    <x v="12"/>
    <x v="25"/>
    <x v="25"/>
    <x v="25"/>
    <x v="14"/>
    <x v="92"/>
    <x v="169"/>
    <x v="49"/>
    <x v="112"/>
    <x v="69"/>
    <x v="30"/>
    <x v="2"/>
  </r>
  <r>
    <x v="0"/>
    <x v="12"/>
    <x v="12"/>
    <x v="13"/>
    <x v="13"/>
    <x v="13"/>
    <x v="14"/>
    <x v="92"/>
    <x v="169"/>
    <x v="13"/>
    <x v="13"/>
    <x v="60"/>
    <x v="123"/>
    <x v="2"/>
  </r>
  <r>
    <x v="0"/>
    <x v="12"/>
    <x v="12"/>
    <x v="3"/>
    <x v="3"/>
    <x v="3"/>
    <x v="18"/>
    <x v="89"/>
    <x v="32"/>
    <x v="58"/>
    <x v="70"/>
    <x v="75"/>
    <x v="36"/>
    <x v="2"/>
  </r>
  <r>
    <x v="0"/>
    <x v="12"/>
    <x v="12"/>
    <x v="22"/>
    <x v="22"/>
    <x v="22"/>
    <x v="18"/>
    <x v="89"/>
    <x v="32"/>
    <x v="58"/>
    <x v="70"/>
    <x v="72"/>
    <x v="66"/>
    <x v="2"/>
  </r>
  <r>
    <x v="0"/>
    <x v="12"/>
    <x v="12"/>
    <x v="10"/>
    <x v="10"/>
    <x v="10"/>
    <x v="18"/>
    <x v="89"/>
    <x v="32"/>
    <x v="70"/>
    <x v="42"/>
    <x v="72"/>
    <x v="66"/>
    <x v="2"/>
  </r>
  <r>
    <x v="0"/>
    <x v="13"/>
    <x v="13"/>
    <x v="9"/>
    <x v="9"/>
    <x v="9"/>
    <x v="0"/>
    <x v="103"/>
    <x v="170"/>
    <x v="49"/>
    <x v="152"/>
    <x v="78"/>
    <x v="130"/>
    <x v="2"/>
  </r>
  <r>
    <x v="0"/>
    <x v="13"/>
    <x v="13"/>
    <x v="2"/>
    <x v="2"/>
    <x v="2"/>
    <x v="1"/>
    <x v="80"/>
    <x v="171"/>
    <x v="58"/>
    <x v="153"/>
    <x v="66"/>
    <x v="131"/>
    <x v="2"/>
  </r>
  <r>
    <x v="0"/>
    <x v="13"/>
    <x v="13"/>
    <x v="4"/>
    <x v="4"/>
    <x v="4"/>
    <x v="2"/>
    <x v="82"/>
    <x v="172"/>
    <x v="70"/>
    <x v="154"/>
    <x v="59"/>
    <x v="132"/>
    <x v="2"/>
  </r>
  <r>
    <x v="0"/>
    <x v="13"/>
    <x v="13"/>
    <x v="5"/>
    <x v="5"/>
    <x v="5"/>
    <x v="2"/>
    <x v="82"/>
    <x v="172"/>
    <x v="72"/>
    <x v="155"/>
    <x v="60"/>
    <x v="133"/>
    <x v="2"/>
  </r>
  <r>
    <x v="0"/>
    <x v="13"/>
    <x v="13"/>
    <x v="0"/>
    <x v="0"/>
    <x v="0"/>
    <x v="2"/>
    <x v="82"/>
    <x v="172"/>
    <x v="59"/>
    <x v="156"/>
    <x v="74"/>
    <x v="27"/>
    <x v="2"/>
  </r>
  <r>
    <x v="0"/>
    <x v="13"/>
    <x v="13"/>
    <x v="3"/>
    <x v="3"/>
    <x v="3"/>
    <x v="5"/>
    <x v="83"/>
    <x v="104"/>
    <x v="59"/>
    <x v="156"/>
    <x v="75"/>
    <x v="134"/>
    <x v="2"/>
  </r>
  <r>
    <x v="0"/>
    <x v="13"/>
    <x v="13"/>
    <x v="1"/>
    <x v="1"/>
    <x v="1"/>
    <x v="6"/>
    <x v="95"/>
    <x v="173"/>
    <x v="59"/>
    <x v="156"/>
    <x v="72"/>
    <x v="135"/>
    <x v="2"/>
  </r>
  <r>
    <x v="0"/>
    <x v="13"/>
    <x v="13"/>
    <x v="11"/>
    <x v="11"/>
    <x v="11"/>
    <x v="7"/>
    <x v="88"/>
    <x v="174"/>
    <x v="13"/>
    <x v="13"/>
    <x v="67"/>
    <x v="136"/>
    <x v="2"/>
  </r>
  <r>
    <x v="0"/>
    <x v="13"/>
    <x v="13"/>
    <x v="6"/>
    <x v="6"/>
    <x v="6"/>
    <x v="7"/>
    <x v="88"/>
    <x v="174"/>
    <x v="34"/>
    <x v="157"/>
    <x v="75"/>
    <x v="134"/>
    <x v="2"/>
  </r>
  <r>
    <x v="0"/>
    <x v="13"/>
    <x v="13"/>
    <x v="7"/>
    <x v="7"/>
    <x v="7"/>
    <x v="9"/>
    <x v="92"/>
    <x v="26"/>
    <x v="34"/>
    <x v="157"/>
    <x v="72"/>
    <x v="135"/>
    <x v="2"/>
  </r>
  <r>
    <x v="0"/>
    <x v="13"/>
    <x v="13"/>
    <x v="18"/>
    <x v="18"/>
    <x v="18"/>
    <x v="10"/>
    <x v="89"/>
    <x v="175"/>
    <x v="58"/>
    <x v="153"/>
    <x v="75"/>
    <x v="134"/>
    <x v="2"/>
  </r>
  <r>
    <x v="0"/>
    <x v="13"/>
    <x v="13"/>
    <x v="33"/>
    <x v="33"/>
    <x v="33"/>
    <x v="11"/>
    <x v="90"/>
    <x v="176"/>
    <x v="70"/>
    <x v="154"/>
    <x v="76"/>
    <x v="93"/>
    <x v="2"/>
  </r>
  <r>
    <x v="0"/>
    <x v="13"/>
    <x v="13"/>
    <x v="17"/>
    <x v="17"/>
    <x v="17"/>
    <x v="11"/>
    <x v="90"/>
    <x v="176"/>
    <x v="13"/>
    <x v="13"/>
    <x v="74"/>
    <x v="27"/>
    <x v="2"/>
  </r>
  <r>
    <x v="0"/>
    <x v="13"/>
    <x v="13"/>
    <x v="8"/>
    <x v="8"/>
    <x v="8"/>
    <x v="11"/>
    <x v="90"/>
    <x v="176"/>
    <x v="13"/>
    <x v="13"/>
    <x v="74"/>
    <x v="27"/>
    <x v="2"/>
  </r>
  <r>
    <x v="0"/>
    <x v="13"/>
    <x v="13"/>
    <x v="22"/>
    <x v="22"/>
    <x v="22"/>
    <x v="11"/>
    <x v="90"/>
    <x v="176"/>
    <x v="13"/>
    <x v="13"/>
    <x v="74"/>
    <x v="27"/>
    <x v="2"/>
  </r>
  <r>
    <x v="0"/>
    <x v="13"/>
    <x v="13"/>
    <x v="14"/>
    <x v="14"/>
    <x v="14"/>
    <x v="15"/>
    <x v="91"/>
    <x v="177"/>
    <x v="58"/>
    <x v="153"/>
    <x v="76"/>
    <x v="93"/>
    <x v="2"/>
  </r>
  <r>
    <x v="0"/>
    <x v="13"/>
    <x v="13"/>
    <x v="37"/>
    <x v="37"/>
    <x v="37"/>
    <x v="16"/>
    <x v="93"/>
    <x v="178"/>
    <x v="49"/>
    <x v="152"/>
    <x v="76"/>
    <x v="93"/>
    <x v="2"/>
  </r>
  <r>
    <x v="0"/>
    <x v="13"/>
    <x v="13"/>
    <x v="47"/>
    <x v="47"/>
    <x v="47"/>
    <x v="16"/>
    <x v="93"/>
    <x v="178"/>
    <x v="13"/>
    <x v="13"/>
    <x v="72"/>
    <x v="135"/>
    <x v="2"/>
  </r>
  <r>
    <x v="0"/>
    <x v="13"/>
    <x v="13"/>
    <x v="23"/>
    <x v="23"/>
    <x v="23"/>
    <x v="16"/>
    <x v="93"/>
    <x v="178"/>
    <x v="13"/>
    <x v="13"/>
    <x v="72"/>
    <x v="135"/>
    <x v="2"/>
  </r>
  <r>
    <x v="0"/>
    <x v="13"/>
    <x v="13"/>
    <x v="16"/>
    <x v="16"/>
    <x v="16"/>
    <x v="16"/>
    <x v="93"/>
    <x v="178"/>
    <x v="49"/>
    <x v="152"/>
    <x v="76"/>
    <x v="93"/>
    <x v="2"/>
  </r>
  <r>
    <x v="0"/>
    <x v="13"/>
    <x v="13"/>
    <x v="19"/>
    <x v="19"/>
    <x v="19"/>
    <x v="16"/>
    <x v="93"/>
    <x v="178"/>
    <x v="13"/>
    <x v="13"/>
    <x v="72"/>
    <x v="135"/>
    <x v="2"/>
  </r>
  <r>
    <x v="0"/>
    <x v="13"/>
    <x v="13"/>
    <x v="20"/>
    <x v="20"/>
    <x v="20"/>
    <x v="16"/>
    <x v="93"/>
    <x v="178"/>
    <x v="49"/>
    <x v="152"/>
    <x v="76"/>
    <x v="93"/>
    <x v="2"/>
  </r>
  <r>
    <x v="0"/>
    <x v="13"/>
    <x v="13"/>
    <x v="12"/>
    <x v="12"/>
    <x v="12"/>
    <x v="16"/>
    <x v="93"/>
    <x v="178"/>
    <x v="49"/>
    <x v="152"/>
    <x v="76"/>
    <x v="93"/>
    <x v="2"/>
  </r>
  <r>
    <x v="0"/>
    <x v="13"/>
    <x v="13"/>
    <x v="24"/>
    <x v="24"/>
    <x v="24"/>
    <x v="16"/>
    <x v="93"/>
    <x v="178"/>
    <x v="49"/>
    <x v="152"/>
    <x v="76"/>
    <x v="93"/>
    <x v="2"/>
  </r>
  <r>
    <x v="0"/>
    <x v="13"/>
    <x v="13"/>
    <x v="15"/>
    <x v="15"/>
    <x v="15"/>
    <x v="16"/>
    <x v="93"/>
    <x v="178"/>
    <x v="13"/>
    <x v="13"/>
    <x v="72"/>
    <x v="135"/>
    <x v="2"/>
  </r>
  <r>
    <x v="0"/>
    <x v="13"/>
    <x v="13"/>
    <x v="25"/>
    <x v="25"/>
    <x v="25"/>
    <x v="16"/>
    <x v="93"/>
    <x v="178"/>
    <x v="13"/>
    <x v="13"/>
    <x v="76"/>
    <x v="93"/>
    <x v="2"/>
  </r>
  <r>
    <x v="0"/>
    <x v="13"/>
    <x v="13"/>
    <x v="10"/>
    <x v="10"/>
    <x v="10"/>
    <x v="16"/>
    <x v="93"/>
    <x v="178"/>
    <x v="49"/>
    <x v="152"/>
    <x v="76"/>
    <x v="93"/>
    <x v="2"/>
  </r>
  <r>
    <x v="0"/>
    <x v="13"/>
    <x v="13"/>
    <x v="13"/>
    <x v="13"/>
    <x v="13"/>
    <x v="16"/>
    <x v="93"/>
    <x v="178"/>
    <x v="13"/>
    <x v="13"/>
    <x v="76"/>
    <x v="93"/>
    <x v="2"/>
  </r>
  <r>
    <x v="0"/>
    <x v="13"/>
    <x v="13"/>
    <x v="48"/>
    <x v="48"/>
    <x v="48"/>
    <x v="16"/>
    <x v="93"/>
    <x v="178"/>
    <x v="49"/>
    <x v="152"/>
    <x v="76"/>
    <x v="93"/>
    <x v="2"/>
  </r>
  <r>
    <x v="0"/>
    <x v="14"/>
    <x v="14"/>
    <x v="2"/>
    <x v="2"/>
    <x v="2"/>
    <x v="0"/>
    <x v="98"/>
    <x v="179"/>
    <x v="71"/>
    <x v="158"/>
    <x v="73"/>
    <x v="137"/>
    <x v="2"/>
  </r>
  <r>
    <x v="0"/>
    <x v="14"/>
    <x v="14"/>
    <x v="0"/>
    <x v="0"/>
    <x v="0"/>
    <x v="0"/>
    <x v="98"/>
    <x v="179"/>
    <x v="76"/>
    <x v="159"/>
    <x v="75"/>
    <x v="138"/>
    <x v="2"/>
  </r>
  <r>
    <x v="0"/>
    <x v="14"/>
    <x v="14"/>
    <x v="4"/>
    <x v="4"/>
    <x v="4"/>
    <x v="2"/>
    <x v="75"/>
    <x v="180"/>
    <x v="59"/>
    <x v="160"/>
    <x v="57"/>
    <x v="139"/>
    <x v="2"/>
  </r>
  <r>
    <x v="0"/>
    <x v="14"/>
    <x v="14"/>
    <x v="1"/>
    <x v="1"/>
    <x v="1"/>
    <x v="3"/>
    <x v="77"/>
    <x v="181"/>
    <x v="74"/>
    <x v="161"/>
    <x v="69"/>
    <x v="140"/>
    <x v="0"/>
  </r>
  <r>
    <x v="0"/>
    <x v="14"/>
    <x v="14"/>
    <x v="24"/>
    <x v="24"/>
    <x v="24"/>
    <x v="4"/>
    <x v="67"/>
    <x v="182"/>
    <x v="65"/>
    <x v="149"/>
    <x v="60"/>
    <x v="141"/>
    <x v="2"/>
  </r>
  <r>
    <x v="0"/>
    <x v="14"/>
    <x v="14"/>
    <x v="6"/>
    <x v="6"/>
    <x v="6"/>
    <x v="5"/>
    <x v="85"/>
    <x v="183"/>
    <x v="16"/>
    <x v="162"/>
    <x v="72"/>
    <x v="142"/>
    <x v="2"/>
  </r>
  <r>
    <x v="0"/>
    <x v="14"/>
    <x v="14"/>
    <x v="5"/>
    <x v="5"/>
    <x v="5"/>
    <x v="6"/>
    <x v="68"/>
    <x v="184"/>
    <x v="67"/>
    <x v="163"/>
    <x v="60"/>
    <x v="141"/>
    <x v="2"/>
  </r>
  <r>
    <x v="0"/>
    <x v="14"/>
    <x v="14"/>
    <x v="13"/>
    <x v="13"/>
    <x v="13"/>
    <x v="7"/>
    <x v="81"/>
    <x v="185"/>
    <x v="13"/>
    <x v="13"/>
    <x v="74"/>
    <x v="143"/>
    <x v="2"/>
  </r>
  <r>
    <x v="0"/>
    <x v="14"/>
    <x v="14"/>
    <x v="7"/>
    <x v="7"/>
    <x v="7"/>
    <x v="8"/>
    <x v="101"/>
    <x v="152"/>
    <x v="50"/>
    <x v="150"/>
    <x v="74"/>
    <x v="143"/>
    <x v="2"/>
  </r>
  <r>
    <x v="0"/>
    <x v="14"/>
    <x v="14"/>
    <x v="8"/>
    <x v="8"/>
    <x v="8"/>
    <x v="9"/>
    <x v="82"/>
    <x v="186"/>
    <x v="59"/>
    <x v="160"/>
    <x v="74"/>
    <x v="143"/>
    <x v="2"/>
  </r>
  <r>
    <x v="0"/>
    <x v="14"/>
    <x v="14"/>
    <x v="25"/>
    <x v="25"/>
    <x v="25"/>
    <x v="10"/>
    <x v="83"/>
    <x v="187"/>
    <x v="58"/>
    <x v="80"/>
    <x v="59"/>
    <x v="144"/>
    <x v="2"/>
  </r>
  <r>
    <x v="0"/>
    <x v="14"/>
    <x v="14"/>
    <x v="9"/>
    <x v="9"/>
    <x v="9"/>
    <x v="11"/>
    <x v="87"/>
    <x v="188"/>
    <x v="72"/>
    <x v="164"/>
    <x v="75"/>
    <x v="138"/>
    <x v="2"/>
  </r>
  <r>
    <x v="0"/>
    <x v="14"/>
    <x v="14"/>
    <x v="22"/>
    <x v="22"/>
    <x v="22"/>
    <x v="11"/>
    <x v="87"/>
    <x v="188"/>
    <x v="49"/>
    <x v="165"/>
    <x v="60"/>
    <x v="141"/>
    <x v="2"/>
  </r>
  <r>
    <x v="0"/>
    <x v="14"/>
    <x v="14"/>
    <x v="14"/>
    <x v="14"/>
    <x v="14"/>
    <x v="13"/>
    <x v="88"/>
    <x v="189"/>
    <x v="70"/>
    <x v="166"/>
    <x v="75"/>
    <x v="138"/>
    <x v="2"/>
  </r>
  <r>
    <x v="0"/>
    <x v="14"/>
    <x v="14"/>
    <x v="10"/>
    <x v="10"/>
    <x v="10"/>
    <x v="13"/>
    <x v="88"/>
    <x v="189"/>
    <x v="34"/>
    <x v="78"/>
    <x v="75"/>
    <x v="138"/>
    <x v="2"/>
  </r>
  <r>
    <x v="0"/>
    <x v="14"/>
    <x v="14"/>
    <x v="26"/>
    <x v="26"/>
    <x v="26"/>
    <x v="15"/>
    <x v="89"/>
    <x v="190"/>
    <x v="13"/>
    <x v="13"/>
    <x v="69"/>
    <x v="140"/>
    <x v="2"/>
  </r>
  <r>
    <x v="0"/>
    <x v="14"/>
    <x v="14"/>
    <x v="49"/>
    <x v="49"/>
    <x v="49"/>
    <x v="15"/>
    <x v="89"/>
    <x v="190"/>
    <x v="58"/>
    <x v="80"/>
    <x v="75"/>
    <x v="138"/>
    <x v="2"/>
  </r>
  <r>
    <x v="0"/>
    <x v="14"/>
    <x v="14"/>
    <x v="23"/>
    <x v="23"/>
    <x v="23"/>
    <x v="15"/>
    <x v="89"/>
    <x v="190"/>
    <x v="13"/>
    <x v="13"/>
    <x v="69"/>
    <x v="140"/>
    <x v="2"/>
  </r>
  <r>
    <x v="0"/>
    <x v="14"/>
    <x v="14"/>
    <x v="46"/>
    <x v="46"/>
    <x v="46"/>
    <x v="15"/>
    <x v="89"/>
    <x v="190"/>
    <x v="49"/>
    <x v="165"/>
    <x v="74"/>
    <x v="143"/>
    <x v="2"/>
  </r>
  <r>
    <x v="0"/>
    <x v="14"/>
    <x v="14"/>
    <x v="11"/>
    <x v="11"/>
    <x v="11"/>
    <x v="18"/>
    <x v="90"/>
    <x v="191"/>
    <x v="58"/>
    <x v="80"/>
    <x v="72"/>
    <x v="142"/>
    <x v="2"/>
  </r>
  <r>
    <x v="0"/>
    <x v="14"/>
    <x v="14"/>
    <x v="12"/>
    <x v="12"/>
    <x v="12"/>
    <x v="18"/>
    <x v="90"/>
    <x v="191"/>
    <x v="58"/>
    <x v="80"/>
    <x v="72"/>
    <x v="142"/>
    <x v="2"/>
  </r>
  <r>
    <x v="0"/>
    <x v="15"/>
    <x v="15"/>
    <x v="0"/>
    <x v="0"/>
    <x v="0"/>
    <x v="0"/>
    <x v="78"/>
    <x v="192"/>
    <x v="66"/>
    <x v="167"/>
    <x v="72"/>
    <x v="145"/>
    <x v="2"/>
  </r>
  <r>
    <x v="0"/>
    <x v="15"/>
    <x v="15"/>
    <x v="4"/>
    <x v="4"/>
    <x v="4"/>
    <x v="1"/>
    <x v="81"/>
    <x v="193"/>
    <x v="60"/>
    <x v="168"/>
    <x v="67"/>
    <x v="146"/>
    <x v="2"/>
  </r>
  <r>
    <x v="0"/>
    <x v="15"/>
    <x v="15"/>
    <x v="1"/>
    <x v="1"/>
    <x v="1"/>
    <x v="1"/>
    <x v="81"/>
    <x v="193"/>
    <x v="61"/>
    <x v="169"/>
    <x v="72"/>
    <x v="145"/>
    <x v="2"/>
  </r>
  <r>
    <x v="0"/>
    <x v="15"/>
    <x v="15"/>
    <x v="7"/>
    <x v="7"/>
    <x v="7"/>
    <x v="3"/>
    <x v="101"/>
    <x v="194"/>
    <x v="59"/>
    <x v="170"/>
    <x v="69"/>
    <x v="147"/>
    <x v="2"/>
  </r>
  <r>
    <x v="0"/>
    <x v="15"/>
    <x v="15"/>
    <x v="2"/>
    <x v="2"/>
    <x v="2"/>
    <x v="4"/>
    <x v="83"/>
    <x v="195"/>
    <x v="34"/>
    <x v="123"/>
    <x v="60"/>
    <x v="148"/>
    <x v="2"/>
  </r>
  <r>
    <x v="0"/>
    <x v="15"/>
    <x v="15"/>
    <x v="6"/>
    <x v="6"/>
    <x v="6"/>
    <x v="5"/>
    <x v="87"/>
    <x v="196"/>
    <x v="72"/>
    <x v="171"/>
    <x v="76"/>
    <x v="93"/>
    <x v="2"/>
  </r>
  <r>
    <x v="0"/>
    <x v="15"/>
    <x v="15"/>
    <x v="5"/>
    <x v="5"/>
    <x v="5"/>
    <x v="6"/>
    <x v="88"/>
    <x v="57"/>
    <x v="34"/>
    <x v="123"/>
    <x v="72"/>
    <x v="145"/>
    <x v="0"/>
  </r>
  <r>
    <x v="0"/>
    <x v="15"/>
    <x v="15"/>
    <x v="11"/>
    <x v="11"/>
    <x v="11"/>
    <x v="7"/>
    <x v="92"/>
    <x v="197"/>
    <x v="70"/>
    <x v="172"/>
    <x v="75"/>
    <x v="149"/>
    <x v="2"/>
  </r>
  <r>
    <x v="0"/>
    <x v="15"/>
    <x v="15"/>
    <x v="14"/>
    <x v="14"/>
    <x v="14"/>
    <x v="7"/>
    <x v="92"/>
    <x v="197"/>
    <x v="70"/>
    <x v="172"/>
    <x v="75"/>
    <x v="149"/>
    <x v="2"/>
  </r>
  <r>
    <x v="0"/>
    <x v="15"/>
    <x v="15"/>
    <x v="15"/>
    <x v="15"/>
    <x v="15"/>
    <x v="7"/>
    <x v="92"/>
    <x v="197"/>
    <x v="34"/>
    <x v="123"/>
    <x v="72"/>
    <x v="145"/>
    <x v="2"/>
  </r>
  <r>
    <x v="0"/>
    <x v="15"/>
    <x v="15"/>
    <x v="13"/>
    <x v="13"/>
    <x v="13"/>
    <x v="7"/>
    <x v="92"/>
    <x v="197"/>
    <x v="13"/>
    <x v="13"/>
    <x v="69"/>
    <x v="147"/>
    <x v="2"/>
  </r>
  <r>
    <x v="0"/>
    <x v="15"/>
    <x v="15"/>
    <x v="8"/>
    <x v="8"/>
    <x v="8"/>
    <x v="11"/>
    <x v="89"/>
    <x v="198"/>
    <x v="58"/>
    <x v="129"/>
    <x v="75"/>
    <x v="149"/>
    <x v="2"/>
  </r>
  <r>
    <x v="0"/>
    <x v="15"/>
    <x v="15"/>
    <x v="9"/>
    <x v="9"/>
    <x v="9"/>
    <x v="12"/>
    <x v="90"/>
    <x v="63"/>
    <x v="70"/>
    <x v="172"/>
    <x v="76"/>
    <x v="93"/>
    <x v="2"/>
  </r>
  <r>
    <x v="0"/>
    <x v="15"/>
    <x v="15"/>
    <x v="12"/>
    <x v="12"/>
    <x v="12"/>
    <x v="12"/>
    <x v="90"/>
    <x v="63"/>
    <x v="70"/>
    <x v="172"/>
    <x v="76"/>
    <x v="93"/>
    <x v="2"/>
  </r>
  <r>
    <x v="0"/>
    <x v="15"/>
    <x v="15"/>
    <x v="10"/>
    <x v="10"/>
    <x v="10"/>
    <x v="12"/>
    <x v="90"/>
    <x v="63"/>
    <x v="70"/>
    <x v="172"/>
    <x v="76"/>
    <x v="93"/>
    <x v="2"/>
  </r>
  <r>
    <x v="0"/>
    <x v="15"/>
    <x v="15"/>
    <x v="36"/>
    <x v="36"/>
    <x v="36"/>
    <x v="15"/>
    <x v="91"/>
    <x v="199"/>
    <x v="58"/>
    <x v="129"/>
    <x v="76"/>
    <x v="93"/>
    <x v="2"/>
  </r>
  <r>
    <x v="0"/>
    <x v="15"/>
    <x v="15"/>
    <x v="39"/>
    <x v="39"/>
    <x v="39"/>
    <x v="15"/>
    <x v="91"/>
    <x v="199"/>
    <x v="13"/>
    <x v="13"/>
    <x v="75"/>
    <x v="149"/>
    <x v="2"/>
  </r>
  <r>
    <x v="0"/>
    <x v="15"/>
    <x v="15"/>
    <x v="43"/>
    <x v="43"/>
    <x v="43"/>
    <x v="15"/>
    <x v="91"/>
    <x v="199"/>
    <x v="13"/>
    <x v="13"/>
    <x v="75"/>
    <x v="149"/>
    <x v="2"/>
  </r>
  <r>
    <x v="0"/>
    <x v="15"/>
    <x v="15"/>
    <x v="19"/>
    <x v="19"/>
    <x v="19"/>
    <x v="15"/>
    <x v="91"/>
    <x v="199"/>
    <x v="49"/>
    <x v="173"/>
    <x v="72"/>
    <x v="145"/>
    <x v="2"/>
  </r>
  <r>
    <x v="0"/>
    <x v="15"/>
    <x v="15"/>
    <x v="20"/>
    <x v="20"/>
    <x v="20"/>
    <x v="15"/>
    <x v="91"/>
    <x v="199"/>
    <x v="13"/>
    <x v="13"/>
    <x v="75"/>
    <x v="149"/>
    <x v="2"/>
  </r>
  <r>
    <x v="0"/>
    <x v="15"/>
    <x v="15"/>
    <x v="3"/>
    <x v="3"/>
    <x v="3"/>
    <x v="15"/>
    <x v="91"/>
    <x v="199"/>
    <x v="49"/>
    <x v="173"/>
    <x v="76"/>
    <x v="93"/>
    <x v="2"/>
  </r>
  <r>
    <x v="0"/>
    <x v="15"/>
    <x v="15"/>
    <x v="22"/>
    <x v="22"/>
    <x v="22"/>
    <x v="15"/>
    <x v="91"/>
    <x v="199"/>
    <x v="13"/>
    <x v="13"/>
    <x v="76"/>
    <x v="93"/>
    <x v="2"/>
  </r>
  <r>
    <x v="0"/>
    <x v="15"/>
    <x v="15"/>
    <x v="48"/>
    <x v="48"/>
    <x v="48"/>
    <x v="15"/>
    <x v="91"/>
    <x v="199"/>
    <x v="49"/>
    <x v="173"/>
    <x v="72"/>
    <x v="145"/>
    <x v="2"/>
  </r>
  <r>
    <x v="0"/>
    <x v="15"/>
    <x v="15"/>
    <x v="42"/>
    <x v="42"/>
    <x v="42"/>
    <x v="15"/>
    <x v="91"/>
    <x v="199"/>
    <x v="13"/>
    <x v="13"/>
    <x v="72"/>
    <x v="145"/>
    <x v="2"/>
  </r>
  <r>
    <x v="0"/>
    <x v="16"/>
    <x v="16"/>
    <x v="2"/>
    <x v="2"/>
    <x v="2"/>
    <x v="0"/>
    <x v="66"/>
    <x v="200"/>
    <x v="61"/>
    <x v="174"/>
    <x v="73"/>
    <x v="150"/>
    <x v="2"/>
  </r>
  <r>
    <x v="0"/>
    <x v="16"/>
    <x v="16"/>
    <x v="24"/>
    <x v="24"/>
    <x v="24"/>
    <x v="1"/>
    <x v="67"/>
    <x v="201"/>
    <x v="33"/>
    <x v="175"/>
    <x v="74"/>
    <x v="151"/>
    <x v="2"/>
  </r>
  <r>
    <x v="0"/>
    <x v="16"/>
    <x v="16"/>
    <x v="0"/>
    <x v="0"/>
    <x v="0"/>
    <x v="1"/>
    <x v="67"/>
    <x v="201"/>
    <x v="33"/>
    <x v="175"/>
    <x v="74"/>
    <x v="151"/>
    <x v="2"/>
  </r>
  <r>
    <x v="0"/>
    <x v="16"/>
    <x v="16"/>
    <x v="6"/>
    <x v="6"/>
    <x v="6"/>
    <x v="3"/>
    <x v="81"/>
    <x v="202"/>
    <x v="58"/>
    <x v="144"/>
    <x v="74"/>
    <x v="151"/>
    <x v="2"/>
  </r>
  <r>
    <x v="0"/>
    <x v="16"/>
    <x v="16"/>
    <x v="4"/>
    <x v="4"/>
    <x v="4"/>
    <x v="4"/>
    <x v="83"/>
    <x v="203"/>
    <x v="70"/>
    <x v="142"/>
    <x v="67"/>
    <x v="40"/>
    <x v="2"/>
  </r>
  <r>
    <x v="0"/>
    <x v="16"/>
    <x v="16"/>
    <x v="1"/>
    <x v="1"/>
    <x v="1"/>
    <x v="4"/>
    <x v="83"/>
    <x v="203"/>
    <x v="59"/>
    <x v="176"/>
    <x v="75"/>
    <x v="152"/>
    <x v="2"/>
  </r>
  <r>
    <x v="0"/>
    <x v="16"/>
    <x v="16"/>
    <x v="5"/>
    <x v="5"/>
    <x v="5"/>
    <x v="6"/>
    <x v="95"/>
    <x v="204"/>
    <x v="34"/>
    <x v="140"/>
    <x v="69"/>
    <x v="153"/>
    <x v="2"/>
  </r>
  <r>
    <x v="0"/>
    <x v="16"/>
    <x v="16"/>
    <x v="7"/>
    <x v="7"/>
    <x v="7"/>
    <x v="7"/>
    <x v="87"/>
    <x v="205"/>
    <x v="72"/>
    <x v="177"/>
    <x v="75"/>
    <x v="152"/>
    <x v="2"/>
  </r>
  <r>
    <x v="0"/>
    <x v="16"/>
    <x v="16"/>
    <x v="8"/>
    <x v="8"/>
    <x v="8"/>
    <x v="8"/>
    <x v="88"/>
    <x v="206"/>
    <x v="34"/>
    <x v="140"/>
    <x v="75"/>
    <x v="152"/>
    <x v="2"/>
  </r>
  <r>
    <x v="0"/>
    <x v="16"/>
    <x v="16"/>
    <x v="26"/>
    <x v="26"/>
    <x v="26"/>
    <x v="9"/>
    <x v="92"/>
    <x v="89"/>
    <x v="70"/>
    <x v="142"/>
    <x v="75"/>
    <x v="152"/>
    <x v="2"/>
  </r>
  <r>
    <x v="0"/>
    <x v="16"/>
    <x v="16"/>
    <x v="25"/>
    <x v="25"/>
    <x v="25"/>
    <x v="9"/>
    <x v="92"/>
    <x v="89"/>
    <x v="13"/>
    <x v="13"/>
    <x v="74"/>
    <x v="151"/>
    <x v="2"/>
  </r>
  <r>
    <x v="0"/>
    <x v="16"/>
    <x v="16"/>
    <x v="11"/>
    <x v="11"/>
    <x v="11"/>
    <x v="11"/>
    <x v="89"/>
    <x v="207"/>
    <x v="58"/>
    <x v="144"/>
    <x v="75"/>
    <x v="152"/>
    <x v="2"/>
  </r>
  <r>
    <x v="0"/>
    <x v="16"/>
    <x v="16"/>
    <x v="13"/>
    <x v="13"/>
    <x v="13"/>
    <x v="11"/>
    <x v="89"/>
    <x v="207"/>
    <x v="13"/>
    <x v="13"/>
    <x v="75"/>
    <x v="152"/>
    <x v="2"/>
  </r>
  <r>
    <x v="0"/>
    <x v="16"/>
    <x v="16"/>
    <x v="3"/>
    <x v="3"/>
    <x v="3"/>
    <x v="13"/>
    <x v="90"/>
    <x v="208"/>
    <x v="13"/>
    <x v="13"/>
    <x v="74"/>
    <x v="151"/>
    <x v="2"/>
  </r>
  <r>
    <x v="0"/>
    <x v="16"/>
    <x v="16"/>
    <x v="12"/>
    <x v="12"/>
    <x v="12"/>
    <x v="13"/>
    <x v="90"/>
    <x v="208"/>
    <x v="70"/>
    <x v="142"/>
    <x v="76"/>
    <x v="93"/>
    <x v="2"/>
  </r>
  <r>
    <x v="0"/>
    <x v="16"/>
    <x v="16"/>
    <x v="14"/>
    <x v="14"/>
    <x v="14"/>
    <x v="13"/>
    <x v="90"/>
    <x v="208"/>
    <x v="58"/>
    <x v="144"/>
    <x v="72"/>
    <x v="154"/>
    <x v="2"/>
  </r>
  <r>
    <x v="0"/>
    <x v="16"/>
    <x v="16"/>
    <x v="27"/>
    <x v="27"/>
    <x v="27"/>
    <x v="16"/>
    <x v="91"/>
    <x v="209"/>
    <x v="13"/>
    <x v="13"/>
    <x v="75"/>
    <x v="152"/>
    <x v="2"/>
  </r>
  <r>
    <x v="0"/>
    <x v="16"/>
    <x v="16"/>
    <x v="49"/>
    <x v="49"/>
    <x v="49"/>
    <x v="16"/>
    <x v="91"/>
    <x v="209"/>
    <x v="49"/>
    <x v="178"/>
    <x v="72"/>
    <x v="154"/>
    <x v="2"/>
  </r>
  <r>
    <x v="0"/>
    <x v="16"/>
    <x v="16"/>
    <x v="50"/>
    <x v="50"/>
    <x v="50"/>
    <x v="16"/>
    <x v="91"/>
    <x v="209"/>
    <x v="13"/>
    <x v="13"/>
    <x v="75"/>
    <x v="152"/>
    <x v="2"/>
  </r>
  <r>
    <x v="0"/>
    <x v="16"/>
    <x v="16"/>
    <x v="19"/>
    <x v="19"/>
    <x v="19"/>
    <x v="16"/>
    <x v="91"/>
    <x v="209"/>
    <x v="13"/>
    <x v="13"/>
    <x v="75"/>
    <x v="152"/>
    <x v="2"/>
  </r>
  <r>
    <x v="0"/>
    <x v="16"/>
    <x v="16"/>
    <x v="10"/>
    <x v="10"/>
    <x v="10"/>
    <x v="16"/>
    <x v="91"/>
    <x v="209"/>
    <x v="49"/>
    <x v="178"/>
    <x v="72"/>
    <x v="154"/>
    <x v="2"/>
  </r>
  <r>
    <x v="0"/>
    <x v="17"/>
    <x v="17"/>
    <x v="0"/>
    <x v="0"/>
    <x v="0"/>
    <x v="0"/>
    <x v="94"/>
    <x v="210"/>
    <x v="31"/>
    <x v="179"/>
    <x v="76"/>
    <x v="93"/>
    <x v="2"/>
  </r>
  <r>
    <x v="0"/>
    <x v="17"/>
    <x v="17"/>
    <x v="2"/>
    <x v="2"/>
    <x v="2"/>
    <x v="1"/>
    <x v="67"/>
    <x v="211"/>
    <x v="59"/>
    <x v="180"/>
    <x v="73"/>
    <x v="155"/>
    <x v="2"/>
  </r>
  <r>
    <x v="0"/>
    <x v="17"/>
    <x v="17"/>
    <x v="4"/>
    <x v="4"/>
    <x v="4"/>
    <x v="2"/>
    <x v="81"/>
    <x v="212"/>
    <x v="72"/>
    <x v="181"/>
    <x v="59"/>
    <x v="156"/>
    <x v="2"/>
  </r>
  <r>
    <x v="0"/>
    <x v="17"/>
    <x v="17"/>
    <x v="1"/>
    <x v="1"/>
    <x v="1"/>
    <x v="3"/>
    <x v="82"/>
    <x v="213"/>
    <x v="16"/>
    <x v="182"/>
    <x v="72"/>
    <x v="157"/>
    <x v="2"/>
  </r>
  <r>
    <x v="0"/>
    <x v="17"/>
    <x v="17"/>
    <x v="7"/>
    <x v="7"/>
    <x v="7"/>
    <x v="4"/>
    <x v="83"/>
    <x v="214"/>
    <x v="60"/>
    <x v="183"/>
    <x v="74"/>
    <x v="158"/>
    <x v="2"/>
  </r>
  <r>
    <x v="0"/>
    <x v="17"/>
    <x v="17"/>
    <x v="5"/>
    <x v="5"/>
    <x v="5"/>
    <x v="4"/>
    <x v="83"/>
    <x v="214"/>
    <x v="34"/>
    <x v="184"/>
    <x v="60"/>
    <x v="159"/>
    <x v="2"/>
  </r>
  <r>
    <x v="0"/>
    <x v="17"/>
    <x v="17"/>
    <x v="42"/>
    <x v="42"/>
    <x v="42"/>
    <x v="6"/>
    <x v="87"/>
    <x v="215"/>
    <x v="13"/>
    <x v="13"/>
    <x v="76"/>
    <x v="93"/>
    <x v="2"/>
  </r>
  <r>
    <x v="0"/>
    <x v="17"/>
    <x v="17"/>
    <x v="8"/>
    <x v="8"/>
    <x v="8"/>
    <x v="7"/>
    <x v="89"/>
    <x v="216"/>
    <x v="58"/>
    <x v="185"/>
    <x v="75"/>
    <x v="160"/>
    <x v="2"/>
  </r>
  <r>
    <x v="0"/>
    <x v="17"/>
    <x v="17"/>
    <x v="11"/>
    <x v="11"/>
    <x v="11"/>
    <x v="8"/>
    <x v="90"/>
    <x v="217"/>
    <x v="58"/>
    <x v="185"/>
    <x v="72"/>
    <x v="157"/>
    <x v="2"/>
  </r>
  <r>
    <x v="0"/>
    <x v="17"/>
    <x v="17"/>
    <x v="36"/>
    <x v="36"/>
    <x v="36"/>
    <x v="8"/>
    <x v="90"/>
    <x v="217"/>
    <x v="49"/>
    <x v="186"/>
    <x v="75"/>
    <x v="160"/>
    <x v="2"/>
  </r>
  <r>
    <x v="0"/>
    <x v="17"/>
    <x v="17"/>
    <x v="17"/>
    <x v="17"/>
    <x v="17"/>
    <x v="8"/>
    <x v="90"/>
    <x v="217"/>
    <x v="49"/>
    <x v="186"/>
    <x v="75"/>
    <x v="160"/>
    <x v="2"/>
  </r>
  <r>
    <x v="0"/>
    <x v="17"/>
    <x v="17"/>
    <x v="9"/>
    <x v="9"/>
    <x v="9"/>
    <x v="8"/>
    <x v="90"/>
    <x v="217"/>
    <x v="58"/>
    <x v="185"/>
    <x v="72"/>
    <x v="157"/>
    <x v="2"/>
  </r>
  <r>
    <x v="0"/>
    <x v="17"/>
    <x v="17"/>
    <x v="3"/>
    <x v="3"/>
    <x v="3"/>
    <x v="8"/>
    <x v="90"/>
    <x v="217"/>
    <x v="13"/>
    <x v="13"/>
    <x v="74"/>
    <x v="158"/>
    <x v="2"/>
  </r>
  <r>
    <x v="0"/>
    <x v="17"/>
    <x v="17"/>
    <x v="24"/>
    <x v="24"/>
    <x v="24"/>
    <x v="8"/>
    <x v="90"/>
    <x v="217"/>
    <x v="70"/>
    <x v="187"/>
    <x v="76"/>
    <x v="93"/>
    <x v="2"/>
  </r>
  <r>
    <x v="0"/>
    <x v="17"/>
    <x v="17"/>
    <x v="13"/>
    <x v="13"/>
    <x v="13"/>
    <x v="8"/>
    <x v="90"/>
    <x v="217"/>
    <x v="13"/>
    <x v="13"/>
    <x v="75"/>
    <x v="160"/>
    <x v="2"/>
  </r>
  <r>
    <x v="0"/>
    <x v="17"/>
    <x v="17"/>
    <x v="44"/>
    <x v="44"/>
    <x v="44"/>
    <x v="15"/>
    <x v="91"/>
    <x v="111"/>
    <x v="13"/>
    <x v="13"/>
    <x v="75"/>
    <x v="160"/>
    <x v="2"/>
  </r>
  <r>
    <x v="0"/>
    <x v="17"/>
    <x v="17"/>
    <x v="12"/>
    <x v="12"/>
    <x v="12"/>
    <x v="15"/>
    <x v="91"/>
    <x v="111"/>
    <x v="58"/>
    <x v="185"/>
    <x v="76"/>
    <x v="93"/>
    <x v="2"/>
  </r>
  <r>
    <x v="0"/>
    <x v="17"/>
    <x v="17"/>
    <x v="22"/>
    <x v="22"/>
    <x v="22"/>
    <x v="15"/>
    <x v="91"/>
    <x v="111"/>
    <x v="49"/>
    <x v="186"/>
    <x v="72"/>
    <x v="157"/>
    <x v="2"/>
  </r>
  <r>
    <x v="0"/>
    <x v="17"/>
    <x v="17"/>
    <x v="6"/>
    <x v="6"/>
    <x v="6"/>
    <x v="15"/>
    <x v="91"/>
    <x v="111"/>
    <x v="13"/>
    <x v="13"/>
    <x v="76"/>
    <x v="93"/>
    <x v="2"/>
  </r>
  <r>
    <x v="0"/>
    <x v="17"/>
    <x v="17"/>
    <x v="26"/>
    <x v="26"/>
    <x v="26"/>
    <x v="18"/>
    <x v="93"/>
    <x v="218"/>
    <x v="13"/>
    <x v="13"/>
    <x v="72"/>
    <x v="157"/>
    <x v="2"/>
  </r>
  <r>
    <x v="0"/>
    <x v="17"/>
    <x v="17"/>
    <x v="27"/>
    <x v="27"/>
    <x v="27"/>
    <x v="18"/>
    <x v="93"/>
    <x v="218"/>
    <x v="13"/>
    <x v="13"/>
    <x v="72"/>
    <x v="157"/>
    <x v="2"/>
  </r>
  <r>
    <x v="0"/>
    <x v="17"/>
    <x v="17"/>
    <x v="33"/>
    <x v="33"/>
    <x v="33"/>
    <x v="18"/>
    <x v="93"/>
    <x v="218"/>
    <x v="49"/>
    <x v="186"/>
    <x v="76"/>
    <x v="93"/>
    <x v="2"/>
  </r>
  <r>
    <x v="0"/>
    <x v="17"/>
    <x v="17"/>
    <x v="28"/>
    <x v="28"/>
    <x v="28"/>
    <x v="18"/>
    <x v="93"/>
    <x v="218"/>
    <x v="13"/>
    <x v="13"/>
    <x v="72"/>
    <x v="157"/>
    <x v="2"/>
  </r>
  <r>
    <x v="0"/>
    <x v="17"/>
    <x v="17"/>
    <x v="51"/>
    <x v="51"/>
    <x v="51"/>
    <x v="18"/>
    <x v="93"/>
    <x v="218"/>
    <x v="13"/>
    <x v="13"/>
    <x v="72"/>
    <x v="157"/>
    <x v="2"/>
  </r>
  <r>
    <x v="0"/>
    <x v="17"/>
    <x v="17"/>
    <x v="52"/>
    <x v="52"/>
    <x v="52"/>
    <x v="18"/>
    <x v="93"/>
    <x v="218"/>
    <x v="13"/>
    <x v="13"/>
    <x v="76"/>
    <x v="93"/>
    <x v="2"/>
  </r>
  <r>
    <x v="0"/>
    <x v="17"/>
    <x v="17"/>
    <x v="40"/>
    <x v="40"/>
    <x v="40"/>
    <x v="18"/>
    <x v="93"/>
    <x v="218"/>
    <x v="13"/>
    <x v="13"/>
    <x v="72"/>
    <x v="157"/>
    <x v="2"/>
  </r>
  <r>
    <x v="0"/>
    <x v="17"/>
    <x v="17"/>
    <x v="20"/>
    <x v="20"/>
    <x v="20"/>
    <x v="18"/>
    <x v="93"/>
    <x v="218"/>
    <x v="13"/>
    <x v="13"/>
    <x v="72"/>
    <x v="157"/>
    <x v="2"/>
  </r>
  <r>
    <x v="0"/>
    <x v="17"/>
    <x v="17"/>
    <x v="46"/>
    <x v="46"/>
    <x v="46"/>
    <x v="18"/>
    <x v="93"/>
    <x v="218"/>
    <x v="13"/>
    <x v="13"/>
    <x v="72"/>
    <x v="157"/>
    <x v="2"/>
  </r>
  <r>
    <x v="0"/>
    <x v="17"/>
    <x v="17"/>
    <x v="14"/>
    <x v="14"/>
    <x v="14"/>
    <x v="18"/>
    <x v="93"/>
    <x v="218"/>
    <x v="49"/>
    <x v="186"/>
    <x v="76"/>
    <x v="93"/>
    <x v="2"/>
  </r>
  <r>
    <x v="0"/>
    <x v="17"/>
    <x v="17"/>
    <x v="15"/>
    <x v="15"/>
    <x v="15"/>
    <x v="18"/>
    <x v="93"/>
    <x v="218"/>
    <x v="49"/>
    <x v="186"/>
    <x v="76"/>
    <x v="93"/>
    <x v="2"/>
  </r>
  <r>
    <x v="0"/>
    <x v="17"/>
    <x v="17"/>
    <x v="18"/>
    <x v="18"/>
    <x v="18"/>
    <x v="18"/>
    <x v="93"/>
    <x v="218"/>
    <x v="49"/>
    <x v="186"/>
    <x v="76"/>
    <x v="93"/>
    <x v="2"/>
  </r>
  <r>
    <x v="0"/>
    <x v="17"/>
    <x v="17"/>
    <x v="38"/>
    <x v="38"/>
    <x v="38"/>
    <x v="18"/>
    <x v="93"/>
    <x v="218"/>
    <x v="13"/>
    <x v="13"/>
    <x v="76"/>
    <x v="93"/>
    <x v="0"/>
  </r>
  <r>
    <x v="0"/>
    <x v="18"/>
    <x v="18"/>
    <x v="2"/>
    <x v="2"/>
    <x v="2"/>
    <x v="0"/>
    <x v="68"/>
    <x v="219"/>
    <x v="67"/>
    <x v="188"/>
    <x v="60"/>
    <x v="156"/>
    <x v="2"/>
  </r>
  <r>
    <x v="0"/>
    <x v="18"/>
    <x v="18"/>
    <x v="0"/>
    <x v="0"/>
    <x v="0"/>
    <x v="1"/>
    <x v="80"/>
    <x v="220"/>
    <x v="69"/>
    <x v="189"/>
    <x v="76"/>
    <x v="93"/>
    <x v="2"/>
  </r>
  <r>
    <x v="0"/>
    <x v="18"/>
    <x v="18"/>
    <x v="1"/>
    <x v="1"/>
    <x v="1"/>
    <x v="2"/>
    <x v="101"/>
    <x v="221"/>
    <x v="67"/>
    <x v="188"/>
    <x v="72"/>
    <x v="161"/>
    <x v="2"/>
  </r>
  <r>
    <x v="0"/>
    <x v="18"/>
    <x v="18"/>
    <x v="4"/>
    <x v="4"/>
    <x v="4"/>
    <x v="3"/>
    <x v="95"/>
    <x v="222"/>
    <x v="70"/>
    <x v="190"/>
    <x v="60"/>
    <x v="156"/>
    <x v="2"/>
  </r>
  <r>
    <x v="0"/>
    <x v="18"/>
    <x v="18"/>
    <x v="8"/>
    <x v="8"/>
    <x v="8"/>
    <x v="4"/>
    <x v="88"/>
    <x v="223"/>
    <x v="72"/>
    <x v="191"/>
    <x v="72"/>
    <x v="161"/>
    <x v="2"/>
  </r>
  <r>
    <x v="0"/>
    <x v="18"/>
    <x v="18"/>
    <x v="5"/>
    <x v="5"/>
    <x v="5"/>
    <x v="5"/>
    <x v="92"/>
    <x v="224"/>
    <x v="34"/>
    <x v="192"/>
    <x v="76"/>
    <x v="93"/>
    <x v="0"/>
  </r>
  <r>
    <x v="0"/>
    <x v="18"/>
    <x v="18"/>
    <x v="7"/>
    <x v="7"/>
    <x v="7"/>
    <x v="6"/>
    <x v="89"/>
    <x v="225"/>
    <x v="70"/>
    <x v="190"/>
    <x v="72"/>
    <x v="161"/>
    <x v="2"/>
  </r>
  <r>
    <x v="0"/>
    <x v="18"/>
    <x v="18"/>
    <x v="6"/>
    <x v="6"/>
    <x v="6"/>
    <x v="6"/>
    <x v="89"/>
    <x v="225"/>
    <x v="58"/>
    <x v="193"/>
    <x v="76"/>
    <x v="93"/>
    <x v="2"/>
  </r>
  <r>
    <x v="0"/>
    <x v="18"/>
    <x v="18"/>
    <x v="17"/>
    <x v="17"/>
    <x v="17"/>
    <x v="8"/>
    <x v="90"/>
    <x v="140"/>
    <x v="13"/>
    <x v="13"/>
    <x v="74"/>
    <x v="162"/>
    <x v="2"/>
  </r>
  <r>
    <x v="0"/>
    <x v="18"/>
    <x v="18"/>
    <x v="3"/>
    <x v="3"/>
    <x v="3"/>
    <x v="8"/>
    <x v="90"/>
    <x v="140"/>
    <x v="13"/>
    <x v="13"/>
    <x v="74"/>
    <x v="162"/>
    <x v="2"/>
  </r>
  <r>
    <x v="0"/>
    <x v="18"/>
    <x v="18"/>
    <x v="15"/>
    <x v="15"/>
    <x v="15"/>
    <x v="8"/>
    <x v="90"/>
    <x v="140"/>
    <x v="58"/>
    <x v="193"/>
    <x v="72"/>
    <x v="161"/>
    <x v="2"/>
  </r>
  <r>
    <x v="0"/>
    <x v="18"/>
    <x v="18"/>
    <x v="11"/>
    <x v="11"/>
    <x v="11"/>
    <x v="11"/>
    <x v="91"/>
    <x v="226"/>
    <x v="58"/>
    <x v="193"/>
    <x v="76"/>
    <x v="93"/>
    <x v="2"/>
  </r>
  <r>
    <x v="0"/>
    <x v="18"/>
    <x v="18"/>
    <x v="26"/>
    <x v="26"/>
    <x v="26"/>
    <x v="11"/>
    <x v="91"/>
    <x v="226"/>
    <x v="13"/>
    <x v="13"/>
    <x v="75"/>
    <x v="163"/>
    <x v="2"/>
  </r>
  <r>
    <x v="0"/>
    <x v="18"/>
    <x v="18"/>
    <x v="27"/>
    <x v="27"/>
    <x v="27"/>
    <x v="11"/>
    <x v="91"/>
    <x v="226"/>
    <x v="13"/>
    <x v="13"/>
    <x v="75"/>
    <x v="163"/>
    <x v="2"/>
  </r>
  <r>
    <x v="0"/>
    <x v="18"/>
    <x v="18"/>
    <x v="12"/>
    <x v="12"/>
    <x v="12"/>
    <x v="11"/>
    <x v="91"/>
    <x v="226"/>
    <x v="58"/>
    <x v="193"/>
    <x v="76"/>
    <x v="93"/>
    <x v="2"/>
  </r>
  <r>
    <x v="0"/>
    <x v="18"/>
    <x v="18"/>
    <x v="22"/>
    <x v="22"/>
    <x v="22"/>
    <x v="11"/>
    <x v="91"/>
    <x v="226"/>
    <x v="13"/>
    <x v="13"/>
    <x v="72"/>
    <x v="161"/>
    <x v="2"/>
  </r>
  <r>
    <x v="0"/>
    <x v="18"/>
    <x v="18"/>
    <x v="42"/>
    <x v="42"/>
    <x v="42"/>
    <x v="11"/>
    <x v="91"/>
    <x v="226"/>
    <x v="13"/>
    <x v="13"/>
    <x v="76"/>
    <x v="93"/>
    <x v="2"/>
  </r>
  <r>
    <x v="0"/>
    <x v="18"/>
    <x v="18"/>
    <x v="35"/>
    <x v="35"/>
    <x v="35"/>
    <x v="17"/>
    <x v="93"/>
    <x v="227"/>
    <x v="49"/>
    <x v="194"/>
    <x v="76"/>
    <x v="93"/>
    <x v="2"/>
  </r>
  <r>
    <x v="0"/>
    <x v="18"/>
    <x v="18"/>
    <x v="37"/>
    <x v="37"/>
    <x v="37"/>
    <x v="17"/>
    <x v="93"/>
    <x v="227"/>
    <x v="13"/>
    <x v="13"/>
    <x v="72"/>
    <x v="161"/>
    <x v="2"/>
  </r>
  <r>
    <x v="0"/>
    <x v="18"/>
    <x v="18"/>
    <x v="47"/>
    <x v="47"/>
    <x v="47"/>
    <x v="17"/>
    <x v="93"/>
    <x v="227"/>
    <x v="13"/>
    <x v="13"/>
    <x v="72"/>
    <x v="161"/>
    <x v="2"/>
  </r>
  <r>
    <x v="0"/>
    <x v="18"/>
    <x v="18"/>
    <x v="53"/>
    <x v="53"/>
    <x v="53"/>
    <x v="17"/>
    <x v="93"/>
    <x v="227"/>
    <x v="13"/>
    <x v="13"/>
    <x v="72"/>
    <x v="161"/>
    <x v="2"/>
  </r>
  <r>
    <x v="0"/>
    <x v="18"/>
    <x v="18"/>
    <x v="28"/>
    <x v="28"/>
    <x v="28"/>
    <x v="17"/>
    <x v="93"/>
    <x v="227"/>
    <x v="13"/>
    <x v="13"/>
    <x v="72"/>
    <x v="161"/>
    <x v="2"/>
  </r>
  <r>
    <x v="0"/>
    <x v="18"/>
    <x v="18"/>
    <x v="49"/>
    <x v="49"/>
    <x v="49"/>
    <x v="17"/>
    <x v="93"/>
    <x v="227"/>
    <x v="49"/>
    <x v="194"/>
    <x v="76"/>
    <x v="93"/>
    <x v="2"/>
  </r>
  <r>
    <x v="0"/>
    <x v="18"/>
    <x v="18"/>
    <x v="44"/>
    <x v="44"/>
    <x v="44"/>
    <x v="17"/>
    <x v="93"/>
    <x v="227"/>
    <x v="13"/>
    <x v="13"/>
    <x v="72"/>
    <x v="161"/>
    <x v="2"/>
  </r>
  <r>
    <x v="0"/>
    <x v="18"/>
    <x v="18"/>
    <x v="40"/>
    <x v="40"/>
    <x v="40"/>
    <x v="17"/>
    <x v="93"/>
    <x v="227"/>
    <x v="49"/>
    <x v="194"/>
    <x v="76"/>
    <x v="93"/>
    <x v="2"/>
  </r>
  <r>
    <x v="0"/>
    <x v="18"/>
    <x v="18"/>
    <x v="54"/>
    <x v="54"/>
    <x v="54"/>
    <x v="17"/>
    <x v="93"/>
    <x v="227"/>
    <x v="49"/>
    <x v="194"/>
    <x v="76"/>
    <x v="93"/>
    <x v="2"/>
  </r>
  <r>
    <x v="0"/>
    <x v="18"/>
    <x v="18"/>
    <x v="16"/>
    <x v="16"/>
    <x v="16"/>
    <x v="17"/>
    <x v="93"/>
    <x v="227"/>
    <x v="13"/>
    <x v="13"/>
    <x v="72"/>
    <x v="161"/>
    <x v="2"/>
  </r>
  <r>
    <x v="0"/>
    <x v="18"/>
    <x v="18"/>
    <x v="19"/>
    <x v="19"/>
    <x v="19"/>
    <x v="17"/>
    <x v="93"/>
    <x v="227"/>
    <x v="13"/>
    <x v="13"/>
    <x v="72"/>
    <x v="161"/>
    <x v="2"/>
  </r>
  <r>
    <x v="0"/>
    <x v="18"/>
    <x v="18"/>
    <x v="9"/>
    <x v="9"/>
    <x v="9"/>
    <x v="17"/>
    <x v="93"/>
    <x v="227"/>
    <x v="13"/>
    <x v="13"/>
    <x v="72"/>
    <x v="161"/>
    <x v="2"/>
  </r>
  <r>
    <x v="0"/>
    <x v="18"/>
    <x v="18"/>
    <x v="46"/>
    <x v="46"/>
    <x v="46"/>
    <x v="17"/>
    <x v="93"/>
    <x v="227"/>
    <x v="13"/>
    <x v="13"/>
    <x v="72"/>
    <x v="161"/>
    <x v="2"/>
  </r>
  <r>
    <x v="0"/>
    <x v="18"/>
    <x v="18"/>
    <x v="10"/>
    <x v="10"/>
    <x v="10"/>
    <x v="17"/>
    <x v="93"/>
    <x v="227"/>
    <x v="49"/>
    <x v="194"/>
    <x v="76"/>
    <x v="93"/>
    <x v="2"/>
  </r>
  <r>
    <x v="0"/>
    <x v="18"/>
    <x v="18"/>
    <x v="48"/>
    <x v="48"/>
    <x v="48"/>
    <x v="17"/>
    <x v="93"/>
    <x v="227"/>
    <x v="13"/>
    <x v="13"/>
    <x v="76"/>
    <x v="93"/>
    <x v="2"/>
  </r>
  <r>
    <x v="0"/>
    <x v="18"/>
    <x v="18"/>
    <x v="32"/>
    <x v="32"/>
    <x v="32"/>
    <x v="17"/>
    <x v="93"/>
    <x v="227"/>
    <x v="13"/>
    <x v="13"/>
    <x v="72"/>
    <x v="161"/>
    <x v="2"/>
  </r>
  <r>
    <x v="0"/>
    <x v="19"/>
    <x v="19"/>
    <x v="4"/>
    <x v="4"/>
    <x v="4"/>
    <x v="0"/>
    <x v="88"/>
    <x v="228"/>
    <x v="60"/>
    <x v="167"/>
    <x v="76"/>
    <x v="93"/>
    <x v="2"/>
  </r>
  <r>
    <x v="0"/>
    <x v="19"/>
    <x v="19"/>
    <x v="2"/>
    <x v="2"/>
    <x v="2"/>
    <x v="1"/>
    <x v="92"/>
    <x v="229"/>
    <x v="49"/>
    <x v="172"/>
    <x v="69"/>
    <x v="164"/>
    <x v="2"/>
  </r>
  <r>
    <x v="0"/>
    <x v="19"/>
    <x v="19"/>
    <x v="0"/>
    <x v="0"/>
    <x v="0"/>
    <x v="1"/>
    <x v="92"/>
    <x v="229"/>
    <x v="72"/>
    <x v="195"/>
    <x v="76"/>
    <x v="93"/>
    <x v="2"/>
  </r>
  <r>
    <x v="0"/>
    <x v="19"/>
    <x v="19"/>
    <x v="13"/>
    <x v="13"/>
    <x v="13"/>
    <x v="1"/>
    <x v="92"/>
    <x v="229"/>
    <x v="13"/>
    <x v="13"/>
    <x v="69"/>
    <x v="164"/>
    <x v="2"/>
  </r>
  <r>
    <x v="0"/>
    <x v="19"/>
    <x v="19"/>
    <x v="7"/>
    <x v="7"/>
    <x v="7"/>
    <x v="4"/>
    <x v="89"/>
    <x v="230"/>
    <x v="70"/>
    <x v="196"/>
    <x v="72"/>
    <x v="165"/>
    <x v="2"/>
  </r>
  <r>
    <x v="0"/>
    <x v="19"/>
    <x v="19"/>
    <x v="27"/>
    <x v="27"/>
    <x v="27"/>
    <x v="4"/>
    <x v="89"/>
    <x v="230"/>
    <x v="13"/>
    <x v="13"/>
    <x v="69"/>
    <x v="164"/>
    <x v="2"/>
  </r>
  <r>
    <x v="0"/>
    <x v="19"/>
    <x v="19"/>
    <x v="5"/>
    <x v="5"/>
    <x v="5"/>
    <x v="4"/>
    <x v="89"/>
    <x v="230"/>
    <x v="58"/>
    <x v="168"/>
    <x v="72"/>
    <x v="165"/>
    <x v="0"/>
  </r>
  <r>
    <x v="0"/>
    <x v="19"/>
    <x v="19"/>
    <x v="34"/>
    <x v="34"/>
    <x v="34"/>
    <x v="7"/>
    <x v="90"/>
    <x v="231"/>
    <x v="13"/>
    <x v="13"/>
    <x v="74"/>
    <x v="166"/>
    <x v="2"/>
  </r>
  <r>
    <x v="0"/>
    <x v="19"/>
    <x v="19"/>
    <x v="24"/>
    <x v="24"/>
    <x v="24"/>
    <x v="7"/>
    <x v="90"/>
    <x v="231"/>
    <x v="58"/>
    <x v="168"/>
    <x v="72"/>
    <x v="165"/>
    <x v="2"/>
  </r>
  <r>
    <x v="0"/>
    <x v="19"/>
    <x v="19"/>
    <x v="1"/>
    <x v="1"/>
    <x v="1"/>
    <x v="7"/>
    <x v="90"/>
    <x v="231"/>
    <x v="58"/>
    <x v="168"/>
    <x v="72"/>
    <x v="165"/>
    <x v="2"/>
  </r>
  <r>
    <x v="0"/>
    <x v="19"/>
    <x v="19"/>
    <x v="22"/>
    <x v="22"/>
    <x v="22"/>
    <x v="10"/>
    <x v="91"/>
    <x v="232"/>
    <x v="13"/>
    <x v="13"/>
    <x v="75"/>
    <x v="167"/>
    <x v="2"/>
  </r>
  <r>
    <x v="0"/>
    <x v="19"/>
    <x v="19"/>
    <x v="48"/>
    <x v="48"/>
    <x v="48"/>
    <x v="10"/>
    <x v="91"/>
    <x v="232"/>
    <x v="13"/>
    <x v="13"/>
    <x v="76"/>
    <x v="93"/>
    <x v="2"/>
  </r>
  <r>
    <x v="0"/>
    <x v="19"/>
    <x v="19"/>
    <x v="11"/>
    <x v="11"/>
    <x v="11"/>
    <x v="12"/>
    <x v="93"/>
    <x v="233"/>
    <x v="49"/>
    <x v="172"/>
    <x v="76"/>
    <x v="93"/>
    <x v="2"/>
  </r>
  <r>
    <x v="0"/>
    <x v="19"/>
    <x v="19"/>
    <x v="26"/>
    <x v="26"/>
    <x v="26"/>
    <x v="12"/>
    <x v="93"/>
    <x v="233"/>
    <x v="13"/>
    <x v="13"/>
    <x v="72"/>
    <x v="165"/>
    <x v="2"/>
  </r>
  <r>
    <x v="0"/>
    <x v="19"/>
    <x v="19"/>
    <x v="36"/>
    <x v="36"/>
    <x v="36"/>
    <x v="12"/>
    <x v="93"/>
    <x v="233"/>
    <x v="13"/>
    <x v="13"/>
    <x v="72"/>
    <x v="165"/>
    <x v="2"/>
  </r>
  <r>
    <x v="0"/>
    <x v="19"/>
    <x v="19"/>
    <x v="33"/>
    <x v="33"/>
    <x v="33"/>
    <x v="12"/>
    <x v="93"/>
    <x v="233"/>
    <x v="49"/>
    <x v="172"/>
    <x v="76"/>
    <x v="93"/>
    <x v="2"/>
  </r>
  <r>
    <x v="0"/>
    <x v="19"/>
    <x v="19"/>
    <x v="52"/>
    <x v="52"/>
    <x v="52"/>
    <x v="12"/>
    <x v="93"/>
    <x v="233"/>
    <x v="13"/>
    <x v="13"/>
    <x v="76"/>
    <x v="93"/>
    <x v="2"/>
  </r>
  <r>
    <x v="0"/>
    <x v="19"/>
    <x v="19"/>
    <x v="23"/>
    <x v="23"/>
    <x v="23"/>
    <x v="12"/>
    <x v="93"/>
    <x v="233"/>
    <x v="13"/>
    <x v="13"/>
    <x v="72"/>
    <x v="165"/>
    <x v="2"/>
  </r>
  <r>
    <x v="0"/>
    <x v="19"/>
    <x v="19"/>
    <x v="9"/>
    <x v="9"/>
    <x v="9"/>
    <x v="12"/>
    <x v="93"/>
    <x v="233"/>
    <x v="49"/>
    <x v="172"/>
    <x v="76"/>
    <x v="93"/>
    <x v="2"/>
  </r>
  <r>
    <x v="0"/>
    <x v="19"/>
    <x v="19"/>
    <x v="8"/>
    <x v="8"/>
    <x v="8"/>
    <x v="12"/>
    <x v="93"/>
    <x v="233"/>
    <x v="13"/>
    <x v="13"/>
    <x v="72"/>
    <x v="165"/>
    <x v="2"/>
  </r>
  <r>
    <x v="0"/>
    <x v="19"/>
    <x v="19"/>
    <x v="46"/>
    <x v="46"/>
    <x v="46"/>
    <x v="12"/>
    <x v="93"/>
    <x v="233"/>
    <x v="13"/>
    <x v="13"/>
    <x v="72"/>
    <x v="165"/>
    <x v="2"/>
  </r>
  <r>
    <x v="0"/>
    <x v="19"/>
    <x v="19"/>
    <x v="12"/>
    <x v="12"/>
    <x v="12"/>
    <x v="12"/>
    <x v="93"/>
    <x v="233"/>
    <x v="49"/>
    <x v="172"/>
    <x v="76"/>
    <x v="93"/>
    <x v="2"/>
  </r>
  <r>
    <x v="0"/>
    <x v="19"/>
    <x v="19"/>
    <x v="14"/>
    <x v="14"/>
    <x v="14"/>
    <x v="12"/>
    <x v="93"/>
    <x v="233"/>
    <x v="49"/>
    <x v="172"/>
    <x v="76"/>
    <x v="93"/>
    <x v="2"/>
  </r>
  <r>
    <x v="0"/>
    <x v="19"/>
    <x v="19"/>
    <x v="15"/>
    <x v="15"/>
    <x v="15"/>
    <x v="12"/>
    <x v="93"/>
    <x v="233"/>
    <x v="49"/>
    <x v="172"/>
    <x v="76"/>
    <x v="93"/>
    <x v="2"/>
  </r>
  <r>
    <x v="0"/>
    <x v="19"/>
    <x v="19"/>
    <x v="25"/>
    <x v="25"/>
    <x v="25"/>
    <x v="12"/>
    <x v="93"/>
    <x v="233"/>
    <x v="13"/>
    <x v="13"/>
    <x v="76"/>
    <x v="93"/>
    <x v="2"/>
  </r>
  <r>
    <x v="0"/>
    <x v="19"/>
    <x v="19"/>
    <x v="6"/>
    <x v="6"/>
    <x v="6"/>
    <x v="12"/>
    <x v="93"/>
    <x v="233"/>
    <x v="13"/>
    <x v="13"/>
    <x v="76"/>
    <x v="93"/>
    <x v="2"/>
  </r>
  <r>
    <x v="0"/>
    <x v="19"/>
    <x v="19"/>
    <x v="18"/>
    <x v="18"/>
    <x v="18"/>
    <x v="12"/>
    <x v="93"/>
    <x v="233"/>
    <x v="49"/>
    <x v="172"/>
    <x v="76"/>
    <x v="93"/>
    <x v="2"/>
  </r>
  <r>
    <x v="0"/>
    <x v="19"/>
    <x v="19"/>
    <x v="42"/>
    <x v="42"/>
    <x v="42"/>
    <x v="12"/>
    <x v="93"/>
    <x v="233"/>
    <x v="13"/>
    <x v="13"/>
    <x v="76"/>
    <x v="93"/>
    <x v="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8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0"/>
  </r>
  <r>
    <x v="0"/>
    <x v="0"/>
    <x v="0"/>
    <x v="2"/>
    <x v="2"/>
    <x v="2"/>
    <x v="2"/>
    <x v="2"/>
    <x v="2"/>
    <x v="2"/>
    <x v="2"/>
    <x v="2"/>
    <x v="2"/>
    <x v="0"/>
  </r>
  <r>
    <x v="0"/>
    <x v="0"/>
    <x v="0"/>
    <x v="3"/>
    <x v="3"/>
    <x v="3"/>
    <x v="3"/>
    <x v="3"/>
    <x v="3"/>
    <x v="3"/>
    <x v="3"/>
    <x v="3"/>
    <x v="3"/>
    <x v="0"/>
  </r>
  <r>
    <x v="0"/>
    <x v="0"/>
    <x v="0"/>
    <x v="4"/>
    <x v="4"/>
    <x v="4"/>
    <x v="4"/>
    <x v="4"/>
    <x v="4"/>
    <x v="4"/>
    <x v="4"/>
    <x v="4"/>
    <x v="4"/>
    <x v="0"/>
  </r>
  <r>
    <x v="0"/>
    <x v="0"/>
    <x v="0"/>
    <x v="5"/>
    <x v="5"/>
    <x v="5"/>
    <x v="5"/>
    <x v="5"/>
    <x v="5"/>
    <x v="5"/>
    <x v="5"/>
    <x v="5"/>
    <x v="5"/>
    <x v="1"/>
  </r>
  <r>
    <x v="0"/>
    <x v="0"/>
    <x v="0"/>
    <x v="6"/>
    <x v="6"/>
    <x v="6"/>
    <x v="6"/>
    <x v="6"/>
    <x v="6"/>
    <x v="6"/>
    <x v="6"/>
    <x v="6"/>
    <x v="6"/>
    <x v="2"/>
  </r>
  <r>
    <x v="0"/>
    <x v="0"/>
    <x v="0"/>
    <x v="7"/>
    <x v="7"/>
    <x v="7"/>
    <x v="7"/>
    <x v="7"/>
    <x v="7"/>
    <x v="7"/>
    <x v="7"/>
    <x v="7"/>
    <x v="7"/>
    <x v="0"/>
  </r>
  <r>
    <x v="0"/>
    <x v="0"/>
    <x v="0"/>
    <x v="8"/>
    <x v="8"/>
    <x v="8"/>
    <x v="8"/>
    <x v="8"/>
    <x v="8"/>
    <x v="8"/>
    <x v="8"/>
    <x v="3"/>
    <x v="3"/>
    <x v="0"/>
  </r>
  <r>
    <x v="0"/>
    <x v="0"/>
    <x v="0"/>
    <x v="9"/>
    <x v="9"/>
    <x v="9"/>
    <x v="9"/>
    <x v="9"/>
    <x v="9"/>
    <x v="9"/>
    <x v="9"/>
    <x v="8"/>
    <x v="8"/>
    <x v="0"/>
  </r>
  <r>
    <x v="0"/>
    <x v="0"/>
    <x v="0"/>
    <x v="10"/>
    <x v="10"/>
    <x v="10"/>
    <x v="10"/>
    <x v="10"/>
    <x v="10"/>
    <x v="10"/>
    <x v="10"/>
    <x v="9"/>
    <x v="9"/>
    <x v="0"/>
  </r>
  <r>
    <x v="0"/>
    <x v="0"/>
    <x v="0"/>
    <x v="11"/>
    <x v="11"/>
    <x v="11"/>
    <x v="11"/>
    <x v="11"/>
    <x v="11"/>
    <x v="11"/>
    <x v="11"/>
    <x v="10"/>
    <x v="10"/>
    <x v="0"/>
  </r>
  <r>
    <x v="0"/>
    <x v="0"/>
    <x v="0"/>
    <x v="12"/>
    <x v="12"/>
    <x v="12"/>
    <x v="11"/>
    <x v="11"/>
    <x v="11"/>
    <x v="12"/>
    <x v="12"/>
    <x v="11"/>
    <x v="11"/>
    <x v="2"/>
  </r>
  <r>
    <x v="0"/>
    <x v="0"/>
    <x v="0"/>
    <x v="13"/>
    <x v="13"/>
    <x v="13"/>
    <x v="12"/>
    <x v="12"/>
    <x v="12"/>
    <x v="13"/>
    <x v="13"/>
    <x v="12"/>
    <x v="12"/>
    <x v="0"/>
  </r>
  <r>
    <x v="0"/>
    <x v="0"/>
    <x v="0"/>
    <x v="14"/>
    <x v="14"/>
    <x v="14"/>
    <x v="13"/>
    <x v="13"/>
    <x v="13"/>
    <x v="14"/>
    <x v="14"/>
    <x v="13"/>
    <x v="13"/>
    <x v="0"/>
  </r>
  <r>
    <x v="0"/>
    <x v="0"/>
    <x v="0"/>
    <x v="15"/>
    <x v="15"/>
    <x v="15"/>
    <x v="13"/>
    <x v="13"/>
    <x v="13"/>
    <x v="15"/>
    <x v="15"/>
    <x v="14"/>
    <x v="14"/>
    <x v="0"/>
  </r>
  <r>
    <x v="0"/>
    <x v="0"/>
    <x v="0"/>
    <x v="16"/>
    <x v="16"/>
    <x v="16"/>
    <x v="14"/>
    <x v="14"/>
    <x v="14"/>
    <x v="16"/>
    <x v="16"/>
    <x v="15"/>
    <x v="15"/>
    <x v="2"/>
  </r>
  <r>
    <x v="0"/>
    <x v="0"/>
    <x v="0"/>
    <x v="17"/>
    <x v="17"/>
    <x v="17"/>
    <x v="15"/>
    <x v="15"/>
    <x v="15"/>
    <x v="17"/>
    <x v="17"/>
    <x v="16"/>
    <x v="16"/>
    <x v="0"/>
  </r>
  <r>
    <x v="0"/>
    <x v="0"/>
    <x v="0"/>
    <x v="18"/>
    <x v="18"/>
    <x v="18"/>
    <x v="16"/>
    <x v="16"/>
    <x v="16"/>
    <x v="18"/>
    <x v="18"/>
    <x v="17"/>
    <x v="17"/>
    <x v="1"/>
  </r>
  <r>
    <x v="0"/>
    <x v="0"/>
    <x v="0"/>
    <x v="19"/>
    <x v="19"/>
    <x v="19"/>
    <x v="17"/>
    <x v="17"/>
    <x v="17"/>
    <x v="19"/>
    <x v="19"/>
    <x v="18"/>
    <x v="18"/>
    <x v="3"/>
  </r>
  <r>
    <x v="0"/>
    <x v="1"/>
    <x v="1"/>
    <x v="0"/>
    <x v="0"/>
    <x v="0"/>
    <x v="0"/>
    <x v="18"/>
    <x v="18"/>
    <x v="20"/>
    <x v="20"/>
    <x v="19"/>
    <x v="19"/>
    <x v="0"/>
  </r>
  <r>
    <x v="0"/>
    <x v="1"/>
    <x v="1"/>
    <x v="2"/>
    <x v="2"/>
    <x v="2"/>
    <x v="1"/>
    <x v="19"/>
    <x v="19"/>
    <x v="21"/>
    <x v="21"/>
    <x v="4"/>
    <x v="20"/>
    <x v="0"/>
  </r>
  <r>
    <x v="0"/>
    <x v="1"/>
    <x v="1"/>
    <x v="3"/>
    <x v="3"/>
    <x v="3"/>
    <x v="2"/>
    <x v="20"/>
    <x v="20"/>
    <x v="22"/>
    <x v="22"/>
    <x v="20"/>
    <x v="21"/>
    <x v="0"/>
  </r>
  <r>
    <x v="0"/>
    <x v="1"/>
    <x v="1"/>
    <x v="1"/>
    <x v="1"/>
    <x v="1"/>
    <x v="3"/>
    <x v="21"/>
    <x v="21"/>
    <x v="23"/>
    <x v="23"/>
    <x v="21"/>
    <x v="22"/>
    <x v="0"/>
  </r>
  <r>
    <x v="0"/>
    <x v="1"/>
    <x v="1"/>
    <x v="4"/>
    <x v="4"/>
    <x v="4"/>
    <x v="4"/>
    <x v="22"/>
    <x v="22"/>
    <x v="24"/>
    <x v="24"/>
    <x v="22"/>
    <x v="23"/>
    <x v="0"/>
  </r>
  <r>
    <x v="0"/>
    <x v="1"/>
    <x v="1"/>
    <x v="5"/>
    <x v="5"/>
    <x v="5"/>
    <x v="5"/>
    <x v="23"/>
    <x v="23"/>
    <x v="25"/>
    <x v="25"/>
    <x v="14"/>
    <x v="24"/>
    <x v="1"/>
  </r>
  <r>
    <x v="0"/>
    <x v="1"/>
    <x v="1"/>
    <x v="6"/>
    <x v="6"/>
    <x v="6"/>
    <x v="6"/>
    <x v="24"/>
    <x v="24"/>
    <x v="26"/>
    <x v="26"/>
    <x v="23"/>
    <x v="25"/>
    <x v="1"/>
  </r>
  <r>
    <x v="0"/>
    <x v="1"/>
    <x v="1"/>
    <x v="7"/>
    <x v="7"/>
    <x v="7"/>
    <x v="7"/>
    <x v="25"/>
    <x v="25"/>
    <x v="27"/>
    <x v="27"/>
    <x v="24"/>
    <x v="26"/>
    <x v="0"/>
  </r>
  <r>
    <x v="0"/>
    <x v="1"/>
    <x v="1"/>
    <x v="9"/>
    <x v="9"/>
    <x v="9"/>
    <x v="8"/>
    <x v="26"/>
    <x v="26"/>
    <x v="28"/>
    <x v="28"/>
    <x v="13"/>
    <x v="27"/>
    <x v="0"/>
  </r>
  <r>
    <x v="0"/>
    <x v="1"/>
    <x v="1"/>
    <x v="8"/>
    <x v="8"/>
    <x v="8"/>
    <x v="9"/>
    <x v="27"/>
    <x v="27"/>
    <x v="29"/>
    <x v="29"/>
    <x v="21"/>
    <x v="22"/>
    <x v="0"/>
  </r>
  <r>
    <x v="0"/>
    <x v="1"/>
    <x v="1"/>
    <x v="10"/>
    <x v="10"/>
    <x v="10"/>
    <x v="10"/>
    <x v="28"/>
    <x v="28"/>
    <x v="30"/>
    <x v="18"/>
    <x v="25"/>
    <x v="28"/>
    <x v="0"/>
  </r>
  <r>
    <x v="0"/>
    <x v="1"/>
    <x v="1"/>
    <x v="11"/>
    <x v="11"/>
    <x v="11"/>
    <x v="11"/>
    <x v="29"/>
    <x v="11"/>
    <x v="31"/>
    <x v="30"/>
    <x v="23"/>
    <x v="25"/>
    <x v="0"/>
  </r>
  <r>
    <x v="0"/>
    <x v="1"/>
    <x v="1"/>
    <x v="15"/>
    <x v="15"/>
    <x v="15"/>
    <x v="11"/>
    <x v="29"/>
    <x v="11"/>
    <x v="32"/>
    <x v="31"/>
    <x v="26"/>
    <x v="29"/>
    <x v="0"/>
  </r>
  <r>
    <x v="0"/>
    <x v="1"/>
    <x v="1"/>
    <x v="12"/>
    <x v="12"/>
    <x v="12"/>
    <x v="12"/>
    <x v="30"/>
    <x v="29"/>
    <x v="32"/>
    <x v="31"/>
    <x v="1"/>
    <x v="30"/>
    <x v="0"/>
  </r>
  <r>
    <x v="0"/>
    <x v="1"/>
    <x v="1"/>
    <x v="20"/>
    <x v="20"/>
    <x v="20"/>
    <x v="13"/>
    <x v="31"/>
    <x v="12"/>
    <x v="33"/>
    <x v="32"/>
    <x v="27"/>
    <x v="31"/>
    <x v="0"/>
  </r>
  <r>
    <x v="0"/>
    <x v="1"/>
    <x v="1"/>
    <x v="21"/>
    <x v="21"/>
    <x v="21"/>
    <x v="18"/>
    <x v="32"/>
    <x v="30"/>
    <x v="34"/>
    <x v="33"/>
    <x v="28"/>
    <x v="32"/>
    <x v="0"/>
  </r>
  <r>
    <x v="0"/>
    <x v="1"/>
    <x v="1"/>
    <x v="22"/>
    <x v="22"/>
    <x v="22"/>
    <x v="14"/>
    <x v="33"/>
    <x v="31"/>
    <x v="32"/>
    <x v="31"/>
    <x v="21"/>
    <x v="22"/>
    <x v="0"/>
  </r>
  <r>
    <x v="0"/>
    <x v="1"/>
    <x v="1"/>
    <x v="17"/>
    <x v="17"/>
    <x v="17"/>
    <x v="15"/>
    <x v="34"/>
    <x v="32"/>
    <x v="35"/>
    <x v="34"/>
    <x v="29"/>
    <x v="33"/>
    <x v="0"/>
  </r>
  <r>
    <x v="0"/>
    <x v="1"/>
    <x v="1"/>
    <x v="23"/>
    <x v="23"/>
    <x v="23"/>
    <x v="15"/>
    <x v="34"/>
    <x v="32"/>
    <x v="36"/>
    <x v="35"/>
    <x v="30"/>
    <x v="34"/>
    <x v="0"/>
  </r>
  <r>
    <x v="0"/>
    <x v="1"/>
    <x v="1"/>
    <x v="19"/>
    <x v="19"/>
    <x v="19"/>
    <x v="15"/>
    <x v="34"/>
    <x v="32"/>
    <x v="19"/>
    <x v="19"/>
    <x v="31"/>
    <x v="35"/>
    <x v="0"/>
  </r>
  <r>
    <x v="0"/>
    <x v="2"/>
    <x v="2"/>
    <x v="0"/>
    <x v="0"/>
    <x v="0"/>
    <x v="0"/>
    <x v="35"/>
    <x v="33"/>
    <x v="37"/>
    <x v="36"/>
    <x v="32"/>
    <x v="36"/>
    <x v="0"/>
  </r>
  <r>
    <x v="0"/>
    <x v="2"/>
    <x v="2"/>
    <x v="4"/>
    <x v="4"/>
    <x v="4"/>
    <x v="1"/>
    <x v="36"/>
    <x v="34"/>
    <x v="38"/>
    <x v="37"/>
    <x v="19"/>
    <x v="37"/>
    <x v="0"/>
  </r>
  <r>
    <x v="0"/>
    <x v="2"/>
    <x v="2"/>
    <x v="1"/>
    <x v="1"/>
    <x v="1"/>
    <x v="2"/>
    <x v="37"/>
    <x v="35"/>
    <x v="39"/>
    <x v="38"/>
    <x v="33"/>
    <x v="38"/>
    <x v="0"/>
  </r>
  <r>
    <x v="0"/>
    <x v="2"/>
    <x v="2"/>
    <x v="2"/>
    <x v="2"/>
    <x v="2"/>
    <x v="3"/>
    <x v="38"/>
    <x v="36"/>
    <x v="40"/>
    <x v="39"/>
    <x v="34"/>
    <x v="39"/>
    <x v="0"/>
  </r>
  <r>
    <x v="0"/>
    <x v="2"/>
    <x v="2"/>
    <x v="3"/>
    <x v="3"/>
    <x v="3"/>
    <x v="4"/>
    <x v="39"/>
    <x v="37"/>
    <x v="41"/>
    <x v="40"/>
    <x v="35"/>
    <x v="18"/>
    <x v="0"/>
  </r>
  <r>
    <x v="0"/>
    <x v="2"/>
    <x v="2"/>
    <x v="5"/>
    <x v="5"/>
    <x v="5"/>
    <x v="5"/>
    <x v="40"/>
    <x v="38"/>
    <x v="42"/>
    <x v="41"/>
    <x v="36"/>
    <x v="40"/>
    <x v="0"/>
  </r>
  <r>
    <x v="0"/>
    <x v="2"/>
    <x v="2"/>
    <x v="11"/>
    <x v="11"/>
    <x v="11"/>
    <x v="6"/>
    <x v="41"/>
    <x v="24"/>
    <x v="43"/>
    <x v="42"/>
    <x v="21"/>
    <x v="10"/>
    <x v="0"/>
  </r>
  <r>
    <x v="0"/>
    <x v="2"/>
    <x v="2"/>
    <x v="8"/>
    <x v="8"/>
    <x v="8"/>
    <x v="7"/>
    <x v="42"/>
    <x v="25"/>
    <x v="44"/>
    <x v="43"/>
    <x v="37"/>
    <x v="41"/>
    <x v="0"/>
  </r>
  <r>
    <x v="0"/>
    <x v="2"/>
    <x v="2"/>
    <x v="6"/>
    <x v="6"/>
    <x v="6"/>
    <x v="8"/>
    <x v="32"/>
    <x v="27"/>
    <x v="45"/>
    <x v="44"/>
    <x v="31"/>
    <x v="42"/>
    <x v="0"/>
  </r>
  <r>
    <x v="0"/>
    <x v="2"/>
    <x v="2"/>
    <x v="10"/>
    <x v="10"/>
    <x v="10"/>
    <x v="9"/>
    <x v="43"/>
    <x v="39"/>
    <x v="46"/>
    <x v="45"/>
    <x v="25"/>
    <x v="32"/>
    <x v="0"/>
  </r>
  <r>
    <x v="0"/>
    <x v="2"/>
    <x v="2"/>
    <x v="12"/>
    <x v="12"/>
    <x v="12"/>
    <x v="10"/>
    <x v="44"/>
    <x v="40"/>
    <x v="47"/>
    <x v="46"/>
    <x v="18"/>
    <x v="43"/>
    <x v="0"/>
  </r>
  <r>
    <x v="0"/>
    <x v="2"/>
    <x v="2"/>
    <x v="7"/>
    <x v="7"/>
    <x v="7"/>
    <x v="11"/>
    <x v="45"/>
    <x v="41"/>
    <x v="48"/>
    <x v="47"/>
    <x v="38"/>
    <x v="44"/>
    <x v="0"/>
  </r>
  <r>
    <x v="0"/>
    <x v="2"/>
    <x v="2"/>
    <x v="20"/>
    <x v="20"/>
    <x v="20"/>
    <x v="11"/>
    <x v="45"/>
    <x v="41"/>
    <x v="28"/>
    <x v="32"/>
    <x v="39"/>
    <x v="45"/>
    <x v="0"/>
  </r>
  <r>
    <x v="0"/>
    <x v="2"/>
    <x v="2"/>
    <x v="13"/>
    <x v="13"/>
    <x v="13"/>
    <x v="12"/>
    <x v="46"/>
    <x v="11"/>
    <x v="49"/>
    <x v="48"/>
    <x v="40"/>
    <x v="46"/>
    <x v="0"/>
  </r>
  <r>
    <x v="0"/>
    <x v="2"/>
    <x v="2"/>
    <x v="23"/>
    <x v="23"/>
    <x v="23"/>
    <x v="13"/>
    <x v="47"/>
    <x v="42"/>
    <x v="50"/>
    <x v="49"/>
    <x v="41"/>
    <x v="47"/>
    <x v="0"/>
  </r>
  <r>
    <x v="0"/>
    <x v="2"/>
    <x v="2"/>
    <x v="14"/>
    <x v="14"/>
    <x v="14"/>
    <x v="18"/>
    <x v="48"/>
    <x v="13"/>
    <x v="51"/>
    <x v="50"/>
    <x v="38"/>
    <x v="44"/>
    <x v="0"/>
  </r>
  <r>
    <x v="0"/>
    <x v="2"/>
    <x v="2"/>
    <x v="15"/>
    <x v="15"/>
    <x v="15"/>
    <x v="14"/>
    <x v="49"/>
    <x v="32"/>
    <x v="52"/>
    <x v="15"/>
    <x v="42"/>
    <x v="48"/>
    <x v="0"/>
  </r>
  <r>
    <x v="0"/>
    <x v="2"/>
    <x v="2"/>
    <x v="24"/>
    <x v="24"/>
    <x v="24"/>
    <x v="14"/>
    <x v="49"/>
    <x v="32"/>
    <x v="36"/>
    <x v="51"/>
    <x v="43"/>
    <x v="14"/>
    <x v="0"/>
  </r>
  <r>
    <x v="0"/>
    <x v="2"/>
    <x v="2"/>
    <x v="17"/>
    <x v="17"/>
    <x v="17"/>
    <x v="16"/>
    <x v="50"/>
    <x v="15"/>
    <x v="53"/>
    <x v="52"/>
    <x v="32"/>
    <x v="36"/>
    <x v="0"/>
  </r>
  <r>
    <x v="0"/>
    <x v="2"/>
    <x v="2"/>
    <x v="25"/>
    <x v="25"/>
    <x v="25"/>
    <x v="17"/>
    <x v="51"/>
    <x v="43"/>
    <x v="54"/>
    <x v="53"/>
    <x v="29"/>
    <x v="49"/>
    <x v="0"/>
  </r>
  <r>
    <x v="0"/>
    <x v="3"/>
    <x v="3"/>
    <x v="0"/>
    <x v="0"/>
    <x v="0"/>
    <x v="0"/>
    <x v="52"/>
    <x v="44"/>
    <x v="38"/>
    <x v="54"/>
    <x v="18"/>
    <x v="50"/>
    <x v="0"/>
  </r>
  <r>
    <x v="0"/>
    <x v="3"/>
    <x v="3"/>
    <x v="3"/>
    <x v="3"/>
    <x v="3"/>
    <x v="1"/>
    <x v="53"/>
    <x v="45"/>
    <x v="55"/>
    <x v="55"/>
    <x v="44"/>
    <x v="29"/>
    <x v="0"/>
  </r>
  <r>
    <x v="0"/>
    <x v="3"/>
    <x v="3"/>
    <x v="2"/>
    <x v="2"/>
    <x v="2"/>
    <x v="2"/>
    <x v="54"/>
    <x v="34"/>
    <x v="36"/>
    <x v="56"/>
    <x v="45"/>
    <x v="51"/>
    <x v="0"/>
  </r>
  <r>
    <x v="0"/>
    <x v="3"/>
    <x v="3"/>
    <x v="1"/>
    <x v="1"/>
    <x v="1"/>
    <x v="3"/>
    <x v="55"/>
    <x v="46"/>
    <x v="56"/>
    <x v="57"/>
    <x v="46"/>
    <x v="52"/>
    <x v="0"/>
  </r>
  <r>
    <x v="0"/>
    <x v="3"/>
    <x v="3"/>
    <x v="4"/>
    <x v="4"/>
    <x v="4"/>
    <x v="4"/>
    <x v="56"/>
    <x v="35"/>
    <x v="57"/>
    <x v="58"/>
    <x v="20"/>
    <x v="37"/>
    <x v="0"/>
  </r>
  <r>
    <x v="0"/>
    <x v="3"/>
    <x v="3"/>
    <x v="6"/>
    <x v="6"/>
    <x v="6"/>
    <x v="5"/>
    <x v="51"/>
    <x v="4"/>
    <x v="58"/>
    <x v="59"/>
    <x v="33"/>
    <x v="53"/>
    <x v="0"/>
  </r>
  <r>
    <x v="0"/>
    <x v="3"/>
    <x v="3"/>
    <x v="11"/>
    <x v="11"/>
    <x v="11"/>
    <x v="6"/>
    <x v="57"/>
    <x v="38"/>
    <x v="36"/>
    <x v="56"/>
    <x v="35"/>
    <x v="54"/>
    <x v="0"/>
  </r>
  <r>
    <x v="0"/>
    <x v="3"/>
    <x v="3"/>
    <x v="14"/>
    <x v="14"/>
    <x v="14"/>
    <x v="7"/>
    <x v="58"/>
    <x v="47"/>
    <x v="53"/>
    <x v="60"/>
    <x v="23"/>
    <x v="55"/>
    <x v="0"/>
  </r>
  <r>
    <x v="0"/>
    <x v="3"/>
    <x v="3"/>
    <x v="10"/>
    <x v="10"/>
    <x v="10"/>
    <x v="8"/>
    <x v="59"/>
    <x v="6"/>
    <x v="59"/>
    <x v="61"/>
    <x v="1"/>
    <x v="56"/>
    <x v="0"/>
  </r>
  <r>
    <x v="0"/>
    <x v="3"/>
    <x v="3"/>
    <x v="7"/>
    <x v="7"/>
    <x v="7"/>
    <x v="9"/>
    <x v="60"/>
    <x v="48"/>
    <x v="50"/>
    <x v="62"/>
    <x v="42"/>
    <x v="57"/>
    <x v="0"/>
  </r>
  <r>
    <x v="0"/>
    <x v="3"/>
    <x v="3"/>
    <x v="5"/>
    <x v="5"/>
    <x v="5"/>
    <x v="9"/>
    <x v="60"/>
    <x v="48"/>
    <x v="60"/>
    <x v="63"/>
    <x v="47"/>
    <x v="58"/>
    <x v="0"/>
  </r>
  <r>
    <x v="0"/>
    <x v="3"/>
    <x v="3"/>
    <x v="12"/>
    <x v="12"/>
    <x v="12"/>
    <x v="11"/>
    <x v="61"/>
    <x v="49"/>
    <x v="61"/>
    <x v="64"/>
    <x v="37"/>
    <x v="59"/>
    <x v="1"/>
  </r>
  <r>
    <x v="0"/>
    <x v="3"/>
    <x v="3"/>
    <x v="8"/>
    <x v="8"/>
    <x v="8"/>
    <x v="19"/>
    <x v="62"/>
    <x v="50"/>
    <x v="62"/>
    <x v="65"/>
    <x v="48"/>
    <x v="1"/>
    <x v="0"/>
  </r>
  <r>
    <x v="0"/>
    <x v="3"/>
    <x v="3"/>
    <x v="20"/>
    <x v="20"/>
    <x v="20"/>
    <x v="12"/>
    <x v="63"/>
    <x v="51"/>
    <x v="54"/>
    <x v="66"/>
    <x v="47"/>
    <x v="58"/>
    <x v="0"/>
  </r>
  <r>
    <x v="0"/>
    <x v="3"/>
    <x v="3"/>
    <x v="9"/>
    <x v="9"/>
    <x v="9"/>
    <x v="13"/>
    <x v="64"/>
    <x v="52"/>
    <x v="63"/>
    <x v="67"/>
    <x v="26"/>
    <x v="60"/>
    <x v="0"/>
  </r>
  <r>
    <x v="0"/>
    <x v="3"/>
    <x v="3"/>
    <x v="21"/>
    <x v="21"/>
    <x v="21"/>
    <x v="13"/>
    <x v="64"/>
    <x v="52"/>
    <x v="49"/>
    <x v="68"/>
    <x v="43"/>
    <x v="61"/>
    <x v="0"/>
  </r>
  <r>
    <x v="0"/>
    <x v="3"/>
    <x v="3"/>
    <x v="18"/>
    <x v="18"/>
    <x v="18"/>
    <x v="14"/>
    <x v="65"/>
    <x v="53"/>
    <x v="64"/>
    <x v="69"/>
    <x v="44"/>
    <x v="29"/>
    <x v="0"/>
  </r>
  <r>
    <x v="0"/>
    <x v="3"/>
    <x v="3"/>
    <x v="26"/>
    <x v="26"/>
    <x v="26"/>
    <x v="15"/>
    <x v="66"/>
    <x v="54"/>
    <x v="65"/>
    <x v="70"/>
    <x v="21"/>
    <x v="62"/>
    <x v="0"/>
  </r>
  <r>
    <x v="0"/>
    <x v="3"/>
    <x v="3"/>
    <x v="17"/>
    <x v="17"/>
    <x v="17"/>
    <x v="15"/>
    <x v="66"/>
    <x v="54"/>
    <x v="54"/>
    <x v="66"/>
    <x v="37"/>
    <x v="59"/>
    <x v="0"/>
  </r>
  <r>
    <x v="0"/>
    <x v="3"/>
    <x v="3"/>
    <x v="23"/>
    <x v="23"/>
    <x v="23"/>
    <x v="15"/>
    <x v="66"/>
    <x v="54"/>
    <x v="66"/>
    <x v="71"/>
    <x v="20"/>
    <x v="37"/>
    <x v="0"/>
  </r>
  <r>
    <x v="0"/>
    <x v="3"/>
    <x v="3"/>
    <x v="27"/>
    <x v="27"/>
    <x v="27"/>
    <x v="15"/>
    <x v="66"/>
    <x v="54"/>
    <x v="67"/>
    <x v="72"/>
    <x v="33"/>
    <x v="53"/>
    <x v="0"/>
  </r>
  <r>
    <x v="0"/>
    <x v="4"/>
    <x v="4"/>
    <x v="0"/>
    <x v="0"/>
    <x v="0"/>
    <x v="0"/>
    <x v="56"/>
    <x v="55"/>
    <x v="68"/>
    <x v="73"/>
    <x v="35"/>
    <x v="34"/>
    <x v="0"/>
  </r>
  <r>
    <x v="0"/>
    <x v="4"/>
    <x v="4"/>
    <x v="1"/>
    <x v="1"/>
    <x v="1"/>
    <x v="1"/>
    <x v="67"/>
    <x v="56"/>
    <x v="48"/>
    <x v="74"/>
    <x v="49"/>
    <x v="63"/>
    <x v="0"/>
  </r>
  <r>
    <x v="0"/>
    <x v="4"/>
    <x v="4"/>
    <x v="18"/>
    <x v="18"/>
    <x v="18"/>
    <x v="2"/>
    <x v="68"/>
    <x v="57"/>
    <x v="65"/>
    <x v="75"/>
    <x v="50"/>
    <x v="64"/>
    <x v="0"/>
  </r>
  <r>
    <x v="0"/>
    <x v="4"/>
    <x v="4"/>
    <x v="4"/>
    <x v="4"/>
    <x v="4"/>
    <x v="2"/>
    <x v="68"/>
    <x v="57"/>
    <x v="9"/>
    <x v="76"/>
    <x v="44"/>
    <x v="65"/>
    <x v="0"/>
  </r>
  <r>
    <x v="0"/>
    <x v="4"/>
    <x v="4"/>
    <x v="5"/>
    <x v="5"/>
    <x v="5"/>
    <x v="4"/>
    <x v="69"/>
    <x v="58"/>
    <x v="66"/>
    <x v="77"/>
    <x v="43"/>
    <x v="66"/>
    <x v="0"/>
  </r>
  <r>
    <x v="0"/>
    <x v="4"/>
    <x v="4"/>
    <x v="3"/>
    <x v="3"/>
    <x v="3"/>
    <x v="5"/>
    <x v="65"/>
    <x v="22"/>
    <x v="9"/>
    <x v="76"/>
    <x v="49"/>
    <x v="63"/>
    <x v="0"/>
  </r>
  <r>
    <x v="0"/>
    <x v="4"/>
    <x v="4"/>
    <x v="15"/>
    <x v="15"/>
    <x v="15"/>
    <x v="6"/>
    <x v="70"/>
    <x v="59"/>
    <x v="59"/>
    <x v="26"/>
    <x v="48"/>
    <x v="25"/>
    <x v="0"/>
  </r>
  <r>
    <x v="0"/>
    <x v="4"/>
    <x v="4"/>
    <x v="10"/>
    <x v="10"/>
    <x v="10"/>
    <x v="7"/>
    <x v="71"/>
    <x v="60"/>
    <x v="54"/>
    <x v="78"/>
    <x v="44"/>
    <x v="65"/>
    <x v="0"/>
  </r>
  <r>
    <x v="0"/>
    <x v="4"/>
    <x v="4"/>
    <x v="6"/>
    <x v="6"/>
    <x v="6"/>
    <x v="8"/>
    <x v="72"/>
    <x v="61"/>
    <x v="64"/>
    <x v="79"/>
    <x v="48"/>
    <x v="25"/>
    <x v="0"/>
  </r>
  <r>
    <x v="0"/>
    <x v="4"/>
    <x v="4"/>
    <x v="16"/>
    <x v="16"/>
    <x v="16"/>
    <x v="9"/>
    <x v="73"/>
    <x v="49"/>
    <x v="66"/>
    <x v="77"/>
    <x v="44"/>
    <x v="65"/>
    <x v="0"/>
  </r>
  <r>
    <x v="0"/>
    <x v="4"/>
    <x v="4"/>
    <x v="8"/>
    <x v="8"/>
    <x v="8"/>
    <x v="9"/>
    <x v="73"/>
    <x v="49"/>
    <x v="69"/>
    <x v="80"/>
    <x v="49"/>
    <x v="63"/>
    <x v="0"/>
  </r>
  <r>
    <x v="0"/>
    <x v="4"/>
    <x v="4"/>
    <x v="2"/>
    <x v="2"/>
    <x v="2"/>
    <x v="11"/>
    <x v="74"/>
    <x v="62"/>
    <x v="70"/>
    <x v="81"/>
    <x v="21"/>
    <x v="67"/>
    <x v="0"/>
  </r>
  <r>
    <x v="0"/>
    <x v="4"/>
    <x v="4"/>
    <x v="13"/>
    <x v="13"/>
    <x v="13"/>
    <x v="19"/>
    <x v="75"/>
    <x v="63"/>
    <x v="70"/>
    <x v="81"/>
    <x v="21"/>
    <x v="67"/>
    <x v="0"/>
  </r>
  <r>
    <x v="0"/>
    <x v="4"/>
    <x v="4"/>
    <x v="28"/>
    <x v="28"/>
    <x v="28"/>
    <x v="19"/>
    <x v="75"/>
    <x v="63"/>
    <x v="71"/>
    <x v="82"/>
    <x v="20"/>
    <x v="68"/>
    <x v="0"/>
  </r>
  <r>
    <x v="0"/>
    <x v="4"/>
    <x v="4"/>
    <x v="29"/>
    <x v="29"/>
    <x v="29"/>
    <x v="19"/>
    <x v="75"/>
    <x v="63"/>
    <x v="71"/>
    <x v="82"/>
    <x v="20"/>
    <x v="68"/>
    <x v="0"/>
  </r>
  <r>
    <x v="0"/>
    <x v="4"/>
    <x v="4"/>
    <x v="17"/>
    <x v="17"/>
    <x v="17"/>
    <x v="19"/>
    <x v="75"/>
    <x v="63"/>
    <x v="28"/>
    <x v="83"/>
    <x v="33"/>
    <x v="69"/>
    <x v="0"/>
  </r>
  <r>
    <x v="0"/>
    <x v="4"/>
    <x v="4"/>
    <x v="30"/>
    <x v="30"/>
    <x v="30"/>
    <x v="19"/>
    <x v="75"/>
    <x v="63"/>
    <x v="70"/>
    <x v="81"/>
    <x v="21"/>
    <x v="67"/>
    <x v="0"/>
  </r>
  <r>
    <x v="0"/>
    <x v="4"/>
    <x v="4"/>
    <x v="9"/>
    <x v="9"/>
    <x v="9"/>
    <x v="15"/>
    <x v="76"/>
    <x v="32"/>
    <x v="63"/>
    <x v="84"/>
    <x v="20"/>
    <x v="68"/>
    <x v="0"/>
  </r>
  <r>
    <x v="0"/>
    <x v="4"/>
    <x v="4"/>
    <x v="31"/>
    <x v="31"/>
    <x v="31"/>
    <x v="15"/>
    <x v="76"/>
    <x v="32"/>
    <x v="28"/>
    <x v="83"/>
    <x v="44"/>
    <x v="65"/>
    <x v="0"/>
  </r>
  <r>
    <x v="0"/>
    <x v="4"/>
    <x v="4"/>
    <x v="7"/>
    <x v="7"/>
    <x v="7"/>
    <x v="17"/>
    <x v="77"/>
    <x v="64"/>
    <x v="70"/>
    <x v="81"/>
    <x v="33"/>
    <x v="69"/>
    <x v="0"/>
  </r>
  <r>
    <x v="0"/>
    <x v="4"/>
    <x v="4"/>
    <x v="32"/>
    <x v="32"/>
    <x v="32"/>
    <x v="17"/>
    <x v="77"/>
    <x v="64"/>
    <x v="28"/>
    <x v="83"/>
    <x v="35"/>
    <x v="34"/>
    <x v="0"/>
  </r>
  <r>
    <x v="0"/>
    <x v="4"/>
    <x v="4"/>
    <x v="33"/>
    <x v="33"/>
    <x v="33"/>
    <x v="17"/>
    <x v="77"/>
    <x v="64"/>
    <x v="66"/>
    <x v="77"/>
    <x v="46"/>
    <x v="18"/>
    <x v="0"/>
  </r>
  <r>
    <x v="0"/>
    <x v="4"/>
    <x v="4"/>
    <x v="23"/>
    <x v="23"/>
    <x v="23"/>
    <x v="17"/>
    <x v="77"/>
    <x v="64"/>
    <x v="72"/>
    <x v="85"/>
    <x v="44"/>
    <x v="65"/>
    <x v="0"/>
  </r>
  <r>
    <x v="0"/>
    <x v="5"/>
    <x v="5"/>
    <x v="0"/>
    <x v="0"/>
    <x v="0"/>
    <x v="0"/>
    <x v="72"/>
    <x v="65"/>
    <x v="59"/>
    <x v="86"/>
    <x v="49"/>
    <x v="63"/>
    <x v="0"/>
  </r>
  <r>
    <x v="0"/>
    <x v="5"/>
    <x v="5"/>
    <x v="34"/>
    <x v="34"/>
    <x v="34"/>
    <x v="1"/>
    <x v="76"/>
    <x v="66"/>
    <x v="66"/>
    <x v="87"/>
    <x v="48"/>
    <x v="70"/>
    <x v="0"/>
  </r>
  <r>
    <x v="0"/>
    <x v="5"/>
    <x v="5"/>
    <x v="19"/>
    <x v="19"/>
    <x v="19"/>
    <x v="2"/>
    <x v="78"/>
    <x v="67"/>
    <x v="19"/>
    <x v="19"/>
    <x v="49"/>
    <x v="63"/>
    <x v="0"/>
  </r>
  <r>
    <x v="0"/>
    <x v="5"/>
    <x v="5"/>
    <x v="1"/>
    <x v="1"/>
    <x v="1"/>
    <x v="3"/>
    <x v="79"/>
    <x v="68"/>
    <x v="33"/>
    <x v="88"/>
    <x v="49"/>
    <x v="63"/>
    <x v="0"/>
  </r>
  <r>
    <x v="0"/>
    <x v="5"/>
    <x v="5"/>
    <x v="18"/>
    <x v="18"/>
    <x v="18"/>
    <x v="4"/>
    <x v="80"/>
    <x v="69"/>
    <x v="49"/>
    <x v="89"/>
    <x v="49"/>
    <x v="63"/>
    <x v="0"/>
  </r>
  <r>
    <x v="0"/>
    <x v="5"/>
    <x v="5"/>
    <x v="35"/>
    <x v="35"/>
    <x v="35"/>
    <x v="5"/>
    <x v="81"/>
    <x v="70"/>
    <x v="28"/>
    <x v="90"/>
    <x v="49"/>
    <x v="63"/>
    <x v="0"/>
  </r>
  <r>
    <x v="0"/>
    <x v="5"/>
    <x v="5"/>
    <x v="36"/>
    <x v="36"/>
    <x v="36"/>
    <x v="5"/>
    <x v="81"/>
    <x v="70"/>
    <x v="72"/>
    <x v="91"/>
    <x v="46"/>
    <x v="71"/>
    <x v="0"/>
  </r>
  <r>
    <x v="0"/>
    <x v="5"/>
    <x v="5"/>
    <x v="6"/>
    <x v="6"/>
    <x v="6"/>
    <x v="5"/>
    <x v="81"/>
    <x v="70"/>
    <x v="72"/>
    <x v="91"/>
    <x v="46"/>
    <x v="71"/>
    <x v="0"/>
  </r>
  <r>
    <x v="0"/>
    <x v="5"/>
    <x v="5"/>
    <x v="23"/>
    <x v="23"/>
    <x v="23"/>
    <x v="5"/>
    <x v="81"/>
    <x v="70"/>
    <x v="72"/>
    <x v="91"/>
    <x v="46"/>
    <x v="71"/>
    <x v="0"/>
  </r>
  <r>
    <x v="0"/>
    <x v="5"/>
    <x v="5"/>
    <x v="9"/>
    <x v="9"/>
    <x v="9"/>
    <x v="9"/>
    <x v="82"/>
    <x v="6"/>
    <x v="19"/>
    <x v="19"/>
    <x v="31"/>
    <x v="72"/>
    <x v="0"/>
  </r>
  <r>
    <x v="0"/>
    <x v="5"/>
    <x v="5"/>
    <x v="26"/>
    <x v="26"/>
    <x v="26"/>
    <x v="9"/>
    <x v="82"/>
    <x v="6"/>
    <x v="71"/>
    <x v="61"/>
    <x v="48"/>
    <x v="70"/>
    <x v="0"/>
  </r>
  <r>
    <x v="0"/>
    <x v="5"/>
    <x v="5"/>
    <x v="31"/>
    <x v="31"/>
    <x v="31"/>
    <x v="9"/>
    <x v="82"/>
    <x v="6"/>
    <x v="63"/>
    <x v="92"/>
    <x v="51"/>
    <x v="73"/>
    <x v="0"/>
  </r>
  <r>
    <x v="0"/>
    <x v="5"/>
    <x v="5"/>
    <x v="37"/>
    <x v="37"/>
    <x v="37"/>
    <x v="9"/>
    <x v="82"/>
    <x v="6"/>
    <x v="70"/>
    <x v="93"/>
    <x v="46"/>
    <x v="71"/>
    <x v="0"/>
  </r>
  <r>
    <x v="0"/>
    <x v="5"/>
    <x v="5"/>
    <x v="14"/>
    <x v="14"/>
    <x v="14"/>
    <x v="9"/>
    <x v="82"/>
    <x v="6"/>
    <x v="72"/>
    <x v="91"/>
    <x v="49"/>
    <x v="63"/>
    <x v="0"/>
  </r>
  <r>
    <x v="0"/>
    <x v="5"/>
    <x v="5"/>
    <x v="38"/>
    <x v="38"/>
    <x v="38"/>
    <x v="9"/>
    <x v="82"/>
    <x v="6"/>
    <x v="70"/>
    <x v="93"/>
    <x v="46"/>
    <x v="71"/>
    <x v="0"/>
  </r>
  <r>
    <x v="0"/>
    <x v="5"/>
    <x v="5"/>
    <x v="16"/>
    <x v="16"/>
    <x v="16"/>
    <x v="9"/>
    <x v="82"/>
    <x v="6"/>
    <x v="70"/>
    <x v="93"/>
    <x v="46"/>
    <x v="71"/>
    <x v="0"/>
  </r>
  <r>
    <x v="0"/>
    <x v="5"/>
    <x v="5"/>
    <x v="33"/>
    <x v="33"/>
    <x v="33"/>
    <x v="9"/>
    <x v="82"/>
    <x v="6"/>
    <x v="72"/>
    <x v="91"/>
    <x v="49"/>
    <x v="63"/>
    <x v="0"/>
  </r>
  <r>
    <x v="0"/>
    <x v="5"/>
    <x v="5"/>
    <x v="12"/>
    <x v="12"/>
    <x v="12"/>
    <x v="9"/>
    <x v="82"/>
    <x v="6"/>
    <x v="72"/>
    <x v="91"/>
    <x v="49"/>
    <x v="63"/>
    <x v="0"/>
  </r>
  <r>
    <x v="0"/>
    <x v="5"/>
    <x v="5"/>
    <x v="5"/>
    <x v="5"/>
    <x v="5"/>
    <x v="16"/>
    <x v="83"/>
    <x v="71"/>
    <x v="71"/>
    <x v="61"/>
    <x v="46"/>
    <x v="71"/>
    <x v="0"/>
  </r>
  <r>
    <x v="0"/>
    <x v="5"/>
    <x v="5"/>
    <x v="39"/>
    <x v="39"/>
    <x v="39"/>
    <x v="16"/>
    <x v="83"/>
    <x v="71"/>
    <x v="71"/>
    <x v="61"/>
    <x v="46"/>
    <x v="71"/>
    <x v="0"/>
  </r>
  <r>
    <x v="0"/>
    <x v="5"/>
    <x v="5"/>
    <x v="40"/>
    <x v="40"/>
    <x v="40"/>
    <x v="16"/>
    <x v="83"/>
    <x v="71"/>
    <x v="19"/>
    <x v="19"/>
    <x v="46"/>
    <x v="71"/>
    <x v="0"/>
  </r>
  <r>
    <x v="0"/>
    <x v="6"/>
    <x v="6"/>
    <x v="30"/>
    <x v="30"/>
    <x v="30"/>
    <x v="0"/>
    <x v="82"/>
    <x v="72"/>
    <x v="71"/>
    <x v="94"/>
    <x v="48"/>
    <x v="74"/>
    <x v="0"/>
  </r>
  <r>
    <x v="0"/>
    <x v="6"/>
    <x v="6"/>
    <x v="0"/>
    <x v="0"/>
    <x v="0"/>
    <x v="0"/>
    <x v="82"/>
    <x v="72"/>
    <x v="72"/>
    <x v="95"/>
    <x v="49"/>
    <x v="63"/>
    <x v="0"/>
  </r>
  <r>
    <x v="0"/>
    <x v="6"/>
    <x v="6"/>
    <x v="41"/>
    <x v="41"/>
    <x v="41"/>
    <x v="2"/>
    <x v="83"/>
    <x v="73"/>
    <x v="70"/>
    <x v="96"/>
    <x v="49"/>
    <x v="63"/>
    <x v="0"/>
  </r>
  <r>
    <x v="0"/>
    <x v="6"/>
    <x v="6"/>
    <x v="38"/>
    <x v="38"/>
    <x v="38"/>
    <x v="2"/>
    <x v="83"/>
    <x v="73"/>
    <x v="70"/>
    <x v="96"/>
    <x v="49"/>
    <x v="63"/>
    <x v="0"/>
  </r>
  <r>
    <x v="0"/>
    <x v="6"/>
    <x v="6"/>
    <x v="18"/>
    <x v="18"/>
    <x v="18"/>
    <x v="2"/>
    <x v="83"/>
    <x v="73"/>
    <x v="71"/>
    <x v="94"/>
    <x v="49"/>
    <x v="63"/>
    <x v="1"/>
  </r>
  <r>
    <x v="0"/>
    <x v="6"/>
    <x v="6"/>
    <x v="32"/>
    <x v="32"/>
    <x v="32"/>
    <x v="2"/>
    <x v="83"/>
    <x v="73"/>
    <x v="70"/>
    <x v="96"/>
    <x v="49"/>
    <x v="63"/>
    <x v="0"/>
  </r>
  <r>
    <x v="0"/>
    <x v="6"/>
    <x v="6"/>
    <x v="10"/>
    <x v="10"/>
    <x v="10"/>
    <x v="2"/>
    <x v="83"/>
    <x v="73"/>
    <x v="70"/>
    <x v="96"/>
    <x v="49"/>
    <x v="63"/>
    <x v="0"/>
  </r>
  <r>
    <x v="0"/>
    <x v="6"/>
    <x v="6"/>
    <x v="5"/>
    <x v="5"/>
    <x v="5"/>
    <x v="2"/>
    <x v="83"/>
    <x v="73"/>
    <x v="70"/>
    <x v="96"/>
    <x v="49"/>
    <x v="63"/>
    <x v="0"/>
  </r>
  <r>
    <x v="0"/>
    <x v="6"/>
    <x v="6"/>
    <x v="4"/>
    <x v="4"/>
    <x v="4"/>
    <x v="2"/>
    <x v="83"/>
    <x v="73"/>
    <x v="70"/>
    <x v="96"/>
    <x v="49"/>
    <x v="63"/>
    <x v="0"/>
  </r>
  <r>
    <x v="0"/>
    <x v="6"/>
    <x v="6"/>
    <x v="6"/>
    <x v="6"/>
    <x v="6"/>
    <x v="2"/>
    <x v="83"/>
    <x v="73"/>
    <x v="71"/>
    <x v="94"/>
    <x v="46"/>
    <x v="75"/>
    <x v="0"/>
  </r>
  <r>
    <x v="0"/>
    <x v="6"/>
    <x v="6"/>
    <x v="1"/>
    <x v="1"/>
    <x v="1"/>
    <x v="2"/>
    <x v="83"/>
    <x v="73"/>
    <x v="70"/>
    <x v="96"/>
    <x v="49"/>
    <x v="63"/>
    <x v="0"/>
  </r>
  <r>
    <x v="0"/>
    <x v="6"/>
    <x v="6"/>
    <x v="42"/>
    <x v="42"/>
    <x v="42"/>
    <x v="2"/>
    <x v="83"/>
    <x v="73"/>
    <x v="19"/>
    <x v="19"/>
    <x v="46"/>
    <x v="75"/>
    <x v="0"/>
  </r>
  <r>
    <x v="0"/>
    <x v="6"/>
    <x v="6"/>
    <x v="12"/>
    <x v="12"/>
    <x v="12"/>
    <x v="2"/>
    <x v="83"/>
    <x v="73"/>
    <x v="70"/>
    <x v="96"/>
    <x v="49"/>
    <x v="63"/>
    <x v="0"/>
  </r>
  <r>
    <x v="0"/>
    <x v="6"/>
    <x v="6"/>
    <x v="9"/>
    <x v="9"/>
    <x v="9"/>
    <x v="12"/>
    <x v="84"/>
    <x v="26"/>
    <x v="63"/>
    <x v="97"/>
    <x v="46"/>
    <x v="75"/>
    <x v="0"/>
  </r>
  <r>
    <x v="0"/>
    <x v="6"/>
    <x v="6"/>
    <x v="26"/>
    <x v="26"/>
    <x v="26"/>
    <x v="12"/>
    <x v="84"/>
    <x v="26"/>
    <x v="63"/>
    <x v="97"/>
    <x v="46"/>
    <x v="75"/>
    <x v="0"/>
  </r>
  <r>
    <x v="0"/>
    <x v="6"/>
    <x v="6"/>
    <x v="14"/>
    <x v="14"/>
    <x v="14"/>
    <x v="12"/>
    <x v="84"/>
    <x v="26"/>
    <x v="71"/>
    <x v="94"/>
    <x v="49"/>
    <x v="63"/>
    <x v="0"/>
  </r>
  <r>
    <x v="0"/>
    <x v="6"/>
    <x v="6"/>
    <x v="43"/>
    <x v="43"/>
    <x v="43"/>
    <x v="12"/>
    <x v="84"/>
    <x v="26"/>
    <x v="63"/>
    <x v="97"/>
    <x v="46"/>
    <x v="75"/>
    <x v="0"/>
  </r>
  <r>
    <x v="0"/>
    <x v="6"/>
    <x v="6"/>
    <x v="16"/>
    <x v="16"/>
    <x v="16"/>
    <x v="12"/>
    <x v="84"/>
    <x v="26"/>
    <x v="63"/>
    <x v="97"/>
    <x v="46"/>
    <x v="75"/>
    <x v="0"/>
  </r>
  <r>
    <x v="0"/>
    <x v="6"/>
    <x v="6"/>
    <x v="7"/>
    <x v="7"/>
    <x v="7"/>
    <x v="12"/>
    <x v="84"/>
    <x v="26"/>
    <x v="63"/>
    <x v="97"/>
    <x v="46"/>
    <x v="75"/>
    <x v="0"/>
  </r>
  <r>
    <x v="0"/>
    <x v="6"/>
    <x v="6"/>
    <x v="44"/>
    <x v="44"/>
    <x v="44"/>
    <x v="12"/>
    <x v="84"/>
    <x v="26"/>
    <x v="71"/>
    <x v="94"/>
    <x v="49"/>
    <x v="63"/>
    <x v="0"/>
  </r>
  <r>
    <x v="0"/>
    <x v="6"/>
    <x v="6"/>
    <x v="45"/>
    <x v="45"/>
    <x v="45"/>
    <x v="12"/>
    <x v="84"/>
    <x v="26"/>
    <x v="63"/>
    <x v="97"/>
    <x v="46"/>
    <x v="75"/>
    <x v="0"/>
  </r>
  <r>
    <x v="0"/>
    <x v="6"/>
    <x v="6"/>
    <x v="2"/>
    <x v="2"/>
    <x v="2"/>
    <x v="12"/>
    <x v="84"/>
    <x v="26"/>
    <x v="19"/>
    <x v="19"/>
    <x v="48"/>
    <x v="74"/>
    <x v="0"/>
  </r>
  <r>
    <x v="0"/>
    <x v="6"/>
    <x v="6"/>
    <x v="19"/>
    <x v="19"/>
    <x v="19"/>
    <x v="12"/>
    <x v="84"/>
    <x v="26"/>
    <x v="19"/>
    <x v="19"/>
    <x v="49"/>
    <x v="63"/>
    <x v="0"/>
  </r>
  <r>
    <x v="0"/>
    <x v="6"/>
    <x v="6"/>
    <x v="8"/>
    <x v="8"/>
    <x v="8"/>
    <x v="12"/>
    <x v="84"/>
    <x v="26"/>
    <x v="71"/>
    <x v="94"/>
    <x v="49"/>
    <x v="63"/>
    <x v="0"/>
  </r>
  <r>
    <x v="0"/>
    <x v="6"/>
    <x v="6"/>
    <x v="24"/>
    <x v="24"/>
    <x v="24"/>
    <x v="12"/>
    <x v="84"/>
    <x v="26"/>
    <x v="71"/>
    <x v="94"/>
    <x v="49"/>
    <x v="63"/>
    <x v="0"/>
  </r>
  <r>
    <x v="0"/>
    <x v="7"/>
    <x v="7"/>
    <x v="5"/>
    <x v="5"/>
    <x v="5"/>
    <x v="0"/>
    <x v="78"/>
    <x v="74"/>
    <x v="49"/>
    <x v="98"/>
    <x v="51"/>
    <x v="76"/>
    <x v="0"/>
  </r>
  <r>
    <x v="0"/>
    <x v="7"/>
    <x v="7"/>
    <x v="1"/>
    <x v="1"/>
    <x v="1"/>
    <x v="1"/>
    <x v="85"/>
    <x v="75"/>
    <x v="73"/>
    <x v="99"/>
    <x v="49"/>
    <x v="63"/>
    <x v="0"/>
  </r>
  <r>
    <x v="0"/>
    <x v="7"/>
    <x v="7"/>
    <x v="0"/>
    <x v="0"/>
    <x v="0"/>
    <x v="1"/>
    <x v="85"/>
    <x v="75"/>
    <x v="73"/>
    <x v="99"/>
    <x v="49"/>
    <x v="63"/>
    <x v="0"/>
  </r>
  <r>
    <x v="0"/>
    <x v="7"/>
    <x v="7"/>
    <x v="19"/>
    <x v="19"/>
    <x v="19"/>
    <x v="3"/>
    <x v="79"/>
    <x v="76"/>
    <x v="19"/>
    <x v="19"/>
    <x v="46"/>
    <x v="0"/>
    <x v="0"/>
  </r>
  <r>
    <x v="0"/>
    <x v="7"/>
    <x v="7"/>
    <x v="9"/>
    <x v="9"/>
    <x v="9"/>
    <x v="4"/>
    <x v="80"/>
    <x v="77"/>
    <x v="19"/>
    <x v="19"/>
    <x v="44"/>
    <x v="77"/>
    <x v="0"/>
  </r>
  <r>
    <x v="0"/>
    <x v="7"/>
    <x v="7"/>
    <x v="46"/>
    <x v="46"/>
    <x v="46"/>
    <x v="4"/>
    <x v="80"/>
    <x v="77"/>
    <x v="71"/>
    <x v="100"/>
    <x v="31"/>
    <x v="78"/>
    <x v="0"/>
  </r>
  <r>
    <x v="0"/>
    <x v="7"/>
    <x v="7"/>
    <x v="47"/>
    <x v="47"/>
    <x v="47"/>
    <x v="6"/>
    <x v="81"/>
    <x v="78"/>
    <x v="72"/>
    <x v="101"/>
    <x v="46"/>
    <x v="0"/>
    <x v="0"/>
  </r>
  <r>
    <x v="0"/>
    <x v="7"/>
    <x v="7"/>
    <x v="13"/>
    <x v="13"/>
    <x v="13"/>
    <x v="7"/>
    <x v="82"/>
    <x v="79"/>
    <x v="19"/>
    <x v="19"/>
    <x v="31"/>
    <x v="78"/>
    <x v="0"/>
  </r>
  <r>
    <x v="0"/>
    <x v="7"/>
    <x v="7"/>
    <x v="48"/>
    <x v="48"/>
    <x v="48"/>
    <x v="7"/>
    <x v="82"/>
    <x v="79"/>
    <x v="71"/>
    <x v="100"/>
    <x v="48"/>
    <x v="12"/>
    <x v="0"/>
  </r>
  <r>
    <x v="0"/>
    <x v="7"/>
    <x v="7"/>
    <x v="16"/>
    <x v="16"/>
    <x v="16"/>
    <x v="7"/>
    <x v="82"/>
    <x v="79"/>
    <x v="70"/>
    <x v="102"/>
    <x v="46"/>
    <x v="0"/>
    <x v="0"/>
  </r>
  <r>
    <x v="0"/>
    <x v="7"/>
    <x v="7"/>
    <x v="17"/>
    <x v="17"/>
    <x v="17"/>
    <x v="7"/>
    <x v="82"/>
    <x v="79"/>
    <x v="63"/>
    <x v="103"/>
    <x v="51"/>
    <x v="76"/>
    <x v="0"/>
  </r>
  <r>
    <x v="0"/>
    <x v="7"/>
    <x v="7"/>
    <x v="44"/>
    <x v="44"/>
    <x v="44"/>
    <x v="7"/>
    <x v="82"/>
    <x v="79"/>
    <x v="72"/>
    <x v="101"/>
    <x v="49"/>
    <x v="63"/>
    <x v="0"/>
  </r>
  <r>
    <x v="0"/>
    <x v="7"/>
    <x v="7"/>
    <x v="49"/>
    <x v="49"/>
    <x v="49"/>
    <x v="7"/>
    <x v="82"/>
    <x v="79"/>
    <x v="63"/>
    <x v="103"/>
    <x v="48"/>
    <x v="12"/>
    <x v="1"/>
  </r>
  <r>
    <x v="0"/>
    <x v="7"/>
    <x v="7"/>
    <x v="26"/>
    <x v="26"/>
    <x v="26"/>
    <x v="12"/>
    <x v="83"/>
    <x v="80"/>
    <x v="71"/>
    <x v="100"/>
    <x v="46"/>
    <x v="0"/>
    <x v="0"/>
  </r>
  <r>
    <x v="0"/>
    <x v="7"/>
    <x v="7"/>
    <x v="50"/>
    <x v="50"/>
    <x v="50"/>
    <x v="12"/>
    <x v="83"/>
    <x v="80"/>
    <x v="71"/>
    <x v="100"/>
    <x v="46"/>
    <x v="0"/>
    <x v="0"/>
  </r>
  <r>
    <x v="0"/>
    <x v="7"/>
    <x v="7"/>
    <x v="51"/>
    <x v="51"/>
    <x v="51"/>
    <x v="12"/>
    <x v="83"/>
    <x v="80"/>
    <x v="19"/>
    <x v="19"/>
    <x v="51"/>
    <x v="76"/>
    <x v="0"/>
  </r>
  <r>
    <x v="0"/>
    <x v="7"/>
    <x v="7"/>
    <x v="52"/>
    <x v="52"/>
    <x v="52"/>
    <x v="12"/>
    <x v="83"/>
    <x v="80"/>
    <x v="71"/>
    <x v="100"/>
    <x v="46"/>
    <x v="0"/>
    <x v="0"/>
  </r>
  <r>
    <x v="0"/>
    <x v="7"/>
    <x v="7"/>
    <x v="43"/>
    <x v="43"/>
    <x v="43"/>
    <x v="12"/>
    <x v="83"/>
    <x v="80"/>
    <x v="19"/>
    <x v="19"/>
    <x v="51"/>
    <x v="76"/>
    <x v="0"/>
  </r>
  <r>
    <x v="0"/>
    <x v="7"/>
    <x v="7"/>
    <x v="18"/>
    <x v="18"/>
    <x v="18"/>
    <x v="12"/>
    <x v="83"/>
    <x v="80"/>
    <x v="70"/>
    <x v="102"/>
    <x v="49"/>
    <x v="63"/>
    <x v="0"/>
  </r>
  <r>
    <x v="0"/>
    <x v="7"/>
    <x v="7"/>
    <x v="10"/>
    <x v="10"/>
    <x v="10"/>
    <x v="12"/>
    <x v="83"/>
    <x v="80"/>
    <x v="63"/>
    <x v="103"/>
    <x v="48"/>
    <x v="12"/>
    <x v="0"/>
  </r>
  <r>
    <x v="0"/>
    <x v="7"/>
    <x v="7"/>
    <x v="45"/>
    <x v="45"/>
    <x v="45"/>
    <x v="12"/>
    <x v="83"/>
    <x v="80"/>
    <x v="70"/>
    <x v="102"/>
    <x v="49"/>
    <x v="63"/>
    <x v="0"/>
  </r>
  <r>
    <x v="0"/>
    <x v="7"/>
    <x v="7"/>
    <x v="33"/>
    <x v="33"/>
    <x v="33"/>
    <x v="12"/>
    <x v="83"/>
    <x v="80"/>
    <x v="63"/>
    <x v="103"/>
    <x v="48"/>
    <x v="12"/>
    <x v="0"/>
  </r>
  <r>
    <x v="0"/>
    <x v="7"/>
    <x v="7"/>
    <x v="4"/>
    <x v="4"/>
    <x v="4"/>
    <x v="12"/>
    <x v="83"/>
    <x v="80"/>
    <x v="70"/>
    <x v="102"/>
    <x v="49"/>
    <x v="63"/>
    <x v="0"/>
  </r>
  <r>
    <x v="0"/>
    <x v="7"/>
    <x v="7"/>
    <x v="6"/>
    <x v="6"/>
    <x v="6"/>
    <x v="12"/>
    <x v="83"/>
    <x v="80"/>
    <x v="70"/>
    <x v="102"/>
    <x v="49"/>
    <x v="63"/>
    <x v="0"/>
  </r>
  <r>
    <x v="0"/>
    <x v="7"/>
    <x v="7"/>
    <x v="40"/>
    <x v="40"/>
    <x v="40"/>
    <x v="12"/>
    <x v="83"/>
    <x v="80"/>
    <x v="19"/>
    <x v="19"/>
    <x v="49"/>
    <x v="63"/>
    <x v="0"/>
  </r>
  <r>
    <x v="0"/>
    <x v="7"/>
    <x v="7"/>
    <x v="53"/>
    <x v="53"/>
    <x v="53"/>
    <x v="12"/>
    <x v="83"/>
    <x v="80"/>
    <x v="19"/>
    <x v="19"/>
    <x v="51"/>
    <x v="76"/>
    <x v="0"/>
  </r>
  <r>
    <x v="0"/>
    <x v="7"/>
    <x v="7"/>
    <x v="24"/>
    <x v="24"/>
    <x v="24"/>
    <x v="12"/>
    <x v="83"/>
    <x v="80"/>
    <x v="63"/>
    <x v="103"/>
    <x v="48"/>
    <x v="12"/>
    <x v="0"/>
  </r>
  <r>
    <x v="0"/>
    <x v="8"/>
    <x v="8"/>
    <x v="0"/>
    <x v="0"/>
    <x v="0"/>
    <x v="0"/>
    <x v="63"/>
    <x v="81"/>
    <x v="40"/>
    <x v="104"/>
    <x v="51"/>
    <x v="79"/>
    <x v="0"/>
  </r>
  <r>
    <x v="0"/>
    <x v="8"/>
    <x v="8"/>
    <x v="9"/>
    <x v="9"/>
    <x v="9"/>
    <x v="1"/>
    <x v="70"/>
    <x v="82"/>
    <x v="63"/>
    <x v="105"/>
    <x v="18"/>
    <x v="80"/>
    <x v="0"/>
  </r>
  <r>
    <x v="0"/>
    <x v="8"/>
    <x v="8"/>
    <x v="1"/>
    <x v="1"/>
    <x v="1"/>
    <x v="2"/>
    <x v="86"/>
    <x v="83"/>
    <x v="64"/>
    <x v="106"/>
    <x v="49"/>
    <x v="63"/>
    <x v="0"/>
  </r>
  <r>
    <x v="0"/>
    <x v="8"/>
    <x v="8"/>
    <x v="5"/>
    <x v="5"/>
    <x v="5"/>
    <x v="3"/>
    <x v="74"/>
    <x v="84"/>
    <x v="65"/>
    <x v="107"/>
    <x v="51"/>
    <x v="79"/>
    <x v="0"/>
  </r>
  <r>
    <x v="0"/>
    <x v="8"/>
    <x v="8"/>
    <x v="19"/>
    <x v="19"/>
    <x v="19"/>
    <x v="4"/>
    <x v="76"/>
    <x v="85"/>
    <x v="19"/>
    <x v="19"/>
    <x v="49"/>
    <x v="63"/>
    <x v="0"/>
  </r>
  <r>
    <x v="0"/>
    <x v="8"/>
    <x v="8"/>
    <x v="2"/>
    <x v="2"/>
    <x v="2"/>
    <x v="5"/>
    <x v="85"/>
    <x v="86"/>
    <x v="28"/>
    <x v="108"/>
    <x v="51"/>
    <x v="79"/>
    <x v="0"/>
  </r>
  <r>
    <x v="0"/>
    <x v="8"/>
    <x v="8"/>
    <x v="47"/>
    <x v="47"/>
    <x v="47"/>
    <x v="6"/>
    <x v="79"/>
    <x v="87"/>
    <x v="49"/>
    <x v="109"/>
    <x v="46"/>
    <x v="81"/>
    <x v="0"/>
  </r>
  <r>
    <x v="0"/>
    <x v="8"/>
    <x v="8"/>
    <x v="31"/>
    <x v="31"/>
    <x v="31"/>
    <x v="6"/>
    <x v="79"/>
    <x v="87"/>
    <x v="71"/>
    <x v="66"/>
    <x v="35"/>
    <x v="82"/>
    <x v="0"/>
  </r>
  <r>
    <x v="0"/>
    <x v="8"/>
    <x v="8"/>
    <x v="26"/>
    <x v="26"/>
    <x v="26"/>
    <x v="8"/>
    <x v="80"/>
    <x v="88"/>
    <x v="72"/>
    <x v="110"/>
    <x v="48"/>
    <x v="83"/>
    <x v="0"/>
  </r>
  <r>
    <x v="0"/>
    <x v="8"/>
    <x v="8"/>
    <x v="46"/>
    <x v="46"/>
    <x v="46"/>
    <x v="8"/>
    <x v="80"/>
    <x v="88"/>
    <x v="71"/>
    <x v="66"/>
    <x v="31"/>
    <x v="84"/>
    <x v="0"/>
  </r>
  <r>
    <x v="0"/>
    <x v="8"/>
    <x v="8"/>
    <x v="16"/>
    <x v="16"/>
    <x v="16"/>
    <x v="8"/>
    <x v="80"/>
    <x v="88"/>
    <x v="49"/>
    <x v="109"/>
    <x v="49"/>
    <x v="63"/>
    <x v="0"/>
  </r>
  <r>
    <x v="0"/>
    <x v="8"/>
    <x v="8"/>
    <x v="21"/>
    <x v="21"/>
    <x v="21"/>
    <x v="8"/>
    <x v="80"/>
    <x v="88"/>
    <x v="70"/>
    <x v="111"/>
    <x v="48"/>
    <x v="83"/>
    <x v="0"/>
  </r>
  <r>
    <x v="0"/>
    <x v="8"/>
    <x v="8"/>
    <x v="33"/>
    <x v="33"/>
    <x v="33"/>
    <x v="8"/>
    <x v="80"/>
    <x v="88"/>
    <x v="28"/>
    <x v="108"/>
    <x v="46"/>
    <x v="81"/>
    <x v="0"/>
  </r>
  <r>
    <x v="0"/>
    <x v="8"/>
    <x v="8"/>
    <x v="8"/>
    <x v="8"/>
    <x v="8"/>
    <x v="8"/>
    <x v="80"/>
    <x v="88"/>
    <x v="49"/>
    <x v="109"/>
    <x v="49"/>
    <x v="63"/>
    <x v="0"/>
  </r>
  <r>
    <x v="0"/>
    <x v="8"/>
    <x v="8"/>
    <x v="25"/>
    <x v="25"/>
    <x v="25"/>
    <x v="13"/>
    <x v="81"/>
    <x v="63"/>
    <x v="71"/>
    <x v="66"/>
    <x v="51"/>
    <x v="79"/>
    <x v="0"/>
  </r>
  <r>
    <x v="0"/>
    <x v="8"/>
    <x v="8"/>
    <x v="54"/>
    <x v="54"/>
    <x v="54"/>
    <x v="13"/>
    <x v="81"/>
    <x v="63"/>
    <x v="19"/>
    <x v="19"/>
    <x v="35"/>
    <x v="82"/>
    <x v="0"/>
  </r>
  <r>
    <x v="0"/>
    <x v="8"/>
    <x v="8"/>
    <x v="18"/>
    <x v="18"/>
    <x v="18"/>
    <x v="13"/>
    <x v="81"/>
    <x v="63"/>
    <x v="72"/>
    <x v="110"/>
    <x v="46"/>
    <x v="81"/>
    <x v="0"/>
  </r>
  <r>
    <x v="0"/>
    <x v="8"/>
    <x v="8"/>
    <x v="7"/>
    <x v="7"/>
    <x v="7"/>
    <x v="13"/>
    <x v="81"/>
    <x v="63"/>
    <x v="71"/>
    <x v="66"/>
    <x v="51"/>
    <x v="79"/>
    <x v="0"/>
  </r>
  <r>
    <x v="0"/>
    <x v="8"/>
    <x v="8"/>
    <x v="10"/>
    <x v="10"/>
    <x v="10"/>
    <x v="13"/>
    <x v="81"/>
    <x v="63"/>
    <x v="71"/>
    <x v="66"/>
    <x v="51"/>
    <x v="79"/>
    <x v="0"/>
  </r>
  <r>
    <x v="0"/>
    <x v="8"/>
    <x v="8"/>
    <x v="15"/>
    <x v="15"/>
    <x v="15"/>
    <x v="13"/>
    <x v="81"/>
    <x v="63"/>
    <x v="71"/>
    <x v="66"/>
    <x v="51"/>
    <x v="79"/>
    <x v="0"/>
  </r>
  <r>
    <x v="0"/>
    <x v="8"/>
    <x v="8"/>
    <x v="40"/>
    <x v="40"/>
    <x v="40"/>
    <x v="13"/>
    <x v="81"/>
    <x v="63"/>
    <x v="19"/>
    <x v="19"/>
    <x v="51"/>
    <x v="79"/>
    <x v="0"/>
  </r>
  <r>
    <x v="0"/>
    <x v="9"/>
    <x v="9"/>
    <x v="2"/>
    <x v="2"/>
    <x v="2"/>
    <x v="0"/>
    <x v="77"/>
    <x v="89"/>
    <x v="65"/>
    <x v="112"/>
    <x v="49"/>
    <x v="63"/>
    <x v="0"/>
  </r>
  <r>
    <x v="0"/>
    <x v="9"/>
    <x v="9"/>
    <x v="5"/>
    <x v="5"/>
    <x v="5"/>
    <x v="1"/>
    <x v="80"/>
    <x v="90"/>
    <x v="49"/>
    <x v="113"/>
    <x v="49"/>
    <x v="63"/>
    <x v="0"/>
  </r>
  <r>
    <x v="0"/>
    <x v="9"/>
    <x v="9"/>
    <x v="34"/>
    <x v="34"/>
    <x v="34"/>
    <x v="1"/>
    <x v="80"/>
    <x v="90"/>
    <x v="70"/>
    <x v="114"/>
    <x v="51"/>
    <x v="85"/>
    <x v="0"/>
  </r>
  <r>
    <x v="0"/>
    <x v="9"/>
    <x v="9"/>
    <x v="0"/>
    <x v="0"/>
    <x v="0"/>
    <x v="3"/>
    <x v="81"/>
    <x v="91"/>
    <x v="28"/>
    <x v="115"/>
    <x v="49"/>
    <x v="63"/>
    <x v="0"/>
  </r>
  <r>
    <x v="0"/>
    <x v="9"/>
    <x v="9"/>
    <x v="33"/>
    <x v="33"/>
    <x v="33"/>
    <x v="4"/>
    <x v="82"/>
    <x v="92"/>
    <x v="70"/>
    <x v="114"/>
    <x v="46"/>
    <x v="86"/>
    <x v="0"/>
  </r>
  <r>
    <x v="0"/>
    <x v="9"/>
    <x v="9"/>
    <x v="11"/>
    <x v="11"/>
    <x v="11"/>
    <x v="4"/>
    <x v="82"/>
    <x v="92"/>
    <x v="70"/>
    <x v="114"/>
    <x v="46"/>
    <x v="86"/>
    <x v="0"/>
  </r>
  <r>
    <x v="0"/>
    <x v="9"/>
    <x v="9"/>
    <x v="1"/>
    <x v="1"/>
    <x v="1"/>
    <x v="4"/>
    <x v="82"/>
    <x v="92"/>
    <x v="72"/>
    <x v="116"/>
    <x v="49"/>
    <x v="63"/>
    <x v="0"/>
  </r>
  <r>
    <x v="0"/>
    <x v="9"/>
    <x v="9"/>
    <x v="9"/>
    <x v="9"/>
    <x v="9"/>
    <x v="7"/>
    <x v="83"/>
    <x v="3"/>
    <x v="19"/>
    <x v="19"/>
    <x v="51"/>
    <x v="85"/>
    <x v="0"/>
  </r>
  <r>
    <x v="0"/>
    <x v="9"/>
    <x v="9"/>
    <x v="18"/>
    <x v="18"/>
    <x v="18"/>
    <x v="7"/>
    <x v="83"/>
    <x v="3"/>
    <x v="71"/>
    <x v="117"/>
    <x v="46"/>
    <x v="86"/>
    <x v="0"/>
  </r>
  <r>
    <x v="0"/>
    <x v="9"/>
    <x v="9"/>
    <x v="16"/>
    <x v="16"/>
    <x v="16"/>
    <x v="7"/>
    <x v="83"/>
    <x v="3"/>
    <x v="19"/>
    <x v="19"/>
    <x v="51"/>
    <x v="85"/>
    <x v="0"/>
  </r>
  <r>
    <x v="0"/>
    <x v="9"/>
    <x v="9"/>
    <x v="55"/>
    <x v="55"/>
    <x v="55"/>
    <x v="7"/>
    <x v="83"/>
    <x v="3"/>
    <x v="19"/>
    <x v="19"/>
    <x v="51"/>
    <x v="85"/>
    <x v="0"/>
  </r>
  <r>
    <x v="0"/>
    <x v="9"/>
    <x v="9"/>
    <x v="4"/>
    <x v="4"/>
    <x v="4"/>
    <x v="7"/>
    <x v="83"/>
    <x v="3"/>
    <x v="70"/>
    <x v="114"/>
    <x v="49"/>
    <x v="63"/>
    <x v="0"/>
  </r>
  <r>
    <x v="0"/>
    <x v="9"/>
    <x v="9"/>
    <x v="6"/>
    <x v="6"/>
    <x v="6"/>
    <x v="7"/>
    <x v="83"/>
    <x v="3"/>
    <x v="71"/>
    <x v="117"/>
    <x v="46"/>
    <x v="86"/>
    <x v="0"/>
  </r>
  <r>
    <x v="0"/>
    <x v="9"/>
    <x v="9"/>
    <x v="8"/>
    <x v="8"/>
    <x v="8"/>
    <x v="7"/>
    <x v="83"/>
    <x v="3"/>
    <x v="71"/>
    <x v="117"/>
    <x v="46"/>
    <x v="86"/>
    <x v="0"/>
  </r>
  <r>
    <x v="0"/>
    <x v="9"/>
    <x v="9"/>
    <x v="10"/>
    <x v="10"/>
    <x v="10"/>
    <x v="13"/>
    <x v="84"/>
    <x v="7"/>
    <x v="63"/>
    <x v="118"/>
    <x v="46"/>
    <x v="86"/>
    <x v="0"/>
  </r>
  <r>
    <x v="0"/>
    <x v="9"/>
    <x v="9"/>
    <x v="30"/>
    <x v="30"/>
    <x v="30"/>
    <x v="13"/>
    <x v="84"/>
    <x v="7"/>
    <x v="19"/>
    <x v="19"/>
    <x v="48"/>
    <x v="87"/>
    <x v="0"/>
  </r>
  <r>
    <x v="0"/>
    <x v="9"/>
    <x v="9"/>
    <x v="20"/>
    <x v="20"/>
    <x v="20"/>
    <x v="13"/>
    <x v="84"/>
    <x v="7"/>
    <x v="71"/>
    <x v="117"/>
    <x v="49"/>
    <x v="63"/>
    <x v="0"/>
  </r>
  <r>
    <x v="0"/>
    <x v="9"/>
    <x v="9"/>
    <x v="22"/>
    <x v="22"/>
    <x v="22"/>
    <x v="13"/>
    <x v="84"/>
    <x v="7"/>
    <x v="71"/>
    <x v="117"/>
    <x v="49"/>
    <x v="63"/>
    <x v="0"/>
  </r>
  <r>
    <x v="0"/>
    <x v="9"/>
    <x v="9"/>
    <x v="56"/>
    <x v="56"/>
    <x v="56"/>
    <x v="13"/>
    <x v="84"/>
    <x v="7"/>
    <x v="71"/>
    <x v="117"/>
    <x v="49"/>
    <x v="63"/>
    <x v="0"/>
  </r>
  <r>
    <x v="0"/>
    <x v="9"/>
    <x v="9"/>
    <x v="23"/>
    <x v="23"/>
    <x v="23"/>
    <x v="13"/>
    <x v="84"/>
    <x v="7"/>
    <x v="71"/>
    <x v="117"/>
    <x v="49"/>
    <x v="63"/>
    <x v="0"/>
  </r>
  <r>
    <x v="0"/>
    <x v="9"/>
    <x v="9"/>
    <x v="57"/>
    <x v="57"/>
    <x v="57"/>
    <x v="13"/>
    <x v="84"/>
    <x v="7"/>
    <x v="71"/>
    <x v="117"/>
    <x v="49"/>
    <x v="63"/>
    <x v="0"/>
  </r>
  <r>
    <x v="0"/>
    <x v="10"/>
    <x v="10"/>
    <x v="2"/>
    <x v="2"/>
    <x v="2"/>
    <x v="0"/>
    <x v="64"/>
    <x v="93"/>
    <x v="9"/>
    <x v="119"/>
    <x v="46"/>
    <x v="48"/>
    <x v="0"/>
  </r>
  <r>
    <x v="0"/>
    <x v="10"/>
    <x v="10"/>
    <x v="0"/>
    <x v="0"/>
    <x v="0"/>
    <x v="1"/>
    <x v="73"/>
    <x v="94"/>
    <x v="34"/>
    <x v="120"/>
    <x v="48"/>
    <x v="71"/>
    <x v="0"/>
  </r>
  <r>
    <x v="0"/>
    <x v="10"/>
    <x v="10"/>
    <x v="1"/>
    <x v="1"/>
    <x v="1"/>
    <x v="2"/>
    <x v="74"/>
    <x v="95"/>
    <x v="34"/>
    <x v="120"/>
    <x v="49"/>
    <x v="63"/>
    <x v="0"/>
  </r>
  <r>
    <x v="0"/>
    <x v="10"/>
    <x v="10"/>
    <x v="26"/>
    <x v="26"/>
    <x v="26"/>
    <x v="3"/>
    <x v="76"/>
    <x v="96"/>
    <x v="49"/>
    <x v="121"/>
    <x v="35"/>
    <x v="88"/>
    <x v="0"/>
  </r>
  <r>
    <x v="0"/>
    <x v="10"/>
    <x v="10"/>
    <x v="7"/>
    <x v="7"/>
    <x v="7"/>
    <x v="3"/>
    <x v="76"/>
    <x v="96"/>
    <x v="49"/>
    <x v="121"/>
    <x v="35"/>
    <x v="88"/>
    <x v="0"/>
  </r>
  <r>
    <x v="0"/>
    <x v="10"/>
    <x v="10"/>
    <x v="12"/>
    <x v="12"/>
    <x v="12"/>
    <x v="5"/>
    <x v="77"/>
    <x v="36"/>
    <x v="73"/>
    <x v="122"/>
    <x v="48"/>
    <x v="71"/>
    <x v="0"/>
  </r>
  <r>
    <x v="0"/>
    <x v="10"/>
    <x v="10"/>
    <x v="5"/>
    <x v="5"/>
    <x v="5"/>
    <x v="6"/>
    <x v="78"/>
    <x v="97"/>
    <x v="73"/>
    <x v="122"/>
    <x v="46"/>
    <x v="48"/>
    <x v="0"/>
  </r>
  <r>
    <x v="0"/>
    <x v="10"/>
    <x v="10"/>
    <x v="34"/>
    <x v="34"/>
    <x v="34"/>
    <x v="6"/>
    <x v="78"/>
    <x v="97"/>
    <x v="70"/>
    <x v="123"/>
    <x v="44"/>
    <x v="73"/>
    <x v="0"/>
  </r>
  <r>
    <x v="0"/>
    <x v="10"/>
    <x v="10"/>
    <x v="25"/>
    <x v="25"/>
    <x v="25"/>
    <x v="8"/>
    <x v="85"/>
    <x v="98"/>
    <x v="70"/>
    <x v="123"/>
    <x v="35"/>
    <x v="88"/>
    <x v="0"/>
  </r>
  <r>
    <x v="0"/>
    <x v="10"/>
    <x v="10"/>
    <x v="38"/>
    <x v="38"/>
    <x v="38"/>
    <x v="8"/>
    <x v="85"/>
    <x v="98"/>
    <x v="33"/>
    <x v="124"/>
    <x v="46"/>
    <x v="48"/>
    <x v="0"/>
  </r>
  <r>
    <x v="0"/>
    <x v="10"/>
    <x v="10"/>
    <x v="9"/>
    <x v="9"/>
    <x v="9"/>
    <x v="10"/>
    <x v="79"/>
    <x v="99"/>
    <x v="19"/>
    <x v="19"/>
    <x v="33"/>
    <x v="89"/>
    <x v="0"/>
  </r>
  <r>
    <x v="0"/>
    <x v="10"/>
    <x v="10"/>
    <x v="16"/>
    <x v="16"/>
    <x v="16"/>
    <x v="10"/>
    <x v="79"/>
    <x v="99"/>
    <x v="49"/>
    <x v="121"/>
    <x v="46"/>
    <x v="48"/>
    <x v="0"/>
  </r>
  <r>
    <x v="0"/>
    <x v="10"/>
    <x v="10"/>
    <x v="15"/>
    <x v="15"/>
    <x v="15"/>
    <x v="10"/>
    <x v="79"/>
    <x v="99"/>
    <x v="49"/>
    <x v="121"/>
    <x v="46"/>
    <x v="48"/>
    <x v="0"/>
  </r>
  <r>
    <x v="0"/>
    <x v="10"/>
    <x v="10"/>
    <x v="13"/>
    <x v="13"/>
    <x v="13"/>
    <x v="12"/>
    <x v="80"/>
    <x v="100"/>
    <x v="70"/>
    <x v="123"/>
    <x v="51"/>
    <x v="90"/>
    <x v="0"/>
  </r>
  <r>
    <x v="0"/>
    <x v="10"/>
    <x v="10"/>
    <x v="17"/>
    <x v="17"/>
    <x v="17"/>
    <x v="12"/>
    <x v="80"/>
    <x v="100"/>
    <x v="28"/>
    <x v="125"/>
    <x v="46"/>
    <x v="48"/>
    <x v="0"/>
  </r>
  <r>
    <x v="0"/>
    <x v="10"/>
    <x v="10"/>
    <x v="4"/>
    <x v="4"/>
    <x v="4"/>
    <x v="12"/>
    <x v="80"/>
    <x v="100"/>
    <x v="72"/>
    <x v="126"/>
    <x v="48"/>
    <x v="71"/>
    <x v="0"/>
  </r>
  <r>
    <x v="0"/>
    <x v="10"/>
    <x v="10"/>
    <x v="8"/>
    <x v="8"/>
    <x v="8"/>
    <x v="12"/>
    <x v="80"/>
    <x v="100"/>
    <x v="49"/>
    <x v="121"/>
    <x v="49"/>
    <x v="63"/>
    <x v="0"/>
  </r>
  <r>
    <x v="0"/>
    <x v="10"/>
    <x v="10"/>
    <x v="40"/>
    <x v="40"/>
    <x v="40"/>
    <x v="12"/>
    <x v="80"/>
    <x v="100"/>
    <x v="19"/>
    <x v="19"/>
    <x v="46"/>
    <x v="48"/>
    <x v="0"/>
  </r>
  <r>
    <x v="0"/>
    <x v="10"/>
    <x v="10"/>
    <x v="10"/>
    <x v="10"/>
    <x v="10"/>
    <x v="16"/>
    <x v="81"/>
    <x v="12"/>
    <x v="71"/>
    <x v="127"/>
    <x v="51"/>
    <x v="90"/>
    <x v="0"/>
  </r>
  <r>
    <x v="0"/>
    <x v="10"/>
    <x v="10"/>
    <x v="24"/>
    <x v="24"/>
    <x v="24"/>
    <x v="16"/>
    <x v="81"/>
    <x v="12"/>
    <x v="70"/>
    <x v="123"/>
    <x v="48"/>
    <x v="71"/>
    <x v="0"/>
  </r>
  <r>
    <x v="0"/>
    <x v="11"/>
    <x v="11"/>
    <x v="0"/>
    <x v="0"/>
    <x v="0"/>
    <x v="0"/>
    <x v="62"/>
    <x v="101"/>
    <x v="51"/>
    <x v="128"/>
    <x v="51"/>
    <x v="91"/>
    <x v="0"/>
  </r>
  <r>
    <x v="0"/>
    <x v="11"/>
    <x v="11"/>
    <x v="1"/>
    <x v="1"/>
    <x v="1"/>
    <x v="1"/>
    <x v="65"/>
    <x v="102"/>
    <x v="9"/>
    <x v="129"/>
    <x v="49"/>
    <x v="63"/>
    <x v="0"/>
  </r>
  <r>
    <x v="0"/>
    <x v="11"/>
    <x v="11"/>
    <x v="4"/>
    <x v="4"/>
    <x v="4"/>
    <x v="2"/>
    <x v="73"/>
    <x v="103"/>
    <x v="69"/>
    <x v="1"/>
    <x v="49"/>
    <x v="63"/>
    <x v="0"/>
  </r>
  <r>
    <x v="0"/>
    <x v="11"/>
    <x v="11"/>
    <x v="19"/>
    <x v="19"/>
    <x v="19"/>
    <x v="3"/>
    <x v="75"/>
    <x v="104"/>
    <x v="19"/>
    <x v="19"/>
    <x v="49"/>
    <x v="63"/>
    <x v="0"/>
  </r>
  <r>
    <x v="0"/>
    <x v="11"/>
    <x v="11"/>
    <x v="3"/>
    <x v="3"/>
    <x v="3"/>
    <x v="4"/>
    <x v="76"/>
    <x v="58"/>
    <x v="54"/>
    <x v="130"/>
    <x v="49"/>
    <x v="63"/>
    <x v="0"/>
  </r>
  <r>
    <x v="0"/>
    <x v="11"/>
    <x v="11"/>
    <x v="9"/>
    <x v="9"/>
    <x v="9"/>
    <x v="5"/>
    <x v="78"/>
    <x v="105"/>
    <x v="19"/>
    <x v="19"/>
    <x v="21"/>
    <x v="92"/>
    <x v="0"/>
  </r>
  <r>
    <x v="0"/>
    <x v="11"/>
    <x v="11"/>
    <x v="2"/>
    <x v="2"/>
    <x v="2"/>
    <x v="5"/>
    <x v="78"/>
    <x v="105"/>
    <x v="73"/>
    <x v="131"/>
    <x v="46"/>
    <x v="14"/>
    <x v="0"/>
  </r>
  <r>
    <x v="0"/>
    <x v="11"/>
    <x v="11"/>
    <x v="8"/>
    <x v="8"/>
    <x v="8"/>
    <x v="5"/>
    <x v="78"/>
    <x v="105"/>
    <x v="66"/>
    <x v="132"/>
    <x v="49"/>
    <x v="63"/>
    <x v="0"/>
  </r>
  <r>
    <x v="0"/>
    <x v="11"/>
    <x v="11"/>
    <x v="31"/>
    <x v="31"/>
    <x v="31"/>
    <x v="8"/>
    <x v="85"/>
    <x v="106"/>
    <x v="28"/>
    <x v="133"/>
    <x v="51"/>
    <x v="91"/>
    <x v="0"/>
  </r>
  <r>
    <x v="0"/>
    <x v="11"/>
    <x v="11"/>
    <x v="16"/>
    <x v="16"/>
    <x v="16"/>
    <x v="8"/>
    <x v="85"/>
    <x v="106"/>
    <x v="49"/>
    <x v="134"/>
    <x v="48"/>
    <x v="93"/>
    <x v="0"/>
  </r>
  <r>
    <x v="0"/>
    <x v="11"/>
    <x v="11"/>
    <x v="7"/>
    <x v="7"/>
    <x v="7"/>
    <x v="8"/>
    <x v="85"/>
    <x v="106"/>
    <x v="72"/>
    <x v="135"/>
    <x v="31"/>
    <x v="94"/>
    <x v="0"/>
  </r>
  <r>
    <x v="0"/>
    <x v="11"/>
    <x v="11"/>
    <x v="17"/>
    <x v="17"/>
    <x v="17"/>
    <x v="8"/>
    <x v="85"/>
    <x v="106"/>
    <x v="72"/>
    <x v="135"/>
    <x v="31"/>
    <x v="94"/>
    <x v="0"/>
  </r>
  <r>
    <x v="0"/>
    <x v="11"/>
    <x v="11"/>
    <x v="21"/>
    <x v="21"/>
    <x v="21"/>
    <x v="8"/>
    <x v="85"/>
    <x v="106"/>
    <x v="72"/>
    <x v="135"/>
    <x v="31"/>
    <x v="94"/>
    <x v="0"/>
  </r>
  <r>
    <x v="0"/>
    <x v="11"/>
    <x v="11"/>
    <x v="13"/>
    <x v="13"/>
    <x v="13"/>
    <x v="12"/>
    <x v="79"/>
    <x v="107"/>
    <x v="63"/>
    <x v="136"/>
    <x v="44"/>
    <x v="95"/>
    <x v="0"/>
  </r>
  <r>
    <x v="0"/>
    <x v="11"/>
    <x v="11"/>
    <x v="26"/>
    <x v="26"/>
    <x v="26"/>
    <x v="12"/>
    <x v="79"/>
    <x v="107"/>
    <x v="72"/>
    <x v="135"/>
    <x v="51"/>
    <x v="91"/>
    <x v="0"/>
  </r>
  <r>
    <x v="0"/>
    <x v="11"/>
    <x v="11"/>
    <x v="14"/>
    <x v="14"/>
    <x v="14"/>
    <x v="12"/>
    <x v="79"/>
    <x v="107"/>
    <x v="70"/>
    <x v="34"/>
    <x v="31"/>
    <x v="94"/>
    <x v="0"/>
  </r>
  <r>
    <x v="0"/>
    <x v="11"/>
    <x v="11"/>
    <x v="47"/>
    <x v="47"/>
    <x v="47"/>
    <x v="14"/>
    <x v="80"/>
    <x v="108"/>
    <x v="72"/>
    <x v="135"/>
    <x v="48"/>
    <x v="93"/>
    <x v="0"/>
  </r>
  <r>
    <x v="0"/>
    <x v="11"/>
    <x v="11"/>
    <x v="58"/>
    <x v="58"/>
    <x v="58"/>
    <x v="14"/>
    <x v="80"/>
    <x v="108"/>
    <x v="28"/>
    <x v="133"/>
    <x v="46"/>
    <x v="14"/>
    <x v="0"/>
  </r>
  <r>
    <x v="0"/>
    <x v="11"/>
    <x v="11"/>
    <x v="28"/>
    <x v="28"/>
    <x v="28"/>
    <x v="14"/>
    <x v="80"/>
    <x v="108"/>
    <x v="28"/>
    <x v="133"/>
    <x v="46"/>
    <x v="14"/>
    <x v="0"/>
  </r>
  <r>
    <x v="0"/>
    <x v="11"/>
    <x v="11"/>
    <x v="59"/>
    <x v="59"/>
    <x v="59"/>
    <x v="14"/>
    <x v="80"/>
    <x v="108"/>
    <x v="63"/>
    <x v="136"/>
    <x v="35"/>
    <x v="96"/>
    <x v="0"/>
  </r>
  <r>
    <x v="0"/>
    <x v="11"/>
    <x v="11"/>
    <x v="11"/>
    <x v="11"/>
    <x v="11"/>
    <x v="14"/>
    <x v="80"/>
    <x v="108"/>
    <x v="72"/>
    <x v="135"/>
    <x v="48"/>
    <x v="93"/>
    <x v="0"/>
  </r>
  <r>
    <x v="0"/>
    <x v="11"/>
    <x v="11"/>
    <x v="15"/>
    <x v="15"/>
    <x v="15"/>
    <x v="14"/>
    <x v="80"/>
    <x v="108"/>
    <x v="72"/>
    <x v="135"/>
    <x v="48"/>
    <x v="93"/>
    <x v="0"/>
  </r>
  <r>
    <x v="0"/>
    <x v="12"/>
    <x v="12"/>
    <x v="0"/>
    <x v="0"/>
    <x v="0"/>
    <x v="0"/>
    <x v="65"/>
    <x v="109"/>
    <x v="74"/>
    <x v="137"/>
    <x v="48"/>
    <x v="37"/>
    <x v="0"/>
  </r>
  <r>
    <x v="0"/>
    <x v="12"/>
    <x v="12"/>
    <x v="1"/>
    <x v="1"/>
    <x v="1"/>
    <x v="1"/>
    <x v="74"/>
    <x v="110"/>
    <x v="67"/>
    <x v="138"/>
    <x v="46"/>
    <x v="54"/>
    <x v="0"/>
  </r>
  <r>
    <x v="0"/>
    <x v="12"/>
    <x v="12"/>
    <x v="24"/>
    <x v="24"/>
    <x v="24"/>
    <x v="2"/>
    <x v="77"/>
    <x v="111"/>
    <x v="66"/>
    <x v="139"/>
    <x v="46"/>
    <x v="54"/>
    <x v="0"/>
  </r>
  <r>
    <x v="0"/>
    <x v="12"/>
    <x v="12"/>
    <x v="13"/>
    <x v="13"/>
    <x v="13"/>
    <x v="3"/>
    <x v="78"/>
    <x v="112"/>
    <x v="19"/>
    <x v="19"/>
    <x v="21"/>
    <x v="97"/>
    <x v="0"/>
  </r>
  <r>
    <x v="0"/>
    <x v="12"/>
    <x v="12"/>
    <x v="7"/>
    <x v="7"/>
    <x v="7"/>
    <x v="3"/>
    <x v="78"/>
    <x v="112"/>
    <x v="28"/>
    <x v="108"/>
    <x v="31"/>
    <x v="98"/>
    <x v="0"/>
  </r>
  <r>
    <x v="0"/>
    <x v="12"/>
    <x v="12"/>
    <x v="60"/>
    <x v="60"/>
    <x v="60"/>
    <x v="5"/>
    <x v="85"/>
    <x v="78"/>
    <x v="63"/>
    <x v="105"/>
    <x v="33"/>
    <x v="99"/>
    <x v="0"/>
  </r>
  <r>
    <x v="0"/>
    <x v="12"/>
    <x v="12"/>
    <x v="38"/>
    <x v="38"/>
    <x v="38"/>
    <x v="5"/>
    <x v="85"/>
    <x v="78"/>
    <x v="33"/>
    <x v="140"/>
    <x v="46"/>
    <x v="54"/>
    <x v="0"/>
  </r>
  <r>
    <x v="0"/>
    <x v="12"/>
    <x v="12"/>
    <x v="9"/>
    <x v="9"/>
    <x v="9"/>
    <x v="7"/>
    <x v="79"/>
    <x v="113"/>
    <x v="71"/>
    <x v="66"/>
    <x v="35"/>
    <x v="100"/>
    <x v="0"/>
  </r>
  <r>
    <x v="0"/>
    <x v="12"/>
    <x v="12"/>
    <x v="26"/>
    <x v="26"/>
    <x v="26"/>
    <x v="7"/>
    <x v="79"/>
    <x v="113"/>
    <x v="49"/>
    <x v="109"/>
    <x v="46"/>
    <x v="54"/>
    <x v="0"/>
  </r>
  <r>
    <x v="0"/>
    <x v="12"/>
    <x v="12"/>
    <x v="16"/>
    <x v="16"/>
    <x v="16"/>
    <x v="9"/>
    <x v="80"/>
    <x v="114"/>
    <x v="72"/>
    <x v="110"/>
    <x v="48"/>
    <x v="37"/>
    <x v="0"/>
  </r>
  <r>
    <x v="0"/>
    <x v="12"/>
    <x v="12"/>
    <x v="10"/>
    <x v="10"/>
    <x v="10"/>
    <x v="9"/>
    <x v="80"/>
    <x v="114"/>
    <x v="70"/>
    <x v="111"/>
    <x v="51"/>
    <x v="101"/>
    <x v="0"/>
  </r>
  <r>
    <x v="0"/>
    <x v="12"/>
    <x v="12"/>
    <x v="5"/>
    <x v="5"/>
    <x v="5"/>
    <x v="9"/>
    <x v="80"/>
    <x v="114"/>
    <x v="63"/>
    <x v="105"/>
    <x v="35"/>
    <x v="100"/>
    <x v="0"/>
  </r>
  <r>
    <x v="0"/>
    <x v="12"/>
    <x v="12"/>
    <x v="12"/>
    <x v="12"/>
    <x v="12"/>
    <x v="9"/>
    <x v="80"/>
    <x v="114"/>
    <x v="49"/>
    <x v="109"/>
    <x v="49"/>
    <x v="63"/>
    <x v="0"/>
  </r>
  <r>
    <x v="0"/>
    <x v="12"/>
    <x v="12"/>
    <x v="47"/>
    <x v="47"/>
    <x v="47"/>
    <x v="12"/>
    <x v="81"/>
    <x v="115"/>
    <x v="28"/>
    <x v="108"/>
    <x v="49"/>
    <x v="63"/>
    <x v="0"/>
  </r>
  <r>
    <x v="0"/>
    <x v="12"/>
    <x v="12"/>
    <x v="61"/>
    <x v="61"/>
    <x v="61"/>
    <x v="12"/>
    <x v="81"/>
    <x v="115"/>
    <x v="70"/>
    <x v="111"/>
    <x v="48"/>
    <x v="37"/>
    <x v="0"/>
  </r>
  <r>
    <x v="0"/>
    <x v="12"/>
    <x v="12"/>
    <x v="25"/>
    <x v="25"/>
    <x v="25"/>
    <x v="12"/>
    <x v="81"/>
    <x v="115"/>
    <x v="70"/>
    <x v="111"/>
    <x v="48"/>
    <x v="37"/>
    <x v="0"/>
  </r>
  <r>
    <x v="0"/>
    <x v="12"/>
    <x v="12"/>
    <x v="17"/>
    <x v="17"/>
    <x v="17"/>
    <x v="12"/>
    <x v="81"/>
    <x v="115"/>
    <x v="72"/>
    <x v="110"/>
    <x v="46"/>
    <x v="54"/>
    <x v="0"/>
  </r>
  <r>
    <x v="0"/>
    <x v="12"/>
    <x v="12"/>
    <x v="6"/>
    <x v="6"/>
    <x v="6"/>
    <x v="12"/>
    <x v="81"/>
    <x v="115"/>
    <x v="28"/>
    <x v="108"/>
    <x v="49"/>
    <x v="63"/>
    <x v="0"/>
  </r>
  <r>
    <x v="0"/>
    <x v="12"/>
    <x v="12"/>
    <x v="15"/>
    <x v="15"/>
    <x v="15"/>
    <x v="12"/>
    <x v="81"/>
    <x v="115"/>
    <x v="72"/>
    <x v="110"/>
    <x v="46"/>
    <x v="54"/>
    <x v="0"/>
  </r>
  <r>
    <x v="0"/>
    <x v="12"/>
    <x v="12"/>
    <x v="58"/>
    <x v="58"/>
    <x v="58"/>
    <x v="17"/>
    <x v="82"/>
    <x v="52"/>
    <x v="63"/>
    <x v="105"/>
    <x v="51"/>
    <x v="101"/>
    <x v="0"/>
  </r>
  <r>
    <x v="0"/>
    <x v="12"/>
    <x v="12"/>
    <x v="62"/>
    <x v="62"/>
    <x v="62"/>
    <x v="17"/>
    <x v="82"/>
    <x v="52"/>
    <x v="70"/>
    <x v="111"/>
    <x v="46"/>
    <x v="54"/>
    <x v="0"/>
  </r>
  <r>
    <x v="0"/>
    <x v="12"/>
    <x v="12"/>
    <x v="4"/>
    <x v="4"/>
    <x v="4"/>
    <x v="17"/>
    <x v="82"/>
    <x v="52"/>
    <x v="70"/>
    <x v="111"/>
    <x v="46"/>
    <x v="54"/>
    <x v="0"/>
  </r>
  <r>
    <x v="0"/>
    <x v="12"/>
    <x v="12"/>
    <x v="19"/>
    <x v="19"/>
    <x v="19"/>
    <x v="17"/>
    <x v="82"/>
    <x v="52"/>
    <x v="19"/>
    <x v="19"/>
    <x v="46"/>
    <x v="54"/>
    <x v="0"/>
  </r>
  <r>
    <x v="0"/>
    <x v="13"/>
    <x v="13"/>
    <x v="14"/>
    <x v="14"/>
    <x v="14"/>
    <x v="0"/>
    <x v="73"/>
    <x v="116"/>
    <x v="19"/>
    <x v="19"/>
    <x v="42"/>
    <x v="102"/>
    <x v="0"/>
  </r>
  <r>
    <x v="0"/>
    <x v="13"/>
    <x v="13"/>
    <x v="2"/>
    <x v="2"/>
    <x v="2"/>
    <x v="1"/>
    <x v="85"/>
    <x v="117"/>
    <x v="33"/>
    <x v="141"/>
    <x v="46"/>
    <x v="103"/>
    <x v="0"/>
  </r>
  <r>
    <x v="0"/>
    <x v="13"/>
    <x v="13"/>
    <x v="0"/>
    <x v="0"/>
    <x v="0"/>
    <x v="1"/>
    <x v="85"/>
    <x v="117"/>
    <x v="33"/>
    <x v="141"/>
    <x v="46"/>
    <x v="103"/>
    <x v="0"/>
  </r>
  <r>
    <x v="0"/>
    <x v="13"/>
    <x v="13"/>
    <x v="43"/>
    <x v="43"/>
    <x v="43"/>
    <x v="3"/>
    <x v="79"/>
    <x v="118"/>
    <x v="63"/>
    <x v="142"/>
    <x v="44"/>
    <x v="104"/>
    <x v="0"/>
  </r>
  <r>
    <x v="0"/>
    <x v="13"/>
    <x v="13"/>
    <x v="26"/>
    <x v="26"/>
    <x v="26"/>
    <x v="4"/>
    <x v="80"/>
    <x v="119"/>
    <x v="70"/>
    <x v="143"/>
    <x v="51"/>
    <x v="105"/>
    <x v="0"/>
  </r>
  <r>
    <x v="0"/>
    <x v="13"/>
    <x v="13"/>
    <x v="12"/>
    <x v="12"/>
    <x v="12"/>
    <x v="5"/>
    <x v="81"/>
    <x v="120"/>
    <x v="70"/>
    <x v="143"/>
    <x v="48"/>
    <x v="106"/>
    <x v="0"/>
  </r>
  <r>
    <x v="0"/>
    <x v="13"/>
    <x v="13"/>
    <x v="13"/>
    <x v="13"/>
    <x v="13"/>
    <x v="6"/>
    <x v="82"/>
    <x v="121"/>
    <x v="19"/>
    <x v="19"/>
    <x v="31"/>
    <x v="107"/>
    <x v="0"/>
  </r>
  <r>
    <x v="0"/>
    <x v="13"/>
    <x v="13"/>
    <x v="5"/>
    <x v="5"/>
    <x v="5"/>
    <x v="6"/>
    <x v="82"/>
    <x v="121"/>
    <x v="63"/>
    <x v="142"/>
    <x v="51"/>
    <x v="105"/>
    <x v="0"/>
  </r>
  <r>
    <x v="0"/>
    <x v="13"/>
    <x v="13"/>
    <x v="4"/>
    <x v="4"/>
    <x v="4"/>
    <x v="6"/>
    <x v="82"/>
    <x v="121"/>
    <x v="72"/>
    <x v="144"/>
    <x v="49"/>
    <x v="63"/>
    <x v="0"/>
  </r>
  <r>
    <x v="0"/>
    <x v="13"/>
    <x v="13"/>
    <x v="24"/>
    <x v="24"/>
    <x v="24"/>
    <x v="6"/>
    <x v="82"/>
    <x v="121"/>
    <x v="71"/>
    <x v="145"/>
    <x v="48"/>
    <x v="106"/>
    <x v="0"/>
  </r>
  <r>
    <x v="0"/>
    <x v="13"/>
    <x v="13"/>
    <x v="62"/>
    <x v="62"/>
    <x v="62"/>
    <x v="10"/>
    <x v="83"/>
    <x v="122"/>
    <x v="70"/>
    <x v="143"/>
    <x v="49"/>
    <x v="63"/>
    <x v="0"/>
  </r>
  <r>
    <x v="0"/>
    <x v="13"/>
    <x v="13"/>
    <x v="63"/>
    <x v="63"/>
    <x v="63"/>
    <x v="10"/>
    <x v="83"/>
    <x v="122"/>
    <x v="19"/>
    <x v="19"/>
    <x v="51"/>
    <x v="105"/>
    <x v="0"/>
  </r>
  <r>
    <x v="0"/>
    <x v="13"/>
    <x v="13"/>
    <x v="18"/>
    <x v="18"/>
    <x v="18"/>
    <x v="10"/>
    <x v="83"/>
    <x v="122"/>
    <x v="71"/>
    <x v="145"/>
    <x v="46"/>
    <x v="103"/>
    <x v="0"/>
  </r>
  <r>
    <x v="0"/>
    <x v="13"/>
    <x v="13"/>
    <x v="16"/>
    <x v="16"/>
    <x v="16"/>
    <x v="10"/>
    <x v="83"/>
    <x v="122"/>
    <x v="70"/>
    <x v="143"/>
    <x v="49"/>
    <x v="63"/>
    <x v="0"/>
  </r>
  <r>
    <x v="0"/>
    <x v="13"/>
    <x v="13"/>
    <x v="7"/>
    <x v="7"/>
    <x v="7"/>
    <x v="10"/>
    <x v="83"/>
    <x v="122"/>
    <x v="19"/>
    <x v="19"/>
    <x v="51"/>
    <x v="105"/>
    <x v="0"/>
  </r>
  <r>
    <x v="0"/>
    <x v="13"/>
    <x v="13"/>
    <x v="30"/>
    <x v="30"/>
    <x v="30"/>
    <x v="10"/>
    <x v="83"/>
    <x v="122"/>
    <x v="19"/>
    <x v="19"/>
    <x v="51"/>
    <x v="105"/>
    <x v="0"/>
  </r>
  <r>
    <x v="0"/>
    <x v="13"/>
    <x v="13"/>
    <x v="6"/>
    <x v="6"/>
    <x v="6"/>
    <x v="10"/>
    <x v="83"/>
    <x v="122"/>
    <x v="70"/>
    <x v="143"/>
    <x v="49"/>
    <x v="63"/>
    <x v="0"/>
  </r>
  <r>
    <x v="0"/>
    <x v="13"/>
    <x v="13"/>
    <x v="64"/>
    <x v="64"/>
    <x v="64"/>
    <x v="15"/>
    <x v="84"/>
    <x v="123"/>
    <x v="19"/>
    <x v="19"/>
    <x v="48"/>
    <x v="106"/>
    <x v="0"/>
  </r>
  <r>
    <x v="0"/>
    <x v="13"/>
    <x v="13"/>
    <x v="65"/>
    <x v="65"/>
    <x v="65"/>
    <x v="15"/>
    <x v="84"/>
    <x v="123"/>
    <x v="19"/>
    <x v="19"/>
    <x v="48"/>
    <x v="106"/>
    <x v="0"/>
  </r>
  <r>
    <x v="0"/>
    <x v="13"/>
    <x v="13"/>
    <x v="60"/>
    <x v="60"/>
    <x v="60"/>
    <x v="15"/>
    <x v="84"/>
    <x v="123"/>
    <x v="71"/>
    <x v="145"/>
    <x v="49"/>
    <x v="63"/>
    <x v="0"/>
  </r>
  <r>
    <x v="0"/>
    <x v="13"/>
    <x v="13"/>
    <x v="66"/>
    <x v="66"/>
    <x v="66"/>
    <x v="15"/>
    <x v="84"/>
    <x v="123"/>
    <x v="19"/>
    <x v="19"/>
    <x v="48"/>
    <x v="106"/>
    <x v="0"/>
  </r>
  <r>
    <x v="0"/>
    <x v="13"/>
    <x v="13"/>
    <x v="67"/>
    <x v="67"/>
    <x v="67"/>
    <x v="15"/>
    <x v="84"/>
    <x v="123"/>
    <x v="19"/>
    <x v="19"/>
    <x v="48"/>
    <x v="106"/>
    <x v="0"/>
  </r>
  <r>
    <x v="0"/>
    <x v="13"/>
    <x v="13"/>
    <x v="68"/>
    <x v="68"/>
    <x v="68"/>
    <x v="15"/>
    <x v="84"/>
    <x v="123"/>
    <x v="19"/>
    <x v="19"/>
    <x v="48"/>
    <x v="106"/>
    <x v="0"/>
  </r>
  <r>
    <x v="0"/>
    <x v="13"/>
    <x v="13"/>
    <x v="69"/>
    <x v="69"/>
    <x v="69"/>
    <x v="15"/>
    <x v="84"/>
    <x v="123"/>
    <x v="19"/>
    <x v="19"/>
    <x v="48"/>
    <x v="106"/>
    <x v="0"/>
  </r>
  <r>
    <x v="0"/>
    <x v="14"/>
    <x v="14"/>
    <x v="34"/>
    <x v="34"/>
    <x v="34"/>
    <x v="0"/>
    <x v="71"/>
    <x v="124"/>
    <x v="67"/>
    <x v="74"/>
    <x v="35"/>
    <x v="108"/>
    <x v="0"/>
  </r>
  <r>
    <x v="0"/>
    <x v="14"/>
    <x v="14"/>
    <x v="0"/>
    <x v="0"/>
    <x v="0"/>
    <x v="1"/>
    <x v="74"/>
    <x v="125"/>
    <x v="34"/>
    <x v="146"/>
    <x v="49"/>
    <x v="63"/>
    <x v="0"/>
  </r>
  <r>
    <x v="0"/>
    <x v="14"/>
    <x v="14"/>
    <x v="9"/>
    <x v="9"/>
    <x v="9"/>
    <x v="2"/>
    <x v="75"/>
    <x v="126"/>
    <x v="71"/>
    <x v="147"/>
    <x v="20"/>
    <x v="109"/>
    <x v="0"/>
  </r>
  <r>
    <x v="0"/>
    <x v="14"/>
    <x v="14"/>
    <x v="4"/>
    <x v="4"/>
    <x v="4"/>
    <x v="3"/>
    <x v="85"/>
    <x v="127"/>
    <x v="73"/>
    <x v="107"/>
    <x v="49"/>
    <x v="63"/>
    <x v="0"/>
  </r>
  <r>
    <x v="0"/>
    <x v="14"/>
    <x v="14"/>
    <x v="1"/>
    <x v="1"/>
    <x v="1"/>
    <x v="3"/>
    <x v="85"/>
    <x v="127"/>
    <x v="73"/>
    <x v="107"/>
    <x v="49"/>
    <x v="63"/>
    <x v="0"/>
  </r>
  <r>
    <x v="0"/>
    <x v="14"/>
    <x v="14"/>
    <x v="6"/>
    <x v="6"/>
    <x v="6"/>
    <x v="5"/>
    <x v="79"/>
    <x v="128"/>
    <x v="70"/>
    <x v="77"/>
    <x v="51"/>
    <x v="110"/>
    <x v="1"/>
  </r>
  <r>
    <x v="0"/>
    <x v="14"/>
    <x v="14"/>
    <x v="40"/>
    <x v="40"/>
    <x v="40"/>
    <x v="5"/>
    <x v="79"/>
    <x v="128"/>
    <x v="19"/>
    <x v="19"/>
    <x v="49"/>
    <x v="63"/>
    <x v="0"/>
  </r>
  <r>
    <x v="0"/>
    <x v="14"/>
    <x v="14"/>
    <x v="69"/>
    <x v="69"/>
    <x v="69"/>
    <x v="7"/>
    <x v="80"/>
    <x v="129"/>
    <x v="19"/>
    <x v="19"/>
    <x v="35"/>
    <x v="108"/>
    <x v="0"/>
  </r>
  <r>
    <x v="0"/>
    <x v="14"/>
    <x v="14"/>
    <x v="42"/>
    <x v="42"/>
    <x v="42"/>
    <x v="7"/>
    <x v="80"/>
    <x v="129"/>
    <x v="63"/>
    <x v="81"/>
    <x v="35"/>
    <x v="108"/>
    <x v="0"/>
  </r>
  <r>
    <x v="0"/>
    <x v="14"/>
    <x v="14"/>
    <x v="19"/>
    <x v="19"/>
    <x v="19"/>
    <x v="7"/>
    <x v="80"/>
    <x v="129"/>
    <x v="19"/>
    <x v="19"/>
    <x v="46"/>
    <x v="111"/>
    <x v="0"/>
  </r>
  <r>
    <x v="0"/>
    <x v="14"/>
    <x v="14"/>
    <x v="13"/>
    <x v="13"/>
    <x v="13"/>
    <x v="10"/>
    <x v="81"/>
    <x v="130"/>
    <x v="63"/>
    <x v="81"/>
    <x v="31"/>
    <x v="112"/>
    <x v="0"/>
  </r>
  <r>
    <x v="0"/>
    <x v="14"/>
    <x v="14"/>
    <x v="26"/>
    <x v="26"/>
    <x v="26"/>
    <x v="10"/>
    <x v="81"/>
    <x v="130"/>
    <x v="70"/>
    <x v="77"/>
    <x v="48"/>
    <x v="49"/>
    <x v="0"/>
  </r>
  <r>
    <x v="0"/>
    <x v="14"/>
    <x v="14"/>
    <x v="58"/>
    <x v="58"/>
    <x v="58"/>
    <x v="10"/>
    <x v="81"/>
    <x v="130"/>
    <x v="72"/>
    <x v="108"/>
    <x v="46"/>
    <x v="111"/>
    <x v="0"/>
  </r>
  <r>
    <x v="0"/>
    <x v="14"/>
    <x v="14"/>
    <x v="14"/>
    <x v="14"/>
    <x v="14"/>
    <x v="10"/>
    <x v="81"/>
    <x v="130"/>
    <x v="72"/>
    <x v="108"/>
    <x v="46"/>
    <x v="111"/>
    <x v="0"/>
  </r>
  <r>
    <x v="0"/>
    <x v="14"/>
    <x v="14"/>
    <x v="38"/>
    <x v="38"/>
    <x v="38"/>
    <x v="10"/>
    <x v="81"/>
    <x v="130"/>
    <x v="70"/>
    <x v="77"/>
    <x v="48"/>
    <x v="49"/>
    <x v="0"/>
  </r>
  <r>
    <x v="0"/>
    <x v="14"/>
    <x v="14"/>
    <x v="44"/>
    <x v="44"/>
    <x v="44"/>
    <x v="10"/>
    <x v="81"/>
    <x v="130"/>
    <x v="28"/>
    <x v="80"/>
    <x v="49"/>
    <x v="63"/>
    <x v="0"/>
  </r>
  <r>
    <x v="0"/>
    <x v="14"/>
    <x v="14"/>
    <x v="30"/>
    <x v="30"/>
    <x v="30"/>
    <x v="10"/>
    <x v="81"/>
    <x v="130"/>
    <x v="63"/>
    <x v="81"/>
    <x v="31"/>
    <x v="112"/>
    <x v="0"/>
  </r>
  <r>
    <x v="0"/>
    <x v="14"/>
    <x v="14"/>
    <x v="5"/>
    <x v="5"/>
    <x v="5"/>
    <x v="10"/>
    <x v="81"/>
    <x v="130"/>
    <x v="71"/>
    <x v="147"/>
    <x v="51"/>
    <x v="110"/>
    <x v="0"/>
  </r>
  <r>
    <x v="0"/>
    <x v="14"/>
    <x v="14"/>
    <x v="12"/>
    <x v="12"/>
    <x v="12"/>
    <x v="10"/>
    <x v="81"/>
    <x v="130"/>
    <x v="28"/>
    <x v="80"/>
    <x v="49"/>
    <x v="63"/>
    <x v="0"/>
  </r>
  <r>
    <x v="0"/>
    <x v="14"/>
    <x v="14"/>
    <x v="16"/>
    <x v="16"/>
    <x v="16"/>
    <x v="17"/>
    <x v="82"/>
    <x v="131"/>
    <x v="70"/>
    <x v="77"/>
    <x v="46"/>
    <x v="111"/>
    <x v="0"/>
  </r>
  <r>
    <x v="0"/>
    <x v="14"/>
    <x v="14"/>
    <x v="7"/>
    <x v="7"/>
    <x v="7"/>
    <x v="17"/>
    <x v="82"/>
    <x v="131"/>
    <x v="63"/>
    <x v="81"/>
    <x v="51"/>
    <x v="110"/>
    <x v="0"/>
  </r>
  <r>
    <x v="0"/>
    <x v="14"/>
    <x v="14"/>
    <x v="17"/>
    <x v="17"/>
    <x v="17"/>
    <x v="17"/>
    <x v="82"/>
    <x v="131"/>
    <x v="72"/>
    <x v="108"/>
    <x v="49"/>
    <x v="63"/>
    <x v="0"/>
  </r>
  <r>
    <x v="0"/>
    <x v="14"/>
    <x v="14"/>
    <x v="10"/>
    <x v="10"/>
    <x v="10"/>
    <x v="17"/>
    <x v="82"/>
    <x v="131"/>
    <x v="70"/>
    <x v="77"/>
    <x v="46"/>
    <x v="111"/>
    <x v="0"/>
  </r>
  <r>
    <x v="0"/>
    <x v="14"/>
    <x v="14"/>
    <x v="15"/>
    <x v="15"/>
    <x v="15"/>
    <x v="17"/>
    <x v="82"/>
    <x v="131"/>
    <x v="72"/>
    <x v="108"/>
    <x v="49"/>
    <x v="63"/>
    <x v="0"/>
  </r>
  <r>
    <x v="0"/>
    <x v="15"/>
    <x v="15"/>
    <x v="0"/>
    <x v="0"/>
    <x v="0"/>
    <x v="0"/>
    <x v="77"/>
    <x v="132"/>
    <x v="65"/>
    <x v="148"/>
    <x v="49"/>
    <x v="63"/>
    <x v="0"/>
  </r>
  <r>
    <x v="0"/>
    <x v="15"/>
    <x v="15"/>
    <x v="1"/>
    <x v="1"/>
    <x v="1"/>
    <x v="1"/>
    <x v="85"/>
    <x v="133"/>
    <x v="73"/>
    <x v="119"/>
    <x v="49"/>
    <x v="63"/>
    <x v="0"/>
  </r>
  <r>
    <x v="0"/>
    <x v="15"/>
    <x v="15"/>
    <x v="13"/>
    <x v="13"/>
    <x v="13"/>
    <x v="2"/>
    <x v="81"/>
    <x v="134"/>
    <x v="63"/>
    <x v="149"/>
    <x v="31"/>
    <x v="113"/>
    <x v="0"/>
  </r>
  <r>
    <x v="0"/>
    <x v="15"/>
    <x v="15"/>
    <x v="70"/>
    <x v="70"/>
    <x v="70"/>
    <x v="3"/>
    <x v="82"/>
    <x v="135"/>
    <x v="70"/>
    <x v="150"/>
    <x v="46"/>
    <x v="114"/>
    <x v="0"/>
  </r>
  <r>
    <x v="0"/>
    <x v="15"/>
    <x v="15"/>
    <x v="17"/>
    <x v="17"/>
    <x v="17"/>
    <x v="3"/>
    <x v="82"/>
    <x v="135"/>
    <x v="71"/>
    <x v="125"/>
    <x v="48"/>
    <x v="115"/>
    <x v="0"/>
  </r>
  <r>
    <x v="0"/>
    <x v="15"/>
    <x v="15"/>
    <x v="21"/>
    <x v="21"/>
    <x v="21"/>
    <x v="3"/>
    <x v="82"/>
    <x v="135"/>
    <x v="71"/>
    <x v="125"/>
    <x v="48"/>
    <x v="115"/>
    <x v="0"/>
  </r>
  <r>
    <x v="0"/>
    <x v="15"/>
    <x v="15"/>
    <x v="26"/>
    <x v="26"/>
    <x v="26"/>
    <x v="6"/>
    <x v="83"/>
    <x v="136"/>
    <x v="70"/>
    <x v="150"/>
    <x v="49"/>
    <x v="63"/>
    <x v="0"/>
  </r>
  <r>
    <x v="0"/>
    <x v="15"/>
    <x v="15"/>
    <x v="25"/>
    <x v="25"/>
    <x v="25"/>
    <x v="6"/>
    <x v="83"/>
    <x v="136"/>
    <x v="63"/>
    <x v="149"/>
    <x v="48"/>
    <x v="115"/>
    <x v="0"/>
  </r>
  <r>
    <x v="0"/>
    <x v="15"/>
    <x v="15"/>
    <x v="16"/>
    <x v="16"/>
    <x v="16"/>
    <x v="6"/>
    <x v="83"/>
    <x v="136"/>
    <x v="63"/>
    <x v="149"/>
    <x v="46"/>
    <x v="114"/>
    <x v="1"/>
  </r>
  <r>
    <x v="0"/>
    <x v="15"/>
    <x v="15"/>
    <x v="6"/>
    <x v="6"/>
    <x v="6"/>
    <x v="6"/>
    <x v="83"/>
    <x v="136"/>
    <x v="70"/>
    <x v="150"/>
    <x v="49"/>
    <x v="63"/>
    <x v="0"/>
  </r>
  <r>
    <x v="0"/>
    <x v="15"/>
    <x v="15"/>
    <x v="71"/>
    <x v="71"/>
    <x v="71"/>
    <x v="6"/>
    <x v="83"/>
    <x v="136"/>
    <x v="71"/>
    <x v="125"/>
    <x v="46"/>
    <x v="114"/>
    <x v="0"/>
  </r>
  <r>
    <x v="0"/>
    <x v="15"/>
    <x v="15"/>
    <x v="12"/>
    <x v="12"/>
    <x v="12"/>
    <x v="6"/>
    <x v="83"/>
    <x v="136"/>
    <x v="70"/>
    <x v="150"/>
    <x v="49"/>
    <x v="63"/>
    <x v="0"/>
  </r>
  <r>
    <x v="0"/>
    <x v="15"/>
    <x v="15"/>
    <x v="8"/>
    <x v="8"/>
    <x v="8"/>
    <x v="6"/>
    <x v="83"/>
    <x v="136"/>
    <x v="70"/>
    <x v="150"/>
    <x v="49"/>
    <x v="63"/>
    <x v="0"/>
  </r>
  <r>
    <x v="0"/>
    <x v="15"/>
    <x v="15"/>
    <x v="9"/>
    <x v="9"/>
    <x v="9"/>
    <x v="12"/>
    <x v="84"/>
    <x v="51"/>
    <x v="19"/>
    <x v="19"/>
    <x v="48"/>
    <x v="115"/>
    <x v="0"/>
  </r>
  <r>
    <x v="0"/>
    <x v="15"/>
    <x v="15"/>
    <x v="50"/>
    <x v="50"/>
    <x v="50"/>
    <x v="12"/>
    <x v="84"/>
    <x v="51"/>
    <x v="71"/>
    <x v="125"/>
    <x v="49"/>
    <x v="63"/>
    <x v="0"/>
  </r>
  <r>
    <x v="0"/>
    <x v="15"/>
    <x v="15"/>
    <x v="72"/>
    <x v="72"/>
    <x v="72"/>
    <x v="12"/>
    <x v="84"/>
    <x v="51"/>
    <x v="71"/>
    <x v="125"/>
    <x v="49"/>
    <x v="63"/>
    <x v="0"/>
  </r>
  <r>
    <x v="0"/>
    <x v="15"/>
    <x v="15"/>
    <x v="31"/>
    <x v="31"/>
    <x v="31"/>
    <x v="12"/>
    <x v="84"/>
    <x v="51"/>
    <x v="71"/>
    <x v="125"/>
    <x v="49"/>
    <x v="63"/>
    <x v="0"/>
  </r>
  <r>
    <x v="0"/>
    <x v="15"/>
    <x v="15"/>
    <x v="46"/>
    <x v="46"/>
    <x v="46"/>
    <x v="12"/>
    <x v="84"/>
    <x v="51"/>
    <x v="71"/>
    <x v="125"/>
    <x v="49"/>
    <x v="63"/>
    <x v="0"/>
  </r>
  <r>
    <x v="0"/>
    <x v="15"/>
    <x v="15"/>
    <x v="73"/>
    <x v="73"/>
    <x v="73"/>
    <x v="12"/>
    <x v="84"/>
    <x v="51"/>
    <x v="19"/>
    <x v="19"/>
    <x v="48"/>
    <x v="115"/>
    <x v="0"/>
  </r>
  <r>
    <x v="0"/>
    <x v="15"/>
    <x v="15"/>
    <x v="54"/>
    <x v="54"/>
    <x v="54"/>
    <x v="12"/>
    <x v="84"/>
    <x v="51"/>
    <x v="19"/>
    <x v="19"/>
    <x v="48"/>
    <x v="115"/>
    <x v="0"/>
  </r>
  <r>
    <x v="0"/>
    <x v="15"/>
    <x v="15"/>
    <x v="14"/>
    <x v="14"/>
    <x v="14"/>
    <x v="12"/>
    <x v="84"/>
    <x v="51"/>
    <x v="71"/>
    <x v="125"/>
    <x v="49"/>
    <x v="63"/>
    <x v="0"/>
  </r>
  <r>
    <x v="0"/>
    <x v="15"/>
    <x v="15"/>
    <x v="10"/>
    <x v="10"/>
    <x v="10"/>
    <x v="12"/>
    <x v="84"/>
    <x v="51"/>
    <x v="63"/>
    <x v="149"/>
    <x v="46"/>
    <x v="114"/>
    <x v="0"/>
  </r>
  <r>
    <x v="0"/>
    <x v="15"/>
    <x v="15"/>
    <x v="30"/>
    <x v="30"/>
    <x v="30"/>
    <x v="12"/>
    <x v="84"/>
    <x v="51"/>
    <x v="19"/>
    <x v="19"/>
    <x v="48"/>
    <x v="115"/>
    <x v="0"/>
  </r>
  <r>
    <x v="0"/>
    <x v="15"/>
    <x v="15"/>
    <x v="2"/>
    <x v="2"/>
    <x v="2"/>
    <x v="12"/>
    <x v="84"/>
    <x v="51"/>
    <x v="63"/>
    <x v="149"/>
    <x v="49"/>
    <x v="63"/>
    <x v="0"/>
  </r>
  <r>
    <x v="0"/>
    <x v="15"/>
    <x v="15"/>
    <x v="74"/>
    <x v="74"/>
    <x v="74"/>
    <x v="12"/>
    <x v="84"/>
    <x v="51"/>
    <x v="71"/>
    <x v="125"/>
    <x v="49"/>
    <x v="63"/>
    <x v="0"/>
  </r>
  <r>
    <x v="0"/>
    <x v="15"/>
    <x v="15"/>
    <x v="4"/>
    <x v="4"/>
    <x v="4"/>
    <x v="12"/>
    <x v="84"/>
    <x v="51"/>
    <x v="71"/>
    <x v="125"/>
    <x v="49"/>
    <x v="63"/>
    <x v="0"/>
  </r>
  <r>
    <x v="0"/>
    <x v="15"/>
    <x v="15"/>
    <x v="75"/>
    <x v="75"/>
    <x v="75"/>
    <x v="12"/>
    <x v="84"/>
    <x v="51"/>
    <x v="71"/>
    <x v="125"/>
    <x v="49"/>
    <x v="63"/>
    <x v="0"/>
  </r>
  <r>
    <x v="0"/>
    <x v="15"/>
    <x v="15"/>
    <x v="69"/>
    <x v="69"/>
    <x v="69"/>
    <x v="12"/>
    <x v="84"/>
    <x v="51"/>
    <x v="19"/>
    <x v="19"/>
    <x v="49"/>
    <x v="63"/>
    <x v="0"/>
  </r>
  <r>
    <x v="0"/>
    <x v="15"/>
    <x v="15"/>
    <x v="76"/>
    <x v="76"/>
    <x v="76"/>
    <x v="12"/>
    <x v="84"/>
    <x v="51"/>
    <x v="71"/>
    <x v="125"/>
    <x v="49"/>
    <x v="63"/>
    <x v="0"/>
  </r>
  <r>
    <x v="0"/>
    <x v="15"/>
    <x v="15"/>
    <x v="19"/>
    <x v="19"/>
    <x v="19"/>
    <x v="12"/>
    <x v="84"/>
    <x v="51"/>
    <x v="19"/>
    <x v="19"/>
    <x v="49"/>
    <x v="63"/>
    <x v="0"/>
  </r>
  <r>
    <x v="0"/>
    <x v="15"/>
    <x v="15"/>
    <x v="15"/>
    <x v="15"/>
    <x v="15"/>
    <x v="12"/>
    <x v="84"/>
    <x v="51"/>
    <x v="71"/>
    <x v="125"/>
    <x v="49"/>
    <x v="63"/>
    <x v="0"/>
  </r>
  <r>
    <x v="0"/>
    <x v="15"/>
    <x v="15"/>
    <x v="53"/>
    <x v="53"/>
    <x v="53"/>
    <x v="12"/>
    <x v="84"/>
    <x v="51"/>
    <x v="19"/>
    <x v="19"/>
    <x v="48"/>
    <x v="115"/>
    <x v="0"/>
  </r>
  <r>
    <x v="0"/>
    <x v="15"/>
    <x v="15"/>
    <x v="77"/>
    <x v="77"/>
    <x v="77"/>
    <x v="12"/>
    <x v="84"/>
    <x v="51"/>
    <x v="19"/>
    <x v="19"/>
    <x v="46"/>
    <x v="114"/>
    <x v="0"/>
  </r>
  <r>
    <x v="0"/>
    <x v="15"/>
    <x v="15"/>
    <x v="78"/>
    <x v="78"/>
    <x v="78"/>
    <x v="12"/>
    <x v="84"/>
    <x v="51"/>
    <x v="19"/>
    <x v="19"/>
    <x v="46"/>
    <x v="114"/>
    <x v="0"/>
  </r>
  <r>
    <x v="0"/>
    <x v="16"/>
    <x v="16"/>
    <x v="34"/>
    <x v="34"/>
    <x v="34"/>
    <x v="0"/>
    <x v="74"/>
    <x v="137"/>
    <x v="34"/>
    <x v="151"/>
    <x v="49"/>
    <x v="63"/>
    <x v="0"/>
  </r>
  <r>
    <x v="0"/>
    <x v="16"/>
    <x v="16"/>
    <x v="0"/>
    <x v="0"/>
    <x v="0"/>
    <x v="1"/>
    <x v="75"/>
    <x v="138"/>
    <x v="65"/>
    <x v="152"/>
    <x v="48"/>
    <x v="116"/>
    <x v="0"/>
  </r>
  <r>
    <x v="0"/>
    <x v="16"/>
    <x v="16"/>
    <x v="19"/>
    <x v="19"/>
    <x v="19"/>
    <x v="2"/>
    <x v="85"/>
    <x v="139"/>
    <x v="19"/>
    <x v="19"/>
    <x v="48"/>
    <x v="116"/>
    <x v="0"/>
  </r>
  <r>
    <x v="0"/>
    <x v="16"/>
    <x v="16"/>
    <x v="10"/>
    <x v="10"/>
    <x v="10"/>
    <x v="3"/>
    <x v="81"/>
    <x v="69"/>
    <x v="63"/>
    <x v="34"/>
    <x v="31"/>
    <x v="117"/>
    <x v="0"/>
  </r>
  <r>
    <x v="0"/>
    <x v="16"/>
    <x v="16"/>
    <x v="5"/>
    <x v="5"/>
    <x v="5"/>
    <x v="4"/>
    <x v="82"/>
    <x v="140"/>
    <x v="71"/>
    <x v="134"/>
    <x v="48"/>
    <x v="116"/>
    <x v="0"/>
  </r>
  <r>
    <x v="0"/>
    <x v="16"/>
    <x v="16"/>
    <x v="42"/>
    <x v="42"/>
    <x v="42"/>
    <x v="4"/>
    <x v="82"/>
    <x v="140"/>
    <x v="19"/>
    <x v="19"/>
    <x v="48"/>
    <x v="116"/>
    <x v="0"/>
  </r>
  <r>
    <x v="0"/>
    <x v="16"/>
    <x v="16"/>
    <x v="9"/>
    <x v="9"/>
    <x v="9"/>
    <x v="6"/>
    <x v="83"/>
    <x v="141"/>
    <x v="63"/>
    <x v="34"/>
    <x v="48"/>
    <x v="116"/>
    <x v="0"/>
  </r>
  <r>
    <x v="0"/>
    <x v="16"/>
    <x v="16"/>
    <x v="13"/>
    <x v="13"/>
    <x v="13"/>
    <x v="6"/>
    <x v="83"/>
    <x v="141"/>
    <x v="19"/>
    <x v="19"/>
    <x v="51"/>
    <x v="118"/>
    <x v="0"/>
  </r>
  <r>
    <x v="0"/>
    <x v="16"/>
    <x v="16"/>
    <x v="62"/>
    <x v="62"/>
    <x v="62"/>
    <x v="6"/>
    <x v="83"/>
    <x v="141"/>
    <x v="71"/>
    <x v="134"/>
    <x v="46"/>
    <x v="119"/>
    <x v="0"/>
  </r>
  <r>
    <x v="0"/>
    <x v="16"/>
    <x v="16"/>
    <x v="25"/>
    <x v="25"/>
    <x v="25"/>
    <x v="6"/>
    <x v="83"/>
    <x v="141"/>
    <x v="71"/>
    <x v="134"/>
    <x v="46"/>
    <x v="119"/>
    <x v="0"/>
  </r>
  <r>
    <x v="0"/>
    <x v="16"/>
    <x v="16"/>
    <x v="16"/>
    <x v="16"/>
    <x v="16"/>
    <x v="6"/>
    <x v="83"/>
    <x v="141"/>
    <x v="63"/>
    <x v="34"/>
    <x v="48"/>
    <x v="116"/>
    <x v="0"/>
  </r>
  <r>
    <x v="0"/>
    <x v="16"/>
    <x v="16"/>
    <x v="7"/>
    <x v="7"/>
    <x v="7"/>
    <x v="6"/>
    <x v="83"/>
    <x v="141"/>
    <x v="71"/>
    <x v="134"/>
    <x v="46"/>
    <x v="119"/>
    <x v="0"/>
  </r>
  <r>
    <x v="0"/>
    <x v="16"/>
    <x v="16"/>
    <x v="17"/>
    <x v="17"/>
    <x v="17"/>
    <x v="6"/>
    <x v="83"/>
    <x v="141"/>
    <x v="71"/>
    <x v="134"/>
    <x v="46"/>
    <x v="119"/>
    <x v="0"/>
  </r>
  <r>
    <x v="0"/>
    <x v="16"/>
    <x v="16"/>
    <x v="44"/>
    <x v="44"/>
    <x v="44"/>
    <x v="6"/>
    <x v="83"/>
    <x v="141"/>
    <x v="70"/>
    <x v="132"/>
    <x v="49"/>
    <x v="63"/>
    <x v="0"/>
  </r>
  <r>
    <x v="0"/>
    <x v="16"/>
    <x v="16"/>
    <x v="55"/>
    <x v="55"/>
    <x v="55"/>
    <x v="6"/>
    <x v="83"/>
    <x v="141"/>
    <x v="63"/>
    <x v="34"/>
    <x v="48"/>
    <x v="116"/>
    <x v="0"/>
  </r>
  <r>
    <x v="0"/>
    <x v="16"/>
    <x v="16"/>
    <x v="45"/>
    <x v="45"/>
    <x v="45"/>
    <x v="6"/>
    <x v="83"/>
    <x v="141"/>
    <x v="71"/>
    <x v="134"/>
    <x v="46"/>
    <x v="119"/>
    <x v="0"/>
  </r>
  <r>
    <x v="0"/>
    <x v="16"/>
    <x v="16"/>
    <x v="79"/>
    <x v="79"/>
    <x v="79"/>
    <x v="6"/>
    <x v="83"/>
    <x v="141"/>
    <x v="19"/>
    <x v="19"/>
    <x v="51"/>
    <x v="118"/>
    <x v="0"/>
  </r>
  <r>
    <x v="0"/>
    <x v="16"/>
    <x v="16"/>
    <x v="80"/>
    <x v="80"/>
    <x v="80"/>
    <x v="6"/>
    <x v="83"/>
    <x v="141"/>
    <x v="70"/>
    <x v="132"/>
    <x v="49"/>
    <x v="63"/>
    <x v="0"/>
  </r>
  <r>
    <x v="0"/>
    <x v="16"/>
    <x v="16"/>
    <x v="6"/>
    <x v="6"/>
    <x v="6"/>
    <x v="6"/>
    <x v="83"/>
    <x v="141"/>
    <x v="70"/>
    <x v="132"/>
    <x v="49"/>
    <x v="63"/>
    <x v="0"/>
  </r>
  <r>
    <x v="0"/>
    <x v="16"/>
    <x v="16"/>
    <x v="23"/>
    <x v="23"/>
    <x v="23"/>
    <x v="6"/>
    <x v="83"/>
    <x v="141"/>
    <x v="71"/>
    <x v="134"/>
    <x v="46"/>
    <x v="119"/>
    <x v="0"/>
  </r>
  <r>
    <x v="0"/>
    <x v="17"/>
    <x v="17"/>
    <x v="1"/>
    <x v="1"/>
    <x v="1"/>
    <x v="0"/>
    <x v="77"/>
    <x v="142"/>
    <x v="65"/>
    <x v="153"/>
    <x v="49"/>
    <x v="63"/>
    <x v="0"/>
  </r>
  <r>
    <x v="0"/>
    <x v="17"/>
    <x v="17"/>
    <x v="0"/>
    <x v="0"/>
    <x v="0"/>
    <x v="1"/>
    <x v="78"/>
    <x v="143"/>
    <x v="66"/>
    <x v="154"/>
    <x v="49"/>
    <x v="63"/>
    <x v="0"/>
  </r>
  <r>
    <x v="0"/>
    <x v="17"/>
    <x v="17"/>
    <x v="78"/>
    <x v="78"/>
    <x v="78"/>
    <x v="2"/>
    <x v="79"/>
    <x v="144"/>
    <x v="19"/>
    <x v="19"/>
    <x v="49"/>
    <x v="63"/>
    <x v="0"/>
  </r>
  <r>
    <x v="0"/>
    <x v="17"/>
    <x v="17"/>
    <x v="30"/>
    <x v="30"/>
    <x v="30"/>
    <x v="3"/>
    <x v="80"/>
    <x v="74"/>
    <x v="63"/>
    <x v="155"/>
    <x v="35"/>
    <x v="120"/>
    <x v="0"/>
  </r>
  <r>
    <x v="0"/>
    <x v="17"/>
    <x v="17"/>
    <x v="47"/>
    <x v="47"/>
    <x v="47"/>
    <x v="4"/>
    <x v="82"/>
    <x v="77"/>
    <x v="72"/>
    <x v="156"/>
    <x v="49"/>
    <x v="63"/>
    <x v="0"/>
  </r>
  <r>
    <x v="0"/>
    <x v="17"/>
    <x v="17"/>
    <x v="38"/>
    <x v="38"/>
    <x v="38"/>
    <x v="4"/>
    <x v="82"/>
    <x v="77"/>
    <x v="63"/>
    <x v="155"/>
    <x v="51"/>
    <x v="121"/>
    <x v="0"/>
  </r>
  <r>
    <x v="0"/>
    <x v="17"/>
    <x v="17"/>
    <x v="10"/>
    <x v="10"/>
    <x v="10"/>
    <x v="4"/>
    <x v="82"/>
    <x v="77"/>
    <x v="71"/>
    <x v="65"/>
    <x v="48"/>
    <x v="122"/>
    <x v="0"/>
  </r>
  <r>
    <x v="0"/>
    <x v="17"/>
    <x v="17"/>
    <x v="4"/>
    <x v="4"/>
    <x v="4"/>
    <x v="4"/>
    <x v="82"/>
    <x v="77"/>
    <x v="72"/>
    <x v="156"/>
    <x v="49"/>
    <x v="63"/>
    <x v="0"/>
  </r>
  <r>
    <x v="0"/>
    <x v="17"/>
    <x v="17"/>
    <x v="9"/>
    <x v="9"/>
    <x v="9"/>
    <x v="8"/>
    <x v="83"/>
    <x v="145"/>
    <x v="19"/>
    <x v="19"/>
    <x v="51"/>
    <x v="121"/>
    <x v="0"/>
  </r>
  <r>
    <x v="0"/>
    <x v="17"/>
    <x v="17"/>
    <x v="13"/>
    <x v="13"/>
    <x v="13"/>
    <x v="8"/>
    <x v="83"/>
    <x v="145"/>
    <x v="71"/>
    <x v="65"/>
    <x v="46"/>
    <x v="123"/>
    <x v="0"/>
  </r>
  <r>
    <x v="0"/>
    <x v="17"/>
    <x v="17"/>
    <x v="26"/>
    <x v="26"/>
    <x v="26"/>
    <x v="8"/>
    <x v="83"/>
    <x v="145"/>
    <x v="70"/>
    <x v="157"/>
    <x v="49"/>
    <x v="63"/>
    <x v="0"/>
  </r>
  <r>
    <x v="0"/>
    <x v="17"/>
    <x v="17"/>
    <x v="81"/>
    <x v="81"/>
    <x v="81"/>
    <x v="8"/>
    <x v="83"/>
    <x v="145"/>
    <x v="63"/>
    <x v="155"/>
    <x v="48"/>
    <x v="122"/>
    <x v="0"/>
  </r>
  <r>
    <x v="0"/>
    <x v="17"/>
    <x v="17"/>
    <x v="14"/>
    <x v="14"/>
    <x v="14"/>
    <x v="8"/>
    <x v="83"/>
    <x v="145"/>
    <x v="71"/>
    <x v="65"/>
    <x v="46"/>
    <x v="123"/>
    <x v="0"/>
  </r>
  <r>
    <x v="0"/>
    <x v="17"/>
    <x v="17"/>
    <x v="7"/>
    <x v="7"/>
    <x v="7"/>
    <x v="8"/>
    <x v="83"/>
    <x v="145"/>
    <x v="71"/>
    <x v="65"/>
    <x v="46"/>
    <x v="123"/>
    <x v="0"/>
  </r>
  <r>
    <x v="0"/>
    <x v="17"/>
    <x v="17"/>
    <x v="5"/>
    <x v="5"/>
    <x v="5"/>
    <x v="8"/>
    <x v="83"/>
    <x v="145"/>
    <x v="63"/>
    <x v="155"/>
    <x v="48"/>
    <x v="122"/>
    <x v="0"/>
  </r>
  <r>
    <x v="0"/>
    <x v="17"/>
    <x v="17"/>
    <x v="34"/>
    <x v="34"/>
    <x v="34"/>
    <x v="8"/>
    <x v="83"/>
    <x v="145"/>
    <x v="70"/>
    <x v="157"/>
    <x v="49"/>
    <x v="63"/>
    <x v="0"/>
  </r>
  <r>
    <x v="0"/>
    <x v="17"/>
    <x v="17"/>
    <x v="82"/>
    <x v="82"/>
    <x v="82"/>
    <x v="14"/>
    <x v="84"/>
    <x v="80"/>
    <x v="19"/>
    <x v="19"/>
    <x v="48"/>
    <x v="122"/>
    <x v="0"/>
  </r>
  <r>
    <x v="0"/>
    <x v="17"/>
    <x v="17"/>
    <x v="70"/>
    <x v="70"/>
    <x v="70"/>
    <x v="14"/>
    <x v="84"/>
    <x v="80"/>
    <x v="71"/>
    <x v="65"/>
    <x v="49"/>
    <x v="63"/>
    <x v="0"/>
  </r>
  <r>
    <x v="0"/>
    <x v="17"/>
    <x v="17"/>
    <x v="46"/>
    <x v="46"/>
    <x v="46"/>
    <x v="14"/>
    <x v="84"/>
    <x v="80"/>
    <x v="19"/>
    <x v="19"/>
    <x v="48"/>
    <x v="122"/>
    <x v="0"/>
  </r>
  <r>
    <x v="0"/>
    <x v="17"/>
    <x v="17"/>
    <x v="83"/>
    <x v="83"/>
    <x v="83"/>
    <x v="14"/>
    <x v="84"/>
    <x v="80"/>
    <x v="19"/>
    <x v="19"/>
    <x v="48"/>
    <x v="122"/>
    <x v="0"/>
  </r>
  <r>
    <x v="0"/>
    <x v="17"/>
    <x v="17"/>
    <x v="18"/>
    <x v="18"/>
    <x v="18"/>
    <x v="14"/>
    <x v="84"/>
    <x v="80"/>
    <x v="63"/>
    <x v="155"/>
    <x v="46"/>
    <x v="123"/>
    <x v="0"/>
  </r>
  <r>
    <x v="0"/>
    <x v="17"/>
    <x v="17"/>
    <x v="45"/>
    <x v="45"/>
    <x v="45"/>
    <x v="14"/>
    <x v="84"/>
    <x v="80"/>
    <x v="71"/>
    <x v="65"/>
    <x v="49"/>
    <x v="63"/>
    <x v="0"/>
  </r>
  <r>
    <x v="0"/>
    <x v="17"/>
    <x v="17"/>
    <x v="2"/>
    <x v="2"/>
    <x v="2"/>
    <x v="14"/>
    <x v="84"/>
    <x v="80"/>
    <x v="19"/>
    <x v="19"/>
    <x v="48"/>
    <x v="122"/>
    <x v="0"/>
  </r>
  <r>
    <x v="0"/>
    <x v="17"/>
    <x v="17"/>
    <x v="74"/>
    <x v="74"/>
    <x v="74"/>
    <x v="14"/>
    <x v="84"/>
    <x v="80"/>
    <x v="71"/>
    <x v="65"/>
    <x v="49"/>
    <x v="63"/>
    <x v="0"/>
  </r>
  <r>
    <x v="0"/>
    <x v="17"/>
    <x v="17"/>
    <x v="33"/>
    <x v="33"/>
    <x v="33"/>
    <x v="14"/>
    <x v="84"/>
    <x v="80"/>
    <x v="63"/>
    <x v="155"/>
    <x v="46"/>
    <x v="123"/>
    <x v="0"/>
  </r>
  <r>
    <x v="0"/>
    <x v="17"/>
    <x v="17"/>
    <x v="80"/>
    <x v="80"/>
    <x v="80"/>
    <x v="14"/>
    <x v="84"/>
    <x v="80"/>
    <x v="71"/>
    <x v="65"/>
    <x v="49"/>
    <x v="63"/>
    <x v="0"/>
  </r>
  <r>
    <x v="0"/>
    <x v="17"/>
    <x v="17"/>
    <x v="19"/>
    <x v="19"/>
    <x v="19"/>
    <x v="14"/>
    <x v="84"/>
    <x v="80"/>
    <x v="19"/>
    <x v="19"/>
    <x v="49"/>
    <x v="63"/>
    <x v="0"/>
  </r>
  <r>
    <x v="0"/>
    <x v="17"/>
    <x v="17"/>
    <x v="53"/>
    <x v="53"/>
    <x v="53"/>
    <x v="14"/>
    <x v="84"/>
    <x v="80"/>
    <x v="19"/>
    <x v="19"/>
    <x v="48"/>
    <x v="122"/>
    <x v="0"/>
  </r>
  <r>
    <x v="0"/>
    <x v="18"/>
    <x v="18"/>
    <x v="0"/>
    <x v="0"/>
    <x v="0"/>
    <x v="0"/>
    <x v="79"/>
    <x v="146"/>
    <x v="33"/>
    <x v="158"/>
    <x v="49"/>
    <x v="63"/>
    <x v="0"/>
  </r>
  <r>
    <x v="0"/>
    <x v="18"/>
    <x v="18"/>
    <x v="7"/>
    <x v="7"/>
    <x v="7"/>
    <x v="1"/>
    <x v="81"/>
    <x v="147"/>
    <x v="72"/>
    <x v="159"/>
    <x v="46"/>
    <x v="124"/>
    <x v="0"/>
  </r>
  <r>
    <x v="0"/>
    <x v="18"/>
    <x v="18"/>
    <x v="9"/>
    <x v="9"/>
    <x v="9"/>
    <x v="2"/>
    <x v="82"/>
    <x v="148"/>
    <x v="19"/>
    <x v="19"/>
    <x v="31"/>
    <x v="125"/>
    <x v="0"/>
  </r>
  <r>
    <x v="0"/>
    <x v="18"/>
    <x v="18"/>
    <x v="33"/>
    <x v="33"/>
    <x v="33"/>
    <x v="2"/>
    <x v="82"/>
    <x v="148"/>
    <x v="72"/>
    <x v="159"/>
    <x v="49"/>
    <x v="63"/>
    <x v="0"/>
  </r>
  <r>
    <x v="0"/>
    <x v="18"/>
    <x v="18"/>
    <x v="1"/>
    <x v="1"/>
    <x v="1"/>
    <x v="2"/>
    <x v="82"/>
    <x v="148"/>
    <x v="72"/>
    <x v="159"/>
    <x v="49"/>
    <x v="63"/>
    <x v="0"/>
  </r>
  <r>
    <x v="0"/>
    <x v="18"/>
    <x v="18"/>
    <x v="81"/>
    <x v="81"/>
    <x v="81"/>
    <x v="5"/>
    <x v="83"/>
    <x v="36"/>
    <x v="19"/>
    <x v="19"/>
    <x v="51"/>
    <x v="126"/>
    <x v="0"/>
  </r>
  <r>
    <x v="0"/>
    <x v="18"/>
    <x v="18"/>
    <x v="10"/>
    <x v="10"/>
    <x v="10"/>
    <x v="5"/>
    <x v="83"/>
    <x v="36"/>
    <x v="19"/>
    <x v="19"/>
    <x v="51"/>
    <x v="126"/>
    <x v="0"/>
  </r>
  <r>
    <x v="0"/>
    <x v="18"/>
    <x v="18"/>
    <x v="30"/>
    <x v="30"/>
    <x v="30"/>
    <x v="5"/>
    <x v="83"/>
    <x v="36"/>
    <x v="71"/>
    <x v="160"/>
    <x v="46"/>
    <x v="124"/>
    <x v="0"/>
  </r>
  <r>
    <x v="0"/>
    <x v="18"/>
    <x v="18"/>
    <x v="45"/>
    <x v="45"/>
    <x v="45"/>
    <x v="5"/>
    <x v="83"/>
    <x v="36"/>
    <x v="71"/>
    <x v="160"/>
    <x v="46"/>
    <x v="124"/>
    <x v="0"/>
  </r>
  <r>
    <x v="0"/>
    <x v="18"/>
    <x v="18"/>
    <x v="84"/>
    <x v="84"/>
    <x v="84"/>
    <x v="5"/>
    <x v="83"/>
    <x v="36"/>
    <x v="70"/>
    <x v="161"/>
    <x v="49"/>
    <x v="63"/>
    <x v="0"/>
  </r>
  <r>
    <x v="0"/>
    <x v="18"/>
    <x v="18"/>
    <x v="13"/>
    <x v="13"/>
    <x v="13"/>
    <x v="10"/>
    <x v="84"/>
    <x v="149"/>
    <x v="71"/>
    <x v="160"/>
    <x v="49"/>
    <x v="63"/>
    <x v="0"/>
  </r>
  <r>
    <x v="0"/>
    <x v="18"/>
    <x v="18"/>
    <x v="70"/>
    <x v="70"/>
    <x v="70"/>
    <x v="10"/>
    <x v="84"/>
    <x v="149"/>
    <x v="63"/>
    <x v="162"/>
    <x v="46"/>
    <x v="124"/>
    <x v="0"/>
  </r>
  <r>
    <x v="0"/>
    <x v="18"/>
    <x v="18"/>
    <x v="25"/>
    <x v="25"/>
    <x v="25"/>
    <x v="10"/>
    <x v="84"/>
    <x v="149"/>
    <x v="71"/>
    <x v="160"/>
    <x v="49"/>
    <x v="63"/>
    <x v="0"/>
  </r>
  <r>
    <x v="0"/>
    <x v="18"/>
    <x v="18"/>
    <x v="38"/>
    <x v="38"/>
    <x v="38"/>
    <x v="10"/>
    <x v="84"/>
    <x v="149"/>
    <x v="71"/>
    <x v="160"/>
    <x v="49"/>
    <x v="63"/>
    <x v="0"/>
  </r>
  <r>
    <x v="0"/>
    <x v="18"/>
    <x v="18"/>
    <x v="4"/>
    <x v="4"/>
    <x v="4"/>
    <x v="10"/>
    <x v="84"/>
    <x v="149"/>
    <x v="71"/>
    <x v="160"/>
    <x v="49"/>
    <x v="63"/>
    <x v="0"/>
  </r>
  <r>
    <x v="0"/>
    <x v="18"/>
    <x v="18"/>
    <x v="11"/>
    <x v="11"/>
    <x v="11"/>
    <x v="10"/>
    <x v="84"/>
    <x v="149"/>
    <x v="63"/>
    <x v="162"/>
    <x v="46"/>
    <x v="124"/>
    <x v="0"/>
  </r>
  <r>
    <x v="0"/>
    <x v="18"/>
    <x v="18"/>
    <x v="69"/>
    <x v="69"/>
    <x v="69"/>
    <x v="10"/>
    <x v="84"/>
    <x v="149"/>
    <x v="19"/>
    <x v="19"/>
    <x v="46"/>
    <x v="124"/>
    <x v="0"/>
  </r>
  <r>
    <x v="0"/>
    <x v="18"/>
    <x v="18"/>
    <x v="76"/>
    <x v="76"/>
    <x v="76"/>
    <x v="10"/>
    <x v="84"/>
    <x v="149"/>
    <x v="71"/>
    <x v="160"/>
    <x v="49"/>
    <x v="63"/>
    <x v="0"/>
  </r>
  <r>
    <x v="0"/>
    <x v="18"/>
    <x v="18"/>
    <x v="19"/>
    <x v="19"/>
    <x v="19"/>
    <x v="10"/>
    <x v="84"/>
    <x v="149"/>
    <x v="19"/>
    <x v="19"/>
    <x v="49"/>
    <x v="63"/>
    <x v="0"/>
  </r>
  <r>
    <x v="0"/>
    <x v="18"/>
    <x v="18"/>
    <x v="78"/>
    <x v="78"/>
    <x v="78"/>
    <x v="10"/>
    <x v="84"/>
    <x v="149"/>
    <x v="19"/>
    <x v="19"/>
    <x v="49"/>
    <x v="63"/>
    <x v="0"/>
  </r>
  <r>
    <x v="0"/>
    <x v="19"/>
    <x v="19"/>
    <x v="85"/>
    <x v="85"/>
    <x v="85"/>
    <x v="0"/>
    <x v="82"/>
    <x v="150"/>
    <x v="19"/>
    <x v="19"/>
    <x v="51"/>
    <x v="127"/>
    <x v="0"/>
  </r>
  <r>
    <x v="0"/>
    <x v="19"/>
    <x v="19"/>
    <x v="13"/>
    <x v="13"/>
    <x v="13"/>
    <x v="1"/>
    <x v="83"/>
    <x v="151"/>
    <x v="70"/>
    <x v="163"/>
    <x v="49"/>
    <x v="63"/>
    <x v="0"/>
  </r>
  <r>
    <x v="0"/>
    <x v="19"/>
    <x v="19"/>
    <x v="86"/>
    <x v="86"/>
    <x v="86"/>
    <x v="1"/>
    <x v="83"/>
    <x v="151"/>
    <x v="19"/>
    <x v="19"/>
    <x v="51"/>
    <x v="127"/>
    <x v="0"/>
  </r>
  <r>
    <x v="0"/>
    <x v="19"/>
    <x v="19"/>
    <x v="34"/>
    <x v="34"/>
    <x v="34"/>
    <x v="1"/>
    <x v="83"/>
    <x v="151"/>
    <x v="71"/>
    <x v="164"/>
    <x v="46"/>
    <x v="128"/>
    <x v="0"/>
  </r>
  <r>
    <x v="0"/>
    <x v="19"/>
    <x v="19"/>
    <x v="0"/>
    <x v="0"/>
    <x v="0"/>
    <x v="1"/>
    <x v="83"/>
    <x v="151"/>
    <x v="70"/>
    <x v="163"/>
    <x v="49"/>
    <x v="63"/>
    <x v="0"/>
  </r>
  <r>
    <x v="0"/>
    <x v="19"/>
    <x v="19"/>
    <x v="26"/>
    <x v="26"/>
    <x v="26"/>
    <x v="5"/>
    <x v="84"/>
    <x v="152"/>
    <x v="71"/>
    <x v="164"/>
    <x v="49"/>
    <x v="63"/>
    <x v="0"/>
  </r>
  <r>
    <x v="0"/>
    <x v="19"/>
    <x v="19"/>
    <x v="61"/>
    <x v="61"/>
    <x v="61"/>
    <x v="5"/>
    <x v="84"/>
    <x v="152"/>
    <x v="63"/>
    <x v="150"/>
    <x v="46"/>
    <x v="128"/>
    <x v="0"/>
  </r>
  <r>
    <x v="0"/>
    <x v="19"/>
    <x v="19"/>
    <x v="16"/>
    <x v="16"/>
    <x v="16"/>
    <x v="5"/>
    <x v="84"/>
    <x v="152"/>
    <x v="63"/>
    <x v="150"/>
    <x v="49"/>
    <x v="63"/>
    <x v="1"/>
  </r>
  <r>
    <x v="0"/>
    <x v="19"/>
    <x v="19"/>
    <x v="10"/>
    <x v="10"/>
    <x v="10"/>
    <x v="5"/>
    <x v="84"/>
    <x v="152"/>
    <x v="63"/>
    <x v="150"/>
    <x v="46"/>
    <x v="128"/>
    <x v="0"/>
  </r>
  <r>
    <x v="0"/>
    <x v="19"/>
    <x v="19"/>
    <x v="30"/>
    <x v="30"/>
    <x v="30"/>
    <x v="5"/>
    <x v="84"/>
    <x v="152"/>
    <x v="19"/>
    <x v="19"/>
    <x v="48"/>
    <x v="129"/>
    <x v="0"/>
  </r>
  <r>
    <x v="0"/>
    <x v="19"/>
    <x v="19"/>
    <x v="69"/>
    <x v="69"/>
    <x v="69"/>
    <x v="5"/>
    <x v="84"/>
    <x v="152"/>
    <x v="19"/>
    <x v="19"/>
    <x v="48"/>
    <x v="129"/>
    <x v="0"/>
  </r>
  <r>
    <x v="0"/>
    <x v="19"/>
    <x v="19"/>
    <x v="1"/>
    <x v="1"/>
    <x v="1"/>
    <x v="5"/>
    <x v="84"/>
    <x v="152"/>
    <x v="71"/>
    <x v="164"/>
    <x v="49"/>
    <x v="63"/>
    <x v="0"/>
  </r>
  <r>
    <x v="0"/>
    <x v="19"/>
    <x v="19"/>
    <x v="9"/>
    <x v="9"/>
    <x v="9"/>
    <x v="19"/>
    <x v="87"/>
    <x v="153"/>
    <x v="63"/>
    <x v="150"/>
    <x v="49"/>
    <x v="63"/>
    <x v="0"/>
  </r>
  <r>
    <x v="0"/>
    <x v="19"/>
    <x v="19"/>
    <x v="70"/>
    <x v="70"/>
    <x v="70"/>
    <x v="19"/>
    <x v="87"/>
    <x v="153"/>
    <x v="63"/>
    <x v="150"/>
    <x v="49"/>
    <x v="63"/>
    <x v="0"/>
  </r>
  <r>
    <x v="0"/>
    <x v="19"/>
    <x v="19"/>
    <x v="58"/>
    <x v="58"/>
    <x v="58"/>
    <x v="19"/>
    <x v="87"/>
    <x v="153"/>
    <x v="63"/>
    <x v="150"/>
    <x v="49"/>
    <x v="63"/>
    <x v="0"/>
  </r>
  <r>
    <x v="0"/>
    <x v="19"/>
    <x v="19"/>
    <x v="31"/>
    <x v="31"/>
    <x v="31"/>
    <x v="19"/>
    <x v="87"/>
    <x v="153"/>
    <x v="63"/>
    <x v="150"/>
    <x v="49"/>
    <x v="63"/>
    <x v="0"/>
  </r>
  <r>
    <x v="0"/>
    <x v="19"/>
    <x v="19"/>
    <x v="87"/>
    <x v="87"/>
    <x v="87"/>
    <x v="19"/>
    <x v="87"/>
    <x v="153"/>
    <x v="19"/>
    <x v="19"/>
    <x v="46"/>
    <x v="128"/>
    <x v="0"/>
  </r>
  <r>
    <x v="0"/>
    <x v="19"/>
    <x v="19"/>
    <x v="88"/>
    <x v="88"/>
    <x v="88"/>
    <x v="19"/>
    <x v="87"/>
    <x v="153"/>
    <x v="19"/>
    <x v="19"/>
    <x v="46"/>
    <x v="128"/>
    <x v="0"/>
  </r>
  <r>
    <x v="0"/>
    <x v="19"/>
    <x v="19"/>
    <x v="89"/>
    <x v="89"/>
    <x v="89"/>
    <x v="19"/>
    <x v="87"/>
    <x v="153"/>
    <x v="19"/>
    <x v="19"/>
    <x v="46"/>
    <x v="128"/>
    <x v="0"/>
  </r>
  <r>
    <x v="0"/>
    <x v="19"/>
    <x v="19"/>
    <x v="90"/>
    <x v="90"/>
    <x v="90"/>
    <x v="19"/>
    <x v="87"/>
    <x v="153"/>
    <x v="19"/>
    <x v="19"/>
    <x v="46"/>
    <x v="128"/>
    <x v="0"/>
  </r>
  <r>
    <x v="0"/>
    <x v="19"/>
    <x v="19"/>
    <x v="46"/>
    <x v="46"/>
    <x v="46"/>
    <x v="19"/>
    <x v="87"/>
    <x v="153"/>
    <x v="19"/>
    <x v="19"/>
    <x v="46"/>
    <x v="128"/>
    <x v="0"/>
  </r>
  <r>
    <x v="0"/>
    <x v="19"/>
    <x v="19"/>
    <x v="91"/>
    <x v="91"/>
    <x v="91"/>
    <x v="19"/>
    <x v="87"/>
    <x v="153"/>
    <x v="19"/>
    <x v="19"/>
    <x v="46"/>
    <x v="128"/>
    <x v="0"/>
  </r>
  <r>
    <x v="0"/>
    <x v="19"/>
    <x v="19"/>
    <x v="41"/>
    <x v="41"/>
    <x v="41"/>
    <x v="19"/>
    <x v="87"/>
    <x v="153"/>
    <x v="63"/>
    <x v="150"/>
    <x v="49"/>
    <x v="63"/>
    <x v="0"/>
  </r>
  <r>
    <x v="0"/>
    <x v="19"/>
    <x v="19"/>
    <x v="92"/>
    <x v="92"/>
    <x v="92"/>
    <x v="19"/>
    <x v="87"/>
    <x v="153"/>
    <x v="19"/>
    <x v="19"/>
    <x v="49"/>
    <x v="63"/>
    <x v="0"/>
  </r>
  <r>
    <x v="0"/>
    <x v="19"/>
    <x v="19"/>
    <x v="93"/>
    <x v="93"/>
    <x v="93"/>
    <x v="19"/>
    <x v="87"/>
    <x v="153"/>
    <x v="19"/>
    <x v="19"/>
    <x v="46"/>
    <x v="128"/>
    <x v="0"/>
  </r>
  <r>
    <x v="0"/>
    <x v="19"/>
    <x v="19"/>
    <x v="14"/>
    <x v="14"/>
    <x v="14"/>
    <x v="19"/>
    <x v="87"/>
    <x v="153"/>
    <x v="63"/>
    <x v="150"/>
    <x v="49"/>
    <x v="63"/>
    <x v="0"/>
  </r>
  <r>
    <x v="0"/>
    <x v="19"/>
    <x v="19"/>
    <x v="48"/>
    <x v="48"/>
    <x v="48"/>
    <x v="19"/>
    <x v="87"/>
    <x v="153"/>
    <x v="19"/>
    <x v="19"/>
    <x v="46"/>
    <x v="128"/>
    <x v="0"/>
  </r>
  <r>
    <x v="0"/>
    <x v="19"/>
    <x v="19"/>
    <x v="94"/>
    <x v="94"/>
    <x v="94"/>
    <x v="19"/>
    <x v="87"/>
    <x v="153"/>
    <x v="63"/>
    <x v="150"/>
    <x v="49"/>
    <x v="63"/>
    <x v="0"/>
  </r>
  <r>
    <x v="0"/>
    <x v="19"/>
    <x v="19"/>
    <x v="7"/>
    <x v="7"/>
    <x v="7"/>
    <x v="19"/>
    <x v="87"/>
    <x v="153"/>
    <x v="19"/>
    <x v="19"/>
    <x v="46"/>
    <x v="128"/>
    <x v="0"/>
  </r>
  <r>
    <x v="0"/>
    <x v="19"/>
    <x v="19"/>
    <x v="55"/>
    <x v="55"/>
    <x v="55"/>
    <x v="19"/>
    <x v="87"/>
    <x v="153"/>
    <x v="19"/>
    <x v="19"/>
    <x v="46"/>
    <x v="128"/>
    <x v="0"/>
  </r>
  <r>
    <x v="0"/>
    <x v="19"/>
    <x v="19"/>
    <x v="95"/>
    <x v="95"/>
    <x v="95"/>
    <x v="19"/>
    <x v="87"/>
    <x v="153"/>
    <x v="19"/>
    <x v="19"/>
    <x v="46"/>
    <x v="128"/>
    <x v="0"/>
  </r>
  <r>
    <x v="0"/>
    <x v="19"/>
    <x v="19"/>
    <x v="74"/>
    <x v="74"/>
    <x v="74"/>
    <x v="19"/>
    <x v="87"/>
    <x v="153"/>
    <x v="63"/>
    <x v="150"/>
    <x v="49"/>
    <x v="63"/>
    <x v="0"/>
  </r>
  <r>
    <x v="0"/>
    <x v="19"/>
    <x v="19"/>
    <x v="21"/>
    <x v="21"/>
    <x v="21"/>
    <x v="19"/>
    <x v="87"/>
    <x v="153"/>
    <x v="63"/>
    <x v="150"/>
    <x v="49"/>
    <x v="63"/>
    <x v="0"/>
  </r>
  <r>
    <x v="0"/>
    <x v="19"/>
    <x v="19"/>
    <x v="33"/>
    <x v="33"/>
    <x v="33"/>
    <x v="19"/>
    <x v="87"/>
    <x v="153"/>
    <x v="63"/>
    <x v="150"/>
    <x v="49"/>
    <x v="63"/>
    <x v="0"/>
  </r>
  <r>
    <x v="0"/>
    <x v="19"/>
    <x v="19"/>
    <x v="4"/>
    <x v="4"/>
    <x v="4"/>
    <x v="19"/>
    <x v="87"/>
    <x v="153"/>
    <x v="63"/>
    <x v="150"/>
    <x v="49"/>
    <x v="63"/>
    <x v="0"/>
  </r>
  <r>
    <x v="0"/>
    <x v="19"/>
    <x v="19"/>
    <x v="6"/>
    <x v="6"/>
    <x v="6"/>
    <x v="19"/>
    <x v="87"/>
    <x v="153"/>
    <x v="19"/>
    <x v="19"/>
    <x v="46"/>
    <x v="128"/>
    <x v="0"/>
  </r>
  <r>
    <x v="0"/>
    <x v="19"/>
    <x v="19"/>
    <x v="76"/>
    <x v="76"/>
    <x v="76"/>
    <x v="19"/>
    <x v="87"/>
    <x v="153"/>
    <x v="63"/>
    <x v="150"/>
    <x v="49"/>
    <x v="63"/>
    <x v="0"/>
  </r>
  <r>
    <x v="0"/>
    <x v="19"/>
    <x v="19"/>
    <x v="42"/>
    <x v="42"/>
    <x v="42"/>
    <x v="19"/>
    <x v="87"/>
    <x v="153"/>
    <x v="19"/>
    <x v="19"/>
    <x v="49"/>
    <x v="63"/>
    <x v="0"/>
  </r>
  <r>
    <x v="0"/>
    <x v="19"/>
    <x v="19"/>
    <x v="19"/>
    <x v="19"/>
    <x v="19"/>
    <x v="19"/>
    <x v="87"/>
    <x v="153"/>
    <x v="19"/>
    <x v="19"/>
    <x v="49"/>
    <x v="63"/>
    <x v="0"/>
  </r>
  <r>
    <x v="0"/>
    <x v="19"/>
    <x v="19"/>
    <x v="53"/>
    <x v="53"/>
    <x v="53"/>
    <x v="19"/>
    <x v="87"/>
    <x v="153"/>
    <x v="19"/>
    <x v="19"/>
    <x v="46"/>
    <x v="128"/>
    <x v="0"/>
  </r>
  <r>
    <x v="0"/>
    <x v="19"/>
    <x v="19"/>
    <x v="96"/>
    <x v="96"/>
    <x v="96"/>
    <x v="19"/>
    <x v="87"/>
    <x v="153"/>
    <x v="19"/>
    <x v="19"/>
    <x v="49"/>
    <x v="63"/>
    <x v="0"/>
  </r>
  <r>
    <x v="0"/>
    <x v="19"/>
    <x v="19"/>
    <x v="97"/>
    <x v="97"/>
    <x v="97"/>
    <x v="19"/>
    <x v="87"/>
    <x v="153"/>
    <x v="19"/>
    <x v="19"/>
    <x v="49"/>
    <x v="63"/>
    <x v="0"/>
  </r>
  <r>
    <x v="0"/>
    <x v="19"/>
    <x v="19"/>
    <x v="24"/>
    <x v="24"/>
    <x v="24"/>
    <x v="19"/>
    <x v="87"/>
    <x v="153"/>
    <x v="63"/>
    <x v="150"/>
    <x v="49"/>
    <x v="63"/>
    <x v="0"/>
  </r>
  <r>
    <x v="0"/>
    <x v="19"/>
    <x v="19"/>
    <x v="78"/>
    <x v="78"/>
    <x v="78"/>
    <x v="19"/>
    <x v="87"/>
    <x v="153"/>
    <x v="19"/>
    <x v="19"/>
    <x v="49"/>
    <x v="63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CA6F356-24FD-4260-8CE0-05281C570305}" name="pvt_L" cacheId="2218" applyNumberFormats="0" applyBorderFormats="0" applyFontFormats="0" applyPatternFormats="0" applyAlignmentFormats="0" applyWidthHeightFormats="1" dataCaption="値" updatedVersion="8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321" firstHeaderRow="0" firstDataRow="1" firstDataCol="1"/>
  <pivotFields count="11">
    <pivotField showAll="0"/>
    <pivotField showAll="0"/>
    <pivotField axis="axisRow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3"/>
  </rowFields>
  <rowItems count="32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4" baseField="0" baseItem="0" numFmtId="176"/>
    <dataField name="総数／構成比" fld="5" baseField="0" baseItem="0" numFmtId="177"/>
    <dataField name="個人／事業所数" fld="6" baseField="0" baseItem="0" numFmtId="176"/>
    <dataField name="個人／構成比" fld="7" baseField="0" baseItem="0" numFmtId="177"/>
    <dataField name="法人／事業所数" fld="8" baseField="0" baseItem="0" numFmtId="176"/>
    <dataField name="法人／構成比" fld="9" baseField="0" baseItem="0" numFmtId="177"/>
    <dataField name="法人以外の団体／事業所数" fld="10" baseField="0" baseItem="0" numFmtId="176"/>
  </dataFields>
  <formats count="16">
    <format dxfId="329">
      <pivotArea field="2" type="button" dataOnly="0" labelOnly="1" outline="0" axis="axisRow" fieldPosition="0"/>
    </format>
    <format dxfId="328">
      <pivotArea outline="0" fieldPosition="0">
        <references count="1">
          <reference field="4294967294" count="1">
            <x v="0"/>
          </reference>
        </references>
      </pivotArea>
    </format>
    <format dxfId="327">
      <pivotArea outline="0" fieldPosition="0">
        <references count="1">
          <reference field="4294967294" count="1">
            <x v="1"/>
          </reference>
        </references>
      </pivotArea>
    </format>
    <format dxfId="326">
      <pivotArea outline="0" fieldPosition="0">
        <references count="1">
          <reference field="4294967294" count="1">
            <x v="2"/>
          </reference>
        </references>
      </pivotArea>
    </format>
    <format dxfId="325">
      <pivotArea outline="0" fieldPosition="0">
        <references count="1">
          <reference field="4294967294" count="1">
            <x v="3"/>
          </reference>
        </references>
      </pivotArea>
    </format>
    <format dxfId="324">
      <pivotArea outline="0" fieldPosition="0">
        <references count="1">
          <reference field="4294967294" count="1">
            <x v="4"/>
          </reference>
        </references>
      </pivotArea>
    </format>
    <format dxfId="323">
      <pivotArea outline="0" fieldPosition="0">
        <references count="1">
          <reference field="4294967294" count="1">
            <x v="5"/>
          </reference>
        </references>
      </pivotArea>
    </format>
    <format dxfId="322">
      <pivotArea outline="0" fieldPosition="0">
        <references count="1">
          <reference field="4294967294" count="1">
            <x v="6"/>
          </reference>
        </references>
      </pivotArea>
    </format>
    <format dxfId="321">
      <pivotArea field="2" type="button" dataOnly="0" labelOnly="1" outline="0" axis="axisRow" fieldPosition="0"/>
    </format>
    <format dxfId="32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19">
      <pivotArea field="2" type="button" dataOnly="0" labelOnly="1" outline="0" axis="axisRow" fieldPosition="0"/>
    </format>
    <format dxfId="31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17">
      <pivotArea field="2" type="button" dataOnly="0" labelOnly="1" outline="0" axis="axisRow" fieldPosition="0"/>
    </format>
    <format dxfId="31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1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1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2EA4F8-91E2-4EFA-9AC7-7620F23344B8}" name="pvt_M" cacheId="2219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530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20">
        <item x="5"/>
        <item x="4"/>
        <item x="14"/>
        <item x="15"/>
        <item x="13"/>
        <item x="16"/>
        <item x="3"/>
        <item x="0"/>
        <item x="1"/>
        <item x="11"/>
        <item x="9"/>
        <item x="10"/>
        <item x="12"/>
        <item x="19"/>
        <item x="17"/>
        <item x="18"/>
        <item x="6"/>
        <item x="7"/>
        <item x="8"/>
        <item x="2"/>
      </items>
    </pivotField>
    <pivotField axis="axisRow" showAll="0" insertBlankRow="1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showAll="0" defaultSubtotal="0">
      <items count="55">
        <item x="4"/>
        <item x="7"/>
        <item x="11"/>
        <item x="26"/>
        <item x="34"/>
        <item x="35"/>
        <item x="36"/>
        <item x="37"/>
        <item x="41"/>
        <item x="47"/>
        <item x="53"/>
        <item x="27"/>
        <item x="33"/>
        <item x="39"/>
        <item x="30"/>
        <item x="28"/>
        <item x="49"/>
        <item x="51"/>
        <item x="52"/>
        <item x="43"/>
        <item x="50"/>
        <item x="44"/>
        <item x="40"/>
        <item x="45"/>
        <item x="54"/>
        <item x="23"/>
        <item x="17"/>
        <item x="16"/>
        <item x="19"/>
        <item x="9"/>
        <item x="5"/>
        <item x="8"/>
        <item x="2"/>
        <item x="29"/>
        <item x="20"/>
        <item x="31"/>
        <item x="3"/>
        <item x="46"/>
        <item x="12"/>
        <item x="14"/>
        <item x="24"/>
        <item x="1"/>
        <item x="22"/>
        <item x="0"/>
        <item x="15"/>
        <item x="25"/>
        <item x="6"/>
        <item x="10"/>
        <item x="13"/>
        <item x="48"/>
        <item x="18"/>
        <item x="32"/>
        <item x="38"/>
        <item x="21"/>
        <item x="42"/>
      </items>
    </pivotField>
    <pivotField showAll="0" defaultSubtotal="0">
      <items count="55">
        <item x="42"/>
        <item x="19"/>
        <item x="6"/>
        <item x="21"/>
        <item x="2"/>
        <item x="15"/>
        <item x="49"/>
        <item x="10"/>
        <item x="41"/>
        <item x="1"/>
        <item x="23"/>
        <item x="5"/>
        <item x="34"/>
        <item x="45"/>
        <item x="47"/>
        <item x="37"/>
        <item x="16"/>
        <item x="8"/>
        <item x="32"/>
        <item x="14"/>
        <item x="33"/>
        <item x="17"/>
        <item x="25"/>
        <item x="22"/>
        <item x="18"/>
        <item x="13"/>
        <item x="24"/>
        <item x="43"/>
        <item x="9"/>
        <item x="38"/>
        <item x="7"/>
        <item x="26"/>
        <item x="52"/>
        <item x="39"/>
        <item x="53"/>
        <item x="11"/>
        <item x="12"/>
        <item x="0"/>
        <item x="54"/>
        <item x="35"/>
        <item x="4"/>
        <item x="50"/>
        <item x="28"/>
        <item x="51"/>
        <item x="30"/>
        <item x="40"/>
        <item x="44"/>
        <item x="48"/>
        <item x="31"/>
        <item x="3"/>
        <item x="46"/>
        <item x="20"/>
        <item x="29"/>
        <item x="36"/>
        <item x="27"/>
      </items>
    </pivotField>
    <pivotField axis="axisRow" showAll="0" defaultSubtotal="0">
      <items count="55">
        <item x="4"/>
        <item x="7"/>
        <item x="11"/>
        <item x="26"/>
        <item x="34"/>
        <item x="35"/>
        <item x="36"/>
        <item x="37"/>
        <item x="41"/>
        <item x="47"/>
        <item x="53"/>
        <item x="27"/>
        <item x="33"/>
        <item x="39"/>
        <item x="30"/>
        <item x="28"/>
        <item x="49"/>
        <item x="51"/>
        <item x="52"/>
        <item x="43"/>
        <item x="50"/>
        <item x="44"/>
        <item x="40"/>
        <item x="45"/>
        <item x="54"/>
        <item x="23"/>
        <item x="17"/>
        <item x="16"/>
        <item x="19"/>
        <item x="9"/>
        <item x="5"/>
        <item x="8"/>
        <item x="2"/>
        <item x="29"/>
        <item x="20"/>
        <item x="31"/>
        <item x="3"/>
        <item x="46"/>
        <item x="12"/>
        <item x="14"/>
        <item x="24"/>
        <item x="1"/>
        <item x="22"/>
        <item x="0"/>
        <item x="15"/>
        <item x="25"/>
        <item x="6"/>
        <item x="10"/>
        <item x="13"/>
        <item x="48"/>
        <item x="18"/>
        <item x="32"/>
        <item x="38"/>
        <item x="21"/>
        <item x="42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9"/>
        <item x="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04">
        <item x="93"/>
        <item x="91"/>
        <item x="90"/>
        <item x="89"/>
        <item x="92"/>
        <item x="88"/>
        <item x="87"/>
        <item x="95"/>
        <item x="83"/>
        <item x="82"/>
        <item x="101"/>
        <item x="81"/>
        <item x="80"/>
        <item x="86"/>
        <item x="68"/>
        <item x="85"/>
        <item x="67"/>
        <item x="79"/>
        <item x="78"/>
        <item x="94"/>
        <item x="66"/>
        <item x="77"/>
        <item x="76"/>
        <item x="75"/>
        <item x="98"/>
        <item x="74"/>
        <item x="103"/>
        <item x="102"/>
        <item x="65"/>
        <item x="84"/>
        <item x="97"/>
        <item x="73"/>
        <item x="64"/>
        <item x="63"/>
        <item x="62"/>
        <item x="100"/>
        <item x="61"/>
        <item x="52"/>
        <item x="96"/>
        <item x="51"/>
        <item x="60"/>
        <item x="99"/>
        <item x="37"/>
        <item x="59"/>
        <item x="36"/>
        <item x="35"/>
        <item x="34"/>
        <item x="72"/>
        <item x="58"/>
        <item x="33"/>
        <item x="57"/>
        <item x="50"/>
        <item x="71"/>
        <item x="32"/>
        <item x="49"/>
        <item x="56"/>
        <item x="70"/>
        <item x="69"/>
        <item x="31"/>
        <item x="30"/>
        <item x="48"/>
        <item x="47"/>
        <item x="29"/>
        <item x="46"/>
        <item x="45"/>
        <item x="28"/>
        <item x="55"/>
        <item x="44"/>
        <item x="43"/>
        <item x="18"/>
        <item x="42"/>
        <item x="17"/>
        <item x="16"/>
        <item x="27"/>
        <item x="15"/>
        <item x="26"/>
        <item x="25"/>
        <item x="54"/>
        <item x="41"/>
        <item x="24"/>
        <item x="23"/>
        <item x="14"/>
        <item x="13"/>
        <item x="53"/>
        <item x="40"/>
        <item x="12"/>
        <item x="22"/>
        <item x="11"/>
        <item x="10"/>
        <item x="21"/>
        <item x="9"/>
        <item x="39"/>
        <item x="38"/>
        <item x="8"/>
        <item x="20"/>
        <item x="7"/>
        <item x="19"/>
        <item x="6"/>
        <item x="5"/>
        <item x="4"/>
        <item x="3"/>
        <item x="2"/>
        <item x="1"/>
        <item x="0"/>
      </items>
    </pivotField>
    <pivotField dataField="1" showAll="0" defaultSubtotal="0">
      <items count="234">
        <item x="178"/>
        <item x="218"/>
        <item x="66"/>
        <item x="131"/>
        <item x="227"/>
        <item x="99"/>
        <item x="65"/>
        <item x="92"/>
        <item x="157"/>
        <item x="81"/>
        <item x="191"/>
        <item x="145"/>
        <item x="18"/>
        <item x="35"/>
        <item x="17"/>
        <item x="34"/>
        <item x="209"/>
        <item x="33"/>
        <item x="80"/>
        <item x="16"/>
        <item x="32"/>
        <item x="15"/>
        <item x="52"/>
        <item x="31"/>
        <item x="144"/>
        <item x="199"/>
        <item x="177"/>
        <item x="79"/>
        <item x="190"/>
        <item x="111"/>
        <item x="91"/>
        <item x="156"/>
        <item x="51"/>
        <item x="169"/>
        <item x="233"/>
        <item x="78"/>
        <item x="50"/>
        <item x="143"/>
        <item x="64"/>
        <item x="122"/>
        <item x="155"/>
        <item x="208"/>
        <item x="49"/>
        <item x="130"/>
        <item x="14"/>
        <item x="168"/>
        <item x="226"/>
        <item x="30"/>
        <item x="13"/>
        <item x="98"/>
        <item x="110"/>
        <item x="90"/>
        <item x="48"/>
        <item x="154"/>
        <item x="121"/>
        <item x="77"/>
        <item x="63"/>
        <item x="29"/>
        <item x="176"/>
        <item x="28"/>
        <item x="167"/>
        <item x="62"/>
        <item x="76"/>
        <item x="189"/>
        <item x="217"/>
        <item x="142"/>
        <item x="61"/>
        <item x="75"/>
        <item x="120"/>
        <item x="12"/>
        <item x="27"/>
        <item x="207"/>
        <item x="109"/>
        <item x="60"/>
        <item x="141"/>
        <item x="11"/>
        <item x="10"/>
        <item x="188"/>
        <item x="47"/>
        <item x="74"/>
        <item x="129"/>
        <item x="9"/>
        <item x="73"/>
        <item x="140"/>
        <item x="198"/>
        <item x="175"/>
        <item x="46"/>
        <item x="119"/>
        <item x="45"/>
        <item x="97"/>
        <item x="216"/>
        <item x="89"/>
        <item x="44"/>
        <item x="166"/>
        <item x="232"/>
        <item x="72"/>
        <item x="59"/>
        <item x="153"/>
        <item x="187"/>
        <item x="43"/>
        <item x="42"/>
        <item x="165"/>
        <item x="108"/>
        <item x="118"/>
        <item x="8"/>
        <item x="88"/>
        <item x="197"/>
        <item x="26"/>
        <item x="206"/>
        <item x="186"/>
        <item x="164"/>
        <item x="225"/>
        <item x="25"/>
        <item x="41"/>
        <item x="58"/>
        <item x="24"/>
        <item x="107"/>
        <item x="7"/>
        <item x="152"/>
        <item x="71"/>
        <item x="40"/>
        <item x="205"/>
        <item x="139"/>
        <item x="57"/>
        <item x="174"/>
        <item x="151"/>
        <item x="163"/>
        <item x="117"/>
        <item x="6"/>
        <item x="185"/>
        <item x="106"/>
        <item x="138"/>
        <item x="5"/>
        <item x="23"/>
        <item x="162"/>
        <item x="231"/>
        <item x="224"/>
        <item x="204"/>
        <item x="96"/>
        <item x="196"/>
        <item x="116"/>
        <item x="87"/>
        <item x="137"/>
        <item x="150"/>
        <item x="215"/>
        <item x="115"/>
        <item x="22"/>
        <item x="4"/>
        <item x="203"/>
        <item x="128"/>
        <item x="184"/>
        <item x="149"/>
        <item x="223"/>
        <item x="3"/>
        <item x="173"/>
        <item x="56"/>
        <item x="95"/>
        <item x="39"/>
        <item x="161"/>
        <item x="183"/>
        <item x="105"/>
        <item x="114"/>
        <item x="136"/>
        <item x="230"/>
        <item x="182"/>
        <item x="148"/>
        <item x="195"/>
        <item x="104"/>
        <item x="86"/>
        <item x="214"/>
        <item x="135"/>
        <item x="103"/>
        <item x="21"/>
        <item x="85"/>
        <item x="134"/>
        <item x="172"/>
        <item x="202"/>
        <item x="127"/>
        <item x="213"/>
        <item x="20"/>
        <item x="222"/>
        <item x="38"/>
        <item x="194"/>
        <item x="70"/>
        <item x="229"/>
        <item x="102"/>
        <item x="84"/>
        <item x="2"/>
        <item x="160"/>
        <item x="181"/>
        <item x="55"/>
        <item x="193"/>
        <item x="147"/>
        <item x="159"/>
        <item x="133"/>
        <item x="113"/>
        <item x="94"/>
        <item x="180"/>
        <item x="212"/>
        <item x="179"/>
        <item x="171"/>
        <item x="228"/>
        <item x="101"/>
        <item x="69"/>
        <item x="201"/>
        <item x="221"/>
        <item x="132"/>
        <item x="83"/>
        <item x="1"/>
        <item x="126"/>
        <item x="158"/>
        <item x="19"/>
        <item x="37"/>
        <item x="100"/>
        <item x="125"/>
        <item x="68"/>
        <item x="220"/>
        <item x="0"/>
        <item x="54"/>
        <item x="67"/>
        <item x="200"/>
        <item x="211"/>
        <item x="124"/>
        <item x="36"/>
        <item x="112"/>
        <item x="192"/>
        <item x="146"/>
        <item x="219"/>
        <item x="123"/>
        <item x="210"/>
        <item x="82"/>
        <item x="53"/>
        <item x="93"/>
        <item x="170"/>
      </items>
    </pivotField>
    <pivotField dataField="1" showAll="0" defaultSubtotal="0">
      <items count="77">
        <item x="13"/>
        <item x="49"/>
        <item x="58"/>
        <item x="70"/>
        <item x="34"/>
        <item x="72"/>
        <item x="60"/>
        <item x="59"/>
        <item x="50"/>
        <item x="16"/>
        <item x="67"/>
        <item x="61"/>
        <item x="65"/>
        <item x="69"/>
        <item x="33"/>
        <item x="71"/>
        <item x="73"/>
        <item x="74"/>
        <item x="66"/>
        <item x="54"/>
        <item x="31"/>
        <item x="17"/>
        <item x="45"/>
        <item x="76"/>
        <item x="35"/>
        <item x="24"/>
        <item x="68"/>
        <item x="40"/>
        <item x="32"/>
        <item x="57"/>
        <item x="56"/>
        <item x="36"/>
        <item x="19"/>
        <item x="75"/>
        <item x="48"/>
        <item x="64"/>
        <item x="55"/>
        <item x="42"/>
        <item x="30"/>
        <item x="53"/>
        <item x="27"/>
        <item x="43"/>
        <item x="44"/>
        <item x="47"/>
        <item x="15"/>
        <item x="41"/>
        <item x="63"/>
        <item x="28"/>
        <item x="46"/>
        <item x="62"/>
        <item x="11"/>
        <item x="26"/>
        <item x="14"/>
        <item x="29"/>
        <item x="25"/>
        <item x="18"/>
        <item x="39"/>
        <item x="4"/>
        <item x="23"/>
        <item x="52"/>
        <item x="9"/>
        <item x="22"/>
        <item x="51"/>
        <item x="12"/>
        <item x="7"/>
        <item x="8"/>
        <item x="10"/>
        <item x="6"/>
        <item x="3"/>
        <item x="38"/>
        <item x="5"/>
        <item x="37"/>
        <item x="21"/>
        <item x="20"/>
        <item x="2"/>
        <item x="1"/>
        <item x="0"/>
      </items>
    </pivotField>
    <pivotField dataField="1" showAll="0" defaultSubtotal="0">
      <items count="197">
        <item x="13"/>
        <item x="50"/>
        <item x="16"/>
        <item x="34"/>
        <item x="67"/>
        <item x="17"/>
        <item x="37"/>
        <item x="66"/>
        <item x="131"/>
        <item x="55"/>
        <item x="19"/>
        <item x="52"/>
        <item x="112"/>
        <item x="33"/>
        <item x="69"/>
        <item x="165"/>
        <item x="68"/>
        <item x="31"/>
        <item x="88"/>
        <item x="104"/>
        <item x="134"/>
        <item x="65"/>
        <item x="35"/>
        <item x="15"/>
        <item x="24"/>
        <item x="70"/>
        <item x="173"/>
        <item x="53"/>
        <item x="178"/>
        <item x="32"/>
        <item x="11"/>
        <item x="97"/>
        <item x="133"/>
        <item x="186"/>
        <item x="14"/>
        <item x="80"/>
        <item x="36"/>
        <item x="51"/>
        <item x="120"/>
        <item x="194"/>
        <item x="18"/>
        <item x="145"/>
        <item x="75"/>
        <item x="42"/>
        <item x="152"/>
        <item x="103"/>
        <item x="130"/>
        <item x="77"/>
        <item x="60"/>
        <item x="54"/>
        <item x="30"/>
        <item x="138"/>
        <item x="4"/>
        <item x="166"/>
        <item x="41"/>
        <item x="110"/>
        <item x="49"/>
        <item x="129"/>
        <item x="27"/>
        <item x="79"/>
        <item x="144"/>
        <item x="87"/>
        <item x="44"/>
        <item x="9"/>
        <item x="96"/>
        <item x="105"/>
        <item x="132"/>
        <item x="185"/>
        <item x="78"/>
        <item x="139"/>
        <item x="117"/>
        <item x="193"/>
        <item x="143"/>
        <item x="12"/>
        <item x="84"/>
        <item x="107"/>
        <item x="64"/>
        <item x="7"/>
        <item x="172"/>
        <item x="164"/>
        <item x="153"/>
        <item x="28"/>
        <item x="100"/>
        <item x="45"/>
        <item x="142"/>
        <item x="8"/>
        <item x="61"/>
        <item x="95"/>
        <item x="111"/>
        <item x="26"/>
        <item x="46"/>
        <item x="187"/>
        <item x="10"/>
        <item x="48"/>
        <item x="6"/>
        <item x="63"/>
        <item x="76"/>
        <item x="148"/>
        <item x="62"/>
        <item x="123"/>
        <item x="118"/>
        <item x="43"/>
        <item x="29"/>
        <item x="25"/>
        <item x="190"/>
        <item x="3"/>
        <item x="140"/>
        <item x="160"/>
        <item x="89"/>
        <item x="151"/>
        <item x="47"/>
        <item x="59"/>
        <item x="94"/>
        <item x="154"/>
        <item x="5"/>
        <item x="127"/>
        <item x="184"/>
        <item x="150"/>
        <item x="171"/>
        <item x="177"/>
        <item x="147"/>
        <item x="192"/>
        <item x="162"/>
        <item x="128"/>
        <item x="93"/>
        <item x="85"/>
        <item x="23"/>
        <item x="168"/>
        <item x="40"/>
        <item x="181"/>
        <item x="141"/>
        <item x="163"/>
        <item x="157"/>
        <item x="74"/>
        <item x="58"/>
        <item x="109"/>
        <item x="2"/>
        <item x="119"/>
        <item x="126"/>
        <item x="137"/>
        <item x="191"/>
        <item x="170"/>
        <item x="22"/>
        <item x="102"/>
        <item x="124"/>
        <item x="183"/>
        <item x="149"/>
        <item x="176"/>
        <item x="155"/>
        <item x="101"/>
        <item x="108"/>
        <item x="122"/>
        <item x="91"/>
        <item x="73"/>
        <item x="125"/>
        <item x="180"/>
        <item x="86"/>
        <item x="196"/>
        <item x="92"/>
        <item x="158"/>
        <item x="83"/>
        <item x="115"/>
        <item x="161"/>
        <item x="156"/>
        <item x="182"/>
        <item x="169"/>
        <item x="174"/>
        <item x="98"/>
        <item x="121"/>
        <item x="82"/>
        <item x="136"/>
        <item x="188"/>
        <item x="159"/>
        <item x="116"/>
        <item x="99"/>
        <item x="195"/>
        <item x="175"/>
        <item x="146"/>
        <item x="57"/>
        <item x="1"/>
        <item x="21"/>
        <item x="20"/>
        <item x="90"/>
        <item x="72"/>
        <item x="113"/>
        <item x="0"/>
        <item x="189"/>
        <item x="135"/>
        <item x="167"/>
        <item x="39"/>
        <item x="71"/>
        <item x="114"/>
        <item x="106"/>
        <item x="81"/>
        <item x="38"/>
        <item x="56"/>
        <item x="179"/>
      </items>
    </pivotField>
    <pivotField dataField="1" showAll="0" defaultSubtotal="0">
      <items count="79">
        <item x="76"/>
        <item x="72"/>
        <item x="75"/>
        <item x="74"/>
        <item x="69"/>
        <item x="60"/>
        <item x="67"/>
        <item x="59"/>
        <item x="68"/>
        <item x="65"/>
        <item x="73"/>
        <item x="66"/>
        <item x="77"/>
        <item x="52"/>
        <item x="64"/>
        <item x="63"/>
        <item x="57"/>
        <item x="45"/>
        <item x="62"/>
        <item x="71"/>
        <item x="29"/>
        <item x="36"/>
        <item x="56"/>
        <item x="78"/>
        <item x="61"/>
        <item x="46"/>
        <item x="35"/>
        <item x="58"/>
        <item x="55"/>
        <item x="51"/>
        <item x="53"/>
        <item x="49"/>
        <item x="70"/>
        <item x="42"/>
        <item x="25"/>
        <item x="50"/>
        <item x="18"/>
        <item x="10"/>
        <item x="34"/>
        <item x="47"/>
        <item x="43"/>
        <item x="38"/>
        <item x="30"/>
        <item x="32"/>
        <item x="54"/>
        <item x="48"/>
        <item x="26"/>
        <item x="33"/>
        <item x="21"/>
        <item x="37"/>
        <item x="31"/>
        <item x="27"/>
        <item x="44"/>
        <item x="12"/>
        <item x="20"/>
        <item x="15"/>
        <item x="28"/>
        <item x="19"/>
        <item x="6"/>
        <item x="41"/>
        <item x="17"/>
        <item x="14"/>
        <item x="39"/>
        <item x="16"/>
        <item x="22"/>
        <item x="23"/>
        <item x="40"/>
        <item x="9"/>
        <item x="13"/>
        <item x="8"/>
        <item x="1"/>
        <item x="24"/>
        <item x="5"/>
        <item x="0"/>
        <item x="11"/>
        <item x="7"/>
        <item x="3"/>
        <item x="2"/>
        <item x="4"/>
      </items>
    </pivotField>
    <pivotField dataField="1" showAll="0" defaultSubtotal="0">
      <items count="168">
        <item x="93"/>
        <item x="84"/>
        <item x="73"/>
        <item x="106"/>
        <item x="66"/>
        <item x="55"/>
        <item x="86"/>
        <item x="18"/>
        <item x="10"/>
        <item x="71"/>
        <item x="29"/>
        <item x="142"/>
        <item x="48"/>
        <item x="37"/>
        <item x="72"/>
        <item x="135"/>
        <item x="69"/>
        <item x="98"/>
        <item x="104"/>
        <item x="154"/>
        <item x="36"/>
        <item x="12"/>
        <item x="121"/>
        <item x="87"/>
        <item x="70"/>
        <item x="15"/>
        <item x="49"/>
        <item x="79"/>
        <item x="138"/>
        <item x="54"/>
        <item x="19"/>
        <item x="56"/>
        <item x="157"/>
        <item x="25"/>
        <item x="88"/>
        <item x="6"/>
        <item x="129"/>
        <item x="68"/>
        <item x="52"/>
        <item x="116"/>
        <item x="17"/>
        <item x="43"/>
        <item x="145"/>
        <item x="34"/>
        <item x="14"/>
        <item x="114"/>
        <item x="35"/>
        <item x="64"/>
        <item x="134"/>
        <item x="16"/>
        <item x="109"/>
        <item x="85"/>
        <item x="53"/>
        <item x="46"/>
        <item x="67"/>
        <item x="143"/>
        <item x="161"/>
        <item x="152"/>
        <item x="30"/>
        <item x="74"/>
        <item x="32"/>
        <item x="120"/>
        <item x="50"/>
        <item x="9"/>
        <item x="89"/>
        <item x="45"/>
        <item x="13"/>
        <item x="63"/>
        <item x="26"/>
        <item x="8"/>
        <item x="39"/>
        <item x="33"/>
        <item x="1"/>
        <item x="21"/>
        <item x="123"/>
        <item x="75"/>
        <item x="31"/>
        <item x="140"/>
        <item x="27"/>
        <item x="115"/>
        <item x="5"/>
        <item x="165"/>
        <item x="51"/>
        <item x="111"/>
        <item x="100"/>
        <item x="160"/>
        <item x="0"/>
        <item x="11"/>
        <item x="82"/>
        <item x="20"/>
        <item x="151"/>
        <item x="128"/>
        <item x="38"/>
        <item x="81"/>
        <item x="122"/>
        <item x="149"/>
        <item x="141"/>
        <item x="80"/>
        <item x="57"/>
        <item x="90"/>
        <item x="47"/>
        <item x="7"/>
        <item x="65"/>
        <item x="62"/>
        <item x="28"/>
        <item x="110"/>
        <item x="58"/>
        <item x="44"/>
        <item x="83"/>
        <item x="102"/>
        <item x="95"/>
        <item x="163"/>
        <item x="153"/>
        <item x="119"/>
        <item x="158"/>
        <item x="105"/>
        <item x="133"/>
        <item x="127"/>
        <item x="144"/>
        <item x="60"/>
        <item x="3"/>
        <item x="78"/>
        <item x="126"/>
        <item x="42"/>
        <item x="22"/>
        <item x="23"/>
        <item x="136"/>
        <item x="167"/>
        <item x="61"/>
        <item x="107"/>
        <item x="91"/>
        <item x="162"/>
        <item x="40"/>
        <item x="77"/>
        <item x="132"/>
        <item x="112"/>
        <item x="2"/>
        <item x="147"/>
        <item x="137"/>
        <item x="101"/>
        <item x="4"/>
        <item x="41"/>
        <item x="103"/>
        <item x="59"/>
        <item x="24"/>
        <item x="159"/>
        <item x="97"/>
        <item x="96"/>
        <item x="76"/>
        <item x="117"/>
        <item x="166"/>
        <item x="148"/>
        <item x="113"/>
        <item x="124"/>
        <item x="92"/>
        <item x="125"/>
        <item x="131"/>
        <item x="146"/>
        <item x="156"/>
        <item x="150"/>
        <item x="118"/>
        <item x="164"/>
        <item x="108"/>
        <item x="139"/>
        <item x="99"/>
        <item x="94"/>
        <item x="155"/>
        <item x="130"/>
      </items>
    </pivotField>
    <pivotField dataField="1" showAll="0" defaultSubtotal="0">
      <items count="6">
        <item x="2"/>
        <item x="0"/>
        <item x="1"/>
        <item x="5"/>
        <item x="3"/>
        <item x="4"/>
      </items>
    </pivotField>
  </pivotFields>
  <rowFields count="3">
    <field x="2"/>
    <field x="6"/>
    <field x="5"/>
  </rowFields>
  <rowItems count="529">
    <i>
      <x/>
    </i>
    <i r="1">
      <x/>
      <x v="43"/>
    </i>
    <i r="1">
      <x v="1"/>
      <x v="41"/>
    </i>
    <i r="1">
      <x v="2"/>
      <x v="32"/>
    </i>
    <i r="1">
      <x v="3"/>
      <x v="36"/>
    </i>
    <i r="1">
      <x v="4"/>
      <x/>
    </i>
    <i r="1">
      <x v="5"/>
      <x v="30"/>
    </i>
    <i r="1">
      <x v="6"/>
      <x v="46"/>
    </i>
    <i r="1">
      <x v="7"/>
      <x v="1"/>
    </i>
    <i r="1">
      <x v="8"/>
      <x v="31"/>
    </i>
    <i r="1">
      <x v="9"/>
      <x v="29"/>
    </i>
    <i r="1">
      <x v="10"/>
      <x v="47"/>
    </i>
    <i r="1">
      <x v="11"/>
      <x v="2"/>
    </i>
    <i r="1">
      <x v="12"/>
      <x v="38"/>
    </i>
    <i r="1">
      <x v="13"/>
      <x v="48"/>
    </i>
    <i r="1">
      <x v="14"/>
      <x v="39"/>
    </i>
    <i r="1">
      <x v="15"/>
      <x v="44"/>
    </i>
    <i r="1">
      <x v="16"/>
      <x v="27"/>
    </i>
    <i r="1">
      <x v="17"/>
      <x v="26"/>
    </i>
    <i r="2">
      <x v="50"/>
    </i>
    <i r="1">
      <x v="19"/>
      <x v="28"/>
    </i>
    <i t="blank">
      <x/>
    </i>
    <i>
      <x v="1"/>
    </i>
    <i r="1">
      <x/>
      <x v="43"/>
    </i>
    <i r="1">
      <x v="1"/>
      <x v="41"/>
    </i>
    <i r="1">
      <x v="2"/>
      <x v="36"/>
    </i>
    <i r="1">
      <x v="3"/>
      <x v="32"/>
    </i>
    <i r="1">
      <x v="4"/>
      <x/>
    </i>
    <i r="1">
      <x v="5"/>
      <x v="46"/>
    </i>
    <i r="1">
      <x v="6"/>
      <x v="30"/>
    </i>
    <i r="1">
      <x v="7"/>
      <x v="31"/>
    </i>
    <i r="1">
      <x v="8"/>
      <x v="1"/>
    </i>
    <i r="1">
      <x v="9"/>
      <x v="38"/>
    </i>
    <i r="2">
      <x v="47"/>
    </i>
    <i r="1">
      <x v="11"/>
      <x v="29"/>
    </i>
    <i r="1">
      <x v="12"/>
      <x v="2"/>
    </i>
    <i r="1">
      <x v="13"/>
      <x v="39"/>
    </i>
    <i r="1">
      <x v="14"/>
      <x v="48"/>
    </i>
    <i r="1">
      <x v="15"/>
      <x v="28"/>
    </i>
    <i r="1">
      <x v="16"/>
      <x v="27"/>
    </i>
    <i r="1">
      <x v="17"/>
      <x v="44"/>
    </i>
    <i r="1">
      <x v="18"/>
      <x v="50"/>
    </i>
    <i r="1">
      <x v="19"/>
      <x v="34"/>
    </i>
    <i t="blank">
      <x v="1"/>
    </i>
    <i>
      <x v="2"/>
    </i>
    <i r="1">
      <x/>
      <x v="43"/>
    </i>
    <i r="1">
      <x v="1"/>
      <x v="41"/>
    </i>
    <i r="1">
      <x v="2"/>
      <x v="32"/>
    </i>
    <i r="1">
      <x v="3"/>
      <x v="36"/>
    </i>
    <i r="1">
      <x v="4"/>
      <x/>
    </i>
    <i r="1">
      <x v="5"/>
      <x v="46"/>
    </i>
    <i r="1">
      <x v="6"/>
      <x v="1"/>
    </i>
    <i r="1">
      <x v="7"/>
      <x v="30"/>
    </i>
    <i r="1">
      <x v="8"/>
      <x v="31"/>
    </i>
    <i r="1">
      <x v="9"/>
      <x v="2"/>
    </i>
    <i r="1">
      <x v="10"/>
      <x v="47"/>
    </i>
    <i r="1">
      <x v="11"/>
      <x v="38"/>
    </i>
    <i r="1">
      <x v="12"/>
      <x v="29"/>
    </i>
    <i r="1">
      <x v="13"/>
      <x v="27"/>
    </i>
    <i r="1">
      <x v="14"/>
      <x v="44"/>
    </i>
    <i r="1">
      <x v="15"/>
      <x v="26"/>
    </i>
    <i r="1">
      <x v="16"/>
      <x v="39"/>
    </i>
    <i r="1">
      <x v="17"/>
      <x v="50"/>
    </i>
    <i r="1">
      <x v="18"/>
      <x v="28"/>
    </i>
    <i r="2">
      <x v="48"/>
    </i>
    <i t="blank">
      <x v="2"/>
    </i>
    <i>
      <x v="3"/>
    </i>
    <i r="1">
      <x/>
      <x v="41"/>
    </i>
    <i r="1">
      <x v="1"/>
      <x v="43"/>
    </i>
    <i r="1">
      <x v="2"/>
      <x v="32"/>
    </i>
    <i r="1">
      <x v="3"/>
      <x v="36"/>
    </i>
    <i r="1">
      <x v="4"/>
      <x/>
    </i>
    <i r="2">
      <x v="1"/>
    </i>
    <i r="1">
      <x v="6"/>
      <x v="30"/>
    </i>
    <i r="1">
      <x v="7"/>
      <x v="29"/>
    </i>
    <i r="1">
      <x v="8"/>
      <x v="31"/>
    </i>
    <i r="1">
      <x v="9"/>
      <x v="46"/>
    </i>
    <i r="1">
      <x v="10"/>
      <x v="48"/>
    </i>
    <i r="1">
      <x v="11"/>
      <x v="38"/>
    </i>
    <i r="1">
      <x v="12"/>
      <x v="47"/>
    </i>
    <i r="1">
      <x v="13"/>
      <x v="2"/>
    </i>
    <i r="1">
      <x v="14"/>
      <x v="39"/>
    </i>
    <i r="1">
      <x v="15"/>
      <x v="53"/>
    </i>
    <i r="1">
      <x v="16"/>
      <x v="34"/>
    </i>
    <i r="2">
      <x v="42"/>
    </i>
    <i r="2">
      <x v="44"/>
    </i>
    <i r="1">
      <x v="19"/>
      <x v="25"/>
    </i>
    <i r="2">
      <x v="40"/>
    </i>
    <i r="2">
      <x v="45"/>
    </i>
    <i r="2">
      <x v="50"/>
    </i>
    <i t="blank">
      <x v="3"/>
    </i>
    <i>
      <x v="4"/>
    </i>
    <i r="1">
      <x/>
      <x v="43"/>
    </i>
    <i r="1">
      <x v="1"/>
      <x v="41"/>
    </i>
    <i r="1">
      <x v="2"/>
      <x v="32"/>
    </i>
    <i r="1">
      <x v="3"/>
      <x v="30"/>
    </i>
    <i r="1">
      <x v="4"/>
      <x/>
    </i>
    <i r="2">
      <x v="46"/>
    </i>
    <i r="1">
      <x v="6"/>
      <x v="3"/>
    </i>
    <i r="2">
      <x v="31"/>
    </i>
    <i r="1">
      <x v="8"/>
      <x v="1"/>
    </i>
    <i r="2">
      <x v="36"/>
    </i>
    <i r="1">
      <x v="10"/>
      <x v="2"/>
    </i>
    <i r="1">
      <x v="11"/>
      <x v="25"/>
    </i>
    <i r="1">
      <x v="12"/>
      <x v="47"/>
    </i>
    <i r="1">
      <x v="13"/>
      <x v="29"/>
    </i>
    <i r="1">
      <x v="14"/>
      <x v="39"/>
    </i>
    <i r="1">
      <x v="15"/>
      <x v="26"/>
    </i>
    <i r="2">
      <x v="38"/>
    </i>
    <i r="1">
      <x v="17"/>
      <x v="44"/>
    </i>
    <i r="1">
      <x v="18"/>
      <x v="28"/>
    </i>
    <i r="1">
      <x v="19"/>
      <x v="27"/>
    </i>
    <i t="blank">
      <x v="4"/>
    </i>
    <i>
      <x v="5"/>
    </i>
    <i r="1">
      <x/>
      <x v="43"/>
    </i>
    <i r="1">
      <x v="1"/>
      <x v="30"/>
    </i>
    <i r="1">
      <x v="2"/>
      <x v="40"/>
    </i>
    <i r="1">
      <x v="3"/>
      <x v="46"/>
    </i>
    <i r="1">
      <x v="4"/>
      <x v="32"/>
    </i>
    <i r="2">
      <x v="41"/>
    </i>
    <i r="1">
      <x v="6"/>
      <x/>
    </i>
    <i r="1">
      <x v="7"/>
      <x v="48"/>
    </i>
    <i r="1">
      <x v="8"/>
      <x v="1"/>
    </i>
    <i r="2">
      <x v="2"/>
    </i>
    <i r="2">
      <x v="29"/>
    </i>
    <i r="1">
      <x v="11"/>
      <x v="11"/>
    </i>
    <i r="2">
      <x v="15"/>
    </i>
    <i r="2">
      <x v="25"/>
    </i>
    <i r="2">
      <x v="47"/>
    </i>
    <i r="1">
      <x v="15"/>
      <x v="28"/>
    </i>
    <i r="2">
      <x v="33"/>
    </i>
    <i r="2">
      <x v="42"/>
    </i>
    <i r="1">
      <x v="18"/>
      <x v="14"/>
    </i>
    <i r="2">
      <x v="31"/>
    </i>
    <i r="2">
      <x v="35"/>
    </i>
    <i r="2">
      <x v="39"/>
    </i>
    <i r="2">
      <x v="45"/>
    </i>
    <i r="2">
      <x v="50"/>
    </i>
    <i r="2">
      <x v="51"/>
    </i>
    <i t="blank">
      <x v="5"/>
    </i>
    <i>
      <x v="6"/>
    </i>
    <i r="1">
      <x/>
      <x v="32"/>
    </i>
    <i r="1">
      <x v="1"/>
      <x v="30"/>
    </i>
    <i r="2">
      <x v="43"/>
    </i>
    <i r="1">
      <x v="3"/>
      <x v="29"/>
    </i>
    <i r="2">
      <x v="41"/>
    </i>
    <i r="2">
      <x v="46"/>
    </i>
    <i r="1">
      <x v="6"/>
      <x/>
    </i>
    <i r="1">
      <x v="7"/>
      <x v="12"/>
    </i>
    <i r="2">
      <x v="31"/>
    </i>
    <i r="2">
      <x v="36"/>
    </i>
    <i r="2">
      <x v="45"/>
    </i>
    <i r="2">
      <x v="47"/>
    </i>
    <i r="2">
      <x v="48"/>
    </i>
    <i r="1">
      <x v="13"/>
      <x v="2"/>
    </i>
    <i r="2">
      <x v="3"/>
    </i>
    <i r="2">
      <x v="4"/>
    </i>
    <i r="2">
      <x v="5"/>
    </i>
    <i r="2">
      <x v="40"/>
    </i>
    <i r="2">
      <x v="50"/>
    </i>
    <i r="1">
      <x v="19"/>
      <x v="1"/>
    </i>
    <i r="2">
      <x v="6"/>
    </i>
    <i r="2">
      <x v="7"/>
    </i>
    <i r="2">
      <x v="14"/>
    </i>
    <i r="2">
      <x v="25"/>
    </i>
    <i r="2">
      <x v="26"/>
    </i>
    <i r="2">
      <x v="34"/>
    </i>
    <i r="2">
      <x v="38"/>
    </i>
    <i r="2">
      <x v="51"/>
    </i>
    <i r="2">
      <x v="52"/>
    </i>
    <i t="blank">
      <x v="6"/>
    </i>
    <i>
      <x v="7"/>
    </i>
    <i r="1">
      <x/>
      <x v="32"/>
    </i>
    <i r="1">
      <x v="1"/>
      <x v="43"/>
    </i>
    <i r="1">
      <x v="2"/>
      <x/>
    </i>
    <i r="1">
      <x v="3"/>
      <x v="41"/>
    </i>
    <i r="1">
      <x v="4"/>
      <x v="30"/>
    </i>
    <i r="1">
      <x v="5"/>
      <x v="1"/>
    </i>
    <i r="1">
      <x v="6"/>
      <x v="6"/>
    </i>
    <i r="2">
      <x v="46"/>
    </i>
    <i r="1">
      <x v="8"/>
      <x v="48"/>
    </i>
    <i r="1">
      <x v="9"/>
      <x v="29"/>
    </i>
    <i r="1">
      <x v="10"/>
      <x v="31"/>
    </i>
    <i r="1">
      <x v="11"/>
      <x v="53"/>
    </i>
    <i r="1">
      <x v="12"/>
      <x v="12"/>
    </i>
    <i r="2">
      <x v="13"/>
    </i>
    <i r="2">
      <x v="15"/>
    </i>
    <i r="2">
      <x v="22"/>
    </i>
    <i r="2">
      <x v="36"/>
    </i>
    <i r="2">
      <x v="50"/>
    </i>
    <i r="2">
      <x v="51"/>
    </i>
    <i r="1">
      <x v="19"/>
      <x v="3"/>
    </i>
    <i r="2">
      <x v="5"/>
    </i>
    <i r="2">
      <x v="7"/>
    </i>
    <i r="2">
      <x v="8"/>
    </i>
    <i r="2">
      <x v="26"/>
    </i>
    <i r="2">
      <x v="34"/>
    </i>
    <i r="2">
      <x v="38"/>
    </i>
    <i r="2">
      <x v="39"/>
    </i>
    <i r="2">
      <x v="40"/>
    </i>
    <i r="2">
      <x v="44"/>
    </i>
    <i r="2">
      <x v="47"/>
    </i>
    <i r="2">
      <x v="52"/>
    </i>
    <i r="2">
      <x v="54"/>
    </i>
    <i t="blank">
      <x v="7"/>
    </i>
    <i>
      <x v="8"/>
    </i>
    <i r="1">
      <x/>
      <x v="43"/>
    </i>
    <i r="1">
      <x v="1"/>
      <x/>
    </i>
    <i r="2">
      <x v="32"/>
    </i>
    <i r="1">
      <x v="3"/>
      <x v="46"/>
    </i>
    <i r="1">
      <x v="4"/>
      <x v="30"/>
    </i>
    <i r="1">
      <x v="5"/>
      <x v="41"/>
    </i>
    <i r="1">
      <x v="6"/>
      <x v="1"/>
    </i>
    <i r="2">
      <x v="48"/>
    </i>
    <i r="1">
      <x v="8"/>
      <x v="2"/>
    </i>
    <i r="2">
      <x v="36"/>
    </i>
    <i r="1">
      <x v="10"/>
      <x v="31"/>
    </i>
    <i r="1">
      <x v="11"/>
      <x v="47"/>
    </i>
    <i r="1">
      <x v="12"/>
      <x v="6"/>
    </i>
    <i r="2">
      <x v="38"/>
    </i>
    <i r="2">
      <x v="39"/>
    </i>
    <i r="1">
      <x v="15"/>
      <x v="29"/>
    </i>
    <i r="1">
      <x v="16"/>
      <x v="3"/>
    </i>
    <i r="2">
      <x v="5"/>
    </i>
    <i r="2">
      <x v="19"/>
    </i>
    <i r="2">
      <x v="26"/>
    </i>
    <i r="2">
      <x v="28"/>
    </i>
    <i t="blank">
      <x v="8"/>
    </i>
    <i>
      <x v="9"/>
    </i>
    <i r="1">
      <x/>
      <x v="41"/>
    </i>
    <i r="1">
      <x v="1"/>
      <x v="36"/>
    </i>
    <i r="1">
      <x v="2"/>
      <x v="32"/>
    </i>
    <i r="1">
      <x v="3"/>
      <x v="43"/>
    </i>
    <i r="1">
      <x v="4"/>
      <x v="30"/>
    </i>
    <i r="1">
      <x v="5"/>
      <x/>
    </i>
    <i r="2">
      <x v="40"/>
    </i>
    <i r="2">
      <x v="47"/>
    </i>
    <i r="1">
      <x v="8"/>
      <x v="1"/>
    </i>
    <i r="2">
      <x v="39"/>
    </i>
    <i r="1">
      <x v="10"/>
      <x v="2"/>
    </i>
    <i r="2">
      <x v="46"/>
    </i>
    <i r="1">
      <x v="12"/>
      <x v="4"/>
    </i>
    <i r="2">
      <x v="6"/>
    </i>
    <i r="2">
      <x v="11"/>
    </i>
    <i r="2">
      <x v="21"/>
    </i>
    <i r="2">
      <x v="23"/>
    </i>
    <i r="2">
      <x v="25"/>
    </i>
    <i r="2">
      <x v="26"/>
    </i>
    <i r="2">
      <x v="31"/>
    </i>
    <i r="2">
      <x v="33"/>
    </i>
    <i r="2">
      <x v="34"/>
    </i>
    <i r="2">
      <x v="45"/>
    </i>
    <i r="2">
      <x v="51"/>
    </i>
    <i r="2">
      <x v="52"/>
    </i>
    <i r="2">
      <x v="54"/>
    </i>
    <i t="blank">
      <x v="9"/>
    </i>
    <i>
      <x v="10"/>
    </i>
    <i r="1">
      <x/>
      <x v="43"/>
    </i>
    <i r="1">
      <x v="1"/>
      <x v="32"/>
    </i>
    <i r="1">
      <x v="2"/>
      <x/>
    </i>
    <i r="1">
      <x v="3"/>
      <x v="30"/>
    </i>
    <i r="1">
      <x v="4"/>
      <x v="36"/>
    </i>
    <i r="2">
      <x v="41"/>
    </i>
    <i r="1">
      <x v="6"/>
      <x v="31"/>
    </i>
    <i r="2">
      <x v="46"/>
    </i>
    <i r="1">
      <x v="8"/>
      <x v="2"/>
    </i>
    <i r="1">
      <x v="9"/>
      <x v="1"/>
    </i>
    <i r="1">
      <x v="10"/>
      <x v="40"/>
    </i>
    <i r="2">
      <x v="47"/>
    </i>
    <i r="1">
      <x v="12"/>
      <x v="29"/>
    </i>
    <i r="1">
      <x v="13"/>
      <x v="48"/>
    </i>
    <i r="1">
      <x v="14"/>
      <x v="12"/>
    </i>
    <i r="2">
      <x v="38"/>
    </i>
    <i r="1">
      <x v="16"/>
      <x v="5"/>
    </i>
    <i r="2">
      <x v="50"/>
    </i>
    <i r="1">
      <x v="18"/>
      <x v="3"/>
    </i>
    <i r="2">
      <x v="26"/>
    </i>
    <i r="2">
      <x v="33"/>
    </i>
    <i r="2">
      <x v="39"/>
    </i>
    <i r="2">
      <x v="42"/>
    </i>
    <i t="blank">
      <x v="10"/>
    </i>
    <i>
      <x v="11"/>
    </i>
    <i r="1">
      <x/>
      <x v="43"/>
    </i>
    <i r="1">
      <x v="1"/>
      <x v="41"/>
    </i>
    <i r="1">
      <x v="2"/>
      <x v="32"/>
    </i>
    <i r="1">
      <x v="3"/>
      <x/>
    </i>
    <i r="1">
      <x v="4"/>
      <x v="46"/>
    </i>
    <i r="1">
      <x v="5"/>
      <x v="1"/>
    </i>
    <i r="2">
      <x v="30"/>
    </i>
    <i r="1">
      <x v="7"/>
      <x v="31"/>
    </i>
    <i r="1">
      <x v="8"/>
      <x v="36"/>
    </i>
    <i r="1">
      <x v="9"/>
      <x v="39"/>
    </i>
    <i r="2">
      <x v="47"/>
    </i>
    <i r="1">
      <x v="11"/>
      <x v="3"/>
    </i>
    <i r="2">
      <x v="29"/>
    </i>
    <i r="1">
      <x v="13"/>
      <x v="2"/>
    </i>
    <i r="1">
      <x v="14"/>
      <x v="38"/>
    </i>
    <i r="1">
      <x v="15"/>
      <x v="28"/>
    </i>
    <i r="1">
      <x v="16"/>
      <x v="48"/>
    </i>
    <i r="1">
      <x v="17"/>
      <x v="27"/>
    </i>
    <i r="2">
      <x v="44"/>
    </i>
    <i r="2">
      <x v="50"/>
    </i>
    <i t="blank">
      <x v="11"/>
    </i>
    <i>
      <x v="12"/>
    </i>
    <i r="1">
      <x/>
      <x v="43"/>
    </i>
    <i r="1">
      <x v="1"/>
      <x v="32"/>
    </i>
    <i r="1">
      <x v="2"/>
      <x/>
    </i>
    <i r="2">
      <x v="1"/>
    </i>
    <i r="1">
      <x v="4"/>
      <x v="30"/>
    </i>
    <i r="1">
      <x v="5"/>
      <x v="46"/>
    </i>
    <i r="1">
      <x v="6"/>
      <x v="31"/>
    </i>
    <i r="2">
      <x v="41"/>
    </i>
    <i r="1">
      <x v="8"/>
      <x v="12"/>
    </i>
    <i r="1">
      <x v="9"/>
      <x v="2"/>
    </i>
    <i r="1">
      <x v="10"/>
      <x v="50"/>
    </i>
    <i r="1">
      <x v="11"/>
      <x v="29"/>
    </i>
    <i r="2">
      <x v="37"/>
    </i>
    <i r="1">
      <x v="13"/>
      <x v="39"/>
    </i>
    <i r="1">
      <x v="14"/>
      <x v="5"/>
    </i>
    <i r="2">
      <x v="26"/>
    </i>
    <i r="2">
      <x v="38"/>
    </i>
    <i r="2">
      <x v="45"/>
    </i>
    <i r="2">
      <x v="48"/>
    </i>
    <i r="1">
      <x v="19"/>
      <x v="36"/>
    </i>
    <i r="2">
      <x v="42"/>
    </i>
    <i r="2">
      <x v="47"/>
    </i>
    <i t="blank">
      <x v="12"/>
    </i>
    <i>
      <x v="13"/>
    </i>
    <i r="1">
      <x/>
      <x v="29"/>
    </i>
    <i r="1">
      <x v="1"/>
      <x v="32"/>
    </i>
    <i r="1">
      <x v="2"/>
      <x/>
    </i>
    <i r="2">
      <x v="30"/>
    </i>
    <i r="2">
      <x v="43"/>
    </i>
    <i r="1">
      <x v="5"/>
      <x v="36"/>
    </i>
    <i r="1">
      <x v="6"/>
      <x v="41"/>
    </i>
    <i r="1">
      <x v="7"/>
      <x v="2"/>
    </i>
    <i r="2">
      <x v="46"/>
    </i>
    <i r="1">
      <x v="9"/>
      <x v="1"/>
    </i>
    <i r="1">
      <x v="10"/>
      <x v="50"/>
    </i>
    <i r="1">
      <x v="11"/>
      <x v="12"/>
    </i>
    <i r="2">
      <x v="26"/>
    </i>
    <i r="2">
      <x v="31"/>
    </i>
    <i r="2">
      <x v="42"/>
    </i>
    <i r="1">
      <x v="15"/>
      <x v="39"/>
    </i>
    <i r="1">
      <x v="16"/>
      <x v="7"/>
    </i>
    <i r="2">
      <x v="9"/>
    </i>
    <i r="2">
      <x v="25"/>
    </i>
    <i r="2">
      <x v="27"/>
    </i>
    <i r="2">
      <x v="28"/>
    </i>
    <i r="2">
      <x v="34"/>
    </i>
    <i r="2">
      <x v="38"/>
    </i>
    <i r="2">
      <x v="40"/>
    </i>
    <i r="2">
      <x v="44"/>
    </i>
    <i r="2">
      <x v="45"/>
    </i>
    <i r="2">
      <x v="47"/>
    </i>
    <i r="2">
      <x v="48"/>
    </i>
    <i r="2">
      <x v="49"/>
    </i>
    <i t="blank">
      <x v="13"/>
    </i>
    <i>
      <x v="14"/>
    </i>
    <i r="1">
      <x/>
      <x v="32"/>
    </i>
    <i r="2">
      <x v="43"/>
    </i>
    <i r="1">
      <x v="2"/>
      <x/>
    </i>
    <i r="1">
      <x v="3"/>
      <x v="41"/>
    </i>
    <i r="1">
      <x v="4"/>
      <x v="40"/>
    </i>
    <i r="1">
      <x v="5"/>
      <x v="46"/>
    </i>
    <i r="1">
      <x v="6"/>
      <x v="30"/>
    </i>
    <i r="1">
      <x v="7"/>
      <x v="48"/>
    </i>
    <i r="1">
      <x v="8"/>
      <x v="1"/>
    </i>
    <i r="1">
      <x v="9"/>
      <x v="31"/>
    </i>
    <i r="1">
      <x v="10"/>
      <x v="45"/>
    </i>
    <i r="1">
      <x v="11"/>
      <x v="29"/>
    </i>
    <i r="2">
      <x v="42"/>
    </i>
    <i r="1">
      <x v="13"/>
      <x v="39"/>
    </i>
    <i r="2">
      <x v="47"/>
    </i>
    <i r="1">
      <x v="15"/>
      <x v="3"/>
    </i>
    <i r="2">
      <x v="16"/>
    </i>
    <i r="2">
      <x v="25"/>
    </i>
    <i r="2">
      <x v="37"/>
    </i>
    <i r="1">
      <x v="19"/>
      <x v="2"/>
    </i>
    <i r="2">
      <x v="38"/>
    </i>
    <i t="blank">
      <x v="14"/>
    </i>
    <i>
      <x v="15"/>
    </i>
    <i r="1">
      <x/>
      <x v="43"/>
    </i>
    <i r="1">
      <x v="1"/>
      <x/>
    </i>
    <i r="2">
      <x v="41"/>
    </i>
    <i r="1">
      <x v="3"/>
      <x v="1"/>
    </i>
    <i r="1">
      <x v="4"/>
      <x v="32"/>
    </i>
    <i r="1">
      <x v="5"/>
      <x v="46"/>
    </i>
    <i r="1">
      <x v="6"/>
      <x v="30"/>
    </i>
    <i r="1">
      <x v="7"/>
      <x v="2"/>
    </i>
    <i r="2">
      <x v="39"/>
    </i>
    <i r="2">
      <x v="44"/>
    </i>
    <i r="2">
      <x v="48"/>
    </i>
    <i r="1">
      <x v="11"/>
      <x v="31"/>
    </i>
    <i r="1">
      <x v="12"/>
      <x v="29"/>
    </i>
    <i r="2">
      <x v="38"/>
    </i>
    <i r="2">
      <x v="47"/>
    </i>
    <i r="1">
      <x v="15"/>
      <x v="6"/>
    </i>
    <i r="2">
      <x v="13"/>
    </i>
    <i r="2">
      <x v="19"/>
    </i>
    <i r="2">
      <x v="28"/>
    </i>
    <i r="2">
      <x v="34"/>
    </i>
    <i r="2">
      <x v="36"/>
    </i>
    <i r="2">
      <x v="42"/>
    </i>
    <i r="2">
      <x v="49"/>
    </i>
    <i r="2">
      <x v="54"/>
    </i>
    <i t="blank">
      <x v="15"/>
    </i>
    <i>
      <x v="16"/>
    </i>
    <i r="1">
      <x/>
      <x v="32"/>
    </i>
    <i r="1">
      <x v="1"/>
      <x v="40"/>
    </i>
    <i r="2">
      <x v="43"/>
    </i>
    <i r="1">
      <x v="3"/>
      <x v="46"/>
    </i>
    <i r="1">
      <x v="4"/>
      <x/>
    </i>
    <i r="2">
      <x v="41"/>
    </i>
    <i r="1">
      <x v="6"/>
      <x v="30"/>
    </i>
    <i r="1">
      <x v="7"/>
      <x v="1"/>
    </i>
    <i r="1">
      <x v="8"/>
      <x v="31"/>
    </i>
    <i r="1">
      <x v="9"/>
      <x v="3"/>
    </i>
    <i r="2">
      <x v="45"/>
    </i>
    <i r="1">
      <x v="11"/>
      <x v="2"/>
    </i>
    <i r="2">
      <x v="48"/>
    </i>
    <i r="1">
      <x v="13"/>
      <x v="36"/>
    </i>
    <i r="2">
      <x v="38"/>
    </i>
    <i r="2">
      <x v="39"/>
    </i>
    <i r="1">
      <x v="16"/>
      <x v="11"/>
    </i>
    <i r="2">
      <x v="16"/>
    </i>
    <i r="2">
      <x v="20"/>
    </i>
    <i r="2">
      <x v="28"/>
    </i>
    <i r="2">
      <x v="47"/>
    </i>
    <i t="blank">
      <x v="16"/>
    </i>
    <i>
      <x v="17"/>
    </i>
    <i r="1">
      <x/>
      <x v="43"/>
    </i>
    <i r="1">
      <x v="1"/>
      <x v="32"/>
    </i>
    <i r="1">
      <x v="2"/>
      <x/>
    </i>
    <i r="1">
      <x v="3"/>
      <x v="41"/>
    </i>
    <i r="1">
      <x v="4"/>
      <x v="1"/>
    </i>
    <i r="2">
      <x v="30"/>
    </i>
    <i r="1">
      <x v="6"/>
      <x v="54"/>
    </i>
    <i r="1">
      <x v="7"/>
      <x v="31"/>
    </i>
    <i r="1">
      <x v="8"/>
      <x v="2"/>
    </i>
    <i r="2">
      <x v="6"/>
    </i>
    <i r="2">
      <x v="26"/>
    </i>
    <i r="2">
      <x v="29"/>
    </i>
    <i r="2">
      <x v="36"/>
    </i>
    <i r="2">
      <x v="40"/>
    </i>
    <i r="2">
      <x v="48"/>
    </i>
    <i r="1">
      <x v="15"/>
      <x v="21"/>
    </i>
    <i r="2">
      <x v="38"/>
    </i>
    <i r="2">
      <x v="42"/>
    </i>
    <i r="2">
      <x v="46"/>
    </i>
    <i r="1">
      <x v="19"/>
      <x v="3"/>
    </i>
    <i r="2">
      <x v="11"/>
    </i>
    <i r="2">
      <x v="12"/>
    </i>
    <i r="2">
      <x v="15"/>
    </i>
    <i r="2">
      <x v="17"/>
    </i>
    <i r="2">
      <x v="18"/>
    </i>
    <i r="2">
      <x v="22"/>
    </i>
    <i r="2">
      <x v="34"/>
    </i>
    <i r="2">
      <x v="37"/>
    </i>
    <i r="2">
      <x v="39"/>
    </i>
    <i r="2">
      <x v="44"/>
    </i>
    <i r="2">
      <x v="50"/>
    </i>
    <i r="2">
      <x v="52"/>
    </i>
    <i t="blank">
      <x v="17"/>
    </i>
    <i>
      <x v="18"/>
    </i>
    <i r="1">
      <x/>
      <x v="32"/>
    </i>
    <i r="1">
      <x v="1"/>
      <x v="43"/>
    </i>
    <i r="1">
      <x v="2"/>
      <x v="41"/>
    </i>
    <i r="1">
      <x v="3"/>
      <x/>
    </i>
    <i r="1">
      <x v="4"/>
      <x v="31"/>
    </i>
    <i r="1">
      <x v="5"/>
      <x v="30"/>
    </i>
    <i r="1">
      <x v="6"/>
      <x v="1"/>
    </i>
    <i r="2">
      <x v="46"/>
    </i>
    <i r="1">
      <x v="8"/>
      <x v="26"/>
    </i>
    <i r="2">
      <x v="36"/>
    </i>
    <i r="2">
      <x v="44"/>
    </i>
    <i r="1">
      <x v="11"/>
      <x v="2"/>
    </i>
    <i r="2">
      <x v="3"/>
    </i>
    <i r="2">
      <x v="11"/>
    </i>
    <i r="2">
      <x v="38"/>
    </i>
    <i r="2">
      <x v="42"/>
    </i>
    <i r="2">
      <x v="54"/>
    </i>
    <i r="1">
      <x v="17"/>
      <x v="5"/>
    </i>
    <i r="2">
      <x v="7"/>
    </i>
    <i r="2">
      <x v="9"/>
    </i>
    <i r="2">
      <x v="10"/>
    </i>
    <i r="2">
      <x v="15"/>
    </i>
    <i r="2">
      <x v="16"/>
    </i>
    <i r="2">
      <x v="21"/>
    </i>
    <i r="2">
      <x v="22"/>
    </i>
    <i r="2">
      <x v="24"/>
    </i>
    <i r="2">
      <x v="27"/>
    </i>
    <i r="2">
      <x v="28"/>
    </i>
    <i r="2">
      <x v="29"/>
    </i>
    <i r="2">
      <x v="37"/>
    </i>
    <i r="2">
      <x v="47"/>
    </i>
    <i r="2">
      <x v="49"/>
    </i>
    <i r="2">
      <x v="51"/>
    </i>
    <i t="blank">
      <x v="18"/>
    </i>
    <i>
      <x v="19"/>
    </i>
    <i r="1">
      <x/>
      <x/>
    </i>
    <i r="1">
      <x v="1"/>
      <x v="32"/>
    </i>
    <i r="2">
      <x v="43"/>
    </i>
    <i r="2">
      <x v="48"/>
    </i>
    <i r="1">
      <x v="4"/>
      <x v="1"/>
    </i>
    <i r="2">
      <x v="11"/>
    </i>
    <i r="2">
      <x v="30"/>
    </i>
    <i r="1">
      <x v="7"/>
      <x v="4"/>
    </i>
    <i r="2">
      <x v="40"/>
    </i>
    <i r="2">
      <x v="41"/>
    </i>
    <i r="1">
      <x v="10"/>
      <x v="42"/>
    </i>
    <i r="2">
      <x v="49"/>
    </i>
    <i r="1">
      <x v="12"/>
      <x v="2"/>
    </i>
    <i r="2">
      <x v="3"/>
    </i>
    <i r="2">
      <x v="6"/>
    </i>
    <i r="2">
      <x v="12"/>
    </i>
    <i r="2">
      <x v="18"/>
    </i>
    <i r="2">
      <x v="25"/>
    </i>
    <i r="2">
      <x v="29"/>
    </i>
    <i r="2">
      <x v="31"/>
    </i>
    <i r="2">
      <x v="37"/>
    </i>
    <i r="2">
      <x v="38"/>
    </i>
    <i r="2">
      <x v="39"/>
    </i>
    <i r="2">
      <x v="44"/>
    </i>
    <i r="2">
      <x v="45"/>
    </i>
    <i r="2">
      <x v="46"/>
    </i>
    <i r="2">
      <x v="50"/>
    </i>
    <i r="2">
      <x v="54"/>
    </i>
    <i t="blank">
      <x v="19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313">
      <pivotArea field="2" type="button" dataOnly="0" labelOnly="1" outline="0" axis="axisRow" fieldPosition="0"/>
    </format>
    <format dxfId="312">
      <pivotArea outline="0" fieldPosition="0">
        <references count="1">
          <reference field="4294967294" count="1">
            <x v="0"/>
          </reference>
        </references>
      </pivotArea>
    </format>
    <format dxfId="311">
      <pivotArea outline="0" fieldPosition="0">
        <references count="1">
          <reference field="4294967294" count="1">
            <x v="1"/>
          </reference>
        </references>
      </pivotArea>
    </format>
    <format dxfId="310">
      <pivotArea outline="0" fieldPosition="0">
        <references count="1">
          <reference field="4294967294" count="1">
            <x v="2"/>
          </reference>
        </references>
      </pivotArea>
    </format>
    <format dxfId="309">
      <pivotArea outline="0" fieldPosition="0">
        <references count="1">
          <reference field="4294967294" count="1">
            <x v="3"/>
          </reference>
        </references>
      </pivotArea>
    </format>
    <format dxfId="308">
      <pivotArea outline="0" fieldPosition="0">
        <references count="1">
          <reference field="4294967294" count="1">
            <x v="4"/>
          </reference>
        </references>
      </pivotArea>
    </format>
    <format dxfId="307">
      <pivotArea outline="0" fieldPosition="0">
        <references count="1">
          <reference field="4294967294" count="1">
            <x v="5"/>
          </reference>
        </references>
      </pivotArea>
    </format>
    <format dxfId="306">
      <pivotArea outline="0" fieldPosition="0">
        <references count="1">
          <reference field="4294967294" count="1">
            <x v="6"/>
          </reference>
        </references>
      </pivotArea>
    </format>
    <format dxfId="305">
      <pivotArea field="2" type="button" dataOnly="0" labelOnly="1" outline="0" axis="axisRow" fieldPosition="0"/>
    </format>
    <format dxfId="30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03">
      <pivotArea field="2" type="button" dataOnly="0" labelOnly="1" outline="0" axis="axisRow" fieldPosition="0"/>
    </format>
    <format dxfId="30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01">
      <pivotArea field="2" type="button" dataOnly="0" labelOnly="1" outline="0" axis="axisRow" fieldPosition="0"/>
    </format>
    <format dxfId="30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9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9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97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3158AB4-E7E9-44D6-B444-333714C7342B}" name="pvt_S" cacheId="2220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519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20">
        <item x="5"/>
        <item x="4"/>
        <item x="14"/>
        <item x="15"/>
        <item x="13"/>
        <item x="16"/>
        <item x="3"/>
        <item x="0"/>
        <item x="1"/>
        <item x="11"/>
        <item x="9"/>
        <item x="10"/>
        <item x="12"/>
        <item x="19"/>
        <item x="17"/>
        <item x="18"/>
        <item x="6"/>
        <item x="7"/>
        <item x="8"/>
        <item x="2"/>
      </items>
    </pivotField>
    <pivotField axis="axisRow" showAll="0" insertBlankRow="1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showAll="0" defaultSubtotal="0">
      <items count="98">
        <item x="82"/>
        <item x="9"/>
        <item x="13"/>
        <item x="26"/>
        <item x="50"/>
        <item x="70"/>
        <item x="72"/>
        <item x="47"/>
        <item x="58"/>
        <item x="61"/>
        <item x="62"/>
        <item x="31"/>
        <item x="64"/>
        <item x="25"/>
        <item x="65"/>
        <item x="28"/>
        <item x="87"/>
        <item x="88"/>
        <item x="89"/>
        <item x="90"/>
        <item x="46"/>
        <item x="51"/>
        <item x="86"/>
        <item x="37"/>
        <item x="91"/>
        <item x="41"/>
        <item x="60"/>
        <item x="73"/>
        <item x="92"/>
        <item x="54"/>
        <item x="83"/>
        <item x="52"/>
        <item x="29"/>
        <item x="93"/>
        <item x="81"/>
        <item x="59"/>
        <item x="63"/>
        <item x="14"/>
        <item x="66"/>
        <item x="43"/>
        <item x="48"/>
        <item x="94"/>
        <item x="67"/>
        <item x="35"/>
        <item x="38"/>
        <item x="18"/>
        <item x="16"/>
        <item x="7"/>
        <item x="17"/>
        <item x="44"/>
        <item x="32"/>
        <item x="10"/>
        <item x="55"/>
        <item x="30"/>
        <item x="45"/>
        <item x="84"/>
        <item x="68"/>
        <item x="5"/>
        <item x="39"/>
        <item x="20"/>
        <item x="2"/>
        <item x="22"/>
        <item x="95"/>
        <item x="74"/>
        <item x="21"/>
        <item x="56"/>
        <item x="34"/>
        <item x="36"/>
        <item x="79"/>
        <item x="33"/>
        <item x="4"/>
        <item x="80"/>
        <item x="75"/>
        <item x="11"/>
        <item x="3"/>
        <item x="6"/>
        <item x="69"/>
        <item x="23"/>
        <item x="1"/>
        <item x="0"/>
        <item x="27"/>
        <item x="71"/>
        <item x="76"/>
        <item x="42"/>
        <item x="19"/>
        <item x="15"/>
        <item x="12"/>
        <item x="57"/>
        <item x="8"/>
        <item x="40"/>
        <item x="85"/>
        <item x="53"/>
        <item x="77"/>
        <item x="96"/>
        <item x="97"/>
        <item x="24"/>
        <item x="49"/>
        <item x="78"/>
      </items>
    </pivotField>
    <pivotField showAll="0" defaultSubtotal="0">
      <items count="98">
        <item x="32"/>
        <item x="75"/>
        <item x="42"/>
        <item x="84"/>
        <item x="86"/>
        <item x="16"/>
        <item x="77"/>
        <item x="79"/>
        <item x="43"/>
        <item x="62"/>
        <item x="65"/>
        <item x="27"/>
        <item x="80"/>
        <item x="54"/>
        <item x="3"/>
        <item x="10"/>
        <item x="52"/>
        <item x="83"/>
        <item x="82"/>
        <item x="97"/>
        <item x="44"/>
        <item x="18"/>
        <item x="48"/>
        <item x="15"/>
        <item x="71"/>
        <item x="25"/>
        <item x="96"/>
        <item x="36"/>
        <item x="17"/>
        <item x="6"/>
        <item x="12"/>
        <item x="73"/>
        <item x="66"/>
        <item x="60"/>
        <item x="50"/>
        <item x="13"/>
        <item x="81"/>
        <item x="74"/>
        <item x="91"/>
        <item x="47"/>
        <item x="95"/>
        <item x="57"/>
        <item x="40"/>
        <item x="7"/>
        <item x="24"/>
        <item x="68"/>
        <item x="56"/>
        <item x="19"/>
        <item x="38"/>
        <item x="11"/>
        <item x="89"/>
        <item x="78"/>
        <item x="45"/>
        <item x="61"/>
        <item x="53"/>
        <item x="92"/>
        <item x="33"/>
        <item x="67"/>
        <item x="93"/>
        <item x="28"/>
        <item x="88"/>
        <item x="46"/>
        <item x="90"/>
        <item x="72"/>
        <item x="4"/>
        <item x="23"/>
        <item x="35"/>
        <item x="51"/>
        <item x="59"/>
        <item x="49"/>
        <item x="5"/>
        <item x="76"/>
        <item x="2"/>
        <item x="70"/>
        <item x="63"/>
        <item x="22"/>
        <item x="87"/>
        <item x="39"/>
        <item x="31"/>
        <item x="64"/>
        <item x="21"/>
        <item x="9"/>
        <item x="37"/>
        <item x="30"/>
        <item x="55"/>
        <item x="29"/>
        <item x="69"/>
        <item x="58"/>
        <item x="0"/>
        <item x="20"/>
        <item x="14"/>
        <item x="26"/>
        <item x="94"/>
        <item x="41"/>
        <item x="1"/>
        <item x="34"/>
        <item x="8"/>
        <item x="85"/>
      </items>
    </pivotField>
    <pivotField axis="axisRow" showAll="0" defaultSubtotal="0">
      <items count="98">
        <item x="82"/>
        <item x="9"/>
        <item x="13"/>
        <item x="26"/>
        <item x="50"/>
        <item x="70"/>
        <item x="72"/>
        <item x="47"/>
        <item x="58"/>
        <item x="61"/>
        <item x="62"/>
        <item x="31"/>
        <item x="64"/>
        <item x="25"/>
        <item x="65"/>
        <item x="28"/>
        <item x="87"/>
        <item x="88"/>
        <item x="89"/>
        <item x="90"/>
        <item x="46"/>
        <item x="51"/>
        <item x="86"/>
        <item x="37"/>
        <item x="91"/>
        <item x="41"/>
        <item x="60"/>
        <item x="73"/>
        <item x="92"/>
        <item x="54"/>
        <item x="83"/>
        <item x="52"/>
        <item x="29"/>
        <item x="93"/>
        <item x="81"/>
        <item x="59"/>
        <item x="63"/>
        <item x="14"/>
        <item x="66"/>
        <item x="43"/>
        <item x="48"/>
        <item x="94"/>
        <item x="67"/>
        <item x="35"/>
        <item x="38"/>
        <item x="18"/>
        <item x="16"/>
        <item x="7"/>
        <item x="17"/>
        <item x="44"/>
        <item x="32"/>
        <item x="10"/>
        <item x="55"/>
        <item x="30"/>
        <item x="45"/>
        <item x="84"/>
        <item x="68"/>
        <item x="5"/>
        <item x="39"/>
        <item x="20"/>
        <item x="2"/>
        <item x="22"/>
        <item x="95"/>
        <item x="74"/>
        <item x="21"/>
        <item x="56"/>
        <item x="34"/>
        <item x="36"/>
        <item x="79"/>
        <item x="33"/>
        <item x="4"/>
        <item x="80"/>
        <item x="75"/>
        <item x="11"/>
        <item x="3"/>
        <item x="6"/>
        <item x="69"/>
        <item x="23"/>
        <item x="1"/>
        <item x="0"/>
        <item x="27"/>
        <item x="71"/>
        <item x="76"/>
        <item x="42"/>
        <item x="19"/>
        <item x="15"/>
        <item x="12"/>
        <item x="57"/>
        <item x="8"/>
        <item x="40"/>
        <item x="85"/>
        <item x="53"/>
        <item x="77"/>
        <item x="96"/>
        <item x="97"/>
        <item x="24"/>
        <item x="49"/>
        <item x="78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9"/>
        <item x="12"/>
        <item x="13"/>
        <item x="18"/>
        <item x="14"/>
        <item x="15"/>
        <item x="16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88">
        <item x="87"/>
        <item x="84"/>
        <item x="83"/>
        <item x="82"/>
        <item x="81"/>
        <item x="80"/>
        <item x="79"/>
        <item x="85"/>
        <item x="78"/>
        <item x="77"/>
        <item x="76"/>
        <item x="75"/>
        <item x="74"/>
        <item x="86"/>
        <item x="73"/>
        <item x="72"/>
        <item x="71"/>
        <item x="70"/>
        <item x="66"/>
        <item x="65"/>
        <item x="64"/>
        <item x="69"/>
        <item x="63"/>
        <item x="68"/>
        <item x="62"/>
        <item x="61"/>
        <item x="60"/>
        <item x="59"/>
        <item x="67"/>
        <item x="58"/>
        <item x="57"/>
        <item x="51"/>
        <item x="50"/>
        <item x="49"/>
        <item x="48"/>
        <item x="47"/>
        <item x="56"/>
        <item x="55"/>
        <item x="54"/>
        <item x="46"/>
        <item x="45"/>
        <item x="44"/>
        <item x="43"/>
        <item x="34"/>
        <item x="33"/>
        <item x="32"/>
        <item x="31"/>
        <item x="30"/>
        <item x="42"/>
        <item x="29"/>
        <item x="28"/>
        <item x="41"/>
        <item x="40"/>
        <item x="27"/>
        <item x="53"/>
        <item x="26"/>
        <item x="39"/>
        <item x="25"/>
        <item x="38"/>
        <item x="24"/>
        <item x="23"/>
        <item x="52"/>
        <item x="37"/>
        <item x="22"/>
        <item x="36"/>
        <item x="21"/>
        <item x="20"/>
        <item x="17"/>
        <item x="16"/>
        <item x="15"/>
        <item x="14"/>
        <item x="13"/>
        <item x="12"/>
        <item x="19"/>
        <item x="11"/>
        <item x="10"/>
        <item x="9"/>
        <item x="8"/>
        <item x="7"/>
        <item x="35"/>
        <item x="6"/>
        <item x="18"/>
        <item x="5"/>
        <item x="4"/>
        <item x="3"/>
        <item x="2"/>
        <item x="1"/>
        <item x="0"/>
      </items>
    </pivotField>
    <pivotField dataField="1" showAll="0" defaultSubtotal="0">
      <items count="154">
        <item x="54"/>
        <item x="53"/>
        <item x="64"/>
        <item x="52"/>
        <item x="43"/>
        <item x="17"/>
        <item x="16"/>
        <item x="15"/>
        <item x="14"/>
        <item x="32"/>
        <item x="31"/>
        <item x="13"/>
        <item x="30"/>
        <item x="12"/>
        <item x="51"/>
        <item x="123"/>
        <item x="42"/>
        <item x="63"/>
        <item x="131"/>
        <item x="80"/>
        <item x="71"/>
        <item x="108"/>
        <item x="29"/>
        <item x="115"/>
        <item x="153"/>
        <item x="62"/>
        <item x="11"/>
        <item x="28"/>
        <item x="41"/>
        <item x="100"/>
        <item x="40"/>
        <item x="50"/>
        <item x="10"/>
        <item x="39"/>
        <item x="9"/>
        <item x="88"/>
        <item x="8"/>
        <item x="107"/>
        <item x="141"/>
        <item x="49"/>
        <item x="27"/>
        <item x="7"/>
        <item x="130"/>
        <item x="114"/>
        <item x="149"/>
        <item x="48"/>
        <item x="61"/>
        <item x="26"/>
        <item x="99"/>
        <item x="79"/>
        <item x="6"/>
        <item x="106"/>
        <item x="87"/>
        <item x="60"/>
        <item x="25"/>
        <item x="136"/>
        <item x="122"/>
        <item x="24"/>
        <item x="113"/>
        <item x="47"/>
        <item x="59"/>
        <item x="23"/>
        <item x="129"/>
        <item x="145"/>
        <item x="98"/>
        <item x="5"/>
        <item x="105"/>
        <item x="86"/>
        <item x="38"/>
        <item x="140"/>
        <item x="22"/>
        <item x="78"/>
        <item x="70"/>
        <item x="97"/>
        <item x="128"/>
        <item x="4"/>
        <item x="37"/>
        <item x="3"/>
        <item x="112"/>
        <item x="58"/>
        <item x="36"/>
        <item x="135"/>
        <item x="121"/>
        <item x="21"/>
        <item x="73"/>
        <item x="127"/>
        <item x="77"/>
        <item x="69"/>
        <item x="104"/>
        <item x="96"/>
        <item x="111"/>
        <item x="152"/>
        <item x="2"/>
        <item x="57"/>
        <item x="35"/>
        <item x="85"/>
        <item x="20"/>
        <item x="46"/>
        <item x="1"/>
        <item x="34"/>
        <item x="76"/>
        <item x="68"/>
        <item x="134"/>
        <item x="120"/>
        <item x="95"/>
        <item x="92"/>
        <item x="148"/>
        <item x="84"/>
        <item x="103"/>
        <item x="72"/>
        <item x="75"/>
        <item x="110"/>
        <item x="83"/>
        <item x="19"/>
        <item x="94"/>
        <item x="119"/>
        <item x="56"/>
        <item x="126"/>
        <item x="74"/>
        <item x="67"/>
        <item x="91"/>
        <item x="151"/>
        <item x="147"/>
        <item x="125"/>
        <item x="139"/>
        <item x="118"/>
        <item x="102"/>
        <item x="144"/>
        <item x="82"/>
        <item x="45"/>
        <item x="66"/>
        <item x="90"/>
        <item x="133"/>
        <item x="117"/>
        <item x="93"/>
        <item x="109"/>
        <item x="150"/>
        <item x="124"/>
        <item x="18"/>
        <item x="55"/>
        <item x="146"/>
        <item x="44"/>
        <item x="0"/>
        <item x="143"/>
        <item x="81"/>
        <item x="132"/>
        <item x="138"/>
        <item x="101"/>
        <item x="142"/>
        <item x="33"/>
        <item x="137"/>
        <item x="65"/>
        <item x="89"/>
        <item x="116"/>
      </items>
    </pivotField>
    <pivotField dataField="1" showAll="0" defaultSubtotal="0">
      <items count="75">
        <item x="19"/>
        <item x="63"/>
        <item x="71"/>
        <item x="70"/>
        <item x="72"/>
        <item x="28"/>
        <item x="49"/>
        <item x="33"/>
        <item x="73"/>
        <item x="66"/>
        <item x="65"/>
        <item x="54"/>
        <item x="67"/>
        <item x="34"/>
        <item x="64"/>
        <item x="69"/>
        <item x="59"/>
        <item x="50"/>
        <item x="74"/>
        <item x="60"/>
        <item x="9"/>
        <item x="40"/>
        <item x="61"/>
        <item x="46"/>
        <item x="53"/>
        <item x="51"/>
        <item x="62"/>
        <item x="13"/>
        <item x="35"/>
        <item x="52"/>
        <item x="36"/>
        <item x="48"/>
        <item x="30"/>
        <item x="58"/>
        <item x="42"/>
        <item x="57"/>
        <item x="47"/>
        <item x="68"/>
        <item x="27"/>
        <item x="56"/>
        <item x="32"/>
        <item x="25"/>
        <item x="45"/>
        <item x="31"/>
        <item x="44"/>
        <item x="43"/>
        <item x="29"/>
        <item x="55"/>
        <item x="26"/>
        <item x="24"/>
        <item x="41"/>
        <item x="38"/>
        <item x="17"/>
        <item x="14"/>
        <item x="10"/>
        <item x="39"/>
        <item x="18"/>
        <item x="16"/>
        <item x="21"/>
        <item x="23"/>
        <item x="7"/>
        <item x="15"/>
        <item x="22"/>
        <item x="12"/>
        <item x="5"/>
        <item x="11"/>
        <item x="8"/>
        <item x="2"/>
        <item x="6"/>
        <item x="37"/>
        <item x="20"/>
        <item x="4"/>
        <item x="3"/>
        <item x="1"/>
        <item x="0"/>
      </items>
    </pivotField>
    <pivotField dataField="1" showAll="0" defaultSubtotal="0">
      <items count="165">
        <item x="19"/>
        <item x="67"/>
        <item x="28"/>
        <item x="84"/>
        <item x="9"/>
        <item x="32"/>
        <item x="48"/>
        <item x="13"/>
        <item x="136"/>
        <item x="82"/>
        <item x="33"/>
        <item x="105"/>
        <item x="68"/>
        <item x="53"/>
        <item x="81"/>
        <item x="92"/>
        <item x="103"/>
        <item x="127"/>
        <item x="71"/>
        <item x="85"/>
        <item x="49"/>
        <item x="70"/>
        <item x="66"/>
        <item x="149"/>
        <item x="83"/>
        <item x="39"/>
        <item x="34"/>
        <item x="72"/>
        <item x="97"/>
        <item x="17"/>
        <item x="45"/>
        <item x="123"/>
        <item x="155"/>
        <item x="14"/>
        <item x="147"/>
        <item x="35"/>
        <item x="69"/>
        <item x="52"/>
        <item x="10"/>
        <item x="50"/>
        <item x="118"/>
        <item x="18"/>
        <item x="162"/>
        <item x="16"/>
        <item x="135"/>
        <item x="61"/>
        <item x="111"/>
        <item x="62"/>
        <item x="142"/>
        <item x="100"/>
        <item x="126"/>
        <item x="7"/>
        <item x="63"/>
        <item x="15"/>
        <item x="51"/>
        <item x="133"/>
        <item x="27"/>
        <item x="47"/>
        <item x="77"/>
        <item x="110"/>
        <item x="64"/>
        <item x="125"/>
        <item x="12"/>
        <item x="31"/>
        <item x="75"/>
        <item x="25"/>
        <item x="5"/>
        <item x="134"/>
        <item x="93"/>
        <item x="41"/>
        <item x="60"/>
        <item x="78"/>
        <item x="46"/>
        <item x="94"/>
        <item x="11"/>
        <item x="30"/>
        <item x="102"/>
        <item x="121"/>
        <item x="65"/>
        <item x="108"/>
        <item x="117"/>
        <item x="8"/>
        <item x="160"/>
        <item x="124"/>
        <item x="29"/>
        <item x="131"/>
        <item x="79"/>
        <item x="91"/>
        <item x="2"/>
        <item x="109"/>
        <item x="6"/>
        <item x="150"/>
        <item x="80"/>
        <item x="145"/>
        <item x="101"/>
        <item x="56"/>
        <item x="122"/>
        <item x="44"/>
        <item x="132"/>
        <item x="26"/>
        <item x="24"/>
        <item x="96"/>
        <item x="140"/>
        <item x="43"/>
        <item x="59"/>
        <item x="42"/>
        <item x="90"/>
        <item x="157"/>
        <item x="4"/>
        <item x="130"/>
        <item x="58"/>
        <item x="114"/>
        <item x="76"/>
        <item x="161"/>
        <item x="89"/>
        <item x="3"/>
        <item x="139"/>
        <item x="95"/>
        <item x="21"/>
        <item x="143"/>
        <item x="98"/>
        <item x="23"/>
        <item x="40"/>
        <item x="156"/>
        <item x="37"/>
        <item x="107"/>
        <item x="57"/>
        <item x="88"/>
        <item x="120"/>
        <item x="22"/>
        <item x="1"/>
        <item x="116"/>
        <item x="159"/>
        <item x="38"/>
        <item x="138"/>
        <item x="164"/>
        <item x="144"/>
        <item x="99"/>
        <item x="87"/>
        <item x="115"/>
        <item x="106"/>
        <item x="129"/>
        <item x="74"/>
        <item x="55"/>
        <item x="119"/>
        <item x="146"/>
        <item x="113"/>
        <item x="54"/>
        <item x="137"/>
        <item x="163"/>
        <item x="128"/>
        <item x="158"/>
        <item x="148"/>
        <item x="20"/>
        <item x="73"/>
        <item x="0"/>
        <item x="104"/>
        <item x="152"/>
        <item x="141"/>
        <item x="154"/>
        <item x="86"/>
        <item x="153"/>
        <item x="36"/>
        <item x="112"/>
        <item x="151"/>
      </items>
    </pivotField>
    <pivotField dataField="1" showAll="0" defaultSubtotal="0">
      <items count="52">
        <item x="49"/>
        <item x="46"/>
        <item x="48"/>
        <item x="51"/>
        <item x="31"/>
        <item x="35"/>
        <item x="44"/>
        <item x="33"/>
        <item x="37"/>
        <item x="21"/>
        <item x="20"/>
        <item x="23"/>
        <item x="47"/>
        <item x="43"/>
        <item x="42"/>
        <item x="50"/>
        <item x="18"/>
        <item x="1"/>
        <item x="26"/>
        <item x="3"/>
        <item x="45"/>
        <item x="32"/>
        <item x="38"/>
        <item x="22"/>
        <item x="19"/>
        <item x="30"/>
        <item x="10"/>
        <item x="6"/>
        <item x="29"/>
        <item x="41"/>
        <item x="25"/>
        <item x="36"/>
        <item x="14"/>
        <item x="28"/>
        <item x="24"/>
        <item x="40"/>
        <item x="11"/>
        <item x="39"/>
        <item x="27"/>
        <item x="17"/>
        <item x="15"/>
        <item x="4"/>
        <item x="34"/>
        <item x="0"/>
        <item x="16"/>
        <item x="13"/>
        <item x="7"/>
        <item x="9"/>
        <item x="5"/>
        <item x="12"/>
        <item x="2"/>
        <item x="8"/>
      </items>
    </pivotField>
    <pivotField dataField="1" showAll="0" defaultSubtotal="0">
      <items count="130">
        <item x="63"/>
        <item x="52"/>
        <item x="35"/>
        <item x="42"/>
        <item x="18"/>
        <item x="1"/>
        <item x="3"/>
        <item x="38"/>
        <item x="22"/>
        <item x="41"/>
        <item x="21"/>
        <item x="10"/>
        <item x="6"/>
        <item x="25"/>
        <item x="81"/>
        <item x="54"/>
        <item x="14"/>
        <item x="30"/>
        <item x="48"/>
        <item x="11"/>
        <item x="29"/>
        <item x="43"/>
        <item x="111"/>
        <item x="53"/>
        <item x="17"/>
        <item x="23"/>
        <item x="15"/>
        <item x="4"/>
        <item x="59"/>
        <item x="19"/>
        <item x="36"/>
        <item x="103"/>
        <item x="44"/>
        <item x="62"/>
        <item x="34"/>
        <item x="0"/>
        <item x="83"/>
        <item x="16"/>
        <item x="13"/>
        <item x="119"/>
        <item x="37"/>
        <item x="93"/>
        <item x="33"/>
        <item x="65"/>
        <item x="71"/>
        <item x="55"/>
        <item x="28"/>
        <item x="69"/>
        <item x="49"/>
        <item x="58"/>
        <item x="47"/>
        <item x="7"/>
        <item x="123"/>
        <item x="61"/>
        <item x="79"/>
        <item x="9"/>
        <item x="24"/>
        <item x="32"/>
        <item x="101"/>
        <item x="57"/>
        <item x="26"/>
        <item x="5"/>
        <item x="91"/>
        <item x="40"/>
        <item x="114"/>
        <item x="67"/>
        <item x="90"/>
        <item x="50"/>
        <item x="106"/>
        <item x="86"/>
        <item x="56"/>
        <item x="68"/>
        <item x="31"/>
        <item x="12"/>
        <item x="84"/>
        <item x="46"/>
        <item x="110"/>
        <item x="124"/>
        <item x="116"/>
        <item x="98"/>
        <item x="60"/>
        <item x="45"/>
        <item x="94"/>
        <item x="2"/>
        <item x="20"/>
        <item x="51"/>
        <item x="70"/>
        <item x="82"/>
        <item x="8"/>
        <item x="100"/>
        <item x="66"/>
        <item x="112"/>
        <item x="105"/>
        <item x="96"/>
        <item x="128"/>
        <item x="27"/>
        <item x="88"/>
        <item x="76"/>
        <item x="122"/>
        <item x="64"/>
        <item x="118"/>
        <item x="39"/>
        <item x="95"/>
        <item x="115"/>
        <item x="108"/>
        <item x="73"/>
        <item x="107"/>
        <item x="99"/>
        <item x="87"/>
        <item x="78"/>
        <item x="75"/>
        <item x="89"/>
        <item x="117"/>
        <item x="121"/>
        <item x="72"/>
        <item x="97"/>
        <item x="92"/>
        <item x="104"/>
        <item x="129"/>
        <item x="85"/>
        <item x="77"/>
        <item x="126"/>
        <item x="113"/>
        <item x="109"/>
        <item x="120"/>
        <item x="74"/>
        <item x="125"/>
        <item x="127"/>
        <item x="80"/>
        <item x="102"/>
      </items>
    </pivotField>
    <pivotField dataField="1" showAll="0" defaultSubtotal="0">
      <items count="4">
        <item x="0"/>
        <item x="1"/>
        <item x="2"/>
        <item x="3"/>
      </items>
    </pivotField>
  </pivotFields>
  <rowFields count="3">
    <field x="2"/>
    <field x="6"/>
    <field x="5"/>
  </rowFields>
  <rowItems count="518">
    <i>
      <x/>
    </i>
    <i r="1">
      <x/>
      <x v="79"/>
    </i>
    <i r="1">
      <x v="1"/>
      <x v="78"/>
    </i>
    <i r="1">
      <x v="2"/>
      <x v="60"/>
    </i>
    <i r="1">
      <x v="3"/>
      <x v="74"/>
    </i>
    <i r="1">
      <x v="4"/>
      <x v="70"/>
    </i>
    <i r="1">
      <x v="5"/>
      <x v="57"/>
    </i>
    <i r="1">
      <x v="6"/>
      <x v="75"/>
    </i>
    <i r="1">
      <x v="7"/>
      <x v="47"/>
    </i>
    <i r="1">
      <x v="8"/>
      <x v="88"/>
    </i>
    <i r="1">
      <x v="9"/>
      <x v="1"/>
    </i>
    <i r="1">
      <x v="10"/>
      <x v="51"/>
    </i>
    <i r="1">
      <x v="11"/>
      <x v="73"/>
    </i>
    <i r="2">
      <x v="86"/>
    </i>
    <i r="1">
      <x v="13"/>
      <x v="2"/>
    </i>
    <i r="1">
      <x v="14"/>
      <x v="37"/>
    </i>
    <i r="2">
      <x v="85"/>
    </i>
    <i r="1">
      <x v="16"/>
      <x v="46"/>
    </i>
    <i r="1">
      <x v="17"/>
      <x v="48"/>
    </i>
    <i r="1">
      <x v="18"/>
      <x v="45"/>
    </i>
    <i r="1">
      <x v="19"/>
      <x v="84"/>
    </i>
    <i t="blank">
      <x/>
    </i>
    <i>
      <x v="1"/>
    </i>
    <i r="1">
      <x/>
      <x v="79"/>
    </i>
    <i r="1">
      <x v="1"/>
      <x v="60"/>
    </i>
    <i r="1">
      <x v="2"/>
      <x v="74"/>
    </i>
    <i r="1">
      <x v="3"/>
      <x v="78"/>
    </i>
    <i r="1">
      <x v="4"/>
      <x v="70"/>
    </i>
    <i r="1">
      <x v="5"/>
      <x v="57"/>
    </i>
    <i r="1">
      <x v="6"/>
      <x v="75"/>
    </i>
    <i r="1">
      <x v="7"/>
      <x v="47"/>
    </i>
    <i r="1">
      <x v="8"/>
      <x v="1"/>
    </i>
    <i r="1">
      <x v="9"/>
      <x v="88"/>
    </i>
    <i r="1">
      <x v="10"/>
      <x v="51"/>
    </i>
    <i r="1">
      <x v="11"/>
      <x v="73"/>
    </i>
    <i r="2">
      <x v="85"/>
    </i>
    <i r="1">
      <x v="13"/>
      <x v="86"/>
    </i>
    <i r="1">
      <x v="14"/>
      <x v="59"/>
    </i>
    <i r="1">
      <x v="15"/>
      <x v="64"/>
    </i>
    <i r="1">
      <x v="16"/>
      <x v="61"/>
    </i>
    <i r="1">
      <x v="17"/>
      <x v="48"/>
    </i>
    <i r="2">
      <x v="77"/>
    </i>
    <i r="2">
      <x v="84"/>
    </i>
    <i t="blank">
      <x v="1"/>
    </i>
    <i>
      <x v="2"/>
    </i>
    <i r="1">
      <x/>
      <x v="79"/>
    </i>
    <i r="1">
      <x v="1"/>
      <x v="70"/>
    </i>
    <i r="1">
      <x v="2"/>
      <x v="78"/>
    </i>
    <i r="1">
      <x v="3"/>
      <x v="60"/>
    </i>
    <i r="1">
      <x v="4"/>
      <x v="74"/>
    </i>
    <i r="1">
      <x v="5"/>
      <x v="57"/>
    </i>
    <i r="1">
      <x v="6"/>
      <x v="73"/>
    </i>
    <i r="1">
      <x v="7"/>
      <x v="88"/>
    </i>
    <i r="1">
      <x v="8"/>
      <x v="75"/>
    </i>
    <i r="1">
      <x v="9"/>
      <x v="51"/>
    </i>
    <i r="1">
      <x v="10"/>
      <x v="86"/>
    </i>
    <i r="1">
      <x v="11"/>
      <x v="47"/>
    </i>
    <i r="2">
      <x v="59"/>
    </i>
    <i r="1">
      <x v="13"/>
      <x v="2"/>
    </i>
    <i r="1">
      <x v="14"/>
      <x v="77"/>
    </i>
    <i r="1">
      <x v="15"/>
      <x v="37"/>
    </i>
    <i r="1">
      <x v="16"/>
      <x v="85"/>
    </i>
    <i r="2">
      <x v="95"/>
    </i>
    <i r="1">
      <x v="18"/>
      <x v="48"/>
    </i>
    <i r="1">
      <x v="19"/>
      <x v="13"/>
    </i>
    <i t="blank">
      <x v="2"/>
    </i>
    <i>
      <x v="3"/>
    </i>
    <i r="1">
      <x/>
      <x v="79"/>
    </i>
    <i r="1">
      <x v="1"/>
      <x v="74"/>
    </i>
    <i r="1">
      <x v="2"/>
      <x v="60"/>
    </i>
    <i r="1">
      <x v="3"/>
      <x v="78"/>
    </i>
    <i r="1">
      <x v="4"/>
      <x v="70"/>
    </i>
    <i r="1">
      <x v="5"/>
      <x v="75"/>
    </i>
    <i r="1">
      <x v="6"/>
      <x v="73"/>
    </i>
    <i r="1">
      <x v="7"/>
      <x v="37"/>
    </i>
    <i r="1">
      <x v="8"/>
      <x v="51"/>
    </i>
    <i r="1">
      <x v="9"/>
      <x v="47"/>
    </i>
    <i r="2">
      <x v="57"/>
    </i>
    <i r="1">
      <x v="11"/>
      <x v="86"/>
    </i>
    <i r="1">
      <x v="12"/>
      <x v="88"/>
    </i>
    <i r="1">
      <x v="13"/>
      <x v="59"/>
    </i>
    <i r="1">
      <x v="14"/>
      <x v="1"/>
    </i>
    <i r="2">
      <x v="64"/>
    </i>
    <i r="1">
      <x v="16"/>
      <x v="45"/>
    </i>
    <i r="1">
      <x v="17"/>
      <x v="3"/>
    </i>
    <i r="2">
      <x v="48"/>
    </i>
    <i r="2">
      <x v="77"/>
    </i>
    <i r="2">
      <x v="80"/>
    </i>
    <i t="blank">
      <x v="3"/>
    </i>
    <i>
      <x v="4"/>
    </i>
    <i r="1">
      <x/>
      <x v="79"/>
    </i>
    <i r="1">
      <x v="1"/>
      <x v="78"/>
    </i>
    <i r="1">
      <x v="2"/>
      <x v="45"/>
    </i>
    <i r="2">
      <x v="70"/>
    </i>
    <i r="1">
      <x v="4"/>
      <x v="57"/>
    </i>
    <i r="1">
      <x v="5"/>
      <x v="74"/>
    </i>
    <i r="1">
      <x v="6"/>
      <x v="85"/>
    </i>
    <i r="1">
      <x v="7"/>
      <x v="51"/>
    </i>
    <i r="1">
      <x v="8"/>
      <x v="75"/>
    </i>
    <i r="1">
      <x v="9"/>
      <x v="46"/>
    </i>
    <i r="2">
      <x v="88"/>
    </i>
    <i r="1">
      <x v="11"/>
      <x v="60"/>
    </i>
    <i r="1">
      <x v="12"/>
      <x v="2"/>
    </i>
    <i r="2">
      <x v="15"/>
    </i>
    <i r="2">
      <x v="32"/>
    </i>
    <i r="2">
      <x v="48"/>
    </i>
    <i r="2">
      <x v="53"/>
    </i>
    <i r="1">
      <x v="17"/>
      <x v="1"/>
    </i>
    <i r="2">
      <x v="11"/>
    </i>
    <i r="1">
      <x v="19"/>
      <x v="47"/>
    </i>
    <i r="2">
      <x v="50"/>
    </i>
    <i r="2">
      <x v="69"/>
    </i>
    <i r="2">
      <x v="77"/>
    </i>
    <i t="blank">
      <x v="4"/>
    </i>
    <i>
      <x v="5"/>
    </i>
    <i r="1">
      <x/>
      <x v="79"/>
    </i>
    <i r="1">
      <x v="1"/>
      <x v="66"/>
    </i>
    <i r="1">
      <x v="2"/>
      <x v="84"/>
    </i>
    <i r="1">
      <x v="3"/>
      <x v="78"/>
    </i>
    <i r="1">
      <x v="4"/>
      <x v="45"/>
    </i>
    <i r="1">
      <x v="5"/>
      <x v="43"/>
    </i>
    <i r="2">
      <x v="67"/>
    </i>
    <i r="2">
      <x v="75"/>
    </i>
    <i r="2">
      <x v="77"/>
    </i>
    <i r="1">
      <x v="9"/>
      <x v="1"/>
    </i>
    <i r="2">
      <x v="3"/>
    </i>
    <i r="2">
      <x v="11"/>
    </i>
    <i r="2">
      <x v="23"/>
    </i>
    <i r="2">
      <x v="37"/>
    </i>
    <i r="2">
      <x v="44"/>
    </i>
    <i r="2">
      <x v="46"/>
    </i>
    <i r="2">
      <x v="69"/>
    </i>
    <i r="2">
      <x v="86"/>
    </i>
    <i r="1">
      <x v="18"/>
      <x v="57"/>
    </i>
    <i r="2">
      <x v="58"/>
    </i>
    <i r="2">
      <x v="89"/>
    </i>
    <i t="blank">
      <x v="5"/>
    </i>
    <i>
      <x v="6"/>
    </i>
    <i r="1">
      <x/>
      <x v="53"/>
    </i>
    <i r="2">
      <x v="79"/>
    </i>
    <i r="1">
      <x v="2"/>
      <x v="25"/>
    </i>
    <i r="2">
      <x v="44"/>
    </i>
    <i r="2">
      <x v="45"/>
    </i>
    <i r="2">
      <x v="50"/>
    </i>
    <i r="2">
      <x v="51"/>
    </i>
    <i r="2">
      <x v="57"/>
    </i>
    <i r="2">
      <x v="70"/>
    </i>
    <i r="2">
      <x v="75"/>
    </i>
    <i r="2">
      <x v="78"/>
    </i>
    <i r="2">
      <x v="83"/>
    </i>
    <i r="2">
      <x v="86"/>
    </i>
    <i r="1">
      <x v="13"/>
      <x v="1"/>
    </i>
    <i r="2">
      <x v="3"/>
    </i>
    <i r="2">
      <x v="37"/>
    </i>
    <i r="2">
      <x v="39"/>
    </i>
    <i r="2">
      <x v="46"/>
    </i>
    <i r="2">
      <x v="47"/>
    </i>
    <i r="2">
      <x v="49"/>
    </i>
    <i r="2">
      <x v="54"/>
    </i>
    <i r="2">
      <x v="60"/>
    </i>
    <i r="2">
      <x v="84"/>
    </i>
    <i r="2">
      <x v="88"/>
    </i>
    <i r="2">
      <x v="95"/>
    </i>
    <i t="blank">
      <x v="6"/>
    </i>
    <i>
      <x v="7"/>
    </i>
    <i r="1">
      <x/>
      <x v="57"/>
    </i>
    <i r="1">
      <x v="1"/>
      <x v="78"/>
    </i>
    <i r="2">
      <x v="79"/>
    </i>
    <i r="1">
      <x v="3"/>
      <x v="84"/>
    </i>
    <i r="1">
      <x v="4"/>
      <x v="1"/>
    </i>
    <i r="2">
      <x v="20"/>
    </i>
    <i r="1">
      <x v="6"/>
      <x v="7"/>
    </i>
    <i r="1">
      <x v="7"/>
      <x v="2"/>
    </i>
    <i r="2">
      <x v="40"/>
    </i>
    <i r="2">
      <x v="46"/>
    </i>
    <i r="2">
      <x v="48"/>
    </i>
    <i r="2">
      <x v="49"/>
    </i>
    <i r="2">
      <x v="96"/>
    </i>
    <i r="1">
      <x v="13"/>
      <x v="3"/>
    </i>
    <i r="2">
      <x v="4"/>
    </i>
    <i r="2">
      <x v="21"/>
    </i>
    <i r="2">
      <x v="31"/>
    </i>
    <i r="2">
      <x v="39"/>
    </i>
    <i r="2">
      <x v="45"/>
    </i>
    <i r="2">
      <x v="51"/>
    </i>
    <i r="2">
      <x v="54"/>
    </i>
    <i r="2">
      <x v="69"/>
    </i>
    <i r="2">
      <x v="70"/>
    </i>
    <i r="2">
      <x v="75"/>
    </i>
    <i r="2">
      <x v="89"/>
    </i>
    <i r="2">
      <x v="91"/>
    </i>
    <i r="2">
      <x v="95"/>
    </i>
    <i t="blank">
      <x v="7"/>
    </i>
    <i>
      <x v="8"/>
    </i>
    <i r="1">
      <x/>
      <x v="79"/>
    </i>
    <i r="1">
      <x v="1"/>
      <x v="1"/>
    </i>
    <i r="1">
      <x v="2"/>
      <x v="78"/>
    </i>
    <i r="1">
      <x v="3"/>
      <x v="57"/>
    </i>
    <i r="1">
      <x v="4"/>
      <x v="84"/>
    </i>
    <i r="1">
      <x v="5"/>
      <x v="60"/>
    </i>
    <i r="1">
      <x v="6"/>
      <x v="7"/>
    </i>
    <i r="2">
      <x v="11"/>
    </i>
    <i r="1">
      <x v="8"/>
      <x v="3"/>
    </i>
    <i r="2">
      <x v="20"/>
    </i>
    <i r="2">
      <x v="46"/>
    </i>
    <i r="2">
      <x v="64"/>
    </i>
    <i r="2">
      <x v="69"/>
    </i>
    <i r="2">
      <x v="88"/>
    </i>
    <i r="1">
      <x v="14"/>
      <x v="13"/>
    </i>
    <i r="2">
      <x v="29"/>
    </i>
    <i r="2">
      <x v="45"/>
    </i>
    <i r="2">
      <x v="47"/>
    </i>
    <i r="2">
      <x v="51"/>
    </i>
    <i r="2">
      <x v="85"/>
    </i>
    <i r="2">
      <x v="89"/>
    </i>
    <i t="blank">
      <x v="8"/>
    </i>
    <i>
      <x v="9"/>
    </i>
    <i r="1">
      <x/>
      <x v="60"/>
    </i>
    <i r="1">
      <x v="1"/>
      <x v="57"/>
    </i>
    <i r="2">
      <x v="66"/>
    </i>
    <i r="1">
      <x v="3"/>
      <x v="79"/>
    </i>
    <i r="1">
      <x v="4"/>
      <x v="69"/>
    </i>
    <i r="2">
      <x v="73"/>
    </i>
    <i r="2">
      <x v="78"/>
    </i>
    <i r="1">
      <x v="7"/>
      <x v="1"/>
    </i>
    <i r="2">
      <x v="45"/>
    </i>
    <i r="2">
      <x v="46"/>
    </i>
    <i r="2">
      <x v="52"/>
    </i>
    <i r="2">
      <x v="70"/>
    </i>
    <i r="2">
      <x v="75"/>
    </i>
    <i r="2">
      <x v="88"/>
    </i>
    <i r="1">
      <x v="14"/>
      <x v="51"/>
    </i>
    <i r="2">
      <x v="53"/>
    </i>
    <i r="2">
      <x v="59"/>
    </i>
    <i r="2">
      <x v="61"/>
    </i>
    <i r="2">
      <x v="65"/>
    </i>
    <i r="2">
      <x v="77"/>
    </i>
    <i r="2">
      <x v="87"/>
    </i>
    <i t="blank">
      <x v="9"/>
    </i>
    <i>
      <x v="10"/>
    </i>
    <i r="1">
      <x/>
      <x v="60"/>
    </i>
    <i r="1">
      <x v="1"/>
      <x v="79"/>
    </i>
    <i r="1">
      <x v="2"/>
      <x v="78"/>
    </i>
    <i r="1">
      <x v="3"/>
      <x v="3"/>
    </i>
    <i r="2">
      <x v="47"/>
    </i>
    <i r="1">
      <x v="5"/>
      <x v="86"/>
    </i>
    <i r="1">
      <x v="6"/>
      <x v="57"/>
    </i>
    <i r="2">
      <x v="66"/>
    </i>
    <i r="1">
      <x v="8"/>
      <x v="13"/>
    </i>
    <i r="2">
      <x v="44"/>
    </i>
    <i r="1">
      <x v="10"/>
      <x v="1"/>
    </i>
    <i r="2">
      <x v="46"/>
    </i>
    <i r="2">
      <x v="85"/>
    </i>
    <i r="1">
      <x v="13"/>
      <x v="2"/>
    </i>
    <i r="2">
      <x v="48"/>
    </i>
    <i r="2">
      <x v="70"/>
    </i>
    <i r="2">
      <x v="88"/>
    </i>
    <i r="2">
      <x v="89"/>
    </i>
    <i r="1">
      <x v="18"/>
      <x v="51"/>
    </i>
    <i r="2">
      <x v="95"/>
    </i>
    <i t="blank">
      <x v="10"/>
    </i>
    <i>
      <x v="11"/>
    </i>
    <i r="1">
      <x/>
      <x v="79"/>
    </i>
    <i r="1">
      <x v="1"/>
      <x v="78"/>
    </i>
    <i r="1">
      <x v="2"/>
      <x v="70"/>
    </i>
    <i r="1">
      <x v="3"/>
      <x v="84"/>
    </i>
    <i r="1">
      <x v="4"/>
      <x v="74"/>
    </i>
    <i r="1">
      <x v="5"/>
      <x v="1"/>
    </i>
    <i r="2">
      <x v="60"/>
    </i>
    <i r="2">
      <x v="88"/>
    </i>
    <i r="1">
      <x v="8"/>
      <x v="11"/>
    </i>
    <i r="2">
      <x v="46"/>
    </i>
    <i r="2">
      <x v="47"/>
    </i>
    <i r="2">
      <x v="48"/>
    </i>
    <i r="2">
      <x v="64"/>
    </i>
    <i r="1">
      <x v="13"/>
      <x v="2"/>
    </i>
    <i r="2">
      <x v="3"/>
    </i>
    <i r="2">
      <x v="37"/>
    </i>
    <i r="1">
      <x v="16"/>
      <x v="7"/>
    </i>
    <i r="2">
      <x v="8"/>
    </i>
    <i r="2">
      <x v="15"/>
    </i>
    <i r="2">
      <x v="35"/>
    </i>
    <i r="2">
      <x v="73"/>
    </i>
    <i r="2">
      <x v="85"/>
    </i>
    <i t="blank">
      <x v="11"/>
    </i>
    <i>
      <x v="12"/>
    </i>
    <i r="1">
      <x/>
      <x v="79"/>
    </i>
    <i r="1">
      <x v="1"/>
      <x v="78"/>
    </i>
    <i r="1">
      <x v="2"/>
      <x v="95"/>
    </i>
    <i r="1">
      <x v="3"/>
      <x v="2"/>
    </i>
    <i r="2">
      <x v="47"/>
    </i>
    <i r="1">
      <x v="5"/>
      <x v="26"/>
    </i>
    <i r="2">
      <x v="44"/>
    </i>
    <i r="1">
      <x v="7"/>
      <x v="1"/>
    </i>
    <i r="2">
      <x v="3"/>
    </i>
    <i r="1">
      <x v="9"/>
      <x v="46"/>
    </i>
    <i r="2">
      <x v="51"/>
    </i>
    <i r="2">
      <x v="57"/>
    </i>
    <i r="2">
      <x v="86"/>
    </i>
    <i r="1">
      <x v="13"/>
      <x v="7"/>
    </i>
    <i r="2">
      <x v="9"/>
    </i>
    <i r="2">
      <x v="13"/>
    </i>
    <i r="2">
      <x v="48"/>
    </i>
    <i r="2">
      <x v="75"/>
    </i>
    <i r="2">
      <x v="85"/>
    </i>
    <i r="1">
      <x v="19"/>
      <x v="8"/>
    </i>
    <i r="2">
      <x v="10"/>
    </i>
    <i r="2">
      <x v="70"/>
    </i>
    <i r="2">
      <x v="84"/>
    </i>
    <i t="blank">
      <x v="12"/>
    </i>
    <i>
      <x v="13"/>
    </i>
    <i r="1">
      <x/>
      <x v="37"/>
    </i>
    <i r="1">
      <x v="1"/>
      <x v="60"/>
    </i>
    <i r="2">
      <x v="79"/>
    </i>
    <i r="1">
      <x v="3"/>
      <x v="39"/>
    </i>
    <i r="1">
      <x v="4"/>
      <x v="3"/>
    </i>
    <i r="1">
      <x v="5"/>
      <x v="86"/>
    </i>
    <i r="1">
      <x v="6"/>
      <x v="2"/>
    </i>
    <i r="2">
      <x v="57"/>
    </i>
    <i r="2">
      <x v="70"/>
    </i>
    <i r="2">
      <x v="95"/>
    </i>
    <i r="1">
      <x v="10"/>
      <x v="10"/>
    </i>
    <i r="2">
      <x v="36"/>
    </i>
    <i r="2">
      <x v="45"/>
    </i>
    <i r="2">
      <x v="46"/>
    </i>
    <i r="2">
      <x v="47"/>
    </i>
    <i r="2">
      <x v="53"/>
    </i>
    <i r="2">
      <x v="75"/>
    </i>
    <i r="1">
      <x v="17"/>
      <x v="12"/>
    </i>
    <i r="2">
      <x v="14"/>
    </i>
    <i r="2">
      <x v="26"/>
    </i>
    <i r="2">
      <x v="38"/>
    </i>
    <i r="2">
      <x v="42"/>
    </i>
    <i r="2">
      <x v="56"/>
    </i>
    <i r="2">
      <x v="76"/>
    </i>
    <i t="blank">
      <x v="13"/>
    </i>
    <i>
      <x v="14"/>
    </i>
    <i r="1">
      <x/>
      <x v="66"/>
    </i>
    <i r="1">
      <x v="1"/>
      <x v="79"/>
    </i>
    <i r="1">
      <x v="2"/>
      <x v="1"/>
    </i>
    <i r="1">
      <x v="3"/>
      <x v="70"/>
    </i>
    <i r="2">
      <x v="78"/>
    </i>
    <i r="1">
      <x v="5"/>
      <x v="75"/>
    </i>
    <i r="2">
      <x v="89"/>
    </i>
    <i r="1">
      <x v="7"/>
      <x v="76"/>
    </i>
    <i r="2">
      <x v="83"/>
    </i>
    <i r="2">
      <x v="84"/>
    </i>
    <i r="1">
      <x v="10"/>
      <x v="2"/>
    </i>
    <i r="2">
      <x v="3"/>
    </i>
    <i r="2">
      <x v="8"/>
    </i>
    <i r="2">
      <x v="37"/>
    </i>
    <i r="2">
      <x v="44"/>
    </i>
    <i r="2">
      <x v="49"/>
    </i>
    <i r="2">
      <x v="53"/>
    </i>
    <i r="2">
      <x v="57"/>
    </i>
    <i r="2">
      <x v="86"/>
    </i>
    <i r="1">
      <x v="19"/>
      <x v="46"/>
    </i>
    <i r="2">
      <x v="47"/>
    </i>
    <i r="2">
      <x v="48"/>
    </i>
    <i r="2">
      <x v="51"/>
    </i>
    <i r="2">
      <x v="85"/>
    </i>
    <i t="blank">
      <x v="14"/>
    </i>
    <i>
      <x v="15"/>
    </i>
    <i r="1">
      <x/>
      <x v="79"/>
    </i>
    <i r="1">
      <x v="1"/>
      <x v="78"/>
    </i>
    <i r="1">
      <x v="2"/>
      <x v="2"/>
    </i>
    <i r="1">
      <x v="3"/>
      <x v="5"/>
    </i>
    <i r="2">
      <x v="48"/>
    </i>
    <i r="2">
      <x v="64"/>
    </i>
    <i r="1">
      <x v="6"/>
      <x v="3"/>
    </i>
    <i r="2">
      <x v="13"/>
    </i>
    <i r="2">
      <x v="46"/>
    </i>
    <i r="2">
      <x v="75"/>
    </i>
    <i r="2">
      <x v="81"/>
    </i>
    <i r="2">
      <x v="86"/>
    </i>
    <i r="2">
      <x v="88"/>
    </i>
    <i r="1">
      <x v="13"/>
      <x v="1"/>
    </i>
    <i r="2">
      <x v="4"/>
    </i>
    <i r="2">
      <x v="6"/>
    </i>
    <i r="2">
      <x v="11"/>
    </i>
    <i r="2">
      <x v="20"/>
    </i>
    <i r="2">
      <x v="27"/>
    </i>
    <i r="2">
      <x v="29"/>
    </i>
    <i r="2">
      <x v="37"/>
    </i>
    <i r="2">
      <x v="51"/>
    </i>
    <i r="2">
      <x v="53"/>
    </i>
    <i r="2">
      <x v="60"/>
    </i>
    <i r="2">
      <x v="63"/>
    </i>
    <i r="2">
      <x v="70"/>
    </i>
    <i r="2">
      <x v="72"/>
    </i>
    <i r="2">
      <x v="76"/>
    </i>
    <i r="2">
      <x v="82"/>
    </i>
    <i r="2">
      <x v="84"/>
    </i>
    <i r="2">
      <x v="85"/>
    </i>
    <i r="2">
      <x v="91"/>
    </i>
    <i r="2">
      <x v="92"/>
    </i>
    <i r="2">
      <x v="97"/>
    </i>
    <i t="blank">
      <x v="15"/>
    </i>
    <i>
      <x v="16"/>
    </i>
    <i r="1">
      <x/>
      <x v="66"/>
    </i>
    <i r="1">
      <x v="1"/>
      <x v="79"/>
    </i>
    <i r="1">
      <x v="2"/>
      <x v="84"/>
    </i>
    <i r="1">
      <x v="3"/>
      <x v="51"/>
    </i>
    <i r="1">
      <x v="4"/>
      <x v="57"/>
    </i>
    <i r="2">
      <x v="83"/>
    </i>
    <i r="1">
      <x v="6"/>
      <x v="1"/>
    </i>
    <i r="2">
      <x v="2"/>
    </i>
    <i r="2">
      <x v="10"/>
    </i>
    <i r="2">
      <x v="13"/>
    </i>
    <i r="2">
      <x v="46"/>
    </i>
    <i r="2">
      <x v="47"/>
    </i>
    <i r="2">
      <x v="48"/>
    </i>
    <i r="2">
      <x v="49"/>
    </i>
    <i r="2">
      <x v="52"/>
    </i>
    <i r="2">
      <x v="54"/>
    </i>
    <i r="2">
      <x v="68"/>
    </i>
    <i r="2">
      <x v="71"/>
    </i>
    <i r="2">
      <x v="75"/>
    </i>
    <i r="2">
      <x v="77"/>
    </i>
    <i t="blank">
      <x v="16"/>
    </i>
    <i>
      <x v="17"/>
    </i>
    <i r="1">
      <x/>
      <x v="78"/>
    </i>
    <i r="1">
      <x v="1"/>
      <x v="79"/>
    </i>
    <i r="1">
      <x v="2"/>
      <x v="97"/>
    </i>
    <i r="1">
      <x v="3"/>
      <x v="53"/>
    </i>
    <i r="1">
      <x v="4"/>
      <x v="7"/>
    </i>
    <i r="2">
      <x v="44"/>
    </i>
    <i r="2">
      <x v="51"/>
    </i>
    <i r="2">
      <x v="70"/>
    </i>
    <i r="1">
      <x v="8"/>
      <x v="1"/>
    </i>
    <i r="2">
      <x v="2"/>
    </i>
    <i r="2">
      <x v="3"/>
    </i>
    <i r="2">
      <x v="34"/>
    </i>
    <i r="2">
      <x v="37"/>
    </i>
    <i r="2">
      <x v="47"/>
    </i>
    <i r="2">
      <x v="57"/>
    </i>
    <i r="2">
      <x v="66"/>
    </i>
    <i r="1">
      <x v="16"/>
      <x/>
    </i>
    <i r="2">
      <x v="5"/>
    </i>
    <i r="2">
      <x v="20"/>
    </i>
    <i r="2">
      <x v="30"/>
    </i>
    <i r="2">
      <x v="45"/>
    </i>
    <i r="2">
      <x v="54"/>
    </i>
    <i r="2">
      <x v="60"/>
    </i>
    <i r="2">
      <x v="63"/>
    </i>
    <i r="2">
      <x v="69"/>
    </i>
    <i r="2">
      <x v="71"/>
    </i>
    <i r="2">
      <x v="84"/>
    </i>
    <i r="2">
      <x v="91"/>
    </i>
    <i t="blank">
      <x v="17"/>
    </i>
    <i>
      <x v="18"/>
    </i>
    <i r="1">
      <x/>
      <x v="79"/>
    </i>
    <i r="1">
      <x v="1"/>
      <x v="47"/>
    </i>
    <i r="1">
      <x v="2"/>
      <x v="1"/>
    </i>
    <i r="2">
      <x v="69"/>
    </i>
    <i r="2">
      <x v="78"/>
    </i>
    <i r="1">
      <x v="5"/>
      <x v="34"/>
    </i>
    <i r="2">
      <x v="51"/>
    </i>
    <i r="2">
      <x v="53"/>
    </i>
    <i r="2">
      <x v="54"/>
    </i>
    <i r="2">
      <x v="55"/>
    </i>
    <i r="1">
      <x v="10"/>
      <x v="2"/>
    </i>
    <i r="2">
      <x v="5"/>
    </i>
    <i r="2">
      <x v="13"/>
    </i>
    <i r="2">
      <x v="44"/>
    </i>
    <i r="2">
      <x v="70"/>
    </i>
    <i r="2">
      <x v="73"/>
    </i>
    <i r="2">
      <x v="76"/>
    </i>
    <i r="2">
      <x v="82"/>
    </i>
    <i r="2">
      <x v="84"/>
    </i>
    <i r="2">
      <x v="97"/>
    </i>
    <i t="blank">
      <x v="18"/>
    </i>
    <i>
      <x v="19"/>
    </i>
    <i r="1">
      <x/>
      <x v="90"/>
    </i>
    <i r="1">
      <x v="1"/>
      <x v="2"/>
    </i>
    <i r="2">
      <x v="22"/>
    </i>
    <i r="2">
      <x v="66"/>
    </i>
    <i r="2">
      <x v="79"/>
    </i>
    <i r="1">
      <x v="5"/>
      <x v="3"/>
    </i>
    <i r="2">
      <x v="9"/>
    </i>
    <i r="2">
      <x v="46"/>
    </i>
    <i r="2">
      <x v="51"/>
    </i>
    <i r="2">
      <x v="53"/>
    </i>
    <i r="2">
      <x v="76"/>
    </i>
    <i r="2">
      <x v="78"/>
    </i>
    <i r="1">
      <x v="12"/>
      <x v="1"/>
    </i>
    <i r="2">
      <x v="5"/>
    </i>
    <i r="2">
      <x v="8"/>
    </i>
    <i r="2">
      <x v="11"/>
    </i>
    <i r="2">
      <x v="16"/>
    </i>
    <i r="2">
      <x v="17"/>
    </i>
    <i r="2">
      <x v="18"/>
    </i>
    <i r="2">
      <x v="19"/>
    </i>
    <i r="2">
      <x v="20"/>
    </i>
    <i r="2">
      <x v="24"/>
    </i>
    <i r="2">
      <x v="25"/>
    </i>
    <i r="2">
      <x v="28"/>
    </i>
    <i r="2">
      <x v="33"/>
    </i>
    <i r="2">
      <x v="37"/>
    </i>
    <i r="2">
      <x v="40"/>
    </i>
    <i r="2">
      <x v="41"/>
    </i>
    <i r="2">
      <x v="47"/>
    </i>
    <i r="2">
      <x v="52"/>
    </i>
    <i r="2">
      <x v="62"/>
    </i>
    <i r="2">
      <x v="63"/>
    </i>
    <i r="2">
      <x v="64"/>
    </i>
    <i r="2">
      <x v="69"/>
    </i>
    <i r="2">
      <x v="70"/>
    </i>
    <i r="2">
      <x v="75"/>
    </i>
    <i r="2">
      <x v="82"/>
    </i>
    <i r="2">
      <x v="83"/>
    </i>
    <i r="2">
      <x v="84"/>
    </i>
    <i r="2">
      <x v="91"/>
    </i>
    <i r="2">
      <x v="93"/>
    </i>
    <i r="2">
      <x v="94"/>
    </i>
    <i r="2">
      <x v="95"/>
    </i>
    <i r="2">
      <x v="97"/>
    </i>
    <i t="blank">
      <x v="19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296">
      <pivotArea field="2" type="button" dataOnly="0" labelOnly="1" outline="0" axis="axisRow" fieldPosition="0"/>
    </format>
    <format dxfId="295">
      <pivotArea outline="0" fieldPosition="0">
        <references count="1">
          <reference field="4294967294" count="1">
            <x v="0"/>
          </reference>
        </references>
      </pivotArea>
    </format>
    <format dxfId="294">
      <pivotArea outline="0" fieldPosition="0">
        <references count="1">
          <reference field="4294967294" count="1">
            <x v="1"/>
          </reference>
        </references>
      </pivotArea>
    </format>
    <format dxfId="293">
      <pivotArea outline="0" fieldPosition="0">
        <references count="1">
          <reference field="4294967294" count="1">
            <x v="2"/>
          </reference>
        </references>
      </pivotArea>
    </format>
    <format dxfId="292">
      <pivotArea outline="0" fieldPosition="0">
        <references count="1">
          <reference field="4294967294" count="1">
            <x v="3"/>
          </reference>
        </references>
      </pivotArea>
    </format>
    <format dxfId="291">
      <pivotArea outline="0" fieldPosition="0">
        <references count="1">
          <reference field="4294967294" count="1">
            <x v="4"/>
          </reference>
        </references>
      </pivotArea>
    </format>
    <format dxfId="290">
      <pivotArea outline="0" fieldPosition="0">
        <references count="1">
          <reference field="4294967294" count="1">
            <x v="5"/>
          </reference>
        </references>
      </pivotArea>
    </format>
    <format dxfId="289">
      <pivotArea outline="0" fieldPosition="0">
        <references count="1">
          <reference field="4294967294" count="1">
            <x v="6"/>
          </reference>
        </references>
      </pivotArea>
    </format>
    <format dxfId="288">
      <pivotArea field="2" type="button" dataOnly="0" labelOnly="1" outline="0" axis="axisRow" fieldPosition="0"/>
    </format>
    <format dxfId="28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86">
      <pivotArea field="2" type="button" dataOnly="0" labelOnly="1" outline="0" axis="axisRow" fieldPosition="0"/>
    </format>
    <format dxfId="28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84">
      <pivotArea field="2" type="button" dataOnly="0" labelOnly="1" outline="0" axis="axisRow" fieldPosition="0"/>
    </format>
    <format dxfId="28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8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8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80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5F326DC-B828-4922-8A27-2662F1C7CF3F}" name="LTBL_31000" displayName="LTBL_31000" ref="B4:I20" totalsRowCount="1">
  <autoFilter ref="B4:I19" xr:uid="{45F326DC-B828-4922-8A27-2662F1C7CF3F}"/>
  <tableColumns count="8">
    <tableColumn id="9" xr3:uid="{61B6BE6C-B5DF-47E0-B691-8669B070B68D}" name="産業大分類" totalsRowLabel="合計" totalsRowDxfId="279"/>
    <tableColumn id="10" xr3:uid="{444A4FE6-A4C1-4C6B-A920-62D7D3597C45}" name="総数／事業所数" totalsRowFunction="custom" totalsRowDxfId="278" dataCellStyle="桁区切り" totalsRowCellStyle="桁区切り">
      <totalsRowFormula>SUM(LTBL_31000[総数／事業所数])</totalsRowFormula>
    </tableColumn>
    <tableColumn id="11" xr3:uid="{A1B9C4C0-4948-431F-9E39-4433490DE875}" name="総数／構成比" dataDxfId="277"/>
    <tableColumn id="12" xr3:uid="{2389865A-B83B-45BB-B14E-309911E01378}" name="個人／事業所数" totalsRowFunction="sum" totalsRowDxfId="276" dataCellStyle="桁区切り" totalsRowCellStyle="桁区切り"/>
    <tableColumn id="13" xr3:uid="{9557B136-ABBD-492A-8D76-BA149CEDB004}" name="個人／構成比" dataDxfId="275"/>
    <tableColumn id="14" xr3:uid="{1FDEEB48-05A8-475D-B98E-4DBE261AA207}" name="法人／事業所数" totalsRowFunction="sum" totalsRowDxfId="274" dataCellStyle="桁区切り" totalsRowCellStyle="桁区切り"/>
    <tableColumn id="15" xr3:uid="{81E45A06-AAB3-4E41-B4F9-9F022BD88C6F}" name="法人／構成比" dataDxfId="273"/>
    <tableColumn id="16" xr3:uid="{846EE2C5-2ECE-44C8-BA0B-F1E19F4D789F}" name="法人以外の団体／事業所数" totalsRowFunction="sum" totalsRowDxfId="272" dataCellStyle="桁区切り" totalsRow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77B51BB-C539-4FD8-8860-97F40236BDA6}" name="LTBL_31203" displayName="LTBL_31203" ref="B4:I20" totalsRowCount="1">
  <autoFilter ref="B4:I19" xr:uid="{877B51BB-C539-4FD8-8860-97F40236BDA6}"/>
  <tableColumns count="8">
    <tableColumn id="9" xr3:uid="{70FCFEB3-BAF5-45E4-AD7A-2756B79C9A42}" name="産業大分類" totalsRowLabel="合計" totalsRowDxfId="237"/>
    <tableColumn id="10" xr3:uid="{C36C3F62-6014-4904-9CC2-1E86AEE32334}" name="総数／事業所数" totalsRowFunction="custom" totalsRowDxfId="236" dataCellStyle="桁区切り" totalsRowCellStyle="桁区切り">
      <totalsRowFormula>SUM(LTBL_31203[総数／事業所数])</totalsRowFormula>
    </tableColumn>
    <tableColumn id="11" xr3:uid="{57E01116-0F62-48EC-9941-14B94AA24BD3}" name="総数／構成比" dataDxfId="235"/>
    <tableColumn id="12" xr3:uid="{5AED3D66-B4AE-4905-ACE6-353D2ED9C4A3}" name="個人／事業所数" totalsRowFunction="sum" totalsRowDxfId="234" dataCellStyle="桁区切り" totalsRowCellStyle="桁区切り"/>
    <tableColumn id="13" xr3:uid="{07923E8D-5D87-40AB-9F24-D8F0756BCF68}" name="個人／構成比" dataDxfId="233"/>
    <tableColumn id="14" xr3:uid="{4108836C-75D1-42B7-A6F9-FB7CABFA0427}" name="法人／事業所数" totalsRowFunction="sum" totalsRowDxfId="232" dataCellStyle="桁区切り" totalsRowCellStyle="桁区切り"/>
    <tableColumn id="15" xr3:uid="{CC5D939A-C217-407F-93EB-4DFC5FA64378}" name="法人／構成比" dataDxfId="231"/>
    <tableColumn id="16" xr3:uid="{7DAC42A7-7E6A-4404-B91B-BD48EC6CE44F}" name="法人以外の団体／事業所数" totalsRowFunction="sum" totalsRowDxfId="230" dataCellStyle="桁区切り" totalsRow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988467C-7799-4469-982B-E9ABF748D89C}" name="M_TABLE_31203" displayName="M_TABLE_31203" ref="B23:I46" totalsRowShown="0">
  <autoFilter ref="B23:I46" xr:uid="{D988467C-7799-4469-982B-E9ABF748D89C}"/>
  <tableColumns count="8">
    <tableColumn id="9" xr3:uid="{0FE79CDF-817E-4143-993A-4D7B086F0187}" name="産業中分類上位２０"/>
    <tableColumn id="10" xr3:uid="{65C6EB47-9E80-4BCE-8B9F-83E482FAC87F}" name="総数／事業所数" dataCellStyle="桁区切り"/>
    <tableColumn id="11" xr3:uid="{77F2C3C6-D558-4406-9A1B-10AC0738A583}" name="総数／構成比" dataDxfId="229"/>
    <tableColumn id="12" xr3:uid="{8E62ADB6-54FC-42CB-8F0C-29F0039FECF5}" name="個人／事業所数" dataCellStyle="桁区切り"/>
    <tableColumn id="13" xr3:uid="{E6577FE2-40CC-41F8-8A4A-5218A0D7978A}" name="個人／構成比" dataDxfId="228"/>
    <tableColumn id="14" xr3:uid="{D47DF9E5-4D81-4D72-8E8F-B089E8AEE97E}" name="法人／事業所数" dataCellStyle="桁区切り"/>
    <tableColumn id="15" xr3:uid="{39D48B6F-E293-4283-B392-3908CB3EEE5C}" name="法人／構成比" dataDxfId="227"/>
    <tableColumn id="16" xr3:uid="{C8B3DD74-4EF4-4921-BBAE-21D6F90EAD84}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ED266F5-D19C-41CA-B4B9-189E16849232}" name="S_TABLE_31203" displayName="S_TABLE_31203" ref="B49:I70" totalsRowShown="0">
  <autoFilter ref="B49:I70" xr:uid="{5ED266F5-D19C-41CA-B4B9-189E16849232}"/>
  <tableColumns count="8">
    <tableColumn id="9" xr3:uid="{BD520A9D-3030-4F8C-9AD7-BCC0B5CB0602}" name="産業小分類上位２０"/>
    <tableColumn id="10" xr3:uid="{68AA3B3C-2469-48D4-845F-EEF654F924B7}" name="総数／事業所数" dataCellStyle="桁区切り"/>
    <tableColumn id="11" xr3:uid="{4B49F9B3-77B8-429D-B419-4A2D92F701A8}" name="総数／構成比" dataDxfId="226"/>
    <tableColumn id="12" xr3:uid="{8914CD45-97B3-49C1-8C6F-C6B4C027C615}" name="個人／事業所数" dataCellStyle="桁区切り"/>
    <tableColumn id="13" xr3:uid="{555F7679-6C47-4035-A935-42920ADB648E}" name="個人／構成比" dataDxfId="225"/>
    <tableColumn id="14" xr3:uid="{29E51404-1056-4452-BC56-F58B16678376}" name="法人／事業所数" dataCellStyle="桁区切り"/>
    <tableColumn id="15" xr3:uid="{DD1BAFF3-7E8C-4D46-961B-15C8140AB779}" name="法人／構成比" dataDxfId="224"/>
    <tableColumn id="16" xr3:uid="{058FB2BD-DB34-463A-870E-BD22BFAF0CFA}" name="法人以外の団体／事業所数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CBDAC0D2-0092-413A-945B-87E81A9957BF}" name="LTBL_31204" displayName="LTBL_31204" ref="B4:I20" totalsRowCount="1">
  <autoFilter ref="B4:I19" xr:uid="{CBDAC0D2-0092-413A-945B-87E81A9957BF}"/>
  <tableColumns count="8">
    <tableColumn id="9" xr3:uid="{52BCA9B4-A976-4958-B67C-47DF410657D3}" name="産業大分類" totalsRowLabel="合計" totalsRowDxfId="223"/>
    <tableColumn id="10" xr3:uid="{9AA79BA8-031F-438A-9292-1BC8019EC5DE}" name="総数／事業所数" totalsRowFunction="custom" totalsRowDxfId="222" dataCellStyle="桁区切り" totalsRowCellStyle="桁区切り">
      <totalsRowFormula>SUM(LTBL_31204[総数／事業所数])</totalsRowFormula>
    </tableColumn>
    <tableColumn id="11" xr3:uid="{1652CFA3-D21F-484F-B99F-38010765B57D}" name="総数／構成比" dataDxfId="221"/>
    <tableColumn id="12" xr3:uid="{56A066A1-4AD0-4665-9A3B-B5DDA525C083}" name="個人／事業所数" totalsRowFunction="sum" totalsRowDxfId="220" dataCellStyle="桁区切り" totalsRowCellStyle="桁区切り"/>
    <tableColumn id="13" xr3:uid="{30254137-B04F-4A78-8B53-46141A4E85FC}" name="個人／構成比" dataDxfId="219"/>
    <tableColumn id="14" xr3:uid="{F6582B63-2815-4F61-A999-EF79380B75DA}" name="法人／事業所数" totalsRowFunction="sum" totalsRowDxfId="218" dataCellStyle="桁区切り" totalsRowCellStyle="桁区切り"/>
    <tableColumn id="15" xr3:uid="{ACCD2426-E858-4173-B96B-33470D56056A}" name="法人／構成比" dataDxfId="217"/>
    <tableColumn id="16" xr3:uid="{20333712-C86F-428B-8DCA-811865FBE2B6}" name="法人以外の団体／事業所数" totalsRowFunction="sum" totalsRowDxfId="216" dataCellStyle="桁区切り" totalsRow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106F311E-AC78-43C1-80A4-B756B526FDE4}" name="M_TABLE_31204" displayName="M_TABLE_31204" ref="B23:I43" totalsRowShown="0">
  <autoFilter ref="B23:I43" xr:uid="{106F311E-AC78-43C1-80A4-B756B526FDE4}"/>
  <tableColumns count="8">
    <tableColumn id="9" xr3:uid="{DC1B656D-A4E3-4BE5-87E1-FBC0569CBA4D}" name="産業中分類上位２０"/>
    <tableColumn id="10" xr3:uid="{C728DA8E-851F-4D2B-9256-BC102BAC0579}" name="総数／事業所数" dataCellStyle="桁区切り"/>
    <tableColumn id="11" xr3:uid="{A7790F99-4C00-4741-94E2-19DCA6FCAA71}" name="総数／構成比" dataDxfId="215"/>
    <tableColumn id="12" xr3:uid="{CD563952-3453-47D6-9562-46E399E5BC94}" name="個人／事業所数" dataCellStyle="桁区切り"/>
    <tableColumn id="13" xr3:uid="{C9230FF5-A302-403D-91A7-DE09F3FFB75F}" name="個人／構成比" dataDxfId="214"/>
    <tableColumn id="14" xr3:uid="{ACE123C7-5C41-423A-94CA-60444BCA8DF1}" name="法人／事業所数" dataCellStyle="桁区切り"/>
    <tableColumn id="15" xr3:uid="{ABA19B6D-367B-4981-BF87-5C7D450AD8AE}" name="法人／構成比" dataDxfId="213"/>
    <tableColumn id="16" xr3:uid="{68578623-D3D3-4BB8-BC0A-BFBA74CD9C8F}" name="法人以外の団体／事業所数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A0D9D3D3-95D3-4920-81AC-0E9408FDB548}" name="S_TABLE_31204" displayName="S_TABLE_31204" ref="B46:I69" totalsRowShown="0">
  <autoFilter ref="B46:I69" xr:uid="{A0D9D3D3-95D3-4920-81AC-0E9408FDB548}"/>
  <tableColumns count="8">
    <tableColumn id="9" xr3:uid="{850A0494-CB3C-4078-917A-EC739EF78AC5}" name="産業小分類上位２０"/>
    <tableColumn id="10" xr3:uid="{C3B5DB02-0B49-44B1-86FD-C41BEAA4FA72}" name="総数／事業所数" dataCellStyle="桁区切り"/>
    <tableColumn id="11" xr3:uid="{53295E42-4110-4165-BC32-5FE09A1C8051}" name="総数／構成比" dataDxfId="212"/>
    <tableColumn id="12" xr3:uid="{B6718606-4148-496D-9F8A-7578A7169A5D}" name="個人／事業所数" dataCellStyle="桁区切り"/>
    <tableColumn id="13" xr3:uid="{DB3D3A23-ACF1-4424-8FEF-FFCE92B4C6B3}" name="個人／構成比" dataDxfId="211"/>
    <tableColumn id="14" xr3:uid="{04CD97B7-B473-4A7D-85E3-9BAAC5854E30}" name="法人／事業所数" dataCellStyle="桁区切り"/>
    <tableColumn id="15" xr3:uid="{C98F77DA-DF10-40CB-907B-257736808325}" name="法人／構成比" dataDxfId="210"/>
    <tableColumn id="16" xr3:uid="{743E1843-9749-4DF0-9BA6-B901D20E8BF7}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A6913393-F8EC-45A7-9BDE-ADE4AE2FB898}" name="LTBL_31302" displayName="LTBL_31302" ref="B4:I20" totalsRowCount="1">
  <autoFilter ref="B4:I19" xr:uid="{A6913393-F8EC-45A7-9BDE-ADE4AE2FB898}"/>
  <tableColumns count="8">
    <tableColumn id="9" xr3:uid="{4DEECB61-FE37-448C-953E-73D21E6F7336}" name="産業大分類" totalsRowLabel="合計" totalsRowDxfId="209"/>
    <tableColumn id="10" xr3:uid="{7A45BDA9-7EA1-4B49-839A-A67F86CDE00E}" name="総数／事業所数" totalsRowFunction="custom" totalsRowDxfId="208" dataCellStyle="桁区切り" totalsRowCellStyle="桁区切り">
      <totalsRowFormula>SUM(LTBL_31302[総数／事業所数])</totalsRowFormula>
    </tableColumn>
    <tableColumn id="11" xr3:uid="{86EEC6A5-FA74-4E99-9082-C9BA8F4F620A}" name="総数／構成比" dataDxfId="207"/>
    <tableColumn id="12" xr3:uid="{3409F172-16FD-4267-8F6E-9D13A193575D}" name="個人／事業所数" totalsRowFunction="sum" totalsRowDxfId="206" dataCellStyle="桁区切り" totalsRowCellStyle="桁区切り"/>
    <tableColumn id="13" xr3:uid="{E0670198-D9C8-4C29-807A-524413BD095C}" name="個人／構成比" dataDxfId="205"/>
    <tableColumn id="14" xr3:uid="{798262B9-AD76-4F16-B953-0C3CCA174C33}" name="法人／事業所数" totalsRowFunction="sum" totalsRowDxfId="204" dataCellStyle="桁区切り" totalsRowCellStyle="桁区切り"/>
    <tableColumn id="15" xr3:uid="{7D3A24CF-288D-43EE-8639-041486D68623}" name="法人／構成比" dataDxfId="203"/>
    <tableColumn id="16" xr3:uid="{6B2543AB-D38D-4C22-957C-FAD00C0CC54A}" name="法人以外の団体／事業所数" totalsRowFunction="sum" totalsRowDxfId="202" dataCellStyle="桁区切り" totalsRow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2F6C0EC-D8C6-471D-B1EF-91688D4D6671}" name="M_TABLE_31302" displayName="M_TABLE_31302" ref="B23:I48" totalsRowShown="0">
  <autoFilter ref="B23:I48" xr:uid="{E2F6C0EC-D8C6-471D-B1EF-91688D4D6671}"/>
  <tableColumns count="8">
    <tableColumn id="9" xr3:uid="{A48E901D-C77C-4E3E-9F3B-F0CF670DC649}" name="産業中分類上位２０"/>
    <tableColumn id="10" xr3:uid="{F32E9DA8-A581-4F65-A30D-86FDEEB9B48B}" name="総数／事業所数" dataCellStyle="桁区切り"/>
    <tableColumn id="11" xr3:uid="{FBF3E33E-1F2B-410F-A172-A85FFEC74C8C}" name="総数／構成比" dataDxfId="201"/>
    <tableColumn id="12" xr3:uid="{214C7679-1E6E-45DC-8EB8-69439011B1F5}" name="個人／事業所数" dataCellStyle="桁区切り"/>
    <tableColumn id="13" xr3:uid="{8A20C002-8910-45FF-B1A5-BE8BAB19448B}" name="個人／構成比" dataDxfId="200"/>
    <tableColumn id="14" xr3:uid="{2ECA9555-6D1B-48BC-B648-4AB17FB53CE6}" name="法人／事業所数" dataCellStyle="桁区切り"/>
    <tableColumn id="15" xr3:uid="{DA71B5D3-6FC5-4EEC-B50A-2E7DFA3805C1}" name="法人／構成比" dataDxfId="199"/>
    <tableColumn id="16" xr3:uid="{B5FC39D8-AE0C-4AEB-B720-86BB86C381DA}" name="法人以外の団体／事業所数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7A88D65F-62A4-4B30-8F61-CB8136019DA4}" name="S_TABLE_31302" displayName="S_TABLE_31302" ref="B51:I72" totalsRowShown="0">
  <autoFilter ref="B51:I72" xr:uid="{7A88D65F-62A4-4B30-8F61-CB8136019DA4}"/>
  <tableColumns count="8">
    <tableColumn id="9" xr3:uid="{B1E88FAE-157F-467E-AE7A-3FCA403222BB}" name="産業小分類上位２０"/>
    <tableColumn id="10" xr3:uid="{42A5A39F-5AE4-439B-8D3B-6EAB5B07EEE2}" name="総数／事業所数" dataCellStyle="桁区切り"/>
    <tableColumn id="11" xr3:uid="{910FA035-A2EF-4B54-A6C5-C837315C3F70}" name="総数／構成比" dataDxfId="198"/>
    <tableColumn id="12" xr3:uid="{4769C480-0FAA-454E-B875-92A559481F57}" name="個人／事業所数" dataCellStyle="桁区切り"/>
    <tableColumn id="13" xr3:uid="{B0F41A19-93BD-4BA5-9E71-681B5C37BEEE}" name="個人／構成比" dataDxfId="197"/>
    <tableColumn id="14" xr3:uid="{EA3DA130-4F0C-45A9-A2FD-C318236D574B}" name="法人／事業所数" dataCellStyle="桁区切り"/>
    <tableColumn id="15" xr3:uid="{A6FFE7CB-80BA-433F-BBC1-61C390ADB068}" name="法人／構成比" dataDxfId="196"/>
    <tableColumn id="16" xr3:uid="{4D9345A5-5620-482E-8954-2BB104F5B189}" name="法人以外の団体／事業所数" dataCellStyle="桁区切り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317C0B6-DB90-4BE3-B807-B6DA2DECD3B9}" name="LTBL_31325" displayName="LTBL_31325" ref="B4:I20" totalsRowCount="1">
  <autoFilter ref="B4:I19" xr:uid="{0317C0B6-DB90-4BE3-B807-B6DA2DECD3B9}"/>
  <tableColumns count="8">
    <tableColumn id="9" xr3:uid="{C3779C8A-E2C1-4104-B8B6-31DFE3580B41}" name="産業大分類" totalsRowLabel="合計" totalsRowDxfId="195"/>
    <tableColumn id="10" xr3:uid="{4A1F4178-EFF7-4A11-B25C-602A1892B019}" name="総数／事業所数" totalsRowFunction="custom" totalsRowDxfId="194" dataCellStyle="桁区切り" totalsRowCellStyle="桁区切り">
      <totalsRowFormula>SUM(LTBL_31325[総数／事業所数])</totalsRowFormula>
    </tableColumn>
    <tableColumn id="11" xr3:uid="{31DA4E00-6388-44E1-A8D7-7932863A3379}" name="総数／構成比" dataDxfId="193"/>
    <tableColumn id="12" xr3:uid="{0626A8CB-F7AE-4719-B845-D4AE396728A6}" name="個人／事業所数" totalsRowFunction="sum" totalsRowDxfId="192" dataCellStyle="桁区切り" totalsRowCellStyle="桁区切り"/>
    <tableColumn id="13" xr3:uid="{70B0ED4D-3392-46E1-AABC-1E7C54B24258}" name="個人／構成比" dataDxfId="191"/>
    <tableColumn id="14" xr3:uid="{2BB16AD5-06B4-4EAC-A083-248F6ABE7B31}" name="法人／事業所数" totalsRowFunction="sum" totalsRowDxfId="190" dataCellStyle="桁区切り" totalsRowCellStyle="桁区切り"/>
    <tableColumn id="15" xr3:uid="{927E8D34-9513-4F99-819E-69FC820B8DC6}" name="法人／構成比" dataDxfId="189"/>
    <tableColumn id="16" xr3:uid="{254AA7F2-57F4-464C-9058-8EC080EC491C}" name="法人以外の団体／事業所数" totalsRowFunction="sum" totalsRowDxfId="188" dataCellStyle="桁区切り" totalsRow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217B009-7ADE-49CE-BFD9-ECCE96C106FC}" name="M_TABLE_31000" displayName="M_TABLE_31000" ref="B23:I43" totalsRowShown="0">
  <autoFilter ref="B23:I43" xr:uid="{F217B009-7ADE-49CE-BFD9-ECCE96C106FC}"/>
  <tableColumns count="8">
    <tableColumn id="9" xr3:uid="{772FE8B1-5200-416A-844E-A9FD65B91AAA}" name="産業中分類上位２０"/>
    <tableColumn id="10" xr3:uid="{31963531-2BC5-4765-BC50-B4A14E2FB63A}" name="総数／事業所数" dataCellStyle="桁区切り"/>
    <tableColumn id="11" xr3:uid="{973F8E55-964C-4639-929C-D3A9BAEA7DC1}" name="総数／構成比" dataDxfId="271"/>
    <tableColumn id="12" xr3:uid="{230AF87E-5647-4887-88D9-837EBCE2D53A}" name="個人／事業所数" dataCellStyle="桁区切り"/>
    <tableColumn id="13" xr3:uid="{4C912917-437D-45BB-82CC-CD6F82BAB481}" name="個人／構成比" dataDxfId="270"/>
    <tableColumn id="14" xr3:uid="{5F250108-0037-46C9-8DF3-8AE5F1B93F3C}" name="法人／事業所数" dataCellStyle="桁区切り"/>
    <tableColumn id="15" xr3:uid="{6FE54CF2-4AF2-4B40-9CBC-43DF19993878}" name="法人／構成比" dataDxfId="269"/>
    <tableColumn id="16" xr3:uid="{CB70680B-A430-4722-B4C2-52D73D331DCA}" name="法人以外の団体／事業所数" dataCellStyle="桁区切り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41F5E3B9-ED4D-41E5-AC73-5EA47AC24492}" name="M_TABLE_31325" displayName="M_TABLE_31325" ref="B23:I52" totalsRowShown="0">
  <autoFilter ref="B23:I52" xr:uid="{41F5E3B9-ED4D-41E5-AC73-5EA47AC24492}"/>
  <tableColumns count="8">
    <tableColumn id="9" xr3:uid="{541108DE-BE8E-4967-BA31-4870892C5696}" name="産業中分類上位２０"/>
    <tableColumn id="10" xr3:uid="{23F07180-8D2E-41AA-BD2B-8F59CDA7EACE}" name="総数／事業所数" dataCellStyle="桁区切り"/>
    <tableColumn id="11" xr3:uid="{E81E9D1A-147D-4CB0-BFA4-2E55A6D4B483}" name="総数／構成比" dataDxfId="187"/>
    <tableColumn id="12" xr3:uid="{D9BD62CA-ED4E-4C26-B3DC-66C53C6C5AC3}" name="個人／事業所数" dataCellStyle="桁区切り"/>
    <tableColumn id="13" xr3:uid="{B952E1D6-FCEA-4B1F-B0B7-67D736B7849D}" name="個人／構成比" dataDxfId="186"/>
    <tableColumn id="14" xr3:uid="{30CBE9F1-5F05-42E5-9177-60B10159FE62}" name="法人／事業所数" dataCellStyle="桁区切り"/>
    <tableColumn id="15" xr3:uid="{676803C6-DFD8-4F08-A9DA-9069D1EF6001}" name="法人／構成比" dataDxfId="185"/>
    <tableColumn id="16" xr3:uid="{8881E167-6D43-421A-84C3-A44C909E1A70}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E453C458-4C2B-42EA-8561-B048125CBC81}" name="S_TABLE_31325" displayName="S_TABLE_31325" ref="B55:I80" totalsRowShown="0">
  <autoFilter ref="B55:I80" xr:uid="{E453C458-4C2B-42EA-8561-B048125CBC81}"/>
  <tableColumns count="8">
    <tableColumn id="9" xr3:uid="{8251D500-0AE8-46D4-BFE4-6BC58E2075FA}" name="産業小分類上位２０"/>
    <tableColumn id="10" xr3:uid="{96E81BA3-B314-4735-BD6D-07DC3C84040E}" name="総数／事業所数" dataCellStyle="桁区切り"/>
    <tableColumn id="11" xr3:uid="{5EF5A607-34D6-496F-9396-9C3809850F2A}" name="総数／構成比" dataDxfId="184"/>
    <tableColumn id="12" xr3:uid="{63E9AEA5-6F6D-4D1F-8270-1DDE1F534DB4}" name="個人／事業所数" dataCellStyle="桁区切り"/>
    <tableColumn id="13" xr3:uid="{B153AC90-14D6-4F3E-A9FD-7403674EA1C1}" name="個人／構成比" dataDxfId="183"/>
    <tableColumn id="14" xr3:uid="{1605592F-68F4-49F5-8B4E-909D4090913D}" name="法人／事業所数" dataCellStyle="桁区切り"/>
    <tableColumn id="15" xr3:uid="{AD54224A-66A2-4086-81B9-9A87CC148FBD}" name="法人／構成比" dataDxfId="182"/>
    <tableColumn id="16" xr3:uid="{55938D31-6E10-4F30-AAB3-1256399D6771}" name="法人以外の団体／事業所数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5A697758-6749-4F22-8742-609C05A138DA}" name="LTBL_31328" displayName="LTBL_31328" ref="B4:I20" totalsRowCount="1">
  <autoFilter ref="B4:I19" xr:uid="{5A697758-6749-4F22-8742-609C05A138DA}"/>
  <tableColumns count="8">
    <tableColumn id="9" xr3:uid="{52A21378-ADDE-4A6F-83E8-BEE29C0D2C2E}" name="産業大分類" totalsRowLabel="合計" totalsRowDxfId="181"/>
    <tableColumn id="10" xr3:uid="{921DD939-1A37-45E4-A1D9-6957A2B87B76}" name="総数／事業所数" totalsRowFunction="custom" totalsRowDxfId="180" dataCellStyle="桁区切り" totalsRowCellStyle="桁区切り">
      <totalsRowFormula>SUM(LTBL_31328[総数／事業所数])</totalsRowFormula>
    </tableColumn>
    <tableColumn id="11" xr3:uid="{990A93CA-7173-45FB-8FB5-8253D313DED0}" name="総数／構成比" dataDxfId="179"/>
    <tableColumn id="12" xr3:uid="{C86F19EB-BAD1-4DB4-835D-433E3B12984A}" name="個人／事業所数" totalsRowFunction="sum" totalsRowDxfId="178" dataCellStyle="桁区切り" totalsRowCellStyle="桁区切り"/>
    <tableColumn id="13" xr3:uid="{59CD92C9-2D37-4AA7-8855-0B21F9986626}" name="個人／構成比" dataDxfId="177"/>
    <tableColumn id="14" xr3:uid="{07496189-F3AF-4C3A-AF46-50F67141C1E1}" name="法人／事業所数" totalsRowFunction="sum" totalsRowDxfId="176" dataCellStyle="桁区切り" totalsRowCellStyle="桁区切り"/>
    <tableColumn id="15" xr3:uid="{C278E730-D572-4B76-B2FF-A4BB1F680F5B}" name="法人／構成比" dataDxfId="175"/>
    <tableColumn id="16" xr3:uid="{E5D6737C-3AE9-4FCE-84E6-AE381519CD59}" name="法人以外の団体／事業所数" totalsRowFunction="sum" totalsRowDxfId="174" dataCellStyle="桁区切り" totalsRowCellStyle="桁区切り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E579F240-7029-408D-BFBF-0CC78554A5D5}" name="M_TABLE_31328" displayName="M_TABLE_31328" ref="B23:I55" totalsRowShown="0">
  <autoFilter ref="B23:I55" xr:uid="{E579F240-7029-408D-BFBF-0CC78554A5D5}"/>
  <tableColumns count="8">
    <tableColumn id="9" xr3:uid="{DBC0B7A7-D9F3-4B9B-AA22-083478A83F38}" name="産業中分類上位２０"/>
    <tableColumn id="10" xr3:uid="{06DF1AC9-A58D-4BD3-9298-878A24F3716A}" name="総数／事業所数" dataCellStyle="桁区切り"/>
    <tableColumn id="11" xr3:uid="{B8543713-B2F3-44CA-9DBD-87EE4FBEF3E5}" name="総数／構成比" dataDxfId="173"/>
    <tableColumn id="12" xr3:uid="{3372C553-E3F4-4A0D-80FC-BCDC33CB29DD}" name="個人／事業所数" dataCellStyle="桁区切り"/>
    <tableColumn id="13" xr3:uid="{030DD25C-C39A-49DE-AA02-DC139C668C22}" name="個人／構成比" dataDxfId="172"/>
    <tableColumn id="14" xr3:uid="{F2360112-1A6A-4A89-8056-3A7179DC0EC8}" name="法人／事業所数" dataCellStyle="桁区切り"/>
    <tableColumn id="15" xr3:uid="{6ADB0C4A-5820-4842-AB28-F8B8542152AC}" name="法人／構成比" dataDxfId="171"/>
    <tableColumn id="16" xr3:uid="{8612E222-8FAA-4587-9A41-C727579FEB8B}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A8998928-FE83-4793-9EEB-7507A2DB68BD}" name="S_TABLE_31328" displayName="S_TABLE_31328" ref="B58:I85" totalsRowShown="0">
  <autoFilter ref="B58:I85" xr:uid="{A8998928-FE83-4793-9EEB-7507A2DB68BD}"/>
  <tableColumns count="8">
    <tableColumn id="9" xr3:uid="{0F7F092E-87A8-4FCD-9F8A-823222DFAE31}" name="産業小分類上位２０"/>
    <tableColumn id="10" xr3:uid="{7D1073AB-C26A-4BC6-8C08-EDF7093C33F9}" name="総数／事業所数" dataCellStyle="桁区切り"/>
    <tableColumn id="11" xr3:uid="{75790C26-D41B-42B3-B81C-A30FD00BE0C5}" name="総数／構成比" dataDxfId="170"/>
    <tableColumn id="12" xr3:uid="{C02B717B-34DB-4AEB-867B-9F043CD2B5AE}" name="個人／事業所数" dataCellStyle="桁区切り"/>
    <tableColumn id="13" xr3:uid="{B60D9459-D48B-44C7-8640-CE3121D047B5}" name="個人／構成比" dataDxfId="169"/>
    <tableColumn id="14" xr3:uid="{0A807618-18D5-46B7-8751-5B2E1852E612}" name="法人／事業所数" dataCellStyle="桁区切り"/>
    <tableColumn id="15" xr3:uid="{DCF6C3B8-B92D-4807-B28C-097B4974F834}" name="法人／構成比" dataDxfId="168"/>
    <tableColumn id="16" xr3:uid="{AF20AF21-88D3-41FE-88D9-FE52E3BF68ED}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258E28E9-5502-492B-87D5-75A7AECC0E1C}" name="LTBL_31329" displayName="LTBL_31329" ref="B4:I20" totalsRowCount="1">
  <autoFilter ref="B4:I19" xr:uid="{258E28E9-5502-492B-87D5-75A7AECC0E1C}"/>
  <tableColumns count="8">
    <tableColumn id="9" xr3:uid="{C40936F5-DB70-4AC1-A8AB-8833057DA77F}" name="産業大分類" totalsRowLabel="合計" totalsRowDxfId="167"/>
    <tableColumn id="10" xr3:uid="{D9E5F18E-6516-4762-8670-BA33B129EE55}" name="総数／事業所数" totalsRowFunction="custom" totalsRowDxfId="166" dataCellStyle="桁区切り" totalsRowCellStyle="桁区切り">
      <totalsRowFormula>SUM(LTBL_31329[総数／事業所数])</totalsRowFormula>
    </tableColumn>
    <tableColumn id="11" xr3:uid="{86AA18DD-F82C-4644-83CA-248EEE5C7BF2}" name="総数／構成比" dataDxfId="165"/>
    <tableColumn id="12" xr3:uid="{10C59189-2ED9-469D-9D5E-36623A28E904}" name="個人／事業所数" totalsRowFunction="sum" totalsRowDxfId="164" dataCellStyle="桁区切り" totalsRowCellStyle="桁区切り"/>
    <tableColumn id="13" xr3:uid="{E8B4AEF8-D84D-4762-8F17-659CEA5494CC}" name="個人／構成比" dataDxfId="163"/>
    <tableColumn id="14" xr3:uid="{714F130C-0B5F-4987-8EAD-52EC20C0C5E0}" name="法人／事業所数" totalsRowFunction="sum" totalsRowDxfId="162" dataCellStyle="桁区切り" totalsRowCellStyle="桁区切り"/>
    <tableColumn id="15" xr3:uid="{83ECDDA4-A997-4A58-8318-015A4FF7FCB3}" name="法人／構成比" dataDxfId="161"/>
    <tableColumn id="16" xr3:uid="{63C05C31-9BB3-4A5E-95A1-22C6017A4877}" name="法人以外の団体／事業所数" totalsRowFunction="sum" totalsRowDxfId="160" dataCellStyle="桁区切り" totalsRow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4ACDB377-AAFD-4402-ADBC-A9C512D3D8FB}" name="M_TABLE_31329" displayName="M_TABLE_31329" ref="B23:I44" totalsRowShown="0">
  <autoFilter ref="B23:I44" xr:uid="{4ACDB377-AAFD-4402-ADBC-A9C512D3D8FB}"/>
  <tableColumns count="8">
    <tableColumn id="9" xr3:uid="{788230B9-43B1-4A5E-851B-5D2978B58785}" name="産業中分類上位２０"/>
    <tableColumn id="10" xr3:uid="{52926AE0-A4CF-4FB2-8E56-CBCBA4DCFEC7}" name="総数／事業所数" dataCellStyle="桁区切り"/>
    <tableColumn id="11" xr3:uid="{BAEFF45C-1F7B-46D0-916D-5D1019D95B67}" name="総数／構成比" dataDxfId="159"/>
    <tableColumn id="12" xr3:uid="{F90AE1E0-77F3-419E-AAC7-68F1AEF8E514}" name="個人／事業所数" dataCellStyle="桁区切り"/>
    <tableColumn id="13" xr3:uid="{D431F020-5AE3-4D04-8480-1BF636779146}" name="個人／構成比" dataDxfId="158"/>
    <tableColumn id="14" xr3:uid="{F0F5E0CE-56BD-48CD-8CAA-FCC8E7AD0D7A}" name="法人／事業所数" dataCellStyle="桁区切り"/>
    <tableColumn id="15" xr3:uid="{20691918-1EAF-4BD4-8226-5B0D0195C35E}" name="法人／構成比" dataDxfId="157"/>
    <tableColumn id="16" xr3:uid="{253E866B-23F0-4482-B952-7B619CC9C1AC}" name="法人以外の団体／事業所数" dataCellStyle="桁区切り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23F2D645-A7B9-4961-B3A6-1A5D091A6AE0}" name="S_TABLE_31329" displayName="S_TABLE_31329" ref="B47:I68" totalsRowShown="0">
  <autoFilter ref="B47:I68" xr:uid="{23F2D645-A7B9-4961-B3A6-1A5D091A6AE0}"/>
  <tableColumns count="8">
    <tableColumn id="9" xr3:uid="{DAFD1826-115F-46C4-B80E-F753D2457B3E}" name="産業小分類上位２０"/>
    <tableColumn id="10" xr3:uid="{AC89326E-86C3-4B20-A976-D8D49F7DD803}" name="総数／事業所数" dataCellStyle="桁区切り"/>
    <tableColumn id="11" xr3:uid="{06AF51AA-E9F4-4BEF-86B9-3FAFD87614BD}" name="総数／構成比" dataDxfId="156"/>
    <tableColumn id="12" xr3:uid="{6B8F8B22-EE80-4460-8192-E033DB18575E}" name="個人／事業所数" dataCellStyle="桁区切り"/>
    <tableColumn id="13" xr3:uid="{ADA66EED-28DD-4951-9477-994D4FE4E23B}" name="個人／構成比" dataDxfId="155"/>
    <tableColumn id="14" xr3:uid="{66FE37B4-9BD9-4CCE-93E6-B87D965CC12C}" name="法人／事業所数" dataCellStyle="桁区切り"/>
    <tableColumn id="15" xr3:uid="{C0935B5C-32D4-4168-B7A3-C0975C93EF2B}" name="法人／構成比" dataDxfId="154"/>
    <tableColumn id="16" xr3:uid="{A595B81F-86C3-4B6F-8A59-51A9D3AE24A5}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95294B62-EFF5-41D1-A92F-41BE219B2A94}" name="LTBL_31364" displayName="LTBL_31364" ref="B4:I20" totalsRowCount="1">
  <autoFilter ref="B4:I19" xr:uid="{95294B62-EFF5-41D1-A92F-41BE219B2A94}"/>
  <tableColumns count="8">
    <tableColumn id="9" xr3:uid="{88D0F6F2-C3CC-4BEB-BCCD-AF79AF05BD67}" name="産業大分類" totalsRowLabel="合計" totalsRowDxfId="153"/>
    <tableColumn id="10" xr3:uid="{4BC0908B-9926-4361-B285-938C65B91903}" name="総数／事業所数" totalsRowFunction="custom" totalsRowDxfId="152" dataCellStyle="桁区切り" totalsRowCellStyle="桁区切り">
      <totalsRowFormula>SUM(LTBL_31364[総数／事業所数])</totalsRowFormula>
    </tableColumn>
    <tableColumn id="11" xr3:uid="{3E2B89F2-F20A-48FD-838E-BCF609E73B07}" name="総数／構成比" dataDxfId="151"/>
    <tableColumn id="12" xr3:uid="{7433EABD-86BD-43C9-82BD-7F36A28923B7}" name="個人／事業所数" totalsRowFunction="sum" totalsRowDxfId="150" dataCellStyle="桁区切り" totalsRowCellStyle="桁区切り"/>
    <tableColumn id="13" xr3:uid="{9B9A107E-B353-4718-A4CF-C711F9493A9A}" name="個人／構成比" dataDxfId="149"/>
    <tableColumn id="14" xr3:uid="{A393F449-D13C-49FF-84D4-20ED73345246}" name="法人／事業所数" totalsRowFunction="sum" totalsRowDxfId="148" dataCellStyle="桁区切り" totalsRowCellStyle="桁区切り"/>
    <tableColumn id="15" xr3:uid="{C00086A8-6962-48C4-9692-4F2CE6DD57A0}" name="法人／構成比" dataDxfId="147"/>
    <tableColumn id="16" xr3:uid="{B2FFBE00-046B-4BFA-A258-A69C7C3A463E}" name="法人以外の団体／事業所数" totalsRowFunction="sum" totalsRowDxfId="146" dataCellStyle="桁区切り" totalsRow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7E877F95-262D-465C-B651-14B6C2C42C1E}" name="M_TABLE_31364" displayName="M_TABLE_31364" ref="B23:I49" totalsRowShown="0">
  <autoFilter ref="B23:I49" xr:uid="{7E877F95-262D-465C-B651-14B6C2C42C1E}"/>
  <tableColumns count="8">
    <tableColumn id="9" xr3:uid="{9DC0AA6C-369B-4825-AB50-1E88B28EEFEF}" name="産業中分類上位２０"/>
    <tableColumn id="10" xr3:uid="{F8858F09-759F-4450-99F3-8F85FE86F22B}" name="総数／事業所数" dataCellStyle="桁区切り"/>
    <tableColumn id="11" xr3:uid="{541C3C72-208A-47AD-8892-6B7416D602DA}" name="総数／構成比" dataDxfId="145"/>
    <tableColumn id="12" xr3:uid="{4E6E3606-1FFE-43E9-B1D6-8FADBB67AF99}" name="個人／事業所数" dataCellStyle="桁区切り"/>
    <tableColumn id="13" xr3:uid="{483D9C29-0319-4A3A-A49B-4111C775DB25}" name="個人／構成比" dataDxfId="144"/>
    <tableColumn id="14" xr3:uid="{16EFFB87-75C0-49E7-A7DE-37FC8D99A4DB}" name="法人／事業所数" dataCellStyle="桁区切り"/>
    <tableColumn id="15" xr3:uid="{ABEF048B-242F-4C32-BE67-A5A108064ECF}" name="法人／構成比" dataDxfId="143"/>
    <tableColumn id="16" xr3:uid="{6EA53F7A-813D-466E-B29F-754311762F74}" name="法人以外の団体／事業所数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B25231C-026C-44BA-B532-9F659387673B}" name="S_TABLE_31000" displayName="S_TABLE_31000" ref="B46:I66" totalsRowShown="0">
  <autoFilter ref="B46:I66" xr:uid="{DB25231C-026C-44BA-B532-9F659387673B}"/>
  <tableColumns count="8">
    <tableColumn id="9" xr3:uid="{4E5B9D08-5A77-4FB4-A986-9B74150B02B6}" name="産業小分類上位２０"/>
    <tableColumn id="10" xr3:uid="{7D5CB237-126A-4249-B7A6-43F407DC94B2}" name="総数／事業所数" dataCellStyle="桁区切り"/>
    <tableColumn id="11" xr3:uid="{0C8A0792-8EE6-4062-98D8-3CF5EEF78E38}" name="総数／構成比" dataDxfId="268"/>
    <tableColumn id="12" xr3:uid="{BDFC5D0C-AA1D-4730-9951-8C3B51F8EAD4}" name="個人／事業所数" dataCellStyle="桁区切り"/>
    <tableColumn id="13" xr3:uid="{8C8DD59C-9D0F-4030-986F-54ECC6522070}" name="個人／構成比" dataDxfId="267"/>
    <tableColumn id="14" xr3:uid="{6F24C399-BA00-4593-ADC1-C4295DD5F322}" name="法人／事業所数" dataCellStyle="桁区切り"/>
    <tableColumn id="15" xr3:uid="{F4127136-7CD9-4612-AC9B-D46C93A58AA0}" name="法人／構成比" dataDxfId="266"/>
    <tableColumn id="16" xr3:uid="{B6C2E2ED-1D88-45DB-AB7A-DB07C182B97E}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EE410B81-59AB-484E-A9EE-14D71E3B3448}" name="S_TABLE_31364" displayName="S_TABLE_31364" ref="B52:I73" totalsRowShown="0">
  <autoFilter ref="B52:I73" xr:uid="{EE410B81-59AB-484E-A9EE-14D71E3B3448}"/>
  <tableColumns count="8">
    <tableColumn id="9" xr3:uid="{58A0EE44-FABB-4640-8FBE-05B8ED9C9730}" name="産業小分類上位２０"/>
    <tableColumn id="10" xr3:uid="{1168A3D9-091F-45A5-8D34-389AD4CF7057}" name="総数／事業所数" dataCellStyle="桁区切り"/>
    <tableColumn id="11" xr3:uid="{E2A849C5-4899-4738-A41E-31B461C82077}" name="総数／構成比" dataDxfId="142"/>
    <tableColumn id="12" xr3:uid="{18B64D9F-F9C2-474A-ACDC-907BD78BFD3D}" name="個人／事業所数" dataCellStyle="桁区切り"/>
    <tableColumn id="13" xr3:uid="{6655E664-0C83-48FB-B734-D72FB0D78773}" name="個人／構成比" dataDxfId="141"/>
    <tableColumn id="14" xr3:uid="{F9183043-3D1A-4816-85C6-2E0E179AF987}" name="法人／事業所数" dataCellStyle="桁区切り"/>
    <tableColumn id="15" xr3:uid="{F9BAF1C5-0FE9-44C9-B238-6980267A5D1E}" name="法人／構成比" dataDxfId="140"/>
    <tableColumn id="16" xr3:uid="{3C76FE43-565E-43C2-801C-1F8EEF4E2EDF}" name="法人以外の団体／事業所数" dataCellStyle="桁区切り"/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92FE779D-D044-4067-95E7-AD490D975277}" name="LTBL_31370" displayName="LTBL_31370" ref="B4:I20" totalsRowCount="1">
  <autoFilter ref="B4:I19" xr:uid="{92FE779D-D044-4067-95E7-AD490D975277}"/>
  <tableColumns count="8">
    <tableColumn id="9" xr3:uid="{C59CE20C-200A-4CBE-912E-97509515673F}" name="産業大分類" totalsRowLabel="合計" totalsRowDxfId="139"/>
    <tableColumn id="10" xr3:uid="{807B89D8-2657-46C0-AA21-C91F2536B450}" name="総数／事業所数" totalsRowFunction="custom" totalsRowDxfId="138" dataCellStyle="桁区切り" totalsRowCellStyle="桁区切り">
      <totalsRowFormula>SUM(LTBL_31370[総数／事業所数])</totalsRowFormula>
    </tableColumn>
    <tableColumn id="11" xr3:uid="{958A20D2-294E-445A-BD26-91BA98553F72}" name="総数／構成比" dataDxfId="137"/>
    <tableColumn id="12" xr3:uid="{8E1ACE2F-34FB-455D-AF1A-0EC359A249B6}" name="個人／事業所数" totalsRowFunction="sum" totalsRowDxfId="136" dataCellStyle="桁区切り" totalsRowCellStyle="桁区切り"/>
    <tableColumn id="13" xr3:uid="{29D98216-BDA5-4448-8372-51A088449042}" name="個人／構成比" dataDxfId="135"/>
    <tableColumn id="14" xr3:uid="{88C40DFF-3286-42F5-AEB4-E84BCCBD09F1}" name="法人／事業所数" totalsRowFunction="sum" totalsRowDxfId="134" dataCellStyle="桁区切り" totalsRowCellStyle="桁区切り"/>
    <tableColumn id="15" xr3:uid="{6107C3EA-CD71-4E78-8D0B-6689C8076A3F}" name="法人／構成比" dataDxfId="133"/>
    <tableColumn id="16" xr3:uid="{F3633C37-3B2A-47A4-BE51-DFAB3C722CF9}" name="法人以外の団体／事業所数" totalsRowFunction="sum" totalsRowDxfId="132" dataCellStyle="桁区切り" totalsRow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8DA8ED01-2C7F-4504-9084-F764855E37CD}" name="M_TABLE_31370" displayName="M_TABLE_31370" ref="B23:I46" totalsRowShown="0">
  <autoFilter ref="B23:I46" xr:uid="{8DA8ED01-2C7F-4504-9084-F764855E37CD}"/>
  <tableColumns count="8">
    <tableColumn id="9" xr3:uid="{F7FFC182-1ECD-4DC3-932A-FCC2669F8ABD}" name="産業中分類上位２０"/>
    <tableColumn id="10" xr3:uid="{712135AB-6B89-4FA6-AE64-8E13AC8111C3}" name="総数／事業所数" dataCellStyle="桁区切り"/>
    <tableColumn id="11" xr3:uid="{FE6DB86A-9931-425F-AEC3-AC548964443D}" name="総数／構成比" dataDxfId="131"/>
    <tableColumn id="12" xr3:uid="{2F978918-F82C-4A2A-A17A-BE8B2811CF4E}" name="個人／事業所数" dataCellStyle="桁区切り"/>
    <tableColumn id="13" xr3:uid="{397C6624-18E3-412B-82A0-0C46AC876B23}" name="個人／構成比" dataDxfId="130"/>
    <tableColumn id="14" xr3:uid="{757CED13-DB14-421A-B0D7-E6BFA89DF019}" name="法人／事業所数" dataCellStyle="桁区切り"/>
    <tableColumn id="15" xr3:uid="{676A5FFF-4EA4-4551-A1F6-D709F6ECA535}" name="法人／構成比" dataDxfId="129"/>
    <tableColumn id="16" xr3:uid="{314EBB89-E38E-4CF0-8CEC-E12E92EA29F8}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F36932D7-6673-43F2-9DB0-80567BA1331C}" name="S_TABLE_31370" displayName="S_TABLE_31370" ref="B49:I69" totalsRowShown="0">
  <autoFilter ref="B49:I69" xr:uid="{F36932D7-6673-43F2-9DB0-80567BA1331C}"/>
  <tableColumns count="8">
    <tableColumn id="9" xr3:uid="{C8A47A6B-EE1F-45D2-AD65-48DB287BC675}" name="産業小分類上位２０"/>
    <tableColumn id="10" xr3:uid="{9FA479D5-A894-4A82-B7D2-3F995FC79EE0}" name="総数／事業所数" dataCellStyle="桁区切り"/>
    <tableColumn id="11" xr3:uid="{870A3549-2DCC-49DB-A8CE-86EDD5E4F7C3}" name="総数／構成比" dataDxfId="128"/>
    <tableColumn id="12" xr3:uid="{1B8280EB-AD02-4849-86F3-D6FC5CC96A48}" name="個人／事業所数" dataCellStyle="桁区切り"/>
    <tableColumn id="13" xr3:uid="{D2347A36-BEA7-4911-B563-94EFE9066796}" name="個人／構成比" dataDxfId="127"/>
    <tableColumn id="14" xr3:uid="{C8C38252-50D3-4A23-B0CB-FE5C05889CC9}" name="法人／事業所数" dataCellStyle="桁区切り"/>
    <tableColumn id="15" xr3:uid="{D3D1A19F-697C-4106-905C-D4CBD172E290}" name="法人／構成比" dataDxfId="126"/>
    <tableColumn id="16" xr3:uid="{724DCFAC-23CE-4E58-85F7-DC3BBAF3A2A1}" name="法人以外の団体／事業所数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8891D25A-BCA6-4610-8120-50D175E40949}" name="LTBL_31371" displayName="LTBL_31371" ref="B4:I20" totalsRowCount="1">
  <autoFilter ref="B4:I19" xr:uid="{8891D25A-BCA6-4610-8120-50D175E40949}"/>
  <tableColumns count="8">
    <tableColumn id="9" xr3:uid="{8049646D-F916-41D3-99E0-2EB6554198AF}" name="産業大分類" totalsRowLabel="合計" totalsRowDxfId="125"/>
    <tableColumn id="10" xr3:uid="{75AD2A5D-927F-4851-9AB4-5AA654C7FF86}" name="総数／事業所数" totalsRowFunction="custom" totalsRowDxfId="124" dataCellStyle="桁区切り" totalsRowCellStyle="桁区切り">
      <totalsRowFormula>SUM(LTBL_31371[総数／事業所数])</totalsRowFormula>
    </tableColumn>
    <tableColumn id="11" xr3:uid="{A2A82540-05D6-4988-826E-C5EB0D53694C}" name="総数／構成比" dataDxfId="123"/>
    <tableColumn id="12" xr3:uid="{85569D15-3448-4BDE-8F87-D3FDC8204CF9}" name="個人／事業所数" totalsRowFunction="sum" totalsRowDxfId="122" dataCellStyle="桁区切り" totalsRowCellStyle="桁区切り"/>
    <tableColumn id="13" xr3:uid="{7B026C06-F53E-41C0-8746-284D444AD130}" name="個人／構成比" dataDxfId="121"/>
    <tableColumn id="14" xr3:uid="{D38A195A-31BA-4EC3-BA18-B0A171AA92FC}" name="法人／事業所数" totalsRowFunction="sum" totalsRowDxfId="120" dataCellStyle="桁区切り" totalsRowCellStyle="桁区切り"/>
    <tableColumn id="15" xr3:uid="{AFF2964B-6CF2-44C9-9420-5608DFFCE7A7}" name="法人／構成比" dataDxfId="119"/>
    <tableColumn id="16" xr3:uid="{21599CAF-BCD6-4C4E-B403-72F0647AED98}" name="法人以外の団体／事業所数" totalsRowFunction="sum" totalsRowDxfId="118" dataCellStyle="桁区切り" totalsRowCellStyle="桁区切り"/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F884C54A-1070-485C-814E-ABAC3D04289F}" name="M_TABLE_31371" displayName="M_TABLE_31371" ref="B23:I43" totalsRowShown="0">
  <autoFilter ref="B23:I43" xr:uid="{F884C54A-1070-485C-814E-ABAC3D04289F}"/>
  <tableColumns count="8">
    <tableColumn id="9" xr3:uid="{F93CE26A-485B-4315-A9E7-68F850D4BE4B}" name="産業中分類上位２０"/>
    <tableColumn id="10" xr3:uid="{16555A65-54C8-4729-BD64-13AFB40C28ED}" name="総数／事業所数" dataCellStyle="桁区切り"/>
    <tableColumn id="11" xr3:uid="{1707C275-0646-4812-95D6-7BFB1DA20888}" name="総数／構成比" dataDxfId="117"/>
    <tableColumn id="12" xr3:uid="{24B70642-745A-4BD2-A77F-A1B0EC56D689}" name="個人／事業所数" dataCellStyle="桁区切り"/>
    <tableColumn id="13" xr3:uid="{B4499DFD-2511-40DA-A577-F79E7875766A}" name="個人／構成比" dataDxfId="116"/>
    <tableColumn id="14" xr3:uid="{44DF0B34-57AB-431F-84B4-040CB7DCE759}" name="法人／事業所数" dataCellStyle="桁区切り"/>
    <tableColumn id="15" xr3:uid="{E39E316D-DA9E-41B0-B304-DC661E215AE0}" name="法人／構成比" dataDxfId="115"/>
    <tableColumn id="16" xr3:uid="{5C72CFEC-43E6-41A6-BC80-EAEEBE48D814}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BC4883DC-A941-45EB-B7EC-5B94C9D85D42}" name="S_TABLE_31371" displayName="S_TABLE_31371" ref="B46:I68" totalsRowShown="0">
  <autoFilter ref="B46:I68" xr:uid="{BC4883DC-A941-45EB-B7EC-5B94C9D85D42}"/>
  <tableColumns count="8">
    <tableColumn id="9" xr3:uid="{4C82E8F9-34A3-4EF4-9F38-DD7DCD4C0732}" name="産業小分類上位２０"/>
    <tableColumn id="10" xr3:uid="{B826CBF1-C02B-4722-A106-0142038EDA44}" name="総数／事業所数" dataCellStyle="桁区切り"/>
    <tableColumn id="11" xr3:uid="{25DB8D11-6711-491F-BB39-0549E621AA74}" name="総数／構成比" dataDxfId="114"/>
    <tableColumn id="12" xr3:uid="{846DFA88-4468-44A9-B7ED-2EE0FB194389}" name="個人／事業所数" dataCellStyle="桁区切り"/>
    <tableColumn id="13" xr3:uid="{25D7DD35-6994-4307-BEE7-59E4812E096F}" name="個人／構成比" dataDxfId="113"/>
    <tableColumn id="14" xr3:uid="{7DA710E4-E46B-4F09-81E2-E33AF0ACA7D6}" name="法人／事業所数" dataCellStyle="桁区切り"/>
    <tableColumn id="15" xr3:uid="{DF9AB9D3-CF57-4BDB-9227-79AAE7C4C007}" name="法人／構成比" dataDxfId="112"/>
    <tableColumn id="16" xr3:uid="{F567B4F4-2CA3-47DF-ABA2-7DAEC9F47B4F}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1254D60F-6F9D-44AD-BF88-C64A010C7EF2}" name="LTBL_31372" displayName="LTBL_31372" ref="B4:I20" totalsRowCount="1">
  <autoFilter ref="B4:I19" xr:uid="{1254D60F-6F9D-44AD-BF88-C64A010C7EF2}"/>
  <tableColumns count="8">
    <tableColumn id="9" xr3:uid="{B5F2B1C9-79AC-4B9A-A8AB-9219565958DE}" name="産業大分類" totalsRowLabel="合計" totalsRowDxfId="111"/>
    <tableColumn id="10" xr3:uid="{743B6B2A-A89D-4922-AE61-D30F3D57FEE1}" name="総数／事業所数" totalsRowFunction="custom" totalsRowDxfId="110" dataCellStyle="桁区切り" totalsRowCellStyle="桁区切り">
      <totalsRowFormula>SUM(LTBL_31372[総数／事業所数])</totalsRowFormula>
    </tableColumn>
    <tableColumn id="11" xr3:uid="{B8B77BF5-B7F9-4FCB-A1A2-B89D34B17BE7}" name="総数／構成比" dataDxfId="109"/>
    <tableColumn id="12" xr3:uid="{E5658DD4-28D5-4D74-8DD0-AB2F4BD137AC}" name="個人／事業所数" totalsRowFunction="sum" totalsRowDxfId="108" dataCellStyle="桁区切り" totalsRowCellStyle="桁区切り"/>
    <tableColumn id="13" xr3:uid="{36D900BC-9C47-45EE-873A-D9F172AF3527}" name="個人／構成比" dataDxfId="107"/>
    <tableColumn id="14" xr3:uid="{F48622A6-753C-406A-9708-D797B7251306}" name="法人／事業所数" totalsRowFunction="sum" totalsRowDxfId="106" dataCellStyle="桁区切り" totalsRowCellStyle="桁区切り"/>
    <tableColumn id="15" xr3:uid="{79B218CE-A861-43EC-96E8-06DACC2A28F2}" name="法人／構成比" dataDxfId="105"/>
    <tableColumn id="16" xr3:uid="{481B1D9F-A947-4099-BB45-0C8A57C6A7CD}" name="法人以外の団体／事業所数" totalsRowFunction="sum" totalsRowDxfId="104" dataCellStyle="桁区切り" totalsRow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6D8CA150-50E3-4266-8BBE-D46DB607C57A}" name="M_TABLE_31372" displayName="M_TABLE_31372" ref="B23:I45" totalsRowShown="0">
  <autoFilter ref="B23:I45" xr:uid="{6D8CA150-50E3-4266-8BBE-D46DB607C57A}"/>
  <tableColumns count="8">
    <tableColumn id="9" xr3:uid="{021FB624-AEDF-409D-AECE-0C35D7F903FB}" name="産業中分類上位２０"/>
    <tableColumn id="10" xr3:uid="{34AE8D2D-D9D7-41AC-B305-4F232D53122B}" name="総数／事業所数" dataCellStyle="桁区切り"/>
    <tableColumn id="11" xr3:uid="{B30AE5C4-604A-46A6-9FFB-22B8BD7C121D}" name="総数／構成比" dataDxfId="103"/>
    <tableColumn id="12" xr3:uid="{4BBEFF46-A09A-4904-94C4-6F176FA4BD14}" name="個人／事業所数" dataCellStyle="桁区切り"/>
    <tableColumn id="13" xr3:uid="{AC949FCA-6594-4CE9-82F6-CA2D6B94442C}" name="個人／構成比" dataDxfId="102"/>
    <tableColumn id="14" xr3:uid="{CBF50344-FE70-4900-A940-92F2A3341093}" name="法人／事業所数" dataCellStyle="桁区切り"/>
    <tableColumn id="15" xr3:uid="{D3880AC0-129B-4376-AB19-7B7C32DB9617}" name="法人／構成比" dataDxfId="101"/>
    <tableColumn id="16" xr3:uid="{25BA2F3E-7BD1-43BC-820F-E57324B14537}" name="法人以外の団体／事業所数" dataCellStyle="桁区切り"/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44FF19D3-EB51-459A-B811-1ACC0D6E19BB}" name="S_TABLE_31372" displayName="S_TABLE_31372" ref="B48:I71" totalsRowShown="0">
  <autoFilter ref="B48:I71" xr:uid="{44FF19D3-EB51-459A-B811-1ACC0D6E19BB}"/>
  <tableColumns count="8">
    <tableColumn id="9" xr3:uid="{79D4FCF2-5231-438C-9A92-CCFF28C08698}" name="産業小分類上位２０"/>
    <tableColumn id="10" xr3:uid="{74479EFE-3EB9-4A9E-BF6D-12A833A557D3}" name="総数／事業所数" dataCellStyle="桁区切り"/>
    <tableColumn id="11" xr3:uid="{E820B0C0-1E09-4436-9C1B-B10B4120562F}" name="総数／構成比" dataDxfId="100"/>
    <tableColumn id="12" xr3:uid="{1D11CE99-B87E-440F-BB25-2CDA0832FC8E}" name="個人／事業所数" dataCellStyle="桁区切り"/>
    <tableColumn id="13" xr3:uid="{7035878F-C5AD-4794-8073-A6C38B121A5F}" name="個人／構成比" dataDxfId="99"/>
    <tableColumn id="14" xr3:uid="{4B8CDBDF-B15C-4018-A249-3BD5BBF26692}" name="法人／事業所数" dataCellStyle="桁区切り"/>
    <tableColumn id="15" xr3:uid="{49B87EE3-052A-4798-900B-C05222008C60}" name="法人／構成比" dataDxfId="98"/>
    <tableColumn id="16" xr3:uid="{22DE7C58-389A-4854-B911-0C8475C6268D}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6B0070E-DA35-46ED-8224-322BF6C3D216}" name="LTBL_31201" displayName="LTBL_31201" ref="B4:I20" totalsRowCount="1">
  <autoFilter ref="B4:I19" xr:uid="{66B0070E-DA35-46ED-8224-322BF6C3D216}"/>
  <tableColumns count="8">
    <tableColumn id="9" xr3:uid="{724FE1C2-FB3F-4F67-B63A-437E94F98973}" name="産業大分類" totalsRowLabel="合計" totalsRowDxfId="265"/>
    <tableColumn id="10" xr3:uid="{FFB28C01-4CBD-4BDC-A5C7-1D472FAD1E94}" name="総数／事業所数" totalsRowFunction="custom" totalsRowDxfId="264" dataCellStyle="桁区切り" totalsRowCellStyle="桁区切り">
      <totalsRowFormula>SUM(LTBL_31201[総数／事業所数])</totalsRowFormula>
    </tableColumn>
    <tableColumn id="11" xr3:uid="{3FB43BEE-E464-4011-8078-9EED2AA170E7}" name="総数／構成比" dataDxfId="263"/>
    <tableColumn id="12" xr3:uid="{B265B1C9-C89E-47B1-A17D-59959C892608}" name="個人／事業所数" totalsRowFunction="sum" totalsRowDxfId="262" dataCellStyle="桁区切り" totalsRowCellStyle="桁区切り"/>
    <tableColumn id="13" xr3:uid="{E1E18522-3A22-401A-92F1-15DBF34A6D43}" name="個人／構成比" dataDxfId="261"/>
    <tableColumn id="14" xr3:uid="{993ACDE8-49FA-49B2-AF3D-99B97923889A}" name="法人／事業所数" totalsRowFunction="sum" totalsRowDxfId="260" dataCellStyle="桁区切り" totalsRowCellStyle="桁区切り"/>
    <tableColumn id="15" xr3:uid="{F38B701F-38AF-4D2C-81F7-7DE2DEBAD21F}" name="法人／構成比" dataDxfId="259"/>
    <tableColumn id="16" xr3:uid="{E4B6CB87-61AD-4AC4-A45B-B47E1ECD1E23}" name="法人以外の団体／事業所数" totalsRowFunction="sum" totalsRowDxfId="258" dataCellStyle="桁区切り" totalsRow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7758C460-CD18-4318-AEFD-0F2ACE416E63}" name="LTBL_31384" displayName="LTBL_31384" ref="B4:I20" totalsRowCount="1">
  <autoFilter ref="B4:I19" xr:uid="{7758C460-CD18-4318-AEFD-0F2ACE416E63}"/>
  <tableColumns count="8">
    <tableColumn id="9" xr3:uid="{34892E09-7EEF-4FF9-A7EE-46E6863E5B9B}" name="産業大分類" totalsRowLabel="合計" totalsRowDxfId="97"/>
    <tableColumn id="10" xr3:uid="{B6339B97-FC52-4D10-BC55-13420D289C6F}" name="総数／事業所数" totalsRowFunction="custom" totalsRowDxfId="96" dataCellStyle="桁区切り" totalsRowCellStyle="桁区切り">
      <totalsRowFormula>SUM(LTBL_31384[総数／事業所数])</totalsRowFormula>
    </tableColumn>
    <tableColumn id="11" xr3:uid="{C967D10E-C683-4350-A080-65716D84B763}" name="総数／構成比" dataDxfId="95"/>
    <tableColumn id="12" xr3:uid="{991541B5-40E5-4DFA-B411-29083D03FB88}" name="個人／事業所数" totalsRowFunction="sum" totalsRowDxfId="94" dataCellStyle="桁区切り" totalsRowCellStyle="桁区切り"/>
    <tableColumn id="13" xr3:uid="{496288B1-69E8-4EEF-8379-CB29813C01C3}" name="個人／構成比" dataDxfId="93"/>
    <tableColumn id="14" xr3:uid="{3B3ADCAB-EA66-4319-8A7C-388C4E66232F}" name="法人／事業所数" totalsRowFunction="sum" totalsRowDxfId="92" dataCellStyle="桁区切り" totalsRowCellStyle="桁区切り"/>
    <tableColumn id="15" xr3:uid="{881927BE-BA1A-4A8F-92FC-7FC1B89A0790}" name="法人／構成比" dataDxfId="91"/>
    <tableColumn id="16" xr3:uid="{64DE25BE-2FA9-478F-9FEF-EF42A2FE9D85}" name="法人以外の団体／事業所数" totalsRowFunction="sum" totalsRowDxfId="90" dataCellStyle="桁区切り" totalsRow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4001CEA2-1F38-4AA9-8C09-11678B7FBC97}" name="M_TABLE_31384" displayName="M_TABLE_31384" ref="B23:I52" totalsRowShown="0">
  <autoFilter ref="B23:I52" xr:uid="{4001CEA2-1F38-4AA9-8C09-11678B7FBC97}"/>
  <tableColumns count="8">
    <tableColumn id="9" xr3:uid="{8F702D5C-002C-4644-96DF-BAB2A61BBA4C}" name="産業中分類上位２０"/>
    <tableColumn id="10" xr3:uid="{3C0F40E0-3C39-4DBA-8B20-EA0A683AF4F2}" name="総数／事業所数" dataCellStyle="桁区切り"/>
    <tableColumn id="11" xr3:uid="{BC48F786-0539-4FBA-AA25-4B1D7611E175}" name="総数／構成比" dataDxfId="89"/>
    <tableColumn id="12" xr3:uid="{1361C396-B1AF-433D-A358-723FF710314F}" name="個人／事業所数" dataCellStyle="桁区切り"/>
    <tableColumn id="13" xr3:uid="{3BA41035-E757-437C-8704-97BEF802259A}" name="個人／構成比" dataDxfId="88"/>
    <tableColumn id="14" xr3:uid="{A3B22EFD-EB5F-41CD-BDB3-DC1FC96BB97F}" name="法人／事業所数" dataCellStyle="桁区切り"/>
    <tableColumn id="15" xr3:uid="{90E0592D-9CDE-4208-BB38-BE618434F6F5}" name="法人／構成比" dataDxfId="87"/>
    <tableColumn id="16" xr3:uid="{02079251-4C36-4906-8B71-C4418A4B7EBE}" name="法人以外の団体／事業所数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59FCF4D8-E6F5-406E-AD0F-F02D704116EA}" name="S_TABLE_31384" displayName="S_TABLE_31384" ref="B55:I79" totalsRowShown="0">
  <autoFilter ref="B55:I79" xr:uid="{59FCF4D8-E6F5-406E-AD0F-F02D704116EA}"/>
  <tableColumns count="8">
    <tableColumn id="9" xr3:uid="{482DC984-5D52-423B-8CE4-65792A1C5C22}" name="産業小分類上位２０"/>
    <tableColumn id="10" xr3:uid="{894669D4-8AF2-4319-9590-9C3A2F5685C7}" name="総数／事業所数" dataCellStyle="桁区切り"/>
    <tableColumn id="11" xr3:uid="{FB17550A-6F98-457D-BE70-28AD0CBA32F2}" name="総数／構成比" dataDxfId="86"/>
    <tableColumn id="12" xr3:uid="{31754D26-816D-4C6C-B450-24BC3E948999}" name="個人／事業所数" dataCellStyle="桁区切り"/>
    <tableColumn id="13" xr3:uid="{87347EC0-3A4E-4345-9D58-2706F3542020}" name="個人／構成比" dataDxfId="85"/>
    <tableColumn id="14" xr3:uid="{06C42314-CD1E-4FEB-8025-D462B0CB9CC5}" name="法人／事業所数" dataCellStyle="桁区切り"/>
    <tableColumn id="15" xr3:uid="{70B9F5A7-DF39-476E-BD0D-5917C3A9534A}" name="法人／構成比" dataDxfId="84"/>
    <tableColumn id="16" xr3:uid="{92D3D72B-81F7-4175-BA02-D6556FA19581}" name="法人以外の団体／事業所数" dataCellStyle="桁区切り"/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D5E4414C-C6D8-4CE1-BD1D-10D854B9F381}" name="LTBL_31386" displayName="LTBL_31386" ref="B4:I20" totalsRowCount="1">
  <autoFilter ref="B4:I19" xr:uid="{D5E4414C-C6D8-4CE1-BD1D-10D854B9F381}"/>
  <tableColumns count="8">
    <tableColumn id="9" xr3:uid="{9D6E6D19-E441-4811-94A3-73FC96E0DED8}" name="産業大分類" totalsRowLabel="合計" totalsRowDxfId="83"/>
    <tableColumn id="10" xr3:uid="{2914D35F-6328-4F29-981D-7ACBFBF4F18E}" name="総数／事業所数" totalsRowFunction="custom" totalsRowDxfId="82" dataCellStyle="桁区切り" totalsRowCellStyle="桁区切り">
      <totalsRowFormula>SUM(LTBL_31386[総数／事業所数])</totalsRowFormula>
    </tableColumn>
    <tableColumn id="11" xr3:uid="{DFF629E8-1B84-46B4-9666-A271BB4F3352}" name="総数／構成比" dataDxfId="81"/>
    <tableColumn id="12" xr3:uid="{4C038843-83AD-4E74-A482-858DE730ED3E}" name="個人／事業所数" totalsRowFunction="sum" totalsRowDxfId="80" dataCellStyle="桁区切り" totalsRowCellStyle="桁区切り"/>
    <tableColumn id="13" xr3:uid="{BB14E848-CB9F-4012-938F-1206018724CC}" name="個人／構成比" dataDxfId="79"/>
    <tableColumn id="14" xr3:uid="{128876AC-4279-4297-9E54-0A13F7D8F41B}" name="法人／事業所数" totalsRowFunction="sum" totalsRowDxfId="78" dataCellStyle="桁区切り" totalsRowCellStyle="桁区切り"/>
    <tableColumn id="15" xr3:uid="{132B20C3-B010-438A-B8D9-797EB0D5BE26}" name="法人／構成比" dataDxfId="77"/>
    <tableColumn id="16" xr3:uid="{0E75F201-D9E3-42D2-95A2-CE1D472D6260}" name="法人以外の団体／事業所数" totalsRowFunction="sum" totalsRowDxfId="76" dataCellStyle="桁区切り" totalsRow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634040BF-099B-44E6-8116-634E11D3D7AF}" name="M_TABLE_31386" displayName="M_TABLE_31386" ref="B23:I44" totalsRowShown="0">
  <autoFilter ref="B23:I44" xr:uid="{634040BF-099B-44E6-8116-634E11D3D7AF}"/>
  <tableColumns count="8">
    <tableColumn id="9" xr3:uid="{CDDC1F3E-0071-45F4-ACBB-792ED9800C87}" name="産業中分類上位２０"/>
    <tableColumn id="10" xr3:uid="{8CB8D684-9789-4AD6-AF01-4B8BF8036FE1}" name="総数／事業所数" dataCellStyle="桁区切り"/>
    <tableColumn id="11" xr3:uid="{5D918336-AA51-4EED-84C1-D06A55E8AAED}" name="総数／構成比" dataDxfId="75"/>
    <tableColumn id="12" xr3:uid="{334FE955-06F8-44E1-9C50-9841B731812D}" name="個人／事業所数" dataCellStyle="桁区切り"/>
    <tableColumn id="13" xr3:uid="{277A4B07-315F-40D7-ABC7-283DC748871E}" name="個人／構成比" dataDxfId="74"/>
    <tableColumn id="14" xr3:uid="{1AAF563B-E9F4-4BCD-B97C-9FCF2B4CB27E}" name="法人／事業所数" dataCellStyle="桁区切り"/>
    <tableColumn id="15" xr3:uid="{E8AD24E3-BAAE-454E-8D6A-C82AC132D294}" name="法人／構成比" dataDxfId="73"/>
    <tableColumn id="16" xr3:uid="{B3AD096E-352A-4300-AD81-2927D543F377}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7715C3C8-239D-4297-BD8D-6D1906683D25}" name="S_TABLE_31386" displayName="S_TABLE_31386" ref="B47:I71" totalsRowShown="0">
  <autoFilter ref="B47:I71" xr:uid="{7715C3C8-239D-4297-BD8D-6D1906683D25}"/>
  <tableColumns count="8">
    <tableColumn id="9" xr3:uid="{0F3AC05E-394E-44AD-91CA-F12C31900BFF}" name="産業小分類上位２０"/>
    <tableColumn id="10" xr3:uid="{71195549-27E1-4FA9-BD90-8FDFC11C44AA}" name="総数／事業所数" dataCellStyle="桁区切り"/>
    <tableColumn id="11" xr3:uid="{B4393797-2641-460E-AE85-E759011338E8}" name="総数／構成比" dataDxfId="72"/>
    <tableColumn id="12" xr3:uid="{7D54D486-924B-49D7-8964-4025388792C5}" name="個人／事業所数" dataCellStyle="桁区切り"/>
    <tableColumn id="13" xr3:uid="{20E28D13-4F70-4445-825B-39CC31324CE2}" name="個人／構成比" dataDxfId="71"/>
    <tableColumn id="14" xr3:uid="{5FB9E84B-B9D9-4DC9-A88E-94DA073B79C9}" name="法人／事業所数" dataCellStyle="桁区切り"/>
    <tableColumn id="15" xr3:uid="{4898FFBC-236D-4991-82F7-5ED936AC7B48}" name="法人／構成比" dataDxfId="70"/>
    <tableColumn id="16" xr3:uid="{DA0728E8-4A53-4698-A5AB-374DDA31BCB0}" name="法人以外の団体／事業所数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8B8A65B3-5014-4A37-847B-2347998AC89A}" name="LTBL_31389" displayName="LTBL_31389" ref="B4:I20" totalsRowCount="1">
  <autoFilter ref="B4:I19" xr:uid="{8B8A65B3-5014-4A37-847B-2347998AC89A}"/>
  <tableColumns count="8">
    <tableColumn id="9" xr3:uid="{92CCCA69-18A8-44E7-9FF6-4064474E4501}" name="産業大分類" totalsRowLabel="合計" totalsRowDxfId="69"/>
    <tableColumn id="10" xr3:uid="{75C3B5ED-38E1-4EA0-9C0D-928F0F5F0360}" name="総数／事業所数" totalsRowFunction="custom" totalsRowDxfId="68" dataCellStyle="桁区切り" totalsRowCellStyle="桁区切り">
      <totalsRowFormula>SUM(LTBL_31389[総数／事業所数])</totalsRowFormula>
    </tableColumn>
    <tableColumn id="11" xr3:uid="{0CCFD88C-D23E-46DD-88ED-7B42BFD3C14D}" name="総数／構成比" dataDxfId="67"/>
    <tableColumn id="12" xr3:uid="{02037BC4-0E40-4087-BEBE-D165A8619064}" name="個人／事業所数" totalsRowFunction="sum" totalsRowDxfId="66" dataCellStyle="桁区切り" totalsRowCellStyle="桁区切り"/>
    <tableColumn id="13" xr3:uid="{2D62C530-42AB-4DFC-9056-472576E1C715}" name="個人／構成比" dataDxfId="65"/>
    <tableColumn id="14" xr3:uid="{143C1908-1B33-481E-B1A9-6D4E6EB5D76D}" name="法人／事業所数" totalsRowFunction="sum" totalsRowDxfId="64" dataCellStyle="桁区切り" totalsRowCellStyle="桁区切り"/>
    <tableColumn id="15" xr3:uid="{AD62DF9F-8A86-411E-AF33-B2D11943E6D9}" name="法人／構成比" dataDxfId="63"/>
    <tableColumn id="16" xr3:uid="{58939BC1-7200-46E6-BCF3-C450EA8A6BB7}" name="法人以外の団体／事業所数" totalsRowFunction="sum" totalsRowDxfId="62" dataCellStyle="桁区切り" totalsRowCellStyle="桁区切り"/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C767400D-B2A7-4B63-A756-4296640AB039}" name="M_TABLE_31389" displayName="M_TABLE_31389" ref="B23:I47" totalsRowShown="0">
  <autoFilter ref="B23:I47" xr:uid="{C767400D-B2A7-4B63-A756-4296640AB039}"/>
  <tableColumns count="8">
    <tableColumn id="9" xr3:uid="{CBFE8C7A-2E9B-418D-BBE7-130F4C8CA225}" name="産業中分類上位２０"/>
    <tableColumn id="10" xr3:uid="{86AAD006-D09D-4CE6-9B1C-546352C4B998}" name="総数／事業所数" dataCellStyle="桁区切り"/>
    <tableColumn id="11" xr3:uid="{0A0C2638-648A-42C6-8830-BEB07F80A335}" name="総数／構成比" dataDxfId="61"/>
    <tableColumn id="12" xr3:uid="{C8D6E566-9282-4E71-9411-EDF125A066E9}" name="個人／事業所数" dataCellStyle="桁区切り"/>
    <tableColumn id="13" xr3:uid="{C5092989-FC91-490E-9A9F-556A54AAA8AA}" name="個人／構成比" dataDxfId="60"/>
    <tableColumn id="14" xr3:uid="{E6D0C335-073C-41E7-BD58-3234BCC7AB4F}" name="法人／事業所数" dataCellStyle="桁区切り"/>
    <tableColumn id="15" xr3:uid="{FE55221B-6E77-44FC-97F8-49E22661BF1A}" name="法人／構成比" dataDxfId="59"/>
    <tableColumn id="16" xr3:uid="{B83E604B-B7AE-4D7E-819B-02A30B78F25D}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7B1F3752-6C8A-46D7-8A2A-8630E1F485A8}" name="S_TABLE_31389" displayName="S_TABLE_31389" ref="B50:I84" totalsRowShown="0">
  <autoFilter ref="B50:I84" xr:uid="{7B1F3752-6C8A-46D7-8A2A-8630E1F485A8}"/>
  <tableColumns count="8">
    <tableColumn id="9" xr3:uid="{72A06FA5-4019-4C69-A56D-193C6EA025DA}" name="産業小分類上位２０"/>
    <tableColumn id="10" xr3:uid="{7DBBC296-5326-4EB4-8600-D9D49AF1BEB3}" name="総数／事業所数" dataCellStyle="桁区切り"/>
    <tableColumn id="11" xr3:uid="{44B4AA60-FCAF-47DF-82AD-AB0AFC0CA39B}" name="総数／構成比" dataDxfId="58"/>
    <tableColumn id="12" xr3:uid="{9771166D-B7B9-4636-860D-873B4B47F11E}" name="個人／事業所数" dataCellStyle="桁区切り"/>
    <tableColumn id="13" xr3:uid="{6A74817D-F648-4669-B140-1E6EA05A5357}" name="個人／構成比" dataDxfId="57"/>
    <tableColumn id="14" xr3:uid="{59D6CB69-C29A-4A39-A009-3D325AA2E985}" name="法人／事業所数" dataCellStyle="桁区切り"/>
    <tableColumn id="15" xr3:uid="{52F77D1C-E40D-4374-B019-9BABC2AAED8C}" name="法人／構成比" dataDxfId="56"/>
    <tableColumn id="16" xr3:uid="{D3E7E512-2034-4F40-9CE7-118B36824A38}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B88699CE-38C4-45E2-B2C8-C4BDEDFD5A21}" name="LTBL_31390" displayName="LTBL_31390" ref="B4:I20" totalsRowCount="1">
  <autoFilter ref="B4:I19" xr:uid="{B88699CE-38C4-45E2-B2C8-C4BDEDFD5A21}"/>
  <tableColumns count="8">
    <tableColumn id="9" xr3:uid="{8645C717-3B56-4FDA-89F8-E3E7D47D077F}" name="産業大分類" totalsRowLabel="合計" totalsRowDxfId="55"/>
    <tableColumn id="10" xr3:uid="{66D5FDCC-8D78-405B-9C15-3266065CC519}" name="総数／事業所数" totalsRowFunction="custom" totalsRowDxfId="54" dataCellStyle="桁区切り" totalsRowCellStyle="桁区切り">
      <totalsRowFormula>SUM(LTBL_31390[総数／事業所数])</totalsRowFormula>
    </tableColumn>
    <tableColumn id="11" xr3:uid="{4815C2C2-C3E1-4D03-8E56-F78E7868B831}" name="総数／構成比" dataDxfId="53"/>
    <tableColumn id="12" xr3:uid="{75EDED3E-DE8E-49FD-AFAA-50F5B9DF31EF}" name="個人／事業所数" totalsRowFunction="sum" totalsRowDxfId="52" dataCellStyle="桁区切り" totalsRowCellStyle="桁区切り"/>
    <tableColumn id="13" xr3:uid="{BAAA299D-1883-41BA-8ECD-2206B089E9DC}" name="個人／構成比" dataDxfId="51"/>
    <tableColumn id="14" xr3:uid="{114395DF-7ADF-4F2D-8131-65A99D2F1365}" name="法人／事業所数" totalsRowFunction="sum" totalsRowDxfId="50" dataCellStyle="桁区切り" totalsRowCellStyle="桁区切り"/>
    <tableColumn id="15" xr3:uid="{37E11A76-947F-4EEE-8F55-FB79DECE6551}" name="法人／構成比" dataDxfId="49"/>
    <tableColumn id="16" xr3:uid="{ABEE4198-472A-47EB-88BD-1273F183B864}" name="法人以外の団体／事業所数" totalsRowFunction="sum" totalsRowDxfId="48" dataCellStyle="桁区切り" totalsRow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2E6EEB9-D398-4ABE-B31D-368A96F66823}" name="M_TABLE_31201" displayName="M_TABLE_31201" ref="B23:I43" totalsRowShown="0">
  <autoFilter ref="B23:I43" xr:uid="{52E6EEB9-D398-4ABE-B31D-368A96F66823}"/>
  <tableColumns count="8">
    <tableColumn id="9" xr3:uid="{A7BF0DE9-9138-463A-85AB-6B9E66BEB7B4}" name="産業中分類上位２０"/>
    <tableColumn id="10" xr3:uid="{17FB00FC-E438-4602-8277-2D7EBB5AD45A}" name="総数／事業所数" dataCellStyle="桁区切り"/>
    <tableColumn id="11" xr3:uid="{E94A593C-B618-4441-97BF-195A9A5A6231}" name="総数／構成比" dataDxfId="257"/>
    <tableColumn id="12" xr3:uid="{CD7AA756-46F9-4619-B828-EBFFA83210AC}" name="個人／事業所数" dataCellStyle="桁区切り"/>
    <tableColumn id="13" xr3:uid="{CE3C1F10-89CA-447A-BECF-0466399598CD}" name="個人／構成比" dataDxfId="256"/>
    <tableColumn id="14" xr3:uid="{DE1B368F-10CC-49E5-B82B-86ED88E01492}" name="法人／事業所数" dataCellStyle="桁区切り"/>
    <tableColumn id="15" xr3:uid="{2B02581A-639F-47C9-8E5C-31D29650383A}" name="法人／構成比" dataDxfId="255"/>
    <tableColumn id="16" xr3:uid="{CD0C48EA-DFF9-444F-87CE-7FC94DCBEDBC}" name="法人以外の団体／事業所数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E105F2BC-4071-4528-B90C-68393CB59B01}" name="M_TABLE_31390" displayName="M_TABLE_31390" ref="B23:I44" totalsRowShown="0">
  <autoFilter ref="B23:I44" xr:uid="{E105F2BC-4071-4528-B90C-68393CB59B01}"/>
  <tableColumns count="8">
    <tableColumn id="9" xr3:uid="{2ABC43B2-132A-452C-8DF4-604826490CE2}" name="産業中分類上位２０"/>
    <tableColumn id="10" xr3:uid="{7EF9F823-B973-4EB9-A247-B99D7C13AA06}" name="総数／事業所数" dataCellStyle="桁区切り"/>
    <tableColumn id="11" xr3:uid="{3A79CDD0-8476-4E75-BC35-4019C31E4A51}" name="総数／構成比" dataDxfId="47"/>
    <tableColumn id="12" xr3:uid="{002A1036-C0B1-46E8-A069-0AC84D77CC9E}" name="個人／事業所数" dataCellStyle="桁区切り"/>
    <tableColumn id="13" xr3:uid="{794D401A-4AB6-4390-BE93-CC71AFECD994}" name="個人／構成比" dataDxfId="46"/>
    <tableColumn id="14" xr3:uid="{2F49CAAE-55B3-42B2-A40A-EADF2BF69F69}" name="法人／事業所数" dataCellStyle="桁区切り"/>
    <tableColumn id="15" xr3:uid="{CE2705AB-A75D-47A8-A9AB-E0EAA6B2BAAB}" name="法人／構成比" dataDxfId="45"/>
    <tableColumn id="16" xr3:uid="{DE10ABC6-0690-4322-A805-C8EC8D5CD913}" name="法人以外の団体／事業所数" dataCellStyle="桁区切り"/>
  </tableColumns>
  <tableStyleInfo name="TableStyleMedium9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B0D48C35-BF95-481F-8C5D-70B88D3B891E}" name="S_TABLE_31390" displayName="S_TABLE_31390" ref="B47:I67" totalsRowShown="0">
  <autoFilter ref="B47:I67" xr:uid="{B0D48C35-BF95-481F-8C5D-70B88D3B891E}"/>
  <tableColumns count="8">
    <tableColumn id="9" xr3:uid="{616632BC-667E-483E-9FF5-8A6AF8AB137F}" name="産業小分類上位２０"/>
    <tableColumn id="10" xr3:uid="{F508CDB5-7B6D-4FAB-8343-F5A9FCBA4DBA}" name="総数／事業所数" dataCellStyle="桁区切り"/>
    <tableColumn id="11" xr3:uid="{EA3EF0EC-F250-40B0-833D-4532E846B7DF}" name="総数／構成比" dataDxfId="44"/>
    <tableColumn id="12" xr3:uid="{5E1782FC-F80A-498C-B036-AF3934EBD493}" name="個人／事業所数" dataCellStyle="桁区切り"/>
    <tableColumn id="13" xr3:uid="{01731D6C-2939-4788-BD8F-097812A7EFA9}" name="個人／構成比" dataDxfId="43"/>
    <tableColumn id="14" xr3:uid="{D3E49258-1B4F-4C3C-BBCD-465A8EA507F2}" name="法人／事業所数" dataCellStyle="桁区切り"/>
    <tableColumn id="15" xr3:uid="{550CF884-E322-4D91-8614-17539CDA25DA}" name="法人／構成比" dataDxfId="42"/>
    <tableColumn id="16" xr3:uid="{3B031C28-3A72-47EB-B295-FE693E7B7DBF}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AF63DD71-5816-4798-A3F7-6B60BFD3FB7A}" name="LTBL_31401" displayName="LTBL_31401" ref="B4:I20" totalsRowCount="1">
  <autoFilter ref="B4:I19" xr:uid="{AF63DD71-5816-4798-A3F7-6B60BFD3FB7A}"/>
  <tableColumns count="8">
    <tableColumn id="9" xr3:uid="{16DA51CA-2191-47F5-8E72-071D106426E3}" name="産業大分類" totalsRowLabel="合計" totalsRowDxfId="41"/>
    <tableColumn id="10" xr3:uid="{2EDA5775-DBE0-4107-9073-6DD212372BA9}" name="総数／事業所数" totalsRowFunction="custom" totalsRowDxfId="40" dataCellStyle="桁区切り" totalsRowCellStyle="桁区切り">
      <totalsRowFormula>SUM(LTBL_31401[総数／事業所数])</totalsRowFormula>
    </tableColumn>
    <tableColumn id="11" xr3:uid="{1465D47E-291F-4494-A03F-C58E78444D5A}" name="総数／構成比" dataDxfId="39"/>
    <tableColumn id="12" xr3:uid="{F1F6972C-94DE-43F9-BB6B-02043B267D51}" name="個人／事業所数" totalsRowFunction="sum" totalsRowDxfId="38" dataCellStyle="桁区切り" totalsRowCellStyle="桁区切り"/>
    <tableColumn id="13" xr3:uid="{955952D3-2204-4625-84FE-2D1C16D629B9}" name="個人／構成比" dataDxfId="37"/>
    <tableColumn id="14" xr3:uid="{4167541D-85B4-4BC0-8968-AE3C38A7D911}" name="法人／事業所数" totalsRowFunction="sum" totalsRowDxfId="36" dataCellStyle="桁区切り" totalsRowCellStyle="桁区切り"/>
    <tableColumn id="15" xr3:uid="{F66372B4-34BB-495C-B4C9-DE693F72D1F8}" name="法人／構成比" dataDxfId="35"/>
    <tableColumn id="16" xr3:uid="{DE99B3D2-2143-4C8E-8CD4-8C4FC527900E}" name="法人以外の団体／事業所数" totalsRowFunction="sum" totalsRowDxfId="34" dataCellStyle="桁区切り" totalsRow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4B9C80A9-0294-4525-ABD4-97FD8E25EB1D}" name="M_TABLE_31401" displayName="M_TABLE_31401" ref="B23:I55" totalsRowShown="0">
  <autoFilter ref="B23:I55" xr:uid="{4B9C80A9-0294-4525-ABD4-97FD8E25EB1D}"/>
  <tableColumns count="8">
    <tableColumn id="9" xr3:uid="{30F2334F-F1C9-4952-BDEE-998FD39013EA}" name="産業中分類上位２０"/>
    <tableColumn id="10" xr3:uid="{B72370C8-F51D-4D54-80B5-470F25AEF002}" name="総数／事業所数" dataCellStyle="桁区切り"/>
    <tableColumn id="11" xr3:uid="{66215582-B2CE-40D2-A583-A002E32925F9}" name="総数／構成比" dataDxfId="33"/>
    <tableColumn id="12" xr3:uid="{3187E3B4-C1BB-4C39-8957-7C467BF07E7D}" name="個人／事業所数" dataCellStyle="桁区切り"/>
    <tableColumn id="13" xr3:uid="{034693BC-7A8B-44EB-A483-4B41D270FEC2}" name="個人／構成比" dataDxfId="32"/>
    <tableColumn id="14" xr3:uid="{BA4A6C57-4981-4C8D-B29F-B0C4DFF94A7E}" name="法人／事業所数" dataCellStyle="桁区切り"/>
    <tableColumn id="15" xr3:uid="{F88E0825-49CE-420E-A594-8A14E0E2329F}" name="法人／構成比" dataDxfId="31"/>
    <tableColumn id="16" xr3:uid="{1A52F929-2676-4299-BB59-696E19E50137}" name="法人以外の団体／事業所数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1F9ED4A6-3B15-4497-BB0F-19A8800AA2EB}" name="S_TABLE_31401" displayName="S_TABLE_31401" ref="B58:I86" totalsRowShown="0">
  <autoFilter ref="B58:I86" xr:uid="{1F9ED4A6-3B15-4497-BB0F-19A8800AA2EB}"/>
  <tableColumns count="8">
    <tableColumn id="9" xr3:uid="{F01C8D3B-EAD3-4417-9476-59AC1DF87EC6}" name="産業小分類上位２０"/>
    <tableColumn id="10" xr3:uid="{4F8DA121-B2BC-4EB8-905C-45F946B8F3CD}" name="総数／事業所数" dataCellStyle="桁区切り"/>
    <tableColumn id="11" xr3:uid="{019598E6-3F15-4519-B642-E515CA7EDFB3}" name="総数／構成比" dataDxfId="30"/>
    <tableColumn id="12" xr3:uid="{BB2FF5F6-28A3-4F42-92CC-EAD5C46804EF}" name="個人／事業所数" dataCellStyle="桁区切り"/>
    <tableColumn id="13" xr3:uid="{F8946BE3-3DB3-46E1-946F-FFC9C066E244}" name="個人／構成比" dataDxfId="29"/>
    <tableColumn id="14" xr3:uid="{B19FDC6F-F496-4FBF-B315-B47E5C93B72C}" name="法人／事業所数" dataCellStyle="桁区切り"/>
    <tableColumn id="15" xr3:uid="{C608C2A7-A8C0-4258-AA88-C097BBDC8BAA}" name="法人／構成比" dataDxfId="28"/>
    <tableColumn id="16" xr3:uid="{57310425-CA2B-45AE-A8EA-23905DAD0742}" name="法人以外の団体／事業所数" dataCellStyle="桁区切り"/>
  </tableColumns>
  <tableStyleInfo name="TableStyleMedium9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6C93907F-B427-403F-8D51-153E8E7D7039}" name="LTBL_31402" displayName="LTBL_31402" ref="B4:I20" totalsRowCount="1">
  <autoFilter ref="B4:I19" xr:uid="{6C93907F-B427-403F-8D51-153E8E7D7039}"/>
  <tableColumns count="8">
    <tableColumn id="9" xr3:uid="{7AACB5DE-568D-43E0-80CA-577A28FDDAAB}" name="産業大分類" totalsRowLabel="合計" totalsRowDxfId="27"/>
    <tableColumn id="10" xr3:uid="{0F5B94F6-F429-4A3F-9445-524C9AC20A80}" name="総数／事業所数" totalsRowFunction="custom" totalsRowDxfId="26" dataCellStyle="桁区切り" totalsRowCellStyle="桁区切り">
      <totalsRowFormula>SUM(LTBL_31402[総数／事業所数])</totalsRowFormula>
    </tableColumn>
    <tableColumn id="11" xr3:uid="{4C67E80B-3FEE-4FA3-B153-23C281615746}" name="総数／構成比" dataDxfId="25"/>
    <tableColumn id="12" xr3:uid="{EAD53654-D629-4721-9A0C-B54F268A1870}" name="個人／事業所数" totalsRowFunction="sum" totalsRowDxfId="24" dataCellStyle="桁区切り" totalsRowCellStyle="桁区切り"/>
    <tableColumn id="13" xr3:uid="{BE280C9C-5C26-4B77-83A9-B939B1D29421}" name="個人／構成比" dataDxfId="23"/>
    <tableColumn id="14" xr3:uid="{CA224F61-16E0-4443-92B2-8CAC64268643}" name="法人／事業所数" totalsRowFunction="sum" totalsRowDxfId="22" dataCellStyle="桁区切り" totalsRowCellStyle="桁区切り"/>
    <tableColumn id="15" xr3:uid="{C260D310-752C-4AF4-8D70-E9D8231C350B}" name="法人／構成比" dataDxfId="21"/>
    <tableColumn id="16" xr3:uid="{936A23BA-45A7-4766-9243-B98B1E1416D1}" name="法人以外の団体／事業所数" totalsRowFunction="sum" totalsRowDxfId="20" dataCellStyle="桁区切り" totalsRow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4A0AD318-E0F6-4AF1-ADB6-6305A9A31E17}" name="M_TABLE_31402" displayName="M_TABLE_31402" ref="B23:I56" totalsRowShown="0">
  <autoFilter ref="B23:I56" xr:uid="{4A0AD318-E0F6-4AF1-ADB6-6305A9A31E17}"/>
  <tableColumns count="8">
    <tableColumn id="9" xr3:uid="{C8EEEF5C-1AB6-4A83-B5AA-F4FF2CE58FC0}" name="産業中分類上位２０"/>
    <tableColumn id="10" xr3:uid="{D74E6953-AD67-4C15-88CD-87D515AAF684}" name="総数／事業所数" dataCellStyle="桁区切り"/>
    <tableColumn id="11" xr3:uid="{7FB9FCF2-7D4C-4573-B185-8E7D12427304}" name="総数／構成比" dataDxfId="19"/>
    <tableColumn id="12" xr3:uid="{E8881E16-D8D0-4EF2-BA60-1D722F1B16EF}" name="個人／事業所数" dataCellStyle="桁区切り"/>
    <tableColumn id="13" xr3:uid="{4520DDE0-2770-4F9B-AC9D-55D144D5C3E0}" name="個人／構成比" dataDxfId="18"/>
    <tableColumn id="14" xr3:uid="{E5063749-893C-4D67-8C42-96134B441349}" name="法人／事業所数" dataCellStyle="桁区切り"/>
    <tableColumn id="15" xr3:uid="{050914ED-A5A7-4B12-A245-4372FC885B2D}" name="法人／構成比" dataDxfId="17"/>
    <tableColumn id="16" xr3:uid="{8F1A149B-C3BF-4A84-A847-8742B3102C7A}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D581C5C9-E126-4641-A7AC-55FFFC672C0C}" name="S_TABLE_31402" displayName="S_TABLE_31402" ref="B59:I79" totalsRowShown="0">
  <autoFilter ref="B59:I79" xr:uid="{D581C5C9-E126-4641-A7AC-55FFFC672C0C}"/>
  <tableColumns count="8">
    <tableColumn id="9" xr3:uid="{185F93B1-347F-4590-A0DC-CC962A1363CF}" name="産業小分類上位２０"/>
    <tableColumn id="10" xr3:uid="{A5941788-5E53-44B2-BF08-394F4AE5D373}" name="総数／事業所数" dataCellStyle="桁区切り"/>
    <tableColumn id="11" xr3:uid="{4AE3B74D-F0A1-411A-BC56-E42F1B5D50D9}" name="総数／構成比" dataDxfId="16"/>
    <tableColumn id="12" xr3:uid="{FB82509A-A077-4EBE-B0D4-5D70461720BE}" name="個人／事業所数" dataCellStyle="桁区切り"/>
    <tableColumn id="13" xr3:uid="{A634BAD4-0B19-4DCB-8690-F235040E03AA}" name="個人／構成比" dataDxfId="15"/>
    <tableColumn id="14" xr3:uid="{5C5023BC-00FD-4E01-BE17-5220CF72F5C2}" name="法人／事業所数" dataCellStyle="桁区切り"/>
    <tableColumn id="15" xr3:uid="{115B3061-0531-4061-865C-E5AEBC4CA444}" name="法人／構成比" dataDxfId="14"/>
    <tableColumn id="16" xr3:uid="{38811292-5F02-488F-ADF2-B7F268FBBF63}" name="法人以外の団体／事業所数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F41E9ACD-29A3-40F5-90F8-76F54B360C9C}" name="LTBL_31403" displayName="LTBL_31403" ref="B4:I20" totalsRowCount="1">
  <autoFilter ref="B4:I19" xr:uid="{F41E9ACD-29A3-40F5-90F8-76F54B360C9C}"/>
  <tableColumns count="8">
    <tableColumn id="9" xr3:uid="{A3B1FBFE-9050-4211-96F7-E11105C73083}" name="産業大分類" totalsRowLabel="合計" totalsRowDxfId="13"/>
    <tableColumn id="10" xr3:uid="{3DA3EDB3-D148-41F7-8122-3568C715445B}" name="総数／事業所数" totalsRowFunction="custom" totalsRowDxfId="12" dataCellStyle="桁区切り" totalsRowCellStyle="桁区切り">
      <totalsRowFormula>SUM(LTBL_31403[総数／事業所数])</totalsRowFormula>
    </tableColumn>
    <tableColumn id="11" xr3:uid="{B2A29BF9-2F95-42CF-BC49-7C7465127DA0}" name="総数／構成比" dataDxfId="11"/>
    <tableColumn id="12" xr3:uid="{8B7C83D2-C6E7-45B0-AF46-8DB4EE3C9087}" name="個人／事業所数" totalsRowFunction="sum" totalsRowDxfId="10" dataCellStyle="桁区切り" totalsRowCellStyle="桁区切り"/>
    <tableColumn id="13" xr3:uid="{056DA069-8273-4F7E-AEFF-26E401C1E524}" name="個人／構成比" dataDxfId="9"/>
    <tableColumn id="14" xr3:uid="{4D3B648A-8E90-4CDC-B5F5-D762A139AA00}" name="法人／事業所数" totalsRowFunction="sum" totalsRowDxfId="8" dataCellStyle="桁区切り" totalsRowCellStyle="桁区切り"/>
    <tableColumn id="15" xr3:uid="{3CCB738F-E6AB-4A7B-B111-003FAC7AA62D}" name="法人／構成比" dataDxfId="7"/>
    <tableColumn id="16" xr3:uid="{694C1AAE-B0AC-4A2F-A0C1-4FE005F29D4F}" name="法人以外の団体／事業所数" totalsRowFunction="sum" totalsRowDxfId="6" dataCellStyle="桁区切り" totalsRowCellStyle="桁区切り"/>
  </tableColumns>
  <tableStyleInfo name="TableStyleMedium9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5DC4E407-B290-4FB8-AAB8-51F06AC13EAB}" name="M_TABLE_31403" displayName="M_TABLE_31403" ref="B23:I51" totalsRowShown="0">
  <autoFilter ref="B23:I51" xr:uid="{5DC4E407-B290-4FB8-AAB8-51F06AC13EAB}"/>
  <tableColumns count="8">
    <tableColumn id="9" xr3:uid="{1CB9CBC9-84D2-4514-B9CB-BF2F39CA1345}" name="産業中分類上位２０"/>
    <tableColumn id="10" xr3:uid="{FFA2A16F-FF08-400B-9D8C-6C27A5A3891F}" name="総数／事業所数" dataCellStyle="桁区切り"/>
    <tableColumn id="11" xr3:uid="{D26B4C04-4722-430C-8C5E-F4D7AC2E2F17}" name="総数／構成比" dataDxfId="5"/>
    <tableColumn id="12" xr3:uid="{5102B4CB-C53D-4BD9-8DB2-D98CD9B56077}" name="個人／事業所数" dataCellStyle="桁区切り"/>
    <tableColumn id="13" xr3:uid="{F0ED5201-84CE-475C-A796-19D782492190}" name="個人／構成比" dataDxfId="4"/>
    <tableColumn id="14" xr3:uid="{1E979CC0-51CD-4D56-8349-DE11C42B0659}" name="法人／事業所数" dataCellStyle="桁区切り"/>
    <tableColumn id="15" xr3:uid="{8675A33B-B2F8-490A-9D1A-B87500A6CC19}" name="法人／構成比" dataDxfId="3"/>
    <tableColumn id="16" xr3:uid="{C81BF543-8C3C-49FF-B778-7D0A96565321}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27731D9-57B9-478B-B2A5-F71A88187A2C}" name="S_TABLE_31201" displayName="S_TABLE_31201" ref="B46:I66" totalsRowShown="0">
  <autoFilter ref="B46:I66" xr:uid="{B27731D9-57B9-478B-B2A5-F71A88187A2C}"/>
  <tableColumns count="8">
    <tableColumn id="9" xr3:uid="{7C117398-38E8-4D5D-9CB3-594259F7097B}" name="産業小分類上位２０"/>
    <tableColumn id="10" xr3:uid="{DAD879CB-151F-4D83-B9F0-E1B8BC2E06DB}" name="総数／事業所数" dataCellStyle="桁区切り"/>
    <tableColumn id="11" xr3:uid="{0E84EB80-47E3-441A-A944-0C8130CAB343}" name="総数／構成比" dataDxfId="254"/>
    <tableColumn id="12" xr3:uid="{68980488-C9DF-4361-BB5D-CEE254513ADE}" name="個人／事業所数" dataCellStyle="桁区切り"/>
    <tableColumn id="13" xr3:uid="{FDE6693D-1CDD-4657-ACDF-83D4121EF410}" name="個人／構成比" dataDxfId="253"/>
    <tableColumn id="14" xr3:uid="{A878C0D7-AB5B-40B6-83F1-0133BC50DC53}" name="法人／事業所数" dataCellStyle="桁区切り"/>
    <tableColumn id="15" xr3:uid="{7FA19990-7FC3-4383-A9A2-A6CE78E8C6BD}" name="法人／構成比" dataDxfId="252"/>
    <tableColumn id="16" xr3:uid="{37201058-951F-411B-AF8D-C54F5AF11551}" name="法人以外の団体／事業所数" dataCellStyle="桁区切り"/>
  </tableColumns>
  <tableStyleInfo name="TableStyleMedium9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47A53C18-6F8E-4828-A919-3ADC782CAD72}" name="S_TABLE_31403" displayName="S_TABLE_31403" ref="B54:I98" totalsRowShown="0">
  <autoFilter ref="B54:I98" xr:uid="{47A53C18-6F8E-4828-A919-3ADC782CAD72}"/>
  <tableColumns count="8">
    <tableColumn id="9" xr3:uid="{242EBFB0-0E75-415C-B61D-F8C0CA977245}" name="産業小分類上位２０"/>
    <tableColumn id="10" xr3:uid="{71F2662F-CF64-406E-9A72-441FE8122D56}" name="総数／事業所数" dataCellStyle="桁区切り"/>
    <tableColumn id="11" xr3:uid="{373C63A3-73CE-44DC-A24C-8E87951015C2}" name="総数／構成比" dataDxfId="2"/>
    <tableColumn id="12" xr3:uid="{1B33F712-D6E4-4339-9B99-1A7FBFF9DAE5}" name="個人／事業所数" dataCellStyle="桁区切り"/>
    <tableColumn id="13" xr3:uid="{E371A539-3D6D-41FB-8FEA-ACFAD7E8F6DB}" name="個人／構成比" dataDxfId="1"/>
    <tableColumn id="14" xr3:uid="{AC57811D-C6C5-436B-8061-73FEA995267C}" name="法人／事業所数" dataCellStyle="桁区切り"/>
    <tableColumn id="15" xr3:uid="{0E2B0B74-70A7-471B-ADD2-F241ABC3B9CF}" name="法人／構成比" dataDxfId="0"/>
    <tableColumn id="16" xr3:uid="{649BA6E4-8C26-4E90-B354-5877E67340DC}" name="法人以外の団体／事業所数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FCEDF33-C911-4855-BF84-F97AF96A3ADF}" name="LTBL_31202" displayName="LTBL_31202" ref="B4:I20" totalsRowCount="1">
  <autoFilter ref="B4:I19" xr:uid="{5FCEDF33-C911-4855-BF84-F97AF96A3ADF}"/>
  <tableColumns count="8">
    <tableColumn id="9" xr3:uid="{1C408987-12E7-474A-B68C-E137B2DEDEF2}" name="産業大分類" totalsRowLabel="合計" totalsRowDxfId="251"/>
    <tableColumn id="10" xr3:uid="{8F4464B3-D75C-4DBC-9210-80A57E2978A7}" name="総数／事業所数" totalsRowFunction="custom" totalsRowDxfId="250" dataCellStyle="桁区切り" totalsRowCellStyle="桁区切り">
      <totalsRowFormula>SUM(LTBL_31202[総数／事業所数])</totalsRowFormula>
    </tableColumn>
    <tableColumn id="11" xr3:uid="{91849804-0927-4277-84DF-B93D9725F9E5}" name="総数／構成比" dataDxfId="249"/>
    <tableColumn id="12" xr3:uid="{C8AA17AC-C342-4468-9616-4FA7C1B3A037}" name="個人／事業所数" totalsRowFunction="sum" totalsRowDxfId="248" dataCellStyle="桁区切り" totalsRowCellStyle="桁区切り"/>
    <tableColumn id="13" xr3:uid="{71F7E6E9-9925-4934-910D-9485AF022053}" name="個人／構成比" dataDxfId="247"/>
    <tableColumn id="14" xr3:uid="{58936757-D9A9-4DD0-86D7-2E78EE47C3E0}" name="法人／事業所数" totalsRowFunction="sum" totalsRowDxfId="246" dataCellStyle="桁区切り" totalsRowCellStyle="桁区切り"/>
    <tableColumn id="15" xr3:uid="{064D2399-3CB7-4012-A09F-CB51C9CEE8B9}" name="法人／構成比" dataDxfId="245"/>
    <tableColumn id="16" xr3:uid="{CC71399A-A35A-4EEA-B087-34FCAC2A4B46}" name="法人以外の団体／事業所数" totalsRowFunction="sum" totalsRowDxfId="244" dataCellStyle="桁区切り" totalsRow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6D32767-D1D9-4964-ADF7-1AF598002755}" name="M_TABLE_31202" displayName="M_TABLE_31202" ref="B23:I43" totalsRowShown="0">
  <autoFilter ref="B23:I43" xr:uid="{A6D32767-D1D9-4964-ADF7-1AF598002755}"/>
  <tableColumns count="8">
    <tableColumn id="9" xr3:uid="{230D228C-50AA-4832-A3B6-09C22663DC8F}" name="産業中分類上位２０"/>
    <tableColumn id="10" xr3:uid="{D4552F0D-40D4-4AB0-AB7F-C1D5A4C13AAC}" name="総数／事業所数" dataCellStyle="桁区切り"/>
    <tableColumn id="11" xr3:uid="{A617250A-5E5C-43CA-8217-1F8E890AE0B5}" name="総数／構成比" dataDxfId="243"/>
    <tableColumn id="12" xr3:uid="{A0D3975E-9D8C-473B-8418-0BF1DBCD6B1B}" name="個人／事業所数" dataCellStyle="桁区切り"/>
    <tableColumn id="13" xr3:uid="{0B16320B-C3D2-4638-BEF9-D2DAD55171DD}" name="個人／構成比" dataDxfId="242"/>
    <tableColumn id="14" xr3:uid="{9E34E859-BB3A-4466-9544-0D96C5B8BCDF}" name="法人／事業所数" dataCellStyle="桁区切り"/>
    <tableColumn id="15" xr3:uid="{2DAAB815-BD72-49B9-B1D3-B3CE772EA1BB}" name="法人／構成比" dataDxfId="241"/>
    <tableColumn id="16" xr3:uid="{120DA534-55B8-49D8-9D31-D94F6FB1D7A0}" name="法人以外の団体／事業所数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CC5D265-2173-42B6-A42C-A34BB045A2ED}" name="S_TABLE_31202" displayName="S_TABLE_31202" ref="B46:I66" totalsRowShown="0">
  <autoFilter ref="B46:I66" xr:uid="{7CC5D265-2173-42B6-A42C-A34BB045A2ED}"/>
  <tableColumns count="8">
    <tableColumn id="9" xr3:uid="{132748E8-A2B6-4000-B7DA-4AF6C182A923}" name="産業小分類上位２０"/>
    <tableColumn id="10" xr3:uid="{DA27701D-756C-4378-988F-3D7030911959}" name="総数／事業所数" dataCellStyle="桁区切り"/>
    <tableColumn id="11" xr3:uid="{BEEAF88D-E5AE-4DE4-B312-E4E9B45C4EAB}" name="総数／構成比" dataDxfId="240"/>
    <tableColumn id="12" xr3:uid="{1F669B1F-CB4A-4A09-956D-6C6552C61B46}" name="個人／事業所数" dataCellStyle="桁区切り"/>
    <tableColumn id="13" xr3:uid="{8AD5F131-0CF2-41CF-9117-30576F718C6B}" name="個人／構成比" dataDxfId="239"/>
    <tableColumn id="14" xr3:uid="{3F7EC019-25D3-41CF-B70E-7778559C1F10}" name="法人／事業所数" dataCellStyle="桁区切り"/>
    <tableColumn id="15" xr3:uid="{97BC772A-E0B5-4A0A-A7E2-002E26426DA8}" name="法人／構成比" dataDxfId="238"/>
    <tableColumn id="16" xr3:uid="{01D68BB7-DCCD-49C7-9F0D-1F8BF2164E52}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1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2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2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2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3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3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15.bin"/><Relationship Id="rId4" Type="http://schemas.openxmlformats.org/officeDocument/2006/relationships/table" Target="../tables/table3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6.bin"/><Relationship Id="rId4" Type="http://schemas.openxmlformats.org/officeDocument/2006/relationships/table" Target="../tables/table39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1.xml"/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17.bin"/><Relationship Id="rId4" Type="http://schemas.openxmlformats.org/officeDocument/2006/relationships/table" Target="../tables/table4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4.xml"/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18.bin"/><Relationship Id="rId4" Type="http://schemas.openxmlformats.org/officeDocument/2006/relationships/table" Target="../tables/table4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19.bin"/><Relationship Id="rId4" Type="http://schemas.openxmlformats.org/officeDocument/2006/relationships/table" Target="../tables/table4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20.bin"/><Relationship Id="rId4" Type="http://schemas.openxmlformats.org/officeDocument/2006/relationships/table" Target="../tables/table5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3.xml"/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21.bin"/><Relationship Id="rId4" Type="http://schemas.openxmlformats.org/officeDocument/2006/relationships/table" Target="../tables/table54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6.xml"/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22.bin"/><Relationship Id="rId4" Type="http://schemas.openxmlformats.org/officeDocument/2006/relationships/table" Target="../tables/table57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9.xml"/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23.bin"/><Relationship Id="rId4" Type="http://schemas.openxmlformats.org/officeDocument/2006/relationships/table" Target="../tables/table6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F746F-9D06-41D2-A79B-4C7DF11776E3}">
  <dimension ref="A1:B24"/>
  <sheetViews>
    <sheetView tabSelected="1" workbookViewId="0"/>
  </sheetViews>
  <sheetFormatPr defaultRowHeight="13.2" x14ac:dyDescent="0.2"/>
  <sheetData>
    <row r="1" spans="1:2" x14ac:dyDescent="0.2">
      <c r="A1" t="s">
        <v>244</v>
      </c>
    </row>
    <row r="2" spans="1:2" x14ac:dyDescent="0.2">
      <c r="B2" s="13" t="s">
        <v>200</v>
      </c>
    </row>
    <row r="3" spans="1:2" x14ac:dyDescent="0.2">
      <c r="B3" s="13" t="s">
        <v>99</v>
      </c>
    </row>
    <row r="4" spans="1:2" x14ac:dyDescent="0.2">
      <c r="B4" s="13" t="s">
        <v>198</v>
      </c>
    </row>
    <row r="5" spans="1:2" x14ac:dyDescent="0.2">
      <c r="B5" s="13" t="s">
        <v>224</v>
      </c>
    </row>
    <row r="6" spans="1:2" x14ac:dyDescent="0.2">
      <c r="B6" s="13" t="s">
        <v>225</v>
      </c>
    </row>
    <row r="7" spans="1:2" x14ac:dyDescent="0.2">
      <c r="B7" s="13" t="s">
        <v>226</v>
      </c>
    </row>
    <row r="8" spans="1:2" x14ac:dyDescent="0.2">
      <c r="B8" s="13" t="s">
        <v>227</v>
      </c>
    </row>
    <row r="9" spans="1:2" x14ac:dyDescent="0.2">
      <c r="B9" s="13" t="s">
        <v>228</v>
      </c>
    </row>
    <row r="10" spans="1:2" x14ac:dyDescent="0.2">
      <c r="B10" s="13" t="s">
        <v>229</v>
      </c>
    </row>
    <row r="11" spans="1:2" x14ac:dyDescent="0.2">
      <c r="B11" s="13" t="s">
        <v>230</v>
      </c>
    </row>
    <row r="12" spans="1:2" x14ac:dyDescent="0.2">
      <c r="B12" s="13" t="s">
        <v>231</v>
      </c>
    </row>
    <row r="13" spans="1:2" x14ac:dyDescent="0.2">
      <c r="B13" s="13" t="s">
        <v>232</v>
      </c>
    </row>
    <row r="14" spans="1:2" x14ac:dyDescent="0.2">
      <c r="B14" s="13" t="s">
        <v>233</v>
      </c>
    </row>
    <row r="15" spans="1:2" x14ac:dyDescent="0.2">
      <c r="B15" s="13" t="s">
        <v>234</v>
      </c>
    </row>
    <row r="16" spans="1:2" x14ac:dyDescent="0.2">
      <c r="B16" s="13" t="s">
        <v>235</v>
      </c>
    </row>
    <row r="17" spans="2:2" x14ac:dyDescent="0.2">
      <c r="B17" s="13" t="s">
        <v>236</v>
      </c>
    </row>
    <row r="18" spans="2:2" x14ac:dyDescent="0.2">
      <c r="B18" s="13" t="s">
        <v>237</v>
      </c>
    </row>
    <row r="19" spans="2:2" x14ac:dyDescent="0.2">
      <c r="B19" s="13" t="s">
        <v>238</v>
      </c>
    </row>
    <row r="20" spans="2:2" x14ac:dyDescent="0.2">
      <c r="B20" s="13" t="s">
        <v>239</v>
      </c>
    </row>
    <row r="21" spans="2:2" x14ac:dyDescent="0.2">
      <c r="B21" s="13" t="s">
        <v>240</v>
      </c>
    </row>
    <row r="22" spans="2:2" x14ac:dyDescent="0.2">
      <c r="B22" s="13" t="s">
        <v>241</v>
      </c>
    </row>
    <row r="23" spans="2:2" x14ac:dyDescent="0.2">
      <c r="B23" s="13" t="s">
        <v>242</v>
      </c>
    </row>
    <row r="24" spans="2:2" x14ac:dyDescent="0.2">
      <c r="B24" s="13" t="s">
        <v>243</v>
      </c>
    </row>
  </sheetData>
  <phoneticPr fontId="1"/>
  <hyperlinks>
    <hyperlink ref="B2" location="'産業大分類'!a1" display="産業大分類" xr:uid="{07E778E6-4DA2-4189-A099-2DE87B1A7EE3}"/>
    <hyperlink ref="B3" location="'産業中分類'!a1" display="産業中分類" xr:uid="{E4149778-AB5A-497E-B963-C72CFFBDAFA9}"/>
    <hyperlink ref="B4" location="'産業小分類'!a1" display="産業小分類" xr:uid="{E7C3DFA7-BD84-49FD-8D06-9008F10266E4}"/>
    <hyperlink ref="B5" location="'鳥取県'!a1" display="鳥取県" xr:uid="{7D0312D6-2475-44EE-A5B4-FDC9BF581133}"/>
    <hyperlink ref="B6" location="'鳥取市'!a1" display="鳥取市" xr:uid="{D6BA435A-D805-47FF-851E-1FA2CF6226DC}"/>
    <hyperlink ref="B7" location="'米子市'!a1" display="米子市" xr:uid="{35144C8D-A57E-42AF-966D-6D784A0F3229}"/>
    <hyperlink ref="B8" location="'倉吉市'!a1" display="倉吉市" xr:uid="{7AD35EEE-29C4-4E32-A340-B73D9A1AEA9B}"/>
    <hyperlink ref="B9" location="'境港市'!a1" display="境港市" xr:uid="{A24CF0FE-B1AB-404A-A092-573505943A57}"/>
    <hyperlink ref="B10" location="'岩美郡岩美町'!a1" display="岩美郡岩美町" xr:uid="{D62BB588-4DCD-4F24-9B19-D1C9E341B281}"/>
    <hyperlink ref="B11" location="'八頭郡若桜町'!a1" display="八頭郡若桜町" xr:uid="{C79B32AF-8273-4505-82F0-475E25833DFE}"/>
    <hyperlink ref="B12" location="'八頭郡智頭町'!a1" display="八頭郡智頭町" xr:uid="{50FFBDBF-06CF-4F6D-B0B9-C00982ECE9E4}"/>
    <hyperlink ref="B13" location="'八頭郡八頭町'!a1" display="八頭郡八頭町" xr:uid="{EE3071DE-D5E8-4890-974D-AA81479BFE67}"/>
    <hyperlink ref="B14" location="'東伯郡三朝町'!a1" display="東伯郡三朝町" xr:uid="{1F8139B5-48EE-49F3-B7D8-A2C039346FBD}"/>
    <hyperlink ref="B15" location="'東伯郡湯梨浜町'!a1" display="東伯郡湯梨浜町" xr:uid="{3AC239C7-734C-41EC-9FC6-574F3448756F}"/>
    <hyperlink ref="B16" location="'東伯郡琴浦町'!a1" display="東伯郡琴浦町" xr:uid="{79F33E2C-46A7-4519-A3C4-53F006B35A8E}"/>
    <hyperlink ref="B17" location="'東伯郡北栄町'!a1" display="東伯郡北栄町" xr:uid="{11376805-6693-4C52-B66B-D6ED97B88210}"/>
    <hyperlink ref="B18" location="'西伯郡日吉津村'!a1" display="西伯郡日吉津村" xr:uid="{E28BA12E-2F60-4A84-A9B6-D6D4E83A9E06}"/>
    <hyperlink ref="B19" location="'西伯郡大山町'!a1" display="西伯郡大山町" xr:uid="{C706BCCC-5734-4CE3-A24E-BF2C95DEC8AD}"/>
    <hyperlink ref="B20" location="'西伯郡南部町'!a1" display="西伯郡南部町" xr:uid="{C69826AF-E9B4-451E-9FB6-6D4299518779}"/>
    <hyperlink ref="B21" location="'西伯郡伯耆町'!a1" display="西伯郡伯耆町" xr:uid="{B10FEE8C-4B23-4B73-95FB-4D4DE169B55D}"/>
    <hyperlink ref="B22" location="'日野郡日南町'!a1" display="日野郡日南町" xr:uid="{102D4CDC-1F1B-45F8-8E17-E897FD3815FD}"/>
    <hyperlink ref="B23" location="'日野郡日野町'!a1" display="日野郡日野町" xr:uid="{F20666EF-F06C-444E-9B72-532DCF55042F}"/>
    <hyperlink ref="B24" location="'日野郡江府町'!a1" display="日野郡江府町" xr:uid="{58A95C2C-AA0E-49E0-AD62-6E6964E42D3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600B4-9B63-4E86-B01E-331A403E41FC}">
  <sheetPr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209</v>
      </c>
    </row>
    <row r="4" spans="2:9" ht="33" customHeight="1" x14ac:dyDescent="0.2">
      <c r="B4" t="s">
        <v>200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22</v>
      </c>
      <c r="D6" s="8">
        <v>11.4</v>
      </c>
      <c r="E6" s="12">
        <v>6</v>
      </c>
      <c r="F6" s="8">
        <v>5.17</v>
      </c>
      <c r="G6" s="12">
        <v>16</v>
      </c>
      <c r="H6" s="8">
        <v>25.81</v>
      </c>
      <c r="I6" s="12">
        <v>0</v>
      </c>
    </row>
    <row r="7" spans="2:9" ht="15" customHeight="1" x14ac:dyDescent="0.2">
      <c r="B7" t="s">
        <v>22</v>
      </c>
      <c r="C7" s="12">
        <v>15</v>
      </c>
      <c r="D7" s="8">
        <v>7.77</v>
      </c>
      <c r="E7" s="12">
        <v>8</v>
      </c>
      <c r="F7" s="8">
        <v>6.9</v>
      </c>
      <c r="G7" s="12">
        <v>7</v>
      </c>
      <c r="H7" s="8">
        <v>11.29</v>
      </c>
      <c r="I7" s="12">
        <v>0</v>
      </c>
    </row>
    <row r="8" spans="2:9" ht="15" customHeight="1" x14ac:dyDescent="0.2">
      <c r="B8" t="s">
        <v>23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25</v>
      </c>
      <c r="C10" s="12">
        <v>3</v>
      </c>
      <c r="D10" s="8">
        <v>1.55</v>
      </c>
      <c r="E10" s="12">
        <v>1</v>
      </c>
      <c r="F10" s="8">
        <v>0.86</v>
      </c>
      <c r="G10" s="12">
        <v>1</v>
      </c>
      <c r="H10" s="8">
        <v>1.61</v>
      </c>
      <c r="I10" s="12">
        <v>1</v>
      </c>
    </row>
    <row r="11" spans="2:9" ht="15" customHeight="1" x14ac:dyDescent="0.2">
      <c r="B11" t="s">
        <v>26</v>
      </c>
      <c r="C11" s="12">
        <v>54</v>
      </c>
      <c r="D11" s="8">
        <v>27.98</v>
      </c>
      <c r="E11" s="12">
        <v>38</v>
      </c>
      <c r="F11" s="8">
        <v>32.76</v>
      </c>
      <c r="G11" s="12">
        <v>16</v>
      </c>
      <c r="H11" s="8">
        <v>25.81</v>
      </c>
      <c r="I11" s="12">
        <v>0</v>
      </c>
    </row>
    <row r="12" spans="2:9" ht="15" customHeight="1" x14ac:dyDescent="0.2">
      <c r="B12" t="s">
        <v>27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28</v>
      </c>
      <c r="C13" s="12">
        <v>2</v>
      </c>
      <c r="D13" s="8">
        <v>1.04</v>
      </c>
      <c r="E13" s="12">
        <v>0</v>
      </c>
      <c r="F13" s="8">
        <v>0</v>
      </c>
      <c r="G13" s="12">
        <v>2</v>
      </c>
      <c r="H13" s="8">
        <v>3.23</v>
      </c>
      <c r="I13" s="12">
        <v>0</v>
      </c>
    </row>
    <row r="14" spans="2:9" ht="15" customHeight="1" x14ac:dyDescent="0.2">
      <c r="B14" t="s">
        <v>29</v>
      </c>
      <c r="C14" s="12">
        <v>2</v>
      </c>
      <c r="D14" s="8">
        <v>1.04</v>
      </c>
      <c r="E14" s="12">
        <v>0</v>
      </c>
      <c r="F14" s="8">
        <v>0</v>
      </c>
      <c r="G14" s="12">
        <v>2</v>
      </c>
      <c r="H14" s="8">
        <v>3.23</v>
      </c>
      <c r="I14" s="12">
        <v>0</v>
      </c>
    </row>
    <row r="15" spans="2:9" ht="15" customHeight="1" x14ac:dyDescent="0.2">
      <c r="B15" t="s">
        <v>30</v>
      </c>
      <c r="C15" s="12">
        <v>32</v>
      </c>
      <c r="D15" s="8">
        <v>16.579999999999998</v>
      </c>
      <c r="E15" s="12">
        <v>26</v>
      </c>
      <c r="F15" s="8">
        <v>22.41</v>
      </c>
      <c r="G15" s="12">
        <v>6</v>
      </c>
      <c r="H15" s="8">
        <v>9.68</v>
      </c>
      <c r="I15" s="12">
        <v>0</v>
      </c>
    </row>
    <row r="16" spans="2:9" ht="15" customHeight="1" x14ac:dyDescent="0.2">
      <c r="B16" t="s">
        <v>31</v>
      </c>
      <c r="C16" s="12">
        <v>33</v>
      </c>
      <c r="D16" s="8">
        <v>17.100000000000001</v>
      </c>
      <c r="E16" s="12">
        <v>28</v>
      </c>
      <c r="F16" s="8">
        <v>24.14</v>
      </c>
      <c r="G16" s="12">
        <v>4</v>
      </c>
      <c r="H16" s="8">
        <v>6.45</v>
      </c>
      <c r="I16" s="12">
        <v>0</v>
      </c>
    </row>
    <row r="17" spans="2:9" ht="15" customHeight="1" x14ac:dyDescent="0.2">
      <c r="B17" t="s">
        <v>32</v>
      </c>
      <c r="C17" s="12">
        <v>14</v>
      </c>
      <c r="D17" s="8">
        <v>7.25</v>
      </c>
      <c r="E17" s="12">
        <v>4</v>
      </c>
      <c r="F17" s="8">
        <v>3.45</v>
      </c>
      <c r="G17" s="12">
        <v>1</v>
      </c>
      <c r="H17" s="8">
        <v>1.61</v>
      </c>
      <c r="I17" s="12">
        <v>0</v>
      </c>
    </row>
    <row r="18" spans="2:9" ht="15" customHeight="1" x14ac:dyDescent="0.2">
      <c r="B18" t="s">
        <v>33</v>
      </c>
      <c r="C18" s="12">
        <v>11</v>
      </c>
      <c r="D18" s="8">
        <v>5.7</v>
      </c>
      <c r="E18" s="12">
        <v>3</v>
      </c>
      <c r="F18" s="8">
        <v>2.59</v>
      </c>
      <c r="G18" s="12">
        <v>4</v>
      </c>
      <c r="H18" s="8">
        <v>6.45</v>
      </c>
      <c r="I18" s="12">
        <v>0</v>
      </c>
    </row>
    <row r="19" spans="2:9" ht="15" customHeight="1" x14ac:dyDescent="0.2">
      <c r="B19" t="s">
        <v>34</v>
      </c>
      <c r="C19" s="12">
        <v>5</v>
      </c>
      <c r="D19" s="8">
        <v>2.59</v>
      </c>
      <c r="E19" s="12">
        <v>2</v>
      </c>
      <c r="F19" s="8">
        <v>1.72</v>
      </c>
      <c r="G19" s="12">
        <v>3</v>
      </c>
      <c r="H19" s="8">
        <v>4.84</v>
      </c>
      <c r="I19" s="12">
        <v>0</v>
      </c>
    </row>
    <row r="20" spans="2:9" ht="15" customHeight="1" x14ac:dyDescent="0.2">
      <c r="B20" s="9" t="s">
        <v>201</v>
      </c>
      <c r="C20" s="12">
        <f>SUM(LTBL_31302[総数／事業所数])</f>
        <v>193</v>
      </c>
      <c r="E20" s="12">
        <f>SUBTOTAL(109,LTBL_31302[個人／事業所数])</f>
        <v>116</v>
      </c>
      <c r="G20" s="12">
        <f>SUBTOTAL(109,LTBL_31302[法人／事業所数])</f>
        <v>62</v>
      </c>
      <c r="I20" s="12">
        <f>SUBTOTAL(109,LTBL_31302[法人以外の団体／事業所数])</f>
        <v>1</v>
      </c>
    </row>
    <row r="21" spans="2:9" ht="15" customHeight="1" x14ac:dyDescent="0.2">
      <c r="E21" s="11">
        <f>LTBL_31302[[#Totals],[個人／事業所数]]/LTBL_31302[[#Totals],[総数／事業所数]]</f>
        <v>0.60103626943005184</v>
      </c>
      <c r="G21" s="11">
        <f>LTBL_31302[[#Totals],[法人／事業所数]]/LTBL_31302[[#Totals],[総数／事業所数]]</f>
        <v>0.32124352331606215</v>
      </c>
      <c r="I21" s="11">
        <f>LTBL_31302[[#Totals],[法人以外の団体／事業所数]]/LTBL_31302[[#Totals],[総数／事業所数]]</f>
        <v>5.1813471502590676E-3</v>
      </c>
    </row>
    <row r="23" spans="2:9" ht="33" customHeight="1" x14ac:dyDescent="0.2">
      <c r="B23" t="s">
        <v>202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57</v>
      </c>
      <c r="C24" s="12">
        <v>30</v>
      </c>
      <c r="D24" s="8">
        <v>15.54</v>
      </c>
      <c r="E24" s="12">
        <v>28</v>
      </c>
      <c r="F24" s="8">
        <v>24.14</v>
      </c>
      <c r="G24" s="12">
        <v>2</v>
      </c>
      <c r="H24" s="8">
        <v>3.23</v>
      </c>
      <c r="I24" s="12">
        <v>0</v>
      </c>
    </row>
    <row r="25" spans="2:9" ht="15" customHeight="1" x14ac:dyDescent="0.2">
      <c r="B25" t="s">
        <v>50</v>
      </c>
      <c r="C25" s="12">
        <v>21</v>
      </c>
      <c r="D25" s="8">
        <v>10.88</v>
      </c>
      <c r="E25" s="12">
        <v>18</v>
      </c>
      <c r="F25" s="8">
        <v>15.52</v>
      </c>
      <c r="G25" s="12">
        <v>3</v>
      </c>
      <c r="H25" s="8">
        <v>4.84</v>
      </c>
      <c r="I25" s="12">
        <v>0</v>
      </c>
    </row>
    <row r="26" spans="2:9" ht="15" customHeight="1" x14ac:dyDescent="0.2">
      <c r="B26" t="s">
        <v>65</v>
      </c>
      <c r="C26" s="12">
        <v>16</v>
      </c>
      <c r="D26" s="8">
        <v>8.2899999999999991</v>
      </c>
      <c r="E26" s="12">
        <v>13</v>
      </c>
      <c r="F26" s="8">
        <v>11.21</v>
      </c>
      <c r="G26" s="12">
        <v>3</v>
      </c>
      <c r="H26" s="8">
        <v>4.84</v>
      </c>
      <c r="I26" s="12">
        <v>0</v>
      </c>
    </row>
    <row r="27" spans="2:9" ht="15" customHeight="1" x14ac:dyDescent="0.2">
      <c r="B27" t="s">
        <v>59</v>
      </c>
      <c r="C27" s="12">
        <v>14</v>
      </c>
      <c r="D27" s="8">
        <v>7.25</v>
      </c>
      <c r="E27" s="12">
        <v>4</v>
      </c>
      <c r="F27" s="8">
        <v>3.45</v>
      </c>
      <c r="G27" s="12">
        <v>1</v>
      </c>
      <c r="H27" s="8">
        <v>1.61</v>
      </c>
      <c r="I27" s="12">
        <v>0</v>
      </c>
    </row>
    <row r="28" spans="2:9" ht="15" customHeight="1" x14ac:dyDescent="0.2">
      <c r="B28" t="s">
        <v>52</v>
      </c>
      <c r="C28" s="12">
        <v>13</v>
      </c>
      <c r="D28" s="8">
        <v>6.74</v>
      </c>
      <c r="E28" s="12">
        <v>8</v>
      </c>
      <c r="F28" s="8">
        <v>6.9</v>
      </c>
      <c r="G28" s="12">
        <v>5</v>
      </c>
      <c r="H28" s="8">
        <v>8.06</v>
      </c>
      <c r="I28" s="12">
        <v>0</v>
      </c>
    </row>
    <row r="29" spans="2:9" ht="15" customHeight="1" x14ac:dyDescent="0.2">
      <c r="B29" t="s">
        <v>56</v>
      </c>
      <c r="C29" s="12">
        <v>13</v>
      </c>
      <c r="D29" s="8">
        <v>6.74</v>
      </c>
      <c r="E29" s="12">
        <v>12</v>
      </c>
      <c r="F29" s="8">
        <v>10.34</v>
      </c>
      <c r="G29" s="12">
        <v>1</v>
      </c>
      <c r="H29" s="8">
        <v>1.61</v>
      </c>
      <c r="I29" s="12">
        <v>0</v>
      </c>
    </row>
    <row r="30" spans="2:9" ht="15" customHeight="1" x14ac:dyDescent="0.2">
      <c r="B30" t="s">
        <v>43</v>
      </c>
      <c r="C30" s="12">
        <v>10</v>
      </c>
      <c r="D30" s="8">
        <v>5.18</v>
      </c>
      <c r="E30" s="12">
        <v>2</v>
      </c>
      <c r="F30" s="8">
        <v>1.72</v>
      </c>
      <c r="G30" s="12">
        <v>8</v>
      </c>
      <c r="H30" s="8">
        <v>12.9</v>
      </c>
      <c r="I30" s="12">
        <v>0</v>
      </c>
    </row>
    <row r="31" spans="2:9" ht="15" customHeight="1" x14ac:dyDescent="0.2">
      <c r="B31" t="s">
        <v>61</v>
      </c>
      <c r="C31" s="12">
        <v>7</v>
      </c>
      <c r="D31" s="8">
        <v>3.63</v>
      </c>
      <c r="E31" s="12">
        <v>0</v>
      </c>
      <c r="F31" s="8">
        <v>0</v>
      </c>
      <c r="G31" s="12">
        <v>3</v>
      </c>
      <c r="H31" s="8">
        <v>4.84</v>
      </c>
      <c r="I31" s="12">
        <v>0</v>
      </c>
    </row>
    <row r="32" spans="2:9" ht="15" customHeight="1" x14ac:dyDescent="0.2">
      <c r="B32" t="s">
        <v>44</v>
      </c>
      <c r="C32" s="12">
        <v>6</v>
      </c>
      <c r="D32" s="8">
        <v>3.11</v>
      </c>
      <c r="E32" s="12">
        <v>3</v>
      </c>
      <c r="F32" s="8">
        <v>2.59</v>
      </c>
      <c r="G32" s="12">
        <v>3</v>
      </c>
      <c r="H32" s="8">
        <v>4.84</v>
      </c>
      <c r="I32" s="12">
        <v>0</v>
      </c>
    </row>
    <row r="33" spans="2:9" ht="15" customHeight="1" x14ac:dyDescent="0.2">
      <c r="B33" t="s">
        <v>45</v>
      </c>
      <c r="C33" s="12">
        <v>6</v>
      </c>
      <c r="D33" s="8">
        <v>3.11</v>
      </c>
      <c r="E33" s="12">
        <v>1</v>
      </c>
      <c r="F33" s="8">
        <v>0.86</v>
      </c>
      <c r="G33" s="12">
        <v>5</v>
      </c>
      <c r="H33" s="8">
        <v>8.06</v>
      </c>
      <c r="I33" s="12">
        <v>0</v>
      </c>
    </row>
    <row r="34" spans="2:9" ht="15" customHeight="1" x14ac:dyDescent="0.2">
      <c r="B34" t="s">
        <v>49</v>
      </c>
      <c r="C34" s="12">
        <v>6</v>
      </c>
      <c r="D34" s="8">
        <v>3.11</v>
      </c>
      <c r="E34" s="12">
        <v>6</v>
      </c>
      <c r="F34" s="8">
        <v>5.17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70</v>
      </c>
      <c r="C35" s="12">
        <v>4</v>
      </c>
      <c r="D35" s="8">
        <v>2.0699999999999998</v>
      </c>
      <c r="E35" s="12">
        <v>3</v>
      </c>
      <c r="F35" s="8">
        <v>2.59</v>
      </c>
      <c r="G35" s="12">
        <v>1</v>
      </c>
      <c r="H35" s="8">
        <v>1.61</v>
      </c>
      <c r="I35" s="12">
        <v>0</v>
      </c>
    </row>
    <row r="36" spans="2:9" ht="15" customHeight="1" x14ac:dyDescent="0.2">
      <c r="B36" t="s">
        <v>72</v>
      </c>
      <c r="C36" s="12">
        <v>4</v>
      </c>
      <c r="D36" s="8">
        <v>2.0699999999999998</v>
      </c>
      <c r="E36" s="12">
        <v>2</v>
      </c>
      <c r="F36" s="8">
        <v>1.72</v>
      </c>
      <c r="G36" s="12">
        <v>2</v>
      </c>
      <c r="H36" s="8">
        <v>3.23</v>
      </c>
      <c r="I36" s="12">
        <v>0</v>
      </c>
    </row>
    <row r="37" spans="2:9" ht="15" customHeight="1" x14ac:dyDescent="0.2">
      <c r="B37" t="s">
        <v>64</v>
      </c>
      <c r="C37" s="12">
        <v>4</v>
      </c>
      <c r="D37" s="8">
        <v>2.0699999999999998</v>
      </c>
      <c r="E37" s="12">
        <v>1</v>
      </c>
      <c r="F37" s="8">
        <v>0.86</v>
      </c>
      <c r="G37" s="12">
        <v>3</v>
      </c>
      <c r="H37" s="8">
        <v>4.84</v>
      </c>
      <c r="I37" s="12">
        <v>0</v>
      </c>
    </row>
    <row r="38" spans="2:9" ht="15" customHeight="1" x14ac:dyDescent="0.2">
      <c r="B38" t="s">
        <v>60</v>
      </c>
      <c r="C38" s="12">
        <v>4</v>
      </c>
      <c r="D38" s="8">
        <v>2.0699999999999998</v>
      </c>
      <c r="E38" s="12">
        <v>3</v>
      </c>
      <c r="F38" s="8">
        <v>2.59</v>
      </c>
      <c r="G38" s="12">
        <v>1</v>
      </c>
      <c r="H38" s="8">
        <v>1.61</v>
      </c>
      <c r="I38" s="12">
        <v>0</v>
      </c>
    </row>
    <row r="39" spans="2:9" ht="15" customHeight="1" x14ac:dyDescent="0.2">
      <c r="B39" t="s">
        <v>48</v>
      </c>
      <c r="C39" s="12">
        <v>3</v>
      </c>
      <c r="D39" s="8">
        <v>1.55</v>
      </c>
      <c r="E39" s="12">
        <v>3</v>
      </c>
      <c r="F39" s="8">
        <v>2.59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73</v>
      </c>
      <c r="C40" s="12">
        <v>3</v>
      </c>
      <c r="D40" s="8">
        <v>1.55</v>
      </c>
      <c r="E40" s="12">
        <v>2</v>
      </c>
      <c r="F40" s="8">
        <v>1.72</v>
      </c>
      <c r="G40" s="12">
        <v>1</v>
      </c>
      <c r="H40" s="8">
        <v>1.61</v>
      </c>
      <c r="I40" s="12">
        <v>0</v>
      </c>
    </row>
    <row r="41" spans="2:9" ht="15" customHeight="1" x14ac:dyDescent="0.2">
      <c r="B41" t="s">
        <v>66</v>
      </c>
      <c r="C41" s="12">
        <v>3</v>
      </c>
      <c r="D41" s="8">
        <v>1.55</v>
      </c>
      <c r="E41" s="12">
        <v>1</v>
      </c>
      <c r="F41" s="8">
        <v>0.86</v>
      </c>
      <c r="G41" s="12">
        <v>2</v>
      </c>
      <c r="H41" s="8">
        <v>3.23</v>
      </c>
      <c r="I41" s="12">
        <v>0</v>
      </c>
    </row>
    <row r="42" spans="2:9" ht="15" customHeight="1" x14ac:dyDescent="0.2">
      <c r="B42" t="s">
        <v>71</v>
      </c>
      <c r="C42" s="12">
        <v>2</v>
      </c>
      <c r="D42" s="8">
        <v>1.04</v>
      </c>
      <c r="E42" s="12">
        <v>1</v>
      </c>
      <c r="F42" s="8">
        <v>0.86</v>
      </c>
      <c r="G42" s="12">
        <v>1</v>
      </c>
      <c r="H42" s="8">
        <v>1.61</v>
      </c>
      <c r="I42" s="12">
        <v>0</v>
      </c>
    </row>
    <row r="43" spans="2:9" ht="15" customHeight="1" x14ac:dyDescent="0.2">
      <c r="B43" t="s">
        <v>51</v>
      </c>
      <c r="C43" s="12">
        <v>2</v>
      </c>
      <c r="D43" s="8">
        <v>1.04</v>
      </c>
      <c r="E43" s="12">
        <v>0</v>
      </c>
      <c r="F43" s="8">
        <v>0</v>
      </c>
      <c r="G43" s="12">
        <v>2</v>
      </c>
      <c r="H43" s="8">
        <v>3.23</v>
      </c>
      <c r="I43" s="12">
        <v>0</v>
      </c>
    </row>
    <row r="44" spans="2:9" ht="15" customHeight="1" x14ac:dyDescent="0.2">
      <c r="B44" t="s">
        <v>74</v>
      </c>
      <c r="C44" s="12">
        <v>2</v>
      </c>
      <c r="D44" s="8">
        <v>1.04</v>
      </c>
      <c r="E44" s="12">
        <v>0</v>
      </c>
      <c r="F44" s="8">
        <v>0</v>
      </c>
      <c r="G44" s="12">
        <v>2</v>
      </c>
      <c r="H44" s="8">
        <v>3.23</v>
      </c>
      <c r="I44" s="12">
        <v>0</v>
      </c>
    </row>
    <row r="45" spans="2:9" ht="15" customHeight="1" x14ac:dyDescent="0.2">
      <c r="B45" t="s">
        <v>55</v>
      </c>
      <c r="C45" s="12">
        <v>2</v>
      </c>
      <c r="D45" s="8">
        <v>1.04</v>
      </c>
      <c r="E45" s="12">
        <v>0</v>
      </c>
      <c r="F45" s="8">
        <v>0</v>
      </c>
      <c r="G45" s="12">
        <v>2</v>
      </c>
      <c r="H45" s="8">
        <v>3.23</v>
      </c>
      <c r="I45" s="12">
        <v>0</v>
      </c>
    </row>
    <row r="46" spans="2:9" ht="15" customHeight="1" x14ac:dyDescent="0.2">
      <c r="B46" t="s">
        <v>67</v>
      </c>
      <c r="C46" s="12">
        <v>2</v>
      </c>
      <c r="D46" s="8">
        <v>1.04</v>
      </c>
      <c r="E46" s="12">
        <v>0</v>
      </c>
      <c r="F46" s="8">
        <v>0</v>
      </c>
      <c r="G46" s="12">
        <v>1</v>
      </c>
      <c r="H46" s="8">
        <v>1.61</v>
      </c>
      <c r="I46" s="12">
        <v>0</v>
      </c>
    </row>
    <row r="47" spans="2:9" ht="15" customHeight="1" x14ac:dyDescent="0.2">
      <c r="B47" t="s">
        <v>62</v>
      </c>
      <c r="C47" s="12">
        <v>2</v>
      </c>
      <c r="D47" s="8">
        <v>1.04</v>
      </c>
      <c r="E47" s="12">
        <v>1</v>
      </c>
      <c r="F47" s="8">
        <v>0.86</v>
      </c>
      <c r="G47" s="12">
        <v>1</v>
      </c>
      <c r="H47" s="8">
        <v>1.61</v>
      </c>
      <c r="I47" s="12">
        <v>0</v>
      </c>
    </row>
    <row r="48" spans="2:9" ht="15" customHeight="1" x14ac:dyDescent="0.2">
      <c r="B48" t="s">
        <v>75</v>
      </c>
      <c r="C48" s="12">
        <v>2</v>
      </c>
      <c r="D48" s="8">
        <v>1.04</v>
      </c>
      <c r="E48" s="12">
        <v>1</v>
      </c>
      <c r="F48" s="8">
        <v>0.86</v>
      </c>
      <c r="G48" s="12">
        <v>1</v>
      </c>
      <c r="H48" s="8">
        <v>1.61</v>
      </c>
      <c r="I48" s="12">
        <v>0</v>
      </c>
    </row>
    <row r="51" spans="2:9" ht="33" customHeight="1" x14ac:dyDescent="0.2">
      <c r="B51" t="s">
        <v>203</v>
      </c>
      <c r="C51" s="10" t="s">
        <v>36</v>
      </c>
      <c r="D51" s="10" t="s">
        <v>37</v>
      </c>
      <c r="E51" s="10" t="s">
        <v>38</v>
      </c>
      <c r="F51" s="10" t="s">
        <v>39</v>
      </c>
      <c r="G51" s="10" t="s">
        <v>40</v>
      </c>
      <c r="H51" s="10" t="s">
        <v>41</v>
      </c>
      <c r="I51" s="10" t="s">
        <v>42</v>
      </c>
    </row>
    <row r="52" spans="2:9" ht="15" customHeight="1" x14ac:dyDescent="0.2">
      <c r="B52" t="s">
        <v>115</v>
      </c>
      <c r="C52" s="12">
        <v>16</v>
      </c>
      <c r="D52" s="8">
        <v>8.2899999999999991</v>
      </c>
      <c r="E52" s="12">
        <v>16</v>
      </c>
      <c r="F52" s="8">
        <v>13.79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138</v>
      </c>
      <c r="C53" s="12">
        <v>11</v>
      </c>
      <c r="D53" s="8">
        <v>5.7</v>
      </c>
      <c r="E53" s="12">
        <v>9</v>
      </c>
      <c r="F53" s="8">
        <v>7.76</v>
      </c>
      <c r="G53" s="12">
        <v>2</v>
      </c>
      <c r="H53" s="8">
        <v>3.23</v>
      </c>
      <c r="I53" s="12">
        <v>0</v>
      </c>
    </row>
    <row r="54" spans="2:9" ht="15" customHeight="1" x14ac:dyDescent="0.2">
      <c r="B54" t="s">
        <v>116</v>
      </c>
      <c r="C54" s="12">
        <v>9</v>
      </c>
      <c r="D54" s="8">
        <v>4.66</v>
      </c>
      <c r="E54" s="12">
        <v>0</v>
      </c>
      <c r="F54" s="8">
        <v>0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114</v>
      </c>
      <c r="C55" s="12">
        <v>7</v>
      </c>
      <c r="D55" s="8">
        <v>3.63</v>
      </c>
      <c r="E55" s="12">
        <v>7</v>
      </c>
      <c r="F55" s="8">
        <v>6.03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103</v>
      </c>
      <c r="C56" s="12">
        <v>6</v>
      </c>
      <c r="D56" s="8">
        <v>3.11</v>
      </c>
      <c r="E56" s="12">
        <v>6</v>
      </c>
      <c r="F56" s="8">
        <v>5.17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135</v>
      </c>
      <c r="C57" s="12">
        <v>5</v>
      </c>
      <c r="D57" s="8">
        <v>2.59</v>
      </c>
      <c r="E57" s="12">
        <v>5</v>
      </c>
      <c r="F57" s="8">
        <v>4.3099999999999996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139</v>
      </c>
      <c r="C58" s="12">
        <v>5</v>
      </c>
      <c r="D58" s="8">
        <v>2.59</v>
      </c>
      <c r="E58" s="12">
        <v>4</v>
      </c>
      <c r="F58" s="8">
        <v>3.45</v>
      </c>
      <c r="G58" s="12">
        <v>1</v>
      </c>
      <c r="H58" s="8">
        <v>1.61</v>
      </c>
      <c r="I58" s="12">
        <v>0</v>
      </c>
    </row>
    <row r="59" spans="2:9" ht="15" customHeight="1" x14ac:dyDescent="0.2">
      <c r="B59" t="s">
        <v>113</v>
      </c>
      <c r="C59" s="12">
        <v>5</v>
      </c>
      <c r="D59" s="8">
        <v>2.59</v>
      </c>
      <c r="E59" s="12">
        <v>4</v>
      </c>
      <c r="F59" s="8">
        <v>3.45</v>
      </c>
      <c r="G59" s="12">
        <v>1</v>
      </c>
      <c r="H59" s="8">
        <v>1.61</v>
      </c>
      <c r="I59" s="12">
        <v>0</v>
      </c>
    </row>
    <row r="60" spans="2:9" ht="15" customHeight="1" x14ac:dyDescent="0.2">
      <c r="B60" t="s">
        <v>123</v>
      </c>
      <c r="C60" s="12">
        <v>5</v>
      </c>
      <c r="D60" s="8">
        <v>2.59</v>
      </c>
      <c r="E60" s="12">
        <v>4</v>
      </c>
      <c r="F60" s="8">
        <v>3.45</v>
      </c>
      <c r="G60" s="12">
        <v>1</v>
      </c>
      <c r="H60" s="8">
        <v>1.61</v>
      </c>
      <c r="I60" s="12">
        <v>0</v>
      </c>
    </row>
    <row r="61" spans="2:9" ht="15" customHeight="1" x14ac:dyDescent="0.2">
      <c r="B61" t="s">
        <v>100</v>
      </c>
      <c r="C61" s="12">
        <v>4</v>
      </c>
      <c r="D61" s="8">
        <v>2.0699999999999998</v>
      </c>
      <c r="E61" s="12">
        <v>0</v>
      </c>
      <c r="F61" s="8">
        <v>0</v>
      </c>
      <c r="G61" s="12">
        <v>4</v>
      </c>
      <c r="H61" s="8">
        <v>6.45</v>
      </c>
      <c r="I61" s="12">
        <v>0</v>
      </c>
    </row>
    <row r="62" spans="2:9" ht="15" customHeight="1" x14ac:dyDescent="0.2">
      <c r="B62" t="s">
        <v>126</v>
      </c>
      <c r="C62" s="12">
        <v>4</v>
      </c>
      <c r="D62" s="8">
        <v>2.0699999999999998</v>
      </c>
      <c r="E62" s="12">
        <v>2</v>
      </c>
      <c r="F62" s="8">
        <v>1.72</v>
      </c>
      <c r="G62" s="12">
        <v>2</v>
      </c>
      <c r="H62" s="8">
        <v>3.23</v>
      </c>
      <c r="I62" s="12">
        <v>0</v>
      </c>
    </row>
    <row r="63" spans="2:9" ht="15" customHeight="1" x14ac:dyDescent="0.2">
      <c r="B63" t="s">
        <v>128</v>
      </c>
      <c r="C63" s="12">
        <v>4</v>
      </c>
      <c r="D63" s="8">
        <v>2.0699999999999998</v>
      </c>
      <c r="E63" s="12">
        <v>1</v>
      </c>
      <c r="F63" s="8">
        <v>0.86</v>
      </c>
      <c r="G63" s="12">
        <v>3</v>
      </c>
      <c r="H63" s="8">
        <v>4.84</v>
      </c>
      <c r="I63" s="12">
        <v>0</v>
      </c>
    </row>
    <row r="64" spans="2:9" ht="15" customHeight="1" x14ac:dyDescent="0.2">
      <c r="B64" t="s">
        <v>134</v>
      </c>
      <c r="C64" s="12">
        <v>4</v>
      </c>
      <c r="D64" s="8">
        <v>2.0699999999999998</v>
      </c>
      <c r="E64" s="12">
        <v>3</v>
      </c>
      <c r="F64" s="8">
        <v>2.59</v>
      </c>
      <c r="G64" s="12">
        <v>1</v>
      </c>
      <c r="H64" s="8">
        <v>1.61</v>
      </c>
      <c r="I64" s="12">
        <v>0</v>
      </c>
    </row>
    <row r="65" spans="2:9" ht="15" customHeight="1" x14ac:dyDescent="0.2">
      <c r="B65" t="s">
        <v>102</v>
      </c>
      <c r="C65" s="12">
        <v>4</v>
      </c>
      <c r="D65" s="8">
        <v>2.0699999999999998</v>
      </c>
      <c r="E65" s="12">
        <v>4</v>
      </c>
      <c r="F65" s="8">
        <v>3.45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136</v>
      </c>
      <c r="C66" s="12">
        <v>4</v>
      </c>
      <c r="D66" s="8">
        <v>2.0699999999999998</v>
      </c>
      <c r="E66" s="12">
        <v>3</v>
      </c>
      <c r="F66" s="8">
        <v>2.59</v>
      </c>
      <c r="G66" s="12">
        <v>1</v>
      </c>
      <c r="H66" s="8">
        <v>1.61</v>
      </c>
      <c r="I66" s="12">
        <v>0</v>
      </c>
    </row>
    <row r="67" spans="2:9" ht="15" customHeight="1" x14ac:dyDescent="0.2">
      <c r="B67" t="s">
        <v>104</v>
      </c>
      <c r="C67" s="12">
        <v>4</v>
      </c>
      <c r="D67" s="8">
        <v>2.0699999999999998</v>
      </c>
      <c r="E67" s="12">
        <v>3</v>
      </c>
      <c r="F67" s="8">
        <v>2.59</v>
      </c>
      <c r="G67" s="12">
        <v>1</v>
      </c>
      <c r="H67" s="8">
        <v>1.61</v>
      </c>
      <c r="I67" s="12">
        <v>0</v>
      </c>
    </row>
    <row r="68" spans="2:9" ht="15" customHeight="1" x14ac:dyDescent="0.2">
      <c r="B68" t="s">
        <v>133</v>
      </c>
      <c r="C68" s="12">
        <v>4</v>
      </c>
      <c r="D68" s="8">
        <v>2.0699999999999998</v>
      </c>
      <c r="E68" s="12">
        <v>4</v>
      </c>
      <c r="F68" s="8">
        <v>3.45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118</v>
      </c>
      <c r="C69" s="12">
        <v>4</v>
      </c>
      <c r="D69" s="8">
        <v>2.0699999999999998</v>
      </c>
      <c r="E69" s="12">
        <v>4</v>
      </c>
      <c r="F69" s="8">
        <v>3.45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108</v>
      </c>
      <c r="C70" s="12">
        <v>3</v>
      </c>
      <c r="D70" s="8">
        <v>1.55</v>
      </c>
      <c r="E70" s="12">
        <v>2</v>
      </c>
      <c r="F70" s="8">
        <v>1.72</v>
      </c>
      <c r="G70" s="12">
        <v>1</v>
      </c>
      <c r="H70" s="8">
        <v>1.61</v>
      </c>
      <c r="I70" s="12">
        <v>0</v>
      </c>
    </row>
    <row r="71" spans="2:9" ht="15" customHeight="1" x14ac:dyDescent="0.2">
      <c r="B71" t="s">
        <v>137</v>
      </c>
      <c r="C71" s="12">
        <v>3</v>
      </c>
      <c r="D71" s="8">
        <v>1.55</v>
      </c>
      <c r="E71" s="12">
        <v>2</v>
      </c>
      <c r="F71" s="8">
        <v>1.72</v>
      </c>
      <c r="G71" s="12">
        <v>1</v>
      </c>
      <c r="H71" s="8">
        <v>1.61</v>
      </c>
      <c r="I71" s="12">
        <v>0</v>
      </c>
    </row>
    <row r="72" spans="2:9" ht="15" customHeight="1" x14ac:dyDescent="0.2">
      <c r="B72" t="s">
        <v>140</v>
      </c>
      <c r="C72" s="12">
        <v>3</v>
      </c>
      <c r="D72" s="8">
        <v>1.55</v>
      </c>
      <c r="E72" s="12">
        <v>0</v>
      </c>
      <c r="F72" s="8">
        <v>0</v>
      </c>
      <c r="G72" s="12">
        <v>1</v>
      </c>
      <c r="H72" s="8">
        <v>1.61</v>
      </c>
      <c r="I72" s="12">
        <v>0</v>
      </c>
    </row>
    <row r="74" spans="2:9" ht="15" customHeight="1" x14ac:dyDescent="0.2">
      <c r="B74" t="s">
        <v>204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07D53-93C4-49B3-B64B-51CBA8F15732}">
  <sheetPr>
    <pageSetUpPr fitToPage="1"/>
  </sheetPr>
  <dimension ref="B2:I8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210</v>
      </c>
    </row>
    <row r="4" spans="2:9" ht="33" customHeight="1" x14ac:dyDescent="0.2">
      <c r="B4" t="s">
        <v>200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8</v>
      </c>
      <c r="D6" s="8">
        <v>8.08</v>
      </c>
      <c r="E6" s="12">
        <v>6</v>
      </c>
      <c r="F6" s="8">
        <v>8.2200000000000006</v>
      </c>
      <c r="G6" s="12">
        <v>2</v>
      </c>
      <c r="H6" s="8">
        <v>11.11</v>
      </c>
      <c r="I6" s="12">
        <v>0</v>
      </c>
    </row>
    <row r="7" spans="2:9" ht="15" customHeight="1" x14ac:dyDescent="0.2">
      <c r="B7" t="s">
        <v>22</v>
      </c>
      <c r="C7" s="12">
        <v>12</v>
      </c>
      <c r="D7" s="8">
        <v>12.12</v>
      </c>
      <c r="E7" s="12">
        <v>9</v>
      </c>
      <c r="F7" s="8">
        <v>12.33</v>
      </c>
      <c r="G7" s="12">
        <v>3</v>
      </c>
      <c r="H7" s="8">
        <v>16.670000000000002</v>
      </c>
      <c r="I7" s="12">
        <v>0</v>
      </c>
    </row>
    <row r="8" spans="2:9" ht="15" customHeight="1" x14ac:dyDescent="0.2">
      <c r="B8" t="s">
        <v>23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25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26</v>
      </c>
      <c r="C11" s="12">
        <v>38</v>
      </c>
      <c r="D11" s="8">
        <v>38.380000000000003</v>
      </c>
      <c r="E11" s="12">
        <v>30</v>
      </c>
      <c r="F11" s="8">
        <v>41.1</v>
      </c>
      <c r="G11" s="12">
        <v>7</v>
      </c>
      <c r="H11" s="8">
        <v>38.89</v>
      </c>
      <c r="I11" s="12">
        <v>1</v>
      </c>
    </row>
    <row r="12" spans="2:9" ht="15" customHeight="1" x14ac:dyDescent="0.2">
      <c r="B12" t="s">
        <v>27</v>
      </c>
      <c r="C12" s="12">
        <v>1</v>
      </c>
      <c r="D12" s="8">
        <v>1.01</v>
      </c>
      <c r="E12" s="12">
        <v>1</v>
      </c>
      <c r="F12" s="8">
        <v>1.37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28</v>
      </c>
      <c r="C13" s="12">
        <v>3</v>
      </c>
      <c r="D13" s="8">
        <v>3.03</v>
      </c>
      <c r="E13" s="12">
        <v>1</v>
      </c>
      <c r="F13" s="8">
        <v>1.37</v>
      </c>
      <c r="G13" s="12">
        <v>2</v>
      </c>
      <c r="H13" s="8">
        <v>11.11</v>
      </c>
      <c r="I13" s="12">
        <v>0</v>
      </c>
    </row>
    <row r="14" spans="2:9" ht="15" customHeight="1" x14ac:dyDescent="0.2">
      <c r="B14" t="s">
        <v>29</v>
      </c>
      <c r="C14" s="12">
        <v>1</v>
      </c>
      <c r="D14" s="8">
        <v>1.01</v>
      </c>
      <c r="E14" s="12">
        <v>1</v>
      </c>
      <c r="F14" s="8">
        <v>1.37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30</v>
      </c>
      <c r="C15" s="12">
        <v>8</v>
      </c>
      <c r="D15" s="8">
        <v>8.08</v>
      </c>
      <c r="E15" s="12">
        <v>7</v>
      </c>
      <c r="F15" s="8">
        <v>9.59</v>
      </c>
      <c r="G15" s="12">
        <v>1</v>
      </c>
      <c r="H15" s="8">
        <v>5.56</v>
      </c>
      <c r="I15" s="12">
        <v>0</v>
      </c>
    </row>
    <row r="16" spans="2:9" ht="15" customHeight="1" x14ac:dyDescent="0.2">
      <c r="B16" t="s">
        <v>31</v>
      </c>
      <c r="C16" s="12">
        <v>12</v>
      </c>
      <c r="D16" s="8">
        <v>12.12</v>
      </c>
      <c r="E16" s="12">
        <v>8</v>
      </c>
      <c r="F16" s="8">
        <v>10.96</v>
      </c>
      <c r="G16" s="12">
        <v>1</v>
      </c>
      <c r="H16" s="8">
        <v>5.56</v>
      </c>
      <c r="I16" s="12">
        <v>0</v>
      </c>
    </row>
    <row r="17" spans="2:9" ht="15" customHeight="1" x14ac:dyDescent="0.2">
      <c r="B17" t="s">
        <v>32</v>
      </c>
      <c r="C17" s="12">
        <v>6</v>
      </c>
      <c r="D17" s="8">
        <v>6.06</v>
      </c>
      <c r="E17" s="12">
        <v>4</v>
      </c>
      <c r="F17" s="8">
        <v>5.48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33</v>
      </c>
      <c r="C18" s="12">
        <v>6</v>
      </c>
      <c r="D18" s="8">
        <v>6.06</v>
      </c>
      <c r="E18" s="12">
        <v>3</v>
      </c>
      <c r="F18" s="8">
        <v>4.1100000000000003</v>
      </c>
      <c r="G18" s="12">
        <v>1</v>
      </c>
      <c r="H18" s="8">
        <v>5.56</v>
      </c>
      <c r="I18" s="12">
        <v>0</v>
      </c>
    </row>
    <row r="19" spans="2:9" ht="15" customHeight="1" x14ac:dyDescent="0.2">
      <c r="B19" t="s">
        <v>34</v>
      </c>
      <c r="C19" s="12">
        <v>4</v>
      </c>
      <c r="D19" s="8">
        <v>4.04</v>
      </c>
      <c r="E19" s="12">
        <v>3</v>
      </c>
      <c r="F19" s="8">
        <v>4.1100000000000003</v>
      </c>
      <c r="G19" s="12">
        <v>1</v>
      </c>
      <c r="H19" s="8">
        <v>5.56</v>
      </c>
      <c r="I19" s="12">
        <v>0</v>
      </c>
    </row>
    <row r="20" spans="2:9" ht="15" customHeight="1" x14ac:dyDescent="0.2">
      <c r="B20" s="9" t="s">
        <v>201</v>
      </c>
      <c r="C20" s="12">
        <f>SUM(LTBL_31325[総数／事業所数])</f>
        <v>99</v>
      </c>
      <c r="E20" s="12">
        <f>SUBTOTAL(109,LTBL_31325[個人／事業所数])</f>
        <v>73</v>
      </c>
      <c r="G20" s="12">
        <f>SUBTOTAL(109,LTBL_31325[法人／事業所数])</f>
        <v>18</v>
      </c>
      <c r="I20" s="12">
        <f>SUBTOTAL(109,LTBL_31325[法人以外の団体／事業所数])</f>
        <v>1</v>
      </c>
    </row>
    <row r="21" spans="2:9" ht="15" customHeight="1" x14ac:dyDescent="0.2">
      <c r="E21" s="11">
        <f>LTBL_31325[[#Totals],[個人／事業所数]]/LTBL_31325[[#Totals],[総数／事業所数]]</f>
        <v>0.73737373737373735</v>
      </c>
      <c r="G21" s="11">
        <f>LTBL_31325[[#Totals],[法人／事業所数]]/LTBL_31325[[#Totals],[総数／事業所数]]</f>
        <v>0.18181818181818182</v>
      </c>
      <c r="I21" s="11">
        <f>LTBL_31325[[#Totals],[法人以外の団体／事業所数]]/LTBL_31325[[#Totals],[総数／事業所数]]</f>
        <v>1.0101010101010102E-2</v>
      </c>
    </row>
    <row r="23" spans="2:9" ht="33" customHeight="1" x14ac:dyDescent="0.2">
      <c r="B23" t="s">
        <v>202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52</v>
      </c>
      <c r="C24" s="12">
        <v>18</v>
      </c>
      <c r="D24" s="8">
        <v>18.18</v>
      </c>
      <c r="E24" s="12">
        <v>15</v>
      </c>
      <c r="F24" s="8">
        <v>20.55</v>
      </c>
      <c r="G24" s="12">
        <v>3</v>
      </c>
      <c r="H24" s="8">
        <v>16.670000000000002</v>
      </c>
      <c r="I24" s="12">
        <v>0</v>
      </c>
    </row>
    <row r="25" spans="2:9" ht="15" customHeight="1" x14ac:dyDescent="0.2">
      <c r="B25" t="s">
        <v>50</v>
      </c>
      <c r="C25" s="12">
        <v>9</v>
      </c>
      <c r="D25" s="8">
        <v>9.09</v>
      </c>
      <c r="E25" s="12">
        <v>7</v>
      </c>
      <c r="F25" s="8">
        <v>9.59</v>
      </c>
      <c r="G25" s="12">
        <v>1</v>
      </c>
      <c r="H25" s="8">
        <v>5.56</v>
      </c>
      <c r="I25" s="12">
        <v>1</v>
      </c>
    </row>
    <row r="26" spans="2:9" ht="15" customHeight="1" x14ac:dyDescent="0.2">
      <c r="B26" t="s">
        <v>57</v>
      </c>
      <c r="C26" s="12">
        <v>9</v>
      </c>
      <c r="D26" s="8">
        <v>9.09</v>
      </c>
      <c r="E26" s="12">
        <v>8</v>
      </c>
      <c r="F26" s="8">
        <v>10.96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49</v>
      </c>
      <c r="C27" s="12">
        <v>6</v>
      </c>
      <c r="D27" s="8">
        <v>6.06</v>
      </c>
      <c r="E27" s="12">
        <v>5</v>
      </c>
      <c r="F27" s="8">
        <v>6.85</v>
      </c>
      <c r="G27" s="12">
        <v>1</v>
      </c>
      <c r="H27" s="8">
        <v>5.56</v>
      </c>
      <c r="I27" s="12">
        <v>0</v>
      </c>
    </row>
    <row r="28" spans="2:9" ht="15" customHeight="1" x14ac:dyDescent="0.2">
      <c r="B28" t="s">
        <v>56</v>
      </c>
      <c r="C28" s="12">
        <v>6</v>
      </c>
      <c r="D28" s="8">
        <v>6.06</v>
      </c>
      <c r="E28" s="12">
        <v>5</v>
      </c>
      <c r="F28" s="8">
        <v>6.85</v>
      </c>
      <c r="G28" s="12">
        <v>1</v>
      </c>
      <c r="H28" s="8">
        <v>5.56</v>
      </c>
      <c r="I28" s="12">
        <v>0</v>
      </c>
    </row>
    <row r="29" spans="2:9" ht="15" customHeight="1" x14ac:dyDescent="0.2">
      <c r="B29" t="s">
        <v>59</v>
      </c>
      <c r="C29" s="12">
        <v>6</v>
      </c>
      <c r="D29" s="8">
        <v>6.06</v>
      </c>
      <c r="E29" s="12">
        <v>4</v>
      </c>
      <c r="F29" s="8">
        <v>5.48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43</v>
      </c>
      <c r="C30" s="12">
        <v>5</v>
      </c>
      <c r="D30" s="8">
        <v>5.05</v>
      </c>
      <c r="E30" s="12">
        <v>3</v>
      </c>
      <c r="F30" s="8">
        <v>4.1100000000000003</v>
      </c>
      <c r="G30" s="12">
        <v>2</v>
      </c>
      <c r="H30" s="8">
        <v>11.11</v>
      </c>
      <c r="I30" s="12">
        <v>0</v>
      </c>
    </row>
    <row r="31" spans="2:9" ht="15" customHeight="1" x14ac:dyDescent="0.2">
      <c r="B31" t="s">
        <v>80</v>
      </c>
      <c r="C31" s="12">
        <v>3</v>
      </c>
      <c r="D31" s="8">
        <v>3.03</v>
      </c>
      <c r="E31" s="12">
        <v>3</v>
      </c>
      <c r="F31" s="8">
        <v>4.1100000000000003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51</v>
      </c>
      <c r="C32" s="12">
        <v>3</v>
      </c>
      <c r="D32" s="8">
        <v>3.03</v>
      </c>
      <c r="E32" s="12">
        <v>2</v>
      </c>
      <c r="F32" s="8">
        <v>2.74</v>
      </c>
      <c r="G32" s="12">
        <v>1</v>
      </c>
      <c r="H32" s="8">
        <v>5.56</v>
      </c>
      <c r="I32" s="12">
        <v>0</v>
      </c>
    </row>
    <row r="33" spans="2:9" ht="15" customHeight="1" x14ac:dyDescent="0.2">
      <c r="B33" t="s">
        <v>53</v>
      </c>
      <c r="C33" s="12">
        <v>3</v>
      </c>
      <c r="D33" s="8">
        <v>3.03</v>
      </c>
      <c r="E33" s="12">
        <v>1</v>
      </c>
      <c r="F33" s="8">
        <v>1.37</v>
      </c>
      <c r="G33" s="12">
        <v>2</v>
      </c>
      <c r="H33" s="8">
        <v>11.11</v>
      </c>
      <c r="I33" s="12">
        <v>0</v>
      </c>
    </row>
    <row r="34" spans="2:9" ht="15" customHeight="1" x14ac:dyDescent="0.2">
      <c r="B34" t="s">
        <v>67</v>
      </c>
      <c r="C34" s="12">
        <v>3</v>
      </c>
      <c r="D34" s="8">
        <v>3.03</v>
      </c>
      <c r="E34" s="12">
        <v>0</v>
      </c>
      <c r="F34" s="8">
        <v>0</v>
      </c>
      <c r="G34" s="12">
        <v>1</v>
      </c>
      <c r="H34" s="8">
        <v>5.56</v>
      </c>
      <c r="I34" s="12">
        <v>0</v>
      </c>
    </row>
    <row r="35" spans="2:9" ht="15" customHeight="1" x14ac:dyDescent="0.2">
      <c r="B35" t="s">
        <v>60</v>
      </c>
      <c r="C35" s="12">
        <v>3</v>
      </c>
      <c r="D35" s="8">
        <v>3.03</v>
      </c>
      <c r="E35" s="12">
        <v>3</v>
      </c>
      <c r="F35" s="8">
        <v>4.1100000000000003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61</v>
      </c>
      <c r="C36" s="12">
        <v>3</v>
      </c>
      <c r="D36" s="8">
        <v>3.03</v>
      </c>
      <c r="E36" s="12">
        <v>0</v>
      </c>
      <c r="F36" s="8">
        <v>0</v>
      </c>
      <c r="G36" s="12">
        <v>1</v>
      </c>
      <c r="H36" s="8">
        <v>5.56</v>
      </c>
      <c r="I36" s="12">
        <v>0</v>
      </c>
    </row>
    <row r="37" spans="2:9" ht="15" customHeight="1" x14ac:dyDescent="0.2">
      <c r="B37" t="s">
        <v>45</v>
      </c>
      <c r="C37" s="12">
        <v>2</v>
      </c>
      <c r="D37" s="8">
        <v>2.02</v>
      </c>
      <c r="E37" s="12">
        <v>2</v>
      </c>
      <c r="F37" s="8">
        <v>2.74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69</v>
      </c>
      <c r="C38" s="12">
        <v>2</v>
      </c>
      <c r="D38" s="8">
        <v>2.02</v>
      </c>
      <c r="E38" s="12">
        <v>2</v>
      </c>
      <c r="F38" s="8">
        <v>2.74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76</v>
      </c>
      <c r="C39" s="12">
        <v>2</v>
      </c>
      <c r="D39" s="8">
        <v>2.02</v>
      </c>
      <c r="E39" s="12">
        <v>0</v>
      </c>
      <c r="F39" s="8">
        <v>0</v>
      </c>
      <c r="G39" s="12">
        <v>2</v>
      </c>
      <c r="H39" s="8">
        <v>11.11</v>
      </c>
      <c r="I39" s="12">
        <v>0</v>
      </c>
    </row>
    <row r="40" spans="2:9" ht="15" customHeight="1" x14ac:dyDescent="0.2">
      <c r="B40" t="s">
        <v>77</v>
      </c>
      <c r="C40" s="12">
        <v>2</v>
      </c>
      <c r="D40" s="8">
        <v>2.02</v>
      </c>
      <c r="E40" s="12">
        <v>2</v>
      </c>
      <c r="F40" s="8">
        <v>2.74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65</v>
      </c>
      <c r="C41" s="12">
        <v>2</v>
      </c>
      <c r="D41" s="8">
        <v>2.02</v>
      </c>
      <c r="E41" s="12">
        <v>2</v>
      </c>
      <c r="F41" s="8">
        <v>2.74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62</v>
      </c>
      <c r="C42" s="12">
        <v>2</v>
      </c>
      <c r="D42" s="8">
        <v>2.02</v>
      </c>
      <c r="E42" s="12">
        <v>2</v>
      </c>
      <c r="F42" s="8">
        <v>2.74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44</v>
      </c>
      <c r="C43" s="12">
        <v>1</v>
      </c>
      <c r="D43" s="8">
        <v>1.01</v>
      </c>
      <c r="E43" s="12">
        <v>1</v>
      </c>
      <c r="F43" s="8">
        <v>1.37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78</v>
      </c>
      <c r="C44" s="12">
        <v>1</v>
      </c>
      <c r="D44" s="8">
        <v>1.01</v>
      </c>
      <c r="E44" s="12">
        <v>1</v>
      </c>
      <c r="F44" s="8">
        <v>1.37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79</v>
      </c>
      <c r="C45" s="12">
        <v>1</v>
      </c>
      <c r="D45" s="8">
        <v>1.01</v>
      </c>
      <c r="E45" s="12">
        <v>1</v>
      </c>
      <c r="F45" s="8">
        <v>1.37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71</v>
      </c>
      <c r="C46" s="12">
        <v>1</v>
      </c>
      <c r="D46" s="8">
        <v>1.01</v>
      </c>
      <c r="E46" s="12">
        <v>0</v>
      </c>
      <c r="F46" s="8">
        <v>0</v>
      </c>
      <c r="G46" s="12">
        <v>1</v>
      </c>
      <c r="H46" s="8">
        <v>5.56</v>
      </c>
      <c r="I46" s="12">
        <v>0</v>
      </c>
    </row>
    <row r="47" spans="2:9" ht="15" customHeight="1" x14ac:dyDescent="0.2">
      <c r="B47" t="s">
        <v>64</v>
      </c>
      <c r="C47" s="12">
        <v>1</v>
      </c>
      <c r="D47" s="8">
        <v>1.01</v>
      </c>
      <c r="E47" s="12">
        <v>1</v>
      </c>
      <c r="F47" s="8">
        <v>1.37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46</v>
      </c>
      <c r="C48" s="12">
        <v>1</v>
      </c>
      <c r="D48" s="8">
        <v>1.01</v>
      </c>
      <c r="E48" s="12">
        <v>0</v>
      </c>
      <c r="F48" s="8">
        <v>0</v>
      </c>
      <c r="G48" s="12">
        <v>1</v>
      </c>
      <c r="H48" s="8">
        <v>5.56</v>
      </c>
      <c r="I48" s="12">
        <v>0</v>
      </c>
    </row>
    <row r="49" spans="2:9" ht="15" customHeight="1" x14ac:dyDescent="0.2">
      <c r="B49" t="s">
        <v>63</v>
      </c>
      <c r="C49" s="12">
        <v>1</v>
      </c>
      <c r="D49" s="8">
        <v>1.01</v>
      </c>
      <c r="E49" s="12">
        <v>1</v>
      </c>
      <c r="F49" s="8">
        <v>1.37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54</v>
      </c>
      <c r="C50" s="12">
        <v>1</v>
      </c>
      <c r="D50" s="8">
        <v>1.01</v>
      </c>
      <c r="E50" s="12">
        <v>1</v>
      </c>
      <c r="F50" s="8">
        <v>1.37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75</v>
      </c>
      <c r="C51" s="12">
        <v>1</v>
      </c>
      <c r="D51" s="8">
        <v>1.01</v>
      </c>
      <c r="E51" s="12">
        <v>1</v>
      </c>
      <c r="F51" s="8">
        <v>1.37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81</v>
      </c>
      <c r="C52" s="12">
        <v>1</v>
      </c>
      <c r="D52" s="8">
        <v>1.01</v>
      </c>
      <c r="E52" s="12">
        <v>0</v>
      </c>
      <c r="F52" s="8">
        <v>0</v>
      </c>
      <c r="G52" s="12">
        <v>1</v>
      </c>
      <c r="H52" s="8">
        <v>5.56</v>
      </c>
      <c r="I52" s="12">
        <v>0</v>
      </c>
    </row>
    <row r="55" spans="2:9" ht="33" customHeight="1" x14ac:dyDescent="0.2">
      <c r="B55" t="s">
        <v>203</v>
      </c>
      <c r="C55" s="10" t="s">
        <v>36</v>
      </c>
      <c r="D55" s="10" t="s">
        <v>37</v>
      </c>
      <c r="E55" s="10" t="s">
        <v>38</v>
      </c>
      <c r="F55" s="10" t="s">
        <v>39</v>
      </c>
      <c r="G55" s="10" t="s">
        <v>40</v>
      </c>
      <c r="H55" s="10" t="s">
        <v>41</v>
      </c>
      <c r="I55" s="10" t="s">
        <v>42</v>
      </c>
    </row>
    <row r="56" spans="2:9" ht="15" customHeight="1" x14ac:dyDescent="0.2">
      <c r="B56" t="s">
        <v>132</v>
      </c>
      <c r="C56" s="12">
        <v>4</v>
      </c>
      <c r="D56" s="8">
        <v>4.04</v>
      </c>
      <c r="E56" s="12">
        <v>2</v>
      </c>
      <c r="F56" s="8">
        <v>2.74</v>
      </c>
      <c r="G56" s="12">
        <v>2</v>
      </c>
      <c r="H56" s="8">
        <v>11.11</v>
      </c>
      <c r="I56" s="12">
        <v>0</v>
      </c>
    </row>
    <row r="57" spans="2:9" ht="15" customHeight="1" x14ac:dyDescent="0.2">
      <c r="B57" t="s">
        <v>115</v>
      </c>
      <c r="C57" s="12">
        <v>4</v>
      </c>
      <c r="D57" s="8">
        <v>4.04</v>
      </c>
      <c r="E57" s="12">
        <v>4</v>
      </c>
      <c r="F57" s="8">
        <v>5.48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141</v>
      </c>
      <c r="C58" s="12">
        <v>3</v>
      </c>
      <c r="D58" s="8">
        <v>3.03</v>
      </c>
      <c r="E58" s="12">
        <v>3</v>
      </c>
      <c r="F58" s="8">
        <v>4.1100000000000003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136</v>
      </c>
      <c r="C59" s="12">
        <v>3</v>
      </c>
      <c r="D59" s="8">
        <v>3.03</v>
      </c>
      <c r="E59" s="12">
        <v>3</v>
      </c>
      <c r="F59" s="8">
        <v>4.1100000000000003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103</v>
      </c>
      <c r="C60" s="12">
        <v>3</v>
      </c>
      <c r="D60" s="8">
        <v>3.03</v>
      </c>
      <c r="E60" s="12">
        <v>2</v>
      </c>
      <c r="F60" s="8">
        <v>2.74</v>
      </c>
      <c r="G60" s="12">
        <v>0</v>
      </c>
      <c r="H60" s="8">
        <v>0</v>
      </c>
      <c r="I60" s="12">
        <v>1</v>
      </c>
    </row>
    <row r="61" spans="2:9" ht="15" customHeight="1" x14ac:dyDescent="0.2">
      <c r="B61" t="s">
        <v>131</v>
      </c>
      <c r="C61" s="12">
        <v>3</v>
      </c>
      <c r="D61" s="8">
        <v>3.03</v>
      </c>
      <c r="E61" s="12">
        <v>3</v>
      </c>
      <c r="F61" s="8">
        <v>4.1100000000000003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107</v>
      </c>
      <c r="C62" s="12">
        <v>3</v>
      </c>
      <c r="D62" s="8">
        <v>3.03</v>
      </c>
      <c r="E62" s="12">
        <v>3</v>
      </c>
      <c r="F62" s="8">
        <v>4.1100000000000003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108</v>
      </c>
      <c r="C63" s="12">
        <v>3</v>
      </c>
      <c r="D63" s="8">
        <v>3.03</v>
      </c>
      <c r="E63" s="12">
        <v>3</v>
      </c>
      <c r="F63" s="8">
        <v>4.1100000000000003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110</v>
      </c>
      <c r="C64" s="12">
        <v>3</v>
      </c>
      <c r="D64" s="8">
        <v>3.03</v>
      </c>
      <c r="E64" s="12">
        <v>3</v>
      </c>
      <c r="F64" s="8">
        <v>4.1100000000000003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113</v>
      </c>
      <c r="C65" s="12">
        <v>3</v>
      </c>
      <c r="D65" s="8">
        <v>3.03</v>
      </c>
      <c r="E65" s="12">
        <v>2</v>
      </c>
      <c r="F65" s="8">
        <v>2.74</v>
      </c>
      <c r="G65" s="12">
        <v>1</v>
      </c>
      <c r="H65" s="8">
        <v>5.56</v>
      </c>
      <c r="I65" s="12">
        <v>0</v>
      </c>
    </row>
    <row r="66" spans="2:9" ht="15" customHeight="1" x14ac:dyDescent="0.2">
      <c r="B66" t="s">
        <v>114</v>
      </c>
      <c r="C66" s="12">
        <v>3</v>
      </c>
      <c r="D66" s="8">
        <v>3.03</v>
      </c>
      <c r="E66" s="12">
        <v>3</v>
      </c>
      <c r="F66" s="8">
        <v>4.1100000000000003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145</v>
      </c>
      <c r="C67" s="12">
        <v>3</v>
      </c>
      <c r="D67" s="8">
        <v>3.03</v>
      </c>
      <c r="E67" s="12">
        <v>0</v>
      </c>
      <c r="F67" s="8">
        <v>0</v>
      </c>
      <c r="G67" s="12">
        <v>1</v>
      </c>
      <c r="H67" s="8">
        <v>5.56</v>
      </c>
      <c r="I67" s="12">
        <v>0</v>
      </c>
    </row>
    <row r="68" spans="2:9" ht="15" customHeight="1" x14ac:dyDescent="0.2">
      <c r="B68" t="s">
        <v>118</v>
      </c>
      <c r="C68" s="12">
        <v>3</v>
      </c>
      <c r="D68" s="8">
        <v>3.03</v>
      </c>
      <c r="E68" s="12">
        <v>3</v>
      </c>
      <c r="F68" s="8">
        <v>4.1100000000000003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100</v>
      </c>
      <c r="C69" s="12">
        <v>2</v>
      </c>
      <c r="D69" s="8">
        <v>2.02</v>
      </c>
      <c r="E69" s="12">
        <v>1</v>
      </c>
      <c r="F69" s="8">
        <v>1.37</v>
      </c>
      <c r="G69" s="12">
        <v>1</v>
      </c>
      <c r="H69" s="8">
        <v>5.56</v>
      </c>
      <c r="I69" s="12">
        <v>0</v>
      </c>
    </row>
    <row r="70" spans="2:9" ht="15" customHeight="1" x14ac:dyDescent="0.2">
      <c r="B70" t="s">
        <v>126</v>
      </c>
      <c r="C70" s="12">
        <v>2</v>
      </c>
      <c r="D70" s="8">
        <v>2.02</v>
      </c>
      <c r="E70" s="12">
        <v>1</v>
      </c>
      <c r="F70" s="8">
        <v>1.37</v>
      </c>
      <c r="G70" s="12">
        <v>1</v>
      </c>
      <c r="H70" s="8">
        <v>5.56</v>
      </c>
      <c r="I70" s="12">
        <v>0</v>
      </c>
    </row>
    <row r="71" spans="2:9" ht="15" customHeight="1" x14ac:dyDescent="0.2">
      <c r="B71" t="s">
        <v>102</v>
      </c>
      <c r="C71" s="12">
        <v>2</v>
      </c>
      <c r="D71" s="8">
        <v>2.02</v>
      </c>
      <c r="E71" s="12">
        <v>2</v>
      </c>
      <c r="F71" s="8">
        <v>2.74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142</v>
      </c>
      <c r="C72" s="12">
        <v>2</v>
      </c>
      <c r="D72" s="8">
        <v>2.02</v>
      </c>
      <c r="E72" s="12">
        <v>1</v>
      </c>
      <c r="F72" s="8">
        <v>1.37</v>
      </c>
      <c r="G72" s="12">
        <v>1</v>
      </c>
      <c r="H72" s="8">
        <v>5.56</v>
      </c>
      <c r="I72" s="12">
        <v>0</v>
      </c>
    </row>
    <row r="73" spans="2:9" ht="15" customHeight="1" x14ac:dyDescent="0.2">
      <c r="B73" t="s">
        <v>104</v>
      </c>
      <c r="C73" s="12">
        <v>2</v>
      </c>
      <c r="D73" s="8">
        <v>2.02</v>
      </c>
      <c r="E73" s="12">
        <v>1</v>
      </c>
      <c r="F73" s="8">
        <v>1.37</v>
      </c>
      <c r="G73" s="12">
        <v>1</v>
      </c>
      <c r="H73" s="8">
        <v>5.56</v>
      </c>
      <c r="I73" s="12">
        <v>0</v>
      </c>
    </row>
    <row r="74" spans="2:9" ht="15" customHeight="1" x14ac:dyDescent="0.2">
      <c r="B74" t="s">
        <v>105</v>
      </c>
      <c r="C74" s="12">
        <v>2</v>
      </c>
      <c r="D74" s="8">
        <v>2.02</v>
      </c>
      <c r="E74" s="12">
        <v>1</v>
      </c>
      <c r="F74" s="8">
        <v>1.37</v>
      </c>
      <c r="G74" s="12">
        <v>1</v>
      </c>
      <c r="H74" s="8">
        <v>5.56</v>
      </c>
      <c r="I74" s="12">
        <v>0</v>
      </c>
    </row>
    <row r="75" spans="2:9" ht="15" customHeight="1" x14ac:dyDescent="0.2">
      <c r="B75" t="s">
        <v>143</v>
      </c>
      <c r="C75" s="12">
        <v>2</v>
      </c>
      <c r="D75" s="8">
        <v>2.02</v>
      </c>
      <c r="E75" s="12">
        <v>2</v>
      </c>
      <c r="F75" s="8">
        <v>2.74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144</v>
      </c>
      <c r="C76" s="12">
        <v>2</v>
      </c>
      <c r="D76" s="8">
        <v>2.02</v>
      </c>
      <c r="E76" s="12">
        <v>1</v>
      </c>
      <c r="F76" s="8">
        <v>1.37</v>
      </c>
      <c r="G76" s="12">
        <v>1</v>
      </c>
      <c r="H76" s="8">
        <v>5.56</v>
      </c>
      <c r="I76" s="12">
        <v>0</v>
      </c>
    </row>
    <row r="77" spans="2:9" ht="15" customHeight="1" x14ac:dyDescent="0.2">
      <c r="B77" t="s">
        <v>109</v>
      </c>
      <c r="C77" s="12">
        <v>2</v>
      </c>
      <c r="D77" s="8">
        <v>2.02</v>
      </c>
      <c r="E77" s="12">
        <v>0</v>
      </c>
      <c r="F77" s="8">
        <v>0</v>
      </c>
      <c r="G77" s="12">
        <v>2</v>
      </c>
      <c r="H77" s="8">
        <v>11.11</v>
      </c>
      <c r="I77" s="12">
        <v>0</v>
      </c>
    </row>
    <row r="78" spans="2:9" ht="15" customHeight="1" x14ac:dyDescent="0.2">
      <c r="B78" t="s">
        <v>116</v>
      </c>
      <c r="C78" s="12">
        <v>2</v>
      </c>
      <c r="D78" s="8">
        <v>2.02</v>
      </c>
      <c r="E78" s="12">
        <v>0</v>
      </c>
      <c r="F78" s="8">
        <v>0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119</v>
      </c>
      <c r="C79" s="12">
        <v>2</v>
      </c>
      <c r="D79" s="8">
        <v>2.02</v>
      </c>
      <c r="E79" s="12">
        <v>2</v>
      </c>
      <c r="F79" s="8">
        <v>2.74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125</v>
      </c>
      <c r="C80" s="12">
        <v>2</v>
      </c>
      <c r="D80" s="8">
        <v>2.02</v>
      </c>
      <c r="E80" s="12">
        <v>2</v>
      </c>
      <c r="F80" s="8">
        <v>2.74</v>
      </c>
      <c r="G80" s="12">
        <v>0</v>
      </c>
      <c r="H80" s="8">
        <v>0</v>
      </c>
      <c r="I80" s="12">
        <v>0</v>
      </c>
    </row>
    <row r="82" spans="2:2" ht="15" customHeight="1" x14ac:dyDescent="0.2">
      <c r="B82" t="s">
        <v>204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80134-8D3D-4AD8-8DB3-F2EEB0CD1FD9}">
  <sheetPr>
    <pageSetUpPr fitToPage="1"/>
  </sheetPr>
  <dimension ref="B2:I87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211</v>
      </c>
    </row>
    <row r="4" spans="2:9" ht="33" customHeight="1" x14ac:dyDescent="0.2">
      <c r="B4" t="s">
        <v>200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29</v>
      </c>
      <c r="D6" s="8">
        <v>14.87</v>
      </c>
      <c r="E6" s="12">
        <v>13</v>
      </c>
      <c r="F6" s="8">
        <v>12.15</v>
      </c>
      <c r="G6" s="12">
        <v>16</v>
      </c>
      <c r="H6" s="8">
        <v>21.62</v>
      </c>
      <c r="I6" s="12">
        <v>0</v>
      </c>
    </row>
    <row r="7" spans="2:9" ht="15" customHeight="1" x14ac:dyDescent="0.2">
      <c r="B7" t="s">
        <v>22</v>
      </c>
      <c r="C7" s="12">
        <v>29</v>
      </c>
      <c r="D7" s="8">
        <v>14.87</v>
      </c>
      <c r="E7" s="12">
        <v>16</v>
      </c>
      <c r="F7" s="8">
        <v>14.95</v>
      </c>
      <c r="G7" s="12">
        <v>13</v>
      </c>
      <c r="H7" s="8">
        <v>17.57</v>
      </c>
      <c r="I7" s="12">
        <v>0</v>
      </c>
    </row>
    <row r="8" spans="2:9" ht="15" customHeight="1" x14ac:dyDescent="0.2">
      <c r="B8" t="s">
        <v>23</v>
      </c>
      <c r="C8" s="12">
        <v>1</v>
      </c>
      <c r="D8" s="8">
        <v>0.51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25</v>
      </c>
      <c r="C10" s="12">
        <v>3</v>
      </c>
      <c r="D10" s="8">
        <v>1.54</v>
      </c>
      <c r="E10" s="12">
        <v>2</v>
      </c>
      <c r="F10" s="8">
        <v>1.87</v>
      </c>
      <c r="G10" s="12">
        <v>1</v>
      </c>
      <c r="H10" s="8">
        <v>1.35</v>
      </c>
      <c r="I10" s="12">
        <v>0</v>
      </c>
    </row>
    <row r="11" spans="2:9" ht="15" customHeight="1" x14ac:dyDescent="0.2">
      <c r="B11" t="s">
        <v>26</v>
      </c>
      <c r="C11" s="12">
        <v>51</v>
      </c>
      <c r="D11" s="8">
        <v>26.15</v>
      </c>
      <c r="E11" s="12">
        <v>32</v>
      </c>
      <c r="F11" s="8">
        <v>29.91</v>
      </c>
      <c r="G11" s="12">
        <v>19</v>
      </c>
      <c r="H11" s="8">
        <v>25.68</v>
      </c>
      <c r="I11" s="12">
        <v>0</v>
      </c>
    </row>
    <row r="12" spans="2:9" ht="15" customHeight="1" x14ac:dyDescent="0.2">
      <c r="B12" t="s">
        <v>27</v>
      </c>
      <c r="C12" s="12">
        <v>2</v>
      </c>
      <c r="D12" s="8">
        <v>1.03</v>
      </c>
      <c r="E12" s="12">
        <v>0</v>
      </c>
      <c r="F12" s="8">
        <v>0</v>
      </c>
      <c r="G12" s="12">
        <v>2</v>
      </c>
      <c r="H12" s="8">
        <v>2.7</v>
      </c>
      <c r="I12" s="12">
        <v>0</v>
      </c>
    </row>
    <row r="13" spans="2:9" ht="15" customHeight="1" x14ac:dyDescent="0.2">
      <c r="B13" t="s">
        <v>28</v>
      </c>
      <c r="C13" s="12">
        <v>4</v>
      </c>
      <c r="D13" s="8">
        <v>2.0499999999999998</v>
      </c>
      <c r="E13" s="12">
        <v>1</v>
      </c>
      <c r="F13" s="8">
        <v>0.93</v>
      </c>
      <c r="G13" s="12">
        <v>3</v>
      </c>
      <c r="H13" s="8">
        <v>4.05</v>
      </c>
      <c r="I13" s="12">
        <v>0</v>
      </c>
    </row>
    <row r="14" spans="2:9" ht="15" customHeight="1" x14ac:dyDescent="0.2">
      <c r="B14" t="s">
        <v>29</v>
      </c>
      <c r="C14" s="12">
        <v>4</v>
      </c>
      <c r="D14" s="8">
        <v>2.0499999999999998</v>
      </c>
      <c r="E14" s="12">
        <v>2</v>
      </c>
      <c r="F14" s="8">
        <v>1.87</v>
      </c>
      <c r="G14" s="12">
        <v>2</v>
      </c>
      <c r="H14" s="8">
        <v>2.7</v>
      </c>
      <c r="I14" s="12">
        <v>0</v>
      </c>
    </row>
    <row r="15" spans="2:9" ht="15" customHeight="1" x14ac:dyDescent="0.2">
      <c r="B15" t="s">
        <v>30</v>
      </c>
      <c r="C15" s="12">
        <v>16</v>
      </c>
      <c r="D15" s="8">
        <v>8.2100000000000009</v>
      </c>
      <c r="E15" s="12">
        <v>14</v>
      </c>
      <c r="F15" s="8">
        <v>13.08</v>
      </c>
      <c r="G15" s="12">
        <v>2</v>
      </c>
      <c r="H15" s="8">
        <v>2.7</v>
      </c>
      <c r="I15" s="12">
        <v>0</v>
      </c>
    </row>
    <row r="16" spans="2:9" ht="15" customHeight="1" x14ac:dyDescent="0.2">
      <c r="B16" t="s">
        <v>31</v>
      </c>
      <c r="C16" s="12">
        <v>23</v>
      </c>
      <c r="D16" s="8">
        <v>11.79</v>
      </c>
      <c r="E16" s="12">
        <v>19</v>
      </c>
      <c r="F16" s="8">
        <v>17.760000000000002</v>
      </c>
      <c r="G16" s="12">
        <v>4</v>
      </c>
      <c r="H16" s="8">
        <v>5.41</v>
      </c>
      <c r="I16" s="12">
        <v>0</v>
      </c>
    </row>
    <row r="17" spans="2:9" ht="15" customHeight="1" x14ac:dyDescent="0.2">
      <c r="B17" t="s">
        <v>32</v>
      </c>
      <c r="C17" s="12">
        <v>9</v>
      </c>
      <c r="D17" s="8">
        <v>4.62</v>
      </c>
      <c r="E17" s="12">
        <v>1</v>
      </c>
      <c r="F17" s="8">
        <v>0.93</v>
      </c>
      <c r="G17" s="12">
        <v>2</v>
      </c>
      <c r="H17" s="8">
        <v>2.7</v>
      </c>
      <c r="I17" s="12">
        <v>0</v>
      </c>
    </row>
    <row r="18" spans="2:9" ht="15" customHeight="1" x14ac:dyDescent="0.2">
      <c r="B18" t="s">
        <v>33</v>
      </c>
      <c r="C18" s="12">
        <v>10</v>
      </c>
      <c r="D18" s="8">
        <v>5.13</v>
      </c>
      <c r="E18" s="12">
        <v>2</v>
      </c>
      <c r="F18" s="8">
        <v>1.87</v>
      </c>
      <c r="G18" s="12">
        <v>4</v>
      </c>
      <c r="H18" s="8">
        <v>5.41</v>
      </c>
      <c r="I18" s="12">
        <v>0</v>
      </c>
    </row>
    <row r="19" spans="2:9" ht="15" customHeight="1" x14ac:dyDescent="0.2">
      <c r="B19" t="s">
        <v>34</v>
      </c>
      <c r="C19" s="12">
        <v>14</v>
      </c>
      <c r="D19" s="8">
        <v>7.18</v>
      </c>
      <c r="E19" s="12">
        <v>5</v>
      </c>
      <c r="F19" s="8">
        <v>4.67</v>
      </c>
      <c r="G19" s="12">
        <v>6</v>
      </c>
      <c r="H19" s="8">
        <v>8.11</v>
      </c>
      <c r="I19" s="12">
        <v>1</v>
      </c>
    </row>
    <row r="20" spans="2:9" ht="15" customHeight="1" x14ac:dyDescent="0.2">
      <c r="B20" s="9" t="s">
        <v>201</v>
      </c>
      <c r="C20" s="12">
        <f>SUM(LTBL_31328[総数／事業所数])</f>
        <v>195</v>
      </c>
      <c r="E20" s="12">
        <f>SUBTOTAL(109,LTBL_31328[個人／事業所数])</f>
        <v>107</v>
      </c>
      <c r="G20" s="12">
        <f>SUBTOTAL(109,LTBL_31328[法人／事業所数])</f>
        <v>74</v>
      </c>
      <c r="I20" s="12">
        <f>SUBTOTAL(109,LTBL_31328[法人以外の団体／事業所数])</f>
        <v>1</v>
      </c>
    </row>
    <row r="21" spans="2:9" ht="15" customHeight="1" x14ac:dyDescent="0.2">
      <c r="E21" s="11">
        <f>LTBL_31328[[#Totals],[個人／事業所数]]/LTBL_31328[[#Totals],[総数／事業所数]]</f>
        <v>0.54871794871794877</v>
      </c>
      <c r="G21" s="11">
        <f>LTBL_31328[[#Totals],[法人／事業所数]]/LTBL_31328[[#Totals],[総数／事業所数]]</f>
        <v>0.37948717948717947</v>
      </c>
      <c r="I21" s="11">
        <f>LTBL_31328[[#Totals],[法人以外の団体／事業所数]]/LTBL_31328[[#Totals],[総数／事業所数]]</f>
        <v>5.1282051282051282E-3</v>
      </c>
    </row>
    <row r="23" spans="2:9" ht="33" customHeight="1" x14ac:dyDescent="0.2">
      <c r="B23" t="s">
        <v>202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52</v>
      </c>
      <c r="C24" s="12">
        <v>24</v>
      </c>
      <c r="D24" s="8">
        <v>12.31</v>
      </c>
      <c r="E24" s="12">
        <v>16</v>
      </c>
      <c r="F24" s="8">
        <v>14.95</v>
      </c>
      <c r="G24" s="12">
        <v>8</v>
      </c>
      <c r="H24" s="8">
        <v>10.81</v>
      </c>
      <c r="I24" s="12">
        <v>0</v>
      </c>
    </row>
    <row r="25" spans="2:9" ht="15" customHeight="1" x14ac:dyDescent="0.2">
      <c r="B25" t="s">
        <v>57</v>
      </c>
      <c r="C25" s="12">
        <v>20</v>
      </c>
      <c r="D25" s="8">
        <v>10.26</v>
      </c>
      <c r="E25" s="12">
        <v>19</v>
      </c>
      <c r="F25" s="8">
        <v>17.760000000000002</v>
      </c>
      <c r="G25" s="12">
        <v>1</v>
      </c>
      <c r="H25" s="8">
        <v>1.35</v>
      </c>
      <c r="I25" s="12">
        <v>0</v>
      </c>
    </row>
    <row r="26" spans="2:9" ht="15" customHeight="1" x14ac:dyDescent="0.2">
      <c r="B26" t="s">
        <v>43</v>
      </c>
      <c r="C26" s="12">
        <v>16</v>
      </c>
      <c r="D26" s="8">
        <v>8.2100000000000009</v>
      </c>
      <c r="E26" s="12">
        <v>4</v>
      </c>
      <c r="F26" s="8">
        <v>3.74</v>
      </c>
      <c r="G26" s="12">
        <v>12</v>
      </c>
      <c r="H26" s="8">
        <v>16.22</v>
      </c>
      <c r="I26" s="12">
        <v>0</v>
      </c>
    </row>
    <row r="27" spans="2:9" ht="15" customHeight="1" x14ac:dyDescent="0.2">
      <c r="B27" t="s">
        <v>56</v>
      </c>
      <c r="C27" s="12">
        <v>14</v>
      </c>
      <c r="D27" s="8">
        <v>7.18</v>
      </c>
      <c r="E27" s="12">
        <v>12</v>
      </c>
      <c r="F27" s="8">
        <v>11.21</v>
      </c>
      <c r="G27" s="12">
        <v>2</v>
      </c>
      <c r="H27" s="8">
        <v>2.7</v>
      </c>
      <c r="I27" s="12">
        <v>0</v>
      </c>
    </row>
    <row r="28" spans="2:9" ht="15" customHeight="1" x14ac:dyDescent="0.2">
      <c r="B28" t="s">
        <v>50</v>
      </c>
      <c r="C28" s="12">
        <v>13</v>
      </c>
      <c r="D28" s="8">
        <v>6.67</v>
      </c>
      <c r="E28" s="12">
        <v>10</v>
      </c>
      <c r="F28" s="8">
        <v>9.35</v>
      </c>
      <c r="G28" s="12">
        <v>3</v>
      </c>
      <c r="H28" s="8">
        <v>4.05</v>
      </c>
      <c r="I28" s="12">
        <v>0</v>
      </c>
    </row>
    <row r="29" spans="2:9" ht="15" customHeight="1" x14ac:dyDescent="0.2">
      <c r="B29" t="s">
        <v>44</v>
      </c>
      <c r="C29" s="12">
        <v>12</v>
      </c>
      <c r="D29" s="8">
        <v>6.15</v>
      </c>
      <c r="E29" s="12">
        <v>9</v>
      </c>
      <c r="F29" s="8">
        <v>8.41</v>
      </c>
      <c r="G29" s="12">
        <v>3</v>
      </c>
      <c r="H29" s="8">
        <v>4.05</v>
      </c>
      <c r="I29" s="12">
        <v>0</v>
      </c>
    </row>
    <row r="30" spans="2:9" ht="15" customHeight="1" x14ac:dyDescent="0.2">
      <c r="B30" t="s">
        <v>78</v>
      </c>
      <c r="C30" s="12">
        <v>9</v>
      </c>
      <c r="D30" s="8">
        <v>4.62</v>
      </c>
      <c r="E30" s="12">
        <v>2</v>
      </c>
      <c r="F30" s="8">
        <v>1.87</v>
      </c>
      <c r="G30" s="12">
        <v>7</v>
      </c>
      <c r="H30" s="8">
        <v>9.4600000000000009</v>
      </c>
      <c r="I30" s="12">
        <v>0</v>
      </c>
    </row>
    <row r="31" spans="2:9" ht="15" customHeight="1" x14ac:dyDescent="0.2">
      <c r="B31" t="s">
        <v>59</v>
      </c>
      <c r="C31" s="12">
        <v>9</v>
      </c>
      <c r="D31" s="8">
        <v>4.62</v>
      </c>
      <c r="E31" s="12">
        <v>1</v>
      </c>
      <c r="F31" s="8">
        <v>0.93</v>
      </c>
      <c r="G31" s="12">
        <v>2</v>
      </c>
      <c r="H31" s="8">
        <v>2.7</v>
      </c>
      <c r="I31" s="12">
        <v>0</v>
      </c>
    </row>
    <row r="32" spans="2:9" ht="15" customHeight="1" x14ac:dyDescent="0.2">
      <c r="B32" t="s">
        <v>61</v>
      </c>
      <c r="C32" s="12">
        <v>8</v>
      </c>
      <c r="D32" s="8">
        <v>4.0999999999999996</v>
      </c>
      <c r="E32" s="12">
        <v>0</v>
      </c>
      <c r="F32" s="8">
        <v>0</v>
      </c>
      <c r="G32" s="12">
        <v>4</v>
      </c>
      <c r="H32" s="8">
        <v>5.41</v>
      </c>
      <c r="I32" s="12">
        <v>0</v>
      </c>
    </row>
    <row r="33" spans="2:9" ht="15" customHeight="1" x14ac:dyDescent="0.2">
      <c r="B33" t="s">
        <v>49</v>
      </c>
      <c r="C33" s="12">
        <v>7</v>
      </c>
      <c r="D33" s="8">
        <v>3.59</v>
      </c>
      <c r="E33" s="12">
        <v>4</v>
      </c>
      <c r="F33" s="8">
        <v>3.74</v>
      </c>
      <c r="G33" s="12">
        <v>3</v>
      </c>
      <c r="H33" s="8">
        <v>4.05</v>
      </c>
      <c r="I33" s="12">
        <v>0</v>
      </c>
    </row>
    <row r="34" spans="2:9" ht="15" customHeight="1" x14ac:dyDescent="0.2">
      <c r="B34" t="s">
        <v>51</v>
      </c>
      <c r="C34" s="12">
        <v>5</v>
      </c>
      <c r="D34" s="8">
        <v>2.56</v>
      </c>
      <c r="E34" s="12">
        <v>1</v>
      </c>
      <c r="F34" s="8">
        <v>0.93</v>
      </c>
      <c r="G34" s="12">
        <v>4</v>
      </c>
      <c r="H34" s="8">
        <v>5.41</v>
      </c>
      <c r="I34" s="12">
        <v>0</v>
      </c>
    </row>
    <row r="35" spans="2:9" ht="15" customHeight="1" x14ac:dyDescent="0.2">
      <c r="B35" t="s">
        <v>68</v>
      </c>
      <c r="C35" s="12">
        <v>4</v>
      </c>
      <c r="D35" s="8">
        <v>2.0499999999999998</v>
      </c>
      <c r="E35" s="12">
        <v>1</v>
      </c>
      <c r="F35" s="8">
        <v>0.93</v>
      </c>
      <c r="G35" s="12">
        <v>2</v>
      </c>
      <c r="H35" s="8">
        <v>2.7</v>
      </c>
      <c r="I35" s="12">
        <v>1</v>
      </c>
    </row>
    <row r="36" spans="2:9" ht="15" customHeight="1" x14ac:dyDescent="0.2">
      <c r="B36" t="s">
        <v>80</v>
      </c>
      <c r="C36" s="12">
        <v>3</v>
      </c>
      <c r="D36" s="8">
        <v>1.54</v>
      </c>
      <c r="E36" s="12">
        <v>3</v>
      </c>
      <c r="F36" s="8">
        <v>2.8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83</v>
      </c>
      <c r="C37" s="12">
        <v>3</v>
      </c>
      <c r="D37" s="8">
        <v>1.54</v>
      </c>
      <c r="E37" s="12">
        <v>1</v>
      </c>
      <c r="F37" s="8">
        <v>0.93</v>
      </c>
      <c r="G37" s="12">
        <v>2</v>
      </c>
      <c r="H37" s="8">
        <v>2.7</v>
      </c>
      <c r="I37" s="12">
        <v>0</v>
      </c>
    </row>
    <row r="38" spans="2:9" ht="15" customHeight="1" x14ac:dyDescent="0.2">
      <c r="B38" t="s">
        <v>72</v>
      </c>
      <c r="C38" s="12">
        <v>3</v>
      </c>
      <c r="D38" s="8">
        <v>1.54</v>
      </c>
      <c r="E38" s="12">
        <v>2</v>
      </c>
      <c r="F38" s="8">
        <v>1.87</v>
      </c>
      <c r="G38" s="12">
        <v>1</v>
      </c>
      <c r="H38" s="8">
        <v>1.35</v>
      </c>
      <c r="I38" s="12">
        <v>0</v>
      </c>
    </row>
    <row r="39" spans="2:9" ht="15" customHeight="1" x14ac:dyDescent="0.2">
      <c r="B39" t="s">
        <v>84</v>
      </c>
      <c r="C39" s="12">
        <v>3</v>
      </c>
      <c r="D39" s="8">
        <v>1.54</v>
      </c>
      <c r="E39" s="12">
        <v>2</v>
      </c>
      <c r="F39" s="8">
        <v>1.87</v>
      </c>
      <c r="G39" s="12">
        <v>1</v>
      </c>
      <c r="H39" s="8">
        <v>1.35</v>
      </c>
      <c r="I39" s="12">
        <v>0</v>
      </c>
    </row>
    <row r="40" spans="2:9" ht="15" customHeight="1" x14ac:dyDescent="0.2">
      <c r="B40" t="s">
        <v>53</v>
      </c>
      <c r="C40" s="12">
        <v>3</v>
      </c>
      <c r="D40" s="8">
        <v>1.54</v>
      </c>
      <c r="E40" s="12">
        <v>1</v>
      </c>
      <c r="F40" s="8">
        <v>0.93</v>
      </c>
      <c r="G40" s="12">
        <v>2</v>
      </c>
      <c r="H40" s="8">
        <v>2.7</v>
      </c>
      <c r="I40" s="12">
        <v>0</v>
      </c>
    </row>
    <row r="41" spans="2:9" ht="15" customHeight="1" x14ac:dyDescent="0.2">
      <c r="B41" t="s">
        <v>62</v>
      </c>
      <c r="C41" s="12">
        <v>3</v>
      </c>
      <c r="D41" s="8">
        <v>1.54</v>
      </c>
      <c r="E41" s="12">
        <v>1</v>
      </c>
      <c r="F41" s="8">
        <v>0.93</v>
      </c>
      <c r="G41" s="12">
        <v>2</v>
      </c>
      <c r="H41" s="8">
        <v>2.7</v>
      </c>
      <c r="I41" s="12">
        <v>0</v>
      </c>
    </row>
    <row r="42" spans="2:9" ht="15" customHeight="1" x14ac:dyDescent="0.2">
      <c r="B42" t="s">
        <v>75</v>
      </c>
      <c r="C42" s="12">
        <v>3</v>
      </c>
      <c r="D42" s="8">
        <v>1.54</v>
      </c>
      <c r="E42" s="12">
        <v>3</v>
      </c>
      <c r="F42" s="8">
        <v>2.8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69</v>
      </c>
      <c r="C43" s="12">
        <v>2</v>
      </c>
      <c r="D43" s="8">
        <v>1.03</v>
      </c>
      <c r="E43" s="12">
        <v>2</v>
      </c>
      <c r="F43" s="8">
        <v>1.87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77</v>
      </c>
      <c r="C44" s="12">
        <v>2</v>
      </c>
      <c r="D44" s="8">
        <v>1.03</v>
      </c>
      <c r="E44" s="12">
        <v>2</v>
      </c>
      <c r="F44" s="8">
        <v>1.87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79</v>
      </c>
      <c r="C45" s="12">
        <v>2</v>
      </c>
      <c r="D45" s="8">
        <v>1.03</v>
      </c>
      <c r="E45" s="12">
        <v>1</v>
      </c>
      <c r="F45" s="8">
        <v>0.93</v>
      </c>
      <c r="G45" s="12">
        <v>1</v>
      </c>
      <c r="H45" s="8">
        <v>1.35</v>
      </c>
      <c r="I45" s="12">
        <v>0</v>
      </c>
    </row>
    <row r="46" spans="2:9" ht="15" customHeight="1" x14ac:dyDescent="0.2">
      <c r="B46" t="s">
        <v>82</v>
      </c>
      <c r="C46" s="12">
        <v>2</v>
      </c>
      <c r="D46" s="8">
        <v>1.03</v>
      </c>
      <c r="E46" s="12">
        <v>2</v>
      </c>
      <c r="F46" s="8">
        <v>1.87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46</v>
      </c>
      <c r="C47" s="12">
        <v>2</v>
      </c>
      <c r="D47" s="8">
        <v>1.03</v>
      </c>
      <c r="E47" s="12">
        <v>1</v>
      </c>
      <c r="F47" s="8">
        <v>0.93</v>
      </c>
      <c r="G47" s="12">
        <v>1</v>
      </c>
      <c r="H47" s="8">
        <v>1.35</v>
      </c>
      <c r="I47" s="12">
        <v>0</v>
      </c>
    </row>
    <row r="48" spans="2:9" ht="15" customHeight="1" x14ac:dyDescent="0.2">
      <c r="B48" t="s">
        <v>63</v>
      </c>
      <c r="C48" s="12">
        <v>2</v>
      </c>
      <c r="D48" s="8">
        <v>1.03</v>
      </c>
      <c r="E48" s="12">
        <v>0</v>
      </c>
      <c r="F48" s="8">
        <v>0</v>
      </c>
      <c r="G48" s="12">
        <v>2</v>
      </c>
      <c r="H48" s="8">
        <v>2.7</v>
      </c>
      <c r="I48" s="12">
        <v>0</v>
      </c>
    </row>
    <row r="49" spans="2:9" ht="15" customHeight="1" x14ac:dyDescent="0.2">
      <c r="B49" t="s">
        <v>54</v>
      </c>
      <c r="C49" s="12">
        <v>2</v>
      </c>
      <c r="D49" s="8">
        <v>1.03</v>
      </c>
      <c r="E49" s="12">
        <v>1</v>
      </c>
      <c r="F49" s="8">
        <v>0.93</v>
      </c>
      <c r="G49" s="12">
        <v>1</v>
      </c>
      <c r="H49" s="8">
        <v>1.35</v>
      </c>
      <c r="I49" s="12">
        <v>0</v>
      </c>
    </row>
    <row r="50" spans="2:9" ht="15" customHeight="1" x14ac:dyDescent="0.2">
      <c r="B50" t="s">
        <v>55</v>
      </c>
      <c r="C50" s="12">
        <v>2</v>
      </c>
      <c r="D50" s="8">
        <v>1.03</v>
      </c>
      <c r="E50" s="12">
        <v>1</v>
      </c>
      <c r="F50" s="8">
        <v>0.93</v>
      </c>
      <c r="G50" s="12">
        <v>1</v>
      </c>
      <c r="H50" s="8">
        <v>1.35</v>
      </c>
      <c r="I50" s="12">
        <v>0</v>
      </c>
    </row>
    <row r="51" spans="2:9" ht="15" customHeight="1" x14ac:dyDescent="0.2">
      <c r="B51" t="s">
        <v>65</v>
      </c>
      <c r="C51" s="12">
        <v>2</v>
      </c>
      <c r="D51" s="8">
        <v>1.03</v>
      </c>
      <c r="E51" s="12">
        <v>2</v>
      </c>
      <c r="F51" s="8">
        <v>1.87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58</v>
      </c>
      <c r="C52" s="12">
        <v>2</v>
      </c>
      <c r="D52" s="8">
        <v>1.03</v>
      </c>
      <c r="E52" s="12">
        <v>0</v>
      </c>
      <c r="F52" s="8">
        <v>0</v>
      </c>
      <c r="G52" s="12">
        <v>2</v>
      </c>
      <c r="H52" s="8">
        <v>2.7</v>
      </c>
      <c r="I52" s="12">
        <v>0</v>
      </c>
    </row>
    <row r="53" spans="2:9" ht="15" customHeight="1" x14ac:dyDescent="0.2">
      <c r="B53" t="s">
        <v>60</v>
      </c>
      <c r="C53" s="12">
        <v>2</v>
      </c>
      <c r="D53" s="8">
        <v>1.03</v>
      </c>
      <c r="E53" s="12">
        <v>2</v>
      </c>
      <c r="F53" s="8">
        <v>1.87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81</v>
      </c>
      <c r="C54" s="12">
        <v>2</v>
      </c>
      <c r="D54" s="8">
        <v>1.03</v>
      </c>
      <c r="E54" s="12">
        <v>0</v>
      </c>
      <c r="F54" s="8">
        <v>0</v>
      </c>
      <c r="G54" s="12">
        <v>2</v>
      </c>
      <c r="H54" s="8">
        <v>2.7</v>
      </c>
      <c r="I54" s="12">
        <v>0</v>
      </c>
    </row>
    <row r="55" spans="2:9" ht="15" customHeight="1" x14ac:dyDescent="0.2">
      <c r="B55" t="s">
        <v>85</v>
      </c>
      <c r="C55" s="12">
        <v>2</v>
      </c>
      <c r="D55" s="8">
        <v>1.03</v>
      </c>
      <c r="E55" s="12">
        <v>0</v>
      </c>
      <c r="F55" s="8">
        <v>0</v>
      </c>
      <c r="G55" s="12">
        <v>0</v>
      </c>
      <c r="H55" s="8">
        <v>0</v>
      </c>
      <c r="I55" s="12">
        <v>0</v>
      </c>
    </row>
    <row r="58" spans="2:9" ht="33" customHeight="1" x14ac:dyDescent="0.2">
      <c r="B58" t="s">
        <v>203</v>
      </c>
      <c r="C58" s="10" t="s">
        <v>36</v>
      </c>
      <c r="D58" s="10" t="s">
        <v>37</v>
      </c>
      <c r="E58" s="10" t="s">
        <v>38</v>
      </c>
      <c r="F58" s="10" t="s">
        <v>39</v>
      </c>
      <c r="G58" s="10" t="s">
        <v>40</v>
      </c>
      <c r="H58" s="10" t="s">
        <v>41</v>
      </c>
      <c r="I58" s="10" t="s">
        <v>42</v>
      </c>
    </row>
    <row r="59" spans="2:9" ht="15" customHeight="1" x14ac:dyDescent="0.2">
      <c r="B59" t="s">
        <v>108</v>
      </c>
      <c r="C59" s="12">
        <v>9</v>
      </c>
      <c r="D59" s="8">
        <v>4.62</v>
      </c>
      <c r="E59" s="12">
        <v>6</v>
      </c>
      <c r="F59" s="8">
        <v>5.61</v>
      </c>
      <c r="G59" s="12">
        <v>3</v>
      </c>
      <c r="H59" s="8">
        <v>4.05</v>
      </c>
      <c r="I59" s="12">
        <v>0</v>
      </c>
    </row>
    <row r="60" spans="2:9" ht="15" customHeight="1" x14ac:dyDescent="0.2">
      <c r="B60" t="s">
        <v>114</v>
      </c>
      <c r="C60" s="12">
        <v>8</v>
      </c>
      <c r="D60" s="8">
        <v>4.0999999999999996</v>
      </c>
      <c r="E60" s="12">
        <v>8</v>
      </c>
      <c r="F60" s="8">
        <v>7.48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115</v>
      </c>
      <c r="C61" s="12">
        <v>8</v>
      </c>
      <c r="D61" s="8">
        <v>4.0999999999999996</v>
      </c>
      <c r="E61" s="12">
        <v>8</v>
      </c>
      <c r="F61" s="8">
        <v>7.48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116</v>
      </c>
      <c r="C62" s="12">
        <v>7</v>
      </c>
      <c r="D62" s="8">
        <v>3.59</v>
      </c>
      <c r="E62" s="12">
        <v>0</v>
      </c>
      <c r="F62" s="8">
        <v>0</v>
      </c>
      <c r="G62" s="12">
        <v>1</v>
      </c>
      <c r="H62" s="8">
        <v>1.35</v>
      </c>
      <c r="I62" s="12">
        <v>0</v>
      </c>
    </row>
    <row r="63" spans="2:9" ht="15" customHeight="1" x14ac:dyDescent="0.2">
      <c r="B63" t="s">
        <v>100</v>
      </c>
      <c r="C63" s="12">
        <v>6</v>
      </c>
      <c r="D63" s="8">
        <v>3.08</v>
      </c>
      <c r="E63" s="12">
        <v>0</v>
      </c>
      <c r="F63" s="8">
        <v>0</v>
      </c>
      <c r="G63" s="12">
        <v>6</v>
      </c>
      <c r="H63" s="8">
        <v>8.11</v>
      </c>
      <c r="I63" s="12">
        <v>0</v>
      </c>
    </row>
    <row r="64" spans="2:9" ht="15" customHeight="1" x14ac:dyDescent="0.2">
      <c r="B64" t="s">
        <v>148</v>
      </c>
      <c r="C64" s="12">
        <v>6</v>
      </c>
      <c r="D64" s="8">
        <v>3.08</v>
      </c>
      <c r="E64" s="12">
        <v>2</v>
      </c>
      <c r="F64" s="8">
        <v>1.87</v>
      </c>
      <c r="G64" s="12">
        <v>4</v>
      </c>
      <c r="H64" s="8">
        <v>5.41</v>
      </c>
      <c r="I64" s="12">
        <v>0</v>
      </c>
    </row>
    <row r="65" spans="2:9" ht="15" customHeight="1" x14ac:dyDescent="0.2">
      <c r="B65" t="s">
        <v>147</v>
      </c>
      <c r="C65" s="12">
        <v>5</v>
      </c>
      <c r="D65" s="8">
        <v>2.56</v>
      </c>
      <c r="E65" s="12">
        <v>4</v>
      </c>
      <c r="F65" s="8">
        <v>3.74</v>
      </c>
      <c r="G65" s="12">
        <v>1</v>
      </c>
      <c r="H65" s="8">
        <v>1.35</v>
      </c>
      <c r="I65" s="12">
        <v>0</v>
      </c>
    </row>
    <row r="66" spans="2:9" ht="15" customHeight="1" x14ac:dyDescent="0.2">
      <c r="B66" t="s">
        <v>101</v>
      </c>
      <c r="C66" s="12">
        <v>4</v>
      </c>
      <c r="D66" s="8">
        <v>2.0499999999999998</v>
      </c>
      <c r="E66" s="12">
        <v>0</v>
      </c>
      <c r="F66" s="8">
        <v>0</v>
      </c>
      <c r="G66" s="12">
        <v>4</v>
      </c>
      <c r="H66" s="8">
        <v>5.41</v>
      </c>
      <c r="I66" s="12">
        <v>0</v>
      </c>
    </row>
    <row r="67" spans="2:9" ht="15" customHeight="1" x14ac:dyDescent="0.2">
      <c r="B67" t="s">
        <v>151</v>
      </c>
      <c r="C67" s="12">
        <v>4</v>
      </c>
      <c r="D67" s="8">
        <v>2.0499999999999998</v>
      </c>
      <c r="E67" s="12">
        <v>2</v>
      </c>
      <c r="F67" s="8">
        <v>1.87</v>
      </c>
      <c r="G67" s="12">
        <v>2</v>
      </c>
      <c r="H67" s="8">
        <v>2.7</v>
      </c>
      <c r="I67" s="12">
        <v>0</v>
      </c>
    </row>
    <row r="68" spans="2:9" ht="15" customHeight="1" x14ac:dyDescent="0.2">
      <c r="B68" t="s">
        <v>104</v>
      </c>
      <c r="C68" s="12">
        <v>4</v>
      </c>
      <c r="D68" s="8">
        <v>2.0499999999999998</v>
      </c>
      <c r="E68" s="12">
        <v>3</v>
      </c>
      <c r="F68" s="8">
        <v>2.8</v>
      </c>
      <c r="G68" s="12">
        <v>1</v>
      </c>
      <c r="H68" s="8">
        <v>1.35</v>
      </c>
      <c r="I68" s="12">
        <v>0</v>
      </c>
    </row>
    <row r="69" spans="2:9" ht="15" customHeight="1" x14ac:dyDescent="0.2">
      <c r="B69" t="s">
        <v>106</v>
      </c>
      <c r="C69" s="12">
        <v>4</v>
      </c>
      <c r="D69" s="8">
        <v>2.0499999999999998</v>
      </c>
      <c r="E69" s="12">
        <v>1</v>
      </c>
      <c r="F69" s="8">
        <v>0.93</v>
      </c>
      <c r="G69" s="12">
        <v>3</v>
      </c>
      <c r="H69" s="8">
        <v>4.05</v>
      </c>
      <c r="I69" s="12">
        <v>0</v>
      </c>
    </row>
    <row r="70" spans="2:9" ht="15" customHeight="1" x14ac:dyDescent="0.2">
      <c r="B70" t="s">
        <v>143</v>
      </c>
      <c r="C70" s="12">
        <v>4</v>
      </c>
      <c r="D70" s="8">
        <v>2.0499999999999998</v>
      </c>
      <c r="E70" s="12">
        <v>4</v>
      </c>
      <c r="F70" s="8">
        <v>3.74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153</v>
      </c>
      <c r="C71" s="12">
        <v>4</v>
      </c>
      <c r="D71" s="8">
        <v>2.0499999999999998</v>
      </c>
      <c r="E71" s="12">
        <v>1</v>
      </c>
      <c r="F71" s="8">
        <v>0.93</v>
      </c>
      <c r="G71" s="12">
        <v>2</v>
      </c>
      <c r="H71" s="8">
        <v>2.7</v>
      </c>
      <c r="I71" s="12">
        <v>1</v>
      </c>
    </row>
    <row r="72" spans="2:9" ht="15" customHeight="1" x14ac:dyDescent="0.2">
      <c r="B72" t="s">
        <v>126</v>
      </c>
      <c r="C72" s="12">
        <v>3</v>
      </c>
      <c r="D72" s="8">
        <v>1.54</v>
      </c>
      <c r="E72" s="12">
        <v>2</v>
      </c>
      <c r="F72" s="8">
        <v>1.87</v>
      </c>
      <c r="G72" s="12">
        <v>1</v>
      </c>
      <c r="H72" s="8">
        <v>1.35</v>
      </c>
      <c r="I72" s="12">
        <v>0</v>
      </c>
    </row>
    <row r="73" spans="2:9" ht="15" customHeight="1" x14ac:dyDescent="0.2">
      <c r="B73" t="s">
        <v>146</v>
      </c>
      <c r="C73" s="12">
        <v>3</v>
      </c>
      <c r="D73" s="8">
        <v>1.54</v>
      </c>
      <c r="E73" s="12">
        <v>2</v>
      </c>
      <c r="F73" s="8">
        <v>1.87</v>
      </c>
      <c r="G73" s="12">
        <v>1</v>
      </c>
      <c r="H73" s="8">
        <v>1.35</v>
      </c>
      <c r="I73" s="12">
        <v>0</v>
      </c>
    </row>
    <row r="74" spans="2:9" ht="15" customHeight="1" x14ac:dyDescent="0.2">
      <c r="B74" t="s">
        <v>149</v>
      </c>
      <c r="C74" s="12">
        <v>3</v>
      </c>
      <c r="D74" s="8">
        <v>1.54</v>
      </c>
      <c r="E74" s="12">
        <v>0</v>
      </c>
      <c r="F74" s="8">
        <v>0</v>
      </c>
      <c r="G74" s="12">
        <v>3</v>
      </c>
      <c r="H74" s="8">
        <v>4.05</v>
      </c>
      <c r="I74" s="12">
        <v>0</v>
      </c>
    </row>
    <row r="75" spans="2:9" ht="15" customHeight="1" x14ac:dyDescent="0.2">
      <c r="B75" t="s">
        <v>150</v>
      </c>
      <c r="C75" s="12">
        <v>3</v>
      </c>
      <c r="D75" s="8">
        <v>1.54</v>
      </c>
      <c r="E75" s="12">
        <v>2</v>
      </c>
      <c r="F75" s="8">
        <v>1.87</v>
      </c>
      <c r="G75" s="12">
        <v>1</v>
      </c>
      <c r="H75" s="8">
        <v>1.35</v>
      </c>
      <c r="I75" s="12">
        <v>0</v>
      </c>
    </row>
    <row r="76" spans="2:9" ht="15" customHeight="1" x14ac:dyDescent="0.2">
      <c r="B76" t="s">
        <v>142</v>
      </c>
      <c r="C76" s="12">
        <v>3</v>
      </c>
      <c r="D76" s="8">
        <v>1.54</v>
      </c>
      <c r="E76" s="12">
        <v>0</v>
      </c>
      <c r="F76" s="8">
        <v>0</v>
      </c>
      <c r="G76" s="12">
        <v>3</v>
      </c>
      <c r="H76" s="8">
        <v>4.05</v>
      </c>
      <c r="I76" s="12">
        <v>0</v>
      </c>
    </row>
    <row r="77" spans="2:9" ht="15" customHeight="1" x14ac:dyDescent="0.2">
      <c r="B77" t="s">
        <v>103</v>
      </c>
      <c r="C77" s="12">
        <v>3</v>
      </c>
      <c r="D77" s="8">
        <v>1.54</v>
      </c>
      <c r="E77" s="12">
        <v>3</v>
      </c>
      <c r="F77" s="8">
        <v>2.8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107</v>
      </c>
      <c r="C78" s="12">
        <v>3</v>
      </c>
      <c r="D78" s="8">
        <v>1.54</v>
      </c>
      <c r="E78" s="12">
        <v>1</v>
      </c>
      <c r="F78" s="8">
        <v>0.93</v>
      </c>
      <c r="G78" s="12">
        <v>2</v>
      </c>
      <c r="H78" s="8">
        <v>2.7</v>
      </c>
      <c r="I78" s="12">
        <v>0</v>
      </c>
    </row>
    <row r="79" spans="2:9" ht="15" customHeight="1" x14ac:dyDescent="0.2">
      <c r="B79" t="s">
        <v>144</v>
      </c>
      <c r="C79" s="12">
        <v>3</v>
      </c>
      <c r="D79" s="8">
        <v>1.54</v>
      </c>
      <c r="E79" s="12">
        <v>3</v>
      </c>
      <c r="F79" s="8">
        <v>2.8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133</v>
      </c>
      <c r="C80" s="12">
        <v>3</v>
      </c>
      <c r="D80" s="8">
        <v>1.54</v>
      </c>
      <c r="E80" s="12">
        <v>1</v>
      </c>
      <c r="F80" s="8">
        <v>0.93</v>
      </c>
      <c r="G80" s="12">
        <v>2</v>
      </c>
      <c r="H80" s="8">
        <v>2.7</v>
      </c>
      <c r="I80" s="12">
        <v>0</v>
      </c>
    </row>
    <row r="81" spans="2:9" ht="15" customHeight="1" x14ac:dyDescent="0.2">
      <c r="B81" t="s">
        <v>110</v>
      </c>
      <c r="C81" s="12">
        <v>3</v>
      </c>
      <c r="D81" s="8">
        <v>1.54</v>
      </c>
      <c r="E81" s="12">
        <v>3</v>
      </c>
      <c r="F81" s="8">
        <v>2.8</v>
      </c>
      <c r="G81" s="12">
        <v>0</v>
      </c>
      <c r="H81" s="8">
        <v>0</v>
      </c>
      <c r="I81" s="12">
        <v>0</v>
      </c>
    </row>
    <row r="82" spans="2:9" ht="15" customHeight="1" x14ac:dyDescent="0.2">
      <c r="B82" t="s">
        <v>113</v>
      </c>
      <c r="C82" s="12">
        <v>3</v>
      </c>
      <c r="D82" s="8">
        <v>1.54</v>
      </c>
      <c r="E82" s="12">
        <v>3</v>
      </c>
      <c r="F82" s="8">
        <v>2.8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140</v>
      </c>
      <c r="C83" s="12">
        <v>3</v>
      </c>
      <c r="D83" s="8">
        <v>1.54</v>
      </c>
      <c r="E83" s="12">
        <v>0</v>
      </c>
      <c r="F83" s="8">
        <v>0</v>
      </c>
      <c r="G83" s="12">
        <v>0</v>
      </c>
      <c r="H83" s="8">
        <v>0</v>
      </c>
      <c r="I83" s="12">
        <v>0</v>
      </c>
    </row>
    <row r="84" spans="2:9" ht="15" customHeight="1" x14ac:dyDescent="0.2">
      <c r="B84" t="s">
        <v>152</v>
      </c>
      <c r="C84" s="12">
        <v>3</v>
      </c>
      <c r="D84" s="8">
        <v>1.54</v>
      </c>
      <c r="E84" s="12">
        <v>0</v>
      </c>
      <c r="F84" s="8">
        <v>0</v>
      </c>
      <c r="G84" s="12">
        <v>3</v>
      </c>
      <c r="H84" s="8">
        <v>4.05</v>
      </c>
      <c r="I84" s="12">
        <v>0</v>
      </c>
    </row>
    <row r="85" spans="2:9" ht="15" customHeight="1" x14ac:dyDescent="0.2">
      <c r="B85" t="s">
        <v>125</v>
      </c>
      <c r="C85" s="12">
        <v>3</v>
      </c>
      <c r="D85" s="8">
        <v>1.54</v>
      </c>
      <c r="E85" s="12">
        <v>1</v>
      </c>
      <c r="F85" s="8">
        <v>0.93</v>
      </c>
      <c r="G85" s="12">
        <v>2</v>
      </c>
      <c r="H85" s="8">
        <v>2.7</v>
      </c>
      <c r="I85" s="12">
        <v>0</v>
      </c>
    </row>
    <row r="87" spans="2:9" ht="15" customHeight="1" x14ac:dyDescent="0.2">
      <c r="B87" t="s">
        <v>204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B01B3-C9FF-4826-A5BD-71D07DFDA1DE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212</v>
      </c>
    </row>
    <row r="4" spans="2:9" ht="33" customHeight="1" x14ac:dyDescent="0.2">
      <c r="B4" t="s">
        <v>200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57</v>
      </c>
      <c r="D6" s="8">
        <v>17.170000000000002</v>
      </c>
      <c r="E6" s="12">
        <v>23</v>
      </c>
      <c r="F6" s="8">
        <v>13.53</v>
      </c>
      <c r="G6" s="12">
        <v>34</v>
      </c>
      <c r="H6" s="8">
        <v>23.61</v>
      </c>
      <c r="I6" s="12">
        <v>0</v>
      </c>
    </row>
    <row r="7" spans="2:9" ht="15" customHeight="1" x14ac:dyDescent="0.2">
      <c r="B7" t="s">
        <v>22</v>
      </c>
      <c r="C7" s="12">
        <v>34</v>
      </c>
      <c r="D7" s="8">
        <v>10.24</v>
      </c>
      <c r="E7" s="12">
        <v>13</v>
      </c>
      <c r="F7" s="8">
        <v>7.65</v>
      </c>
      <c r="G7" s="12">
        <v>21</v>
      </c>
      <c r="H7" s="8">
        <v>14.58</v>
      </c>
      <c r="I7" s="12">
        <v>0</v>
      </c>
    </row>
    <row r="8" spans="2:9" ht="15" customHeight="1" x14ac:dyDescent="0.2">
      <c r="B8" t="s">
        <v>23</v>
      </c>
      <c r="C8" s="12">
        <v>1</v>
      </c>
      <c r="D8" s="8">
        <v>0.3</v>
      </c>
      <c r="E8" s="12">
        <v>0</v>
      </c>
      <c r="F8" s="8">
        <v>0</v>
      </c>
      <c r="G8" s="12">
        <v>1</v>
      </c>
      <c r="H8" s="8">
        <v>0.69</v>
      </c>
      <c r="I8" s="12">
        <v>0</v>
      </c>
    </row>
    <row r="9" spans="2:9" ht="15" customHeight="1" x14ac:dyDescent="0.2">
      <c r="B9" t="s">
        <v>24</v>
      </c>
      <c r="C9" s="12">
        <v>5</v>
      </c>
      <c r="D9" s="8">
        <v>1.51</v>
      </c>
      <c r="E9" s="12">
        <v>0</v>
      </c>
      <c r="F9" s="8">
        <v>0</v>
      </c>
      <c r="G9" s="12">
        <v>5</v>
      </c>
      <c r="H9" s="8">
        <v>3.47</v>
      </c>
      <c r="I9" s="12">
        <v>0</v>
      </c>
    </row>
    <row r="10" spans="2:9" ht="15" customHeight="1" x14ac:dyDescent="0.2">
      <c r="B10" t="s">
        <v>25</v>
      </c>
      <c r="C10" s="12">
        <v>3</v>
      </c>
      <c r="D10" s="8">
        <v>0.9</v>
      </c>
      <c r="E10" s="12">
        <v>1</v>
      </c>
      <c r="F10" s="8">
        <v>0.59</v>
      </c>
      <c r="G10" s="12">
        <v>2</v>
      </c>
      <c r="H10" s="8">
        <v>1.39</v>
      </c>
      <c r="I10" s="12">
        <v>0</v>
      </c>
    </row>
    <row r="11" spans="2:9" ht="15" customHeight="1" x14ac:dyDescent="0.2">
      <c r="B11" t="s">
        <v>26</v>
      </c>
      <c r="C11" s="12">
        <v>81</v>
      </c>
      <c r="D11" s="8">
        <v>24.4</v>
      </c>
      <c r="E11" s="12">
        <v>45</v>
      </c>
      <c r="F11" s="8">
        <v>26.47</v>
      </c>
      <c r="G11" s="12">
        <v>36</v>
      </c>
      <c r="H11" s="8">
        <v>25</v>
      </c>
      <c r="I11" s="12">
        <v>0</v>
      </c>
    </row>
    <row r="12" spans="2:9" ht="15" customHeight="1" x14ac:dyDescent="0.2">
      <c r="B12" t="s">
        <v>27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28</v>
      </c>
      <c r="C13" s="12">
        <v>14</v>
      </c>
      <c r="D13" s="8">
        <v>4.22</v>
      </c>
      <c r="E13" s="12">
        <v>5</v>
      </c>
      <c r="F13" s="8">
        <v>2.94</v>
      </c>
      <c r="G13" s="12">
        <v>9</v>
      </c>
      <c r="H13" s="8">
        <v>6.25</v>
      </c>
      <c r="I13" s="12">
        <v>0</v>
      </c>
    </row>
    <row r="14" spans="2:9" ht="15" customHeight="1" x14ac:dyDescent="0.2">
      <c r="B14" t="s">
        <v>29</v>
      </c>
      <c r="C14" s="12">
        <v>14</v>
      </c>
      <c r="D14" s="8">
        <v>4.22</v>
      </c>
      <c r="E14" s="12">
        <v>9</v>
      </c>
      <c r="F14" s="8">
        <v>5.29</v>
      </c>
      <c r="G14" s="12">
        <v>4</v>
      </c>
      <c r="H14" s="8">
        <v>2.78</v>
      </c>
      <c r="I14" s="12">
        <v>0</v>
      </c>
    </row>
    <row r="15" spans="2:9" ht="15" customHeight="1" x14ac:dyDescent="0.2">
      <c r="B15" t="s">
        <v>30</v>
      </c>
      <c r="C15" s="12">
        <v>23</v>
      </c>
      <c r="D15" s="8">
        <v>6.93</v>
      </c>
      <c r="E15" s="12">
        <v>16</v>
      </c>
      <c r="F15" s="8">
        <v>9.41</v>
      </c>
      <c r="G15" s="12">
        <v>7</v>
      </c>
      <c r="H15" s="8">
        <v>4.8600000000000003</v>
      </c>
      <c r="I15" s="12">
        <v>0</v>
      </c>
    </row>
    <row r="16" spans="2:9" ht="15" customHeight="1" x14ac:dyDescent="0.2">
      <c r="B16" t="s">
        <v>31</v>
      </c>
      <c r="C16" s="12">
        <v>49</v>
      </c>
      <c r="D16" s="8">
        <v>14.76</v>
      </c>
      <c r="E16" s="12">
        <v>40</v>
      </c>
      <c r="F16" s="8">
        <v>23.53</v>
      </c>
      <c r="G16" s="12">
        <v>9</v>
      </c>
      <c r="H16" s="8">
        <v>6.25</v>
      </c>
      <c r="I16" s="12">
        <v>0</v>
      </c>
    </row>
    <row r="17" spans="2:9" ht="15" customHeight="1" x14ac:dyDescent="0.2">
      <c r="B17" t="s">
        <v>32</v>
      </c>
      <c r="C17" s="12">
        <v>21</v>
      </c>
      <c r="D17" s="8">
        <v>6.33</v>
      </c>
      <c r="E17" s="12">
        <v>6</v>
      </c>
      <c r="F17" s="8">
        <v>3.53</v>
      </c>
      <c r="G17" s="12">
        <v>4</v>
      </c>
      <c r="H17" s="8">
        <v>2.78</v>
      </c>
      <c r="I17" s="12">
        <v>0</v>
      </c>
    </row>
    <row r="18" spans="2:9" ht="15" customHeight="1" x14ac:dyDescent="0.2">
      <c r="B18" t="s">
        <v>33</v>
      </c>
      <c r="C18" s="12">
        <v>23</v>
      </c>
      <c r="D18" s="8">
        <v>6.93</v>
      </c>
      <c r="E18" s="12">
        <v>7</v>
      </c>
      <c r="F18" s="8">
        <v>4.12</v>
      </c>
      <c r="G18" s="12">
        <v>10</v>
      </c>
      <c r="H18" s="8">
        <v>6.94</v>
      </c>
      <c r="I18" s="12">
        <v>0</v>
      </c>
    </row>
    <row r="19" spans="2:9" ht="15" customHeight="1" x14ac:dyDescent="0.2">
      <c r="B19" t="s">
        <v>34</v>
      </c>
      <c r="C19" s="12">
        <v>7</v>
      </c>
      <c r="D19" s="8">
        <v>2.11</v>
      </c>
      <c r="E19" s="12">
        <v>5</v>
      </c>
      <c r="F19" s="8">
        <v>2.94</v>
      </c>
      <c r="G19" s="12">
        <v>2</v>
      </c>
      <c r="H19" s="8">
        <v>1.39</v>
      </c>
      <c r="I19" s="12">
        <v>0</v>
      </c>
    </row>
    <row r="20" spans="2:9" ht="15" customHeight="1" x14ac:dyDescent="0.2">
      <c r="B20" s="9" t="s">
        <v>201</v>
      </c>
      <c r="C20" s="12">
        <f>SUM(LTBL_31329[総数／事業所数])</f>
        <v>332</v>
      </c>
      <c r="E20" s="12">
        <f>SUBTOTAL(109,LTBL_31329[個人／事業所数])</f>
        <v>170</v>
      </c>
      <c r="G20" s="12">
        <f>SUBTOTAL(109,LTBL_31329[法人／事業所数])</f>
        <v>144</v>
      </c>
      <c r="I20" s="12">
        <f>SUBTOTAL(109,LTBL_31329[法人以外の団体／事業所数])</f>
        <v>0</v>
      </c>
    </row>
    <row r="21" spans="2:9" ht="15" customHeight="1" x14ac:dyDescent="0.2">
      <c r="E21" s="11">
        <f>LTBL_31329[[#Totals],[個人／事業所数]]/LTBL_31329[[#Totals],[総数／事業所数]]</f>
        <v>0.51204819277108438</v>
      </c>
      <c r="G21" s="11">
        <f>LTBL_31329[[#Totals],[法人／事業所数]]/LTBL_31329[[#Totals],[総数／事業所数]]</f>
        <v>0.43373493975903615</v>
      </c>
      <c r="I21" s="11">
        <f>LTBL_31329[[#Totals],[法人以外の団体／事業所数]]/LTBL_31329[[#Totals],[総数／事業所数]]</f>
        <v>0</v>
      </c>
    </row>
    <row r="23" spans="2:9" ht="33" customHeight="1" x14ac:dyDescent="0.2">
      <c r="B23" t="s">
        <v>202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57</v>
      </c>
      <c r="C24" s="12">
        <v>46</v>
      </c>
      <c r="D24" s="8">
        <v>13.86</v>
      </c>
      <c r="E24" s="12">
        <v>39</v>
      </c>
      <c r="F24" s="8">
        <v>22.94</v>
      </c>
      <c r="G24" s="12">
        <v>7</v>
      </c>
      <c r="H24" s="8">
        <v>4.8600000000000003</v>
      </c>
      <c r="I24" s="12">
        <v>0</v>
      </c>
    </row>
    <row r="25" spans="2:9" ht="15" customHeight="1" x14ac:dyDescent="0.2">
      <c r="B25" t="s">
        <v>43</v>
      </c>
      <c r="C25" s="12">
        <v>30</v>
      </c>
      <c r="D25" s="8">
        <v>9.0399999999999991</v>
      </c>
      <c r="E25" s="12">
        <v>6</v>
      </c>
      <c r="F25" s="8">
        <v>3.53</v>
      </c>
      <c r="G25" s="12">
        <v>24</v>
      </c>
      <c r="H25" s="8">
        <v>16.670000000000002</v>
      </c>
      <c r="I25" s="12">
        <v>0</v>
      </c>
    </row>
    <row r="26" spans="2:9" ht="15" customHeight="1" x14ac:dyDescent="0.2">
      <c r="B26" t="s">
        <v>52</v>
      </c>
      <c r="C26" s="12">
        <v>30</v>
      </c>
      <c r="D26" s="8">
        <v>9.0399999999999991</v>
      </c>
      <c r="E26" s="12">
        <v>16</v>
      </c>
      <c r="F26" s="8">
        <v>9.41</v>
      </c>
      <c r="G26" s="12">
        <v>14</v>
      </c>
      <c r="H26" s="8">
        <v>9.7200000000000006</v>
      </c>
      <c r="I26" s="12">
        <v>0</v>
      </c>
    </row>
    <row r="27" spans="2:9" ht="15" customHeight="1" x14ac:dyDescent="0.2">
      <c r="B27" t="s">
        <v>59</v>
      </c>
      <c r="C27" s="12">
        <v>21</v>
      </c>
      <c r="D27" s="8">
        <v>6.33</v>
      </c>
      <c r="E27" s="12">
        <v>6</v>
      </c>
      <c r="F27" s="8">
        <v>3.53</v>
      </c>
      <c r="G27" s="12">
        <v>4</v>
      </c>
      <c r="H27" s="8">
        <v>2.78</v>
      </c>
      <c r="I27" s="12">
        <v>0</v>
      </c>
    </row>
    <row r="28" spans="2:9" ht="15" customHeight="1" x14ac:dyDescent="0.2">
      <c r="B28" t="s">
        <v>50</v>
      </c>
      <c r="C28" s="12">
        <v>18</v>
      </c>
      <c r="D28" s="8">
        <v>5.42</v>
      </c>
      <c r="E28" s="12">
        <v>16</v>
      </c>
      <c r="F28" s="8">
        <v>9.41</v>
      </c>
      <c r="G28" s="12">
        <v>2</v>
      </c>
      <c r="H28" s="8">
        <v>1.39</v>
      </c>
      <c r="I28" s="12">
        <v>0</v>
      </c>
    </row>
    <row r="29" spans="2:9" ht="15" customHeight="1" x14ac:dyDescent="0.2">
      <c r="B29" t="s">
        <v>56</v>
      </c>
      <c r="C29" s="12">
        <v>17</v>
      </c>
      <c r="D29" s="8">
        <v>5.12</v>
      </c>
      <c r="E29" s="12">
        <v>13</v>
      </c>
      <c r="F29" s="8">
        <v>7.65</v>
      </c>
      <c r="G29" s="12">
        <v>4</v>
      </c>
      <c r="H29" s="8">
        <v>2.78</v>
      </c>
      <c r="I29" s="12">
        <v>0</v>
      </c>
    </row>
    <row r="30" spans="2:9" ht="15" customHeight="1" x14ac:dyDescent="0.2">
      <c r="B30" t="s">
        <v>44</v>
      </c>
      <c r="C30" s="12">
        <v>15</v>
      </c>
      <c r="D30" s="8">
        <v>4.5199999999999996</v>
      </c>
      <c r="E30" s="12">
        <v>13</v>
      </c>
      <c r="F30" s="8">
        <v>7.65</v>
      </c>
      <c r="G30" s="12">
        <v>2</v>
      </c>
      <c r="H30" s="8">
        <v>1.39</v>
      </c>
      <c r="I30" s="12">
        <v>0</v>
      </c>
    </row>
    <row r="31" spans="2:9" ht="15" customHeight="1" x14ac:dyDescent="0.2">
      <c r="B31" t="s">
        <v>61</v>
      </c>
      <c r="C31" s="12">
        <v>15</v>
      </c>
      <c r="D31" s="8">
        <v>4.5199999999999996</v>
      </c>
      <c r="E31" s="12">
        <v>0</v>
      </c>
      <c r="F31" s="8">
        <v>0</v>
      </c>
      <c r="G31" s="12">
        <v>9</v>
      </c>
      <c r="H31" s="8">
        <v>6.25</v>
      </c>
      <c r="I31" s="12">
        <v>0</v>
      </c>
    </row>
    <row r="32" spans="2:9" ht="15" customHeight="1" x14ac:dyDescent="0.2">
      <c r="B32" t="s">
        <v>45</v>
      </c>
      <c r="C32" s="12">
        <v>12</v>
      </c>
      <c r="D32" s="8">
        <v>3.61</v>
      </c>
      <c r="E32" s="12">
        <v>4</v>
      </c>
      <c r="F32" s="8">
        <v>2.35</v>
      </c>
      <c r="G32" s="12">
        <v>8</v>
      </c>
      <c r="H32" s="8">
        <v>5.56</v>
      </c>
      <c r="I32" s="12">
        <v>0</v>
      </c>
    </row>
    <row r="33" spans="2:9" ht="15" customHeight="1" x14ac:dyDescent="0.2">
      <c r="B33" t="s">
        <v>53</v>
      </c>
      <c r="C33" s="12">
        <v>12</v>
      </c>
      <c r="D33" s="8">
        <v>3.61</v>
      </c>
      <c r="E33" s="12">
        <v>5</v>
      </c>
      <c r="F33" s="8">
        <v>2.94</v>
      </c>
      <c r="G33" s="12">
        <v>7</v>
      </c>
      <c r="H33" s="8">
        <v>4.8600000000000003</v>
      </c>
      <c r="I33" s="12">
        <v>0</v>
      </c>
    </row>
    <row r="34" spans="2:9" ht="15" customHeight="1" x14ac:dyDescent="0.2">
      <c r="B34" t="s">
        <v>51</v>
      </c>
      <c r="C34" s="12">
        <v>10</v>
      </c>
      <c r="D34" s="8">
        <v>3.01</v>
      </c>
      <c r="E34" s="12">
        <v>6</v>
      </c>
      <c r="F34" s="8">
        <v>3.53</v>
      </c>
      <c r="G34" s="12">
        <v>4</v>
      </c>
      <c r="H34" s="8">
        <v>2.78</v>
      </c>
      <c r="I34" s="12">
        <v>0</v>
      </c>
    </row>
    <row r="35" spans="2:9" ht="15" customHeight="1" x14ac:dyDescent="0.2">
      <c r="B35" t="s">
        <v>60</v>
      </c>
      <c r="C35" s="12">
        <v>8</v>
      </c>
      <c r="D35" s="8">
        <v>2.41</v>
      </c>
      <c r="E35" s="12">
        <v>7</v>
      </c>
      <c r="F35" s="8">
        <v>4.12</v>
      </c>
      <c r="G35" s="12">
        <v>1</v>
      </c>
      <c r="H35" s="8">
        <v>0.69</v>
      </c>
      <c r="I35" s="12">
        <v>0</v>
      </c>
    </row>
    <row r="36" spans="2:9" ht="15" customHeight="1" x14ac:dyDescent="0.2">
      <c r="B36" t="s">
        <v>78</v>
      </c>
      <c r="C36" s="12">
        <v>7</v>
      </c>
      <c r="D36" s="8">
        <v>2.11</v>
      </c>
      <c r="E36" s="12">
        <v>3</v>
      </c>
      <c r="F36" s="8">
        <v>1.76</v>
      </c>
      <c r="G36" s="12">
        <v>4</v>
      </c>
      <c r="H36" s="8">
        <v>2.78</v>
      </c>
      <c r="I36" s="12">
        <v>0</v>
      </c>
    </row>
    <row r="37" spans="2:9" ht="15" customHeight="1" x14ac:dyDescent="0.2">
      <c r="B37" t="s">
        <v>54</v>
      </c>
      <c r="C37" s="12">
        <v>7</v>
      </c>
      <c r="D37" s="8">
        <v>2.11</v>
      </c>
      <c r="E37" s="12">
        <v>6</v>
      </c>
      <c r="F37" s="8">
        <v>3.53</v>
      </c>
      <c r="G37" s="12">
        <v>1</v>
      </c>
      <c r="H37" s="8">
        <v>0.69</v>
      </c>
      <c r="I37" s="12">
        <v>0</v>
      </c>
    </row>
    <row r="38" spans="2:9" ht="15" customHeight="1" x14ac:dyDescent="0.2">
      <c r="B38" t="s">
        <v>55</v>
      </c>
      <c r="C38" s="12">
        <v>7</v>
      </c>
      <c r="D38" s="8">
        <v>2.11</v>
      </c>
      <c r="E38" s="12">
        <v>3</v>
      </c>
      <c r="F38" s="8">
        <v>1.76</v>
      </c>
      <c r="G38" s="12">
        <v>3</v>
      </c>
      <c r="H38" s="8">
        <v>2.08</v>
      </c>
      <c r="I38" s="12">
        <v>0</v>
      </c>
    </row>
    <row r="39" spans="2:9" ht="15" customHeight="1" x14ac:dyDescent="0.2">
      <c r="B39" t="s">
        <v>49</v>
      </c>
      <c r="C39" s="12">
        <v>6</v>
      </c>
      <c r="D39" s="8">
        <v>1.81</v>
      </c>
      <c r="E39" s="12">
        <v>4</v>
      </c>
      <c r="F39" s="8">
        <v>2.35</v>
      </c>
      <c r="G39" s="12">
        <v>2</v>
      </c>
      <c r="H39" s="8">
        <v>1.39</v>
      </c>
      <c r="I39" s="12">
        <v>0</v>
      </c>
    </row>
    <row r="40" spans="2:9" ht="15" customHeight="1" x14ac:dyDescent="0.2">
      <c r="B40" t="s">
        <v>69</v>
      </c>
      <c r="C40" s="12">
        <v>5</v>
      </c>
      <c r="D40" s="8">
        <v>1.51</v>
      </c>
      <c r="E40" s="12">
        <v>1</v>
      </c>
      <c r="F40" s="8">
        <v>0.59</v>
      </c>
      <c r="G40" s="12">
        <v>4</v>
      </c>
      <c r="H40" s="8">
        <v>2.78</v>
      </c>
      <c r="I40" s="12">
        <v>0</v>
      </c>
    </row>
    <row r="41" spans="2:9" ht="15" customHeight="1" x14ac:dyDescent="0.2">
      <c r="B41" t="s">
        <v>77</v>
      </c>
      <c r="C41" s="12">
        <v>5</v>
      </c>
      <c r="D41" s="8">
        <v>1.51</v>
      </c>
      <c r="E41" s="12">
        <v>2</v>
      </c>
      <c r="F41" s="8">
        <v>1.18</v>
      </c>
      <c r="G41" s="12">
        <v>3</v>
      </c>
      <c r="H41" s="8">
        <v>2.08</v>
      </c>
      <c r="I41" s="12">
        <v>0</v>
      </c>
    </row>
    <row r="42" spans="2:9" ht="15" customHeight="1" x14ac:dyDescent="0.2">
      <c r="B42" t="s">
        <v>86</v>
      </c>
      <c r="C42" s="12">
        <v>5</v>
      </c>
      <c r="D42" s="8">
        <v>1.51</v>
      </c>
      <c r="E42" s="12">
        <v>0</v>
      </c>
      <c r="F42" s="8">
        <v>0</v>
      </c>
      <c r="G42" s="12">
        <v>5</v>
      </c>
      <c r="H42" s="8">
        <v>3.47</v>
      </c>
      <c r="I42" s="12">
        <v>0</v>
      </c>
    </row>
    <row r="43" spans="2:9" ht="15" customHeight="1" x14ac:dyDescent="0.2">
      <c r="B43" t="s">
        <v>46</v>
      </c>
      <c r="C43" s="12">
        <v>5</v>
      </c>
      <c r="D43" s="8">
        <v>1.51</v>
      </c>
      <c r="E43" s="12">
        <v>0</v>
      </c>
      <c r="F43" s="8">
        <v>0</v>
      </c>
      <c r="G43" s="12">
        <v>5</v>
      </c>
      <c r="H43" s="8">
        <v>3.47</v>
      </c>
      <c r="I43" s="12">
        <v>0</v>
      </c>
    </row>
    <row r="44" spans="2:9" ht="15" customHeight="1" x14ac:dyDescent="0.2">
      <c r="B44" t="s">
        <v>48</v>
      </c>
      <c r="C44" s="12">
        <v>5</v>
      </c>
      <c r="D44" s="8">
        <v>1.51</v>
      </c>
      <c r="E44" s="12">
        <v>2</v>
      </c>
      <c r="F44" s="8">
        <v>1.18</v>
      </c>
      <c r="G44" s="12">
        <v>3</v>
      </c>
      <c r="H44" s="8">
        <v>2.08</v>
      </c>
      <c r="I44" s="12">
        <v>0</v>
      </c>
    </row>
    <row r="47" spans="2:9" ht="33" customHeight="1" x14ac:dyDescent="0.2">
      <c r="B47" t="s">
        <v>203</v>
      </c>
      <c r="C47" s="10" t="s">
        <v>36</v>
      </c>
      <c r="D47" s="10" t="s">
        <v>37</v>
      </c>
      <c r="E47" s="10" t="s">
        <v>38</v>
      </c>
      <c r="F47" s="10" t="s">
        <v>39</v>
      </c>
      <c r="G47" s="10" t="s">
        <v>40</v>
      </c>
      <c r="H47" s="10" t="s">
        <v>41</v>
      </c>
      <c r="I47" s="10" t="s">
        <v>42</v>
      </c>
    </row>
    <row r="48" spans="2:9" ht="15" customHeight="1" x14ac:dyDescent="0.2">
      <c r="B48" t="s">
        <v>115</v>
      </c>
      <c r="C48" s="12">
        <v>24</v>
      </c>
      <c r="D48" s="8">
        <v>7.23</v>
      </c>
      <c r="E48" s="12">
        <v>21</v>
      </c>
      <c r="F48" s="8">
        <v>12.35</v>
      </c>
      <c r="G48" s="12">
        <v>3</v>
      </c>
      <c r="H48" s="8">
        <v>2.08</v>
      </c>
      <c r="I48" s="12">
        <v>0</v>
      </c>
    </row>
    <row r="49" spans="2:9" ht="15" customHeight="1" x14ac:dyDescent="0.2">
      <c r="B49" t="s">
        <v>100</v>
      </c>
      <c r="C49" s="12">
        <v>18</v>
      </c>
      <c r="D49" s="8">
        <v>5.42</v>
      </c>
      <c r="E49" s="12">
        <v>1</v>
      </c>
      <c r="F49" s="8">
        <v>0.59</v>
      </c>
      <c r="G49" s="12">
        <v>17</v>
      </c>
      <c r="H49" s="8">
        <v>11.81</v>
      </c>
      <c r="I49" s="12">
        <v>0</v>
      </c>
    </row>
    <row r="50" spans="2:9" ht="15" customHeight="1" x14ac:dyDescent="0.2">
      <c r="B50" t="s">
        <v>114</v>
      </c>
      <c r="C50" s="12">
        <v>14</v>
      </c>
      <c r="D50" s="8">
        <v>4.22</v>
      </c>
      <c r="E50" s="12">
        <v>14</v>
      </c>
      <c r="F50" s="8">
        <v>8.24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108</v>
      </c>
      <c r="C51" s="12">
        <v>13</v>
      </c>
      <c r="D51" s="8">
        <v>3.92</v>
      </c>
      <c r="E51" s="12">
        <v>10</v>
      </c>
      <c r="F51" s="8">
        <v>5.88</v>
      </c>
      <c r="G51" s="12">
        <v>3</v>
      </c>
      <c r="H51" s="8">
        <v>2.08</v>
      </c>
      <c r="I51" s="12">
        <v>0</v>
      </c>
    </row>
    <row r="52" spans="2:9" ht="15" customHeight="1" x14ac:dyDescent="0.2">
      <c r="B52" t="s">
        <v>116</v>
      </c>
      <c r="C52" s="12">
        <v>11</v>
      </c>
      <c r="D52" s="8">
        <v>3.31</v>
      </c>
      <c r="E52" s="12">
        <v>0</v>
      </c>
      <c r="F52" s="8">
        <v>0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109</v>
      </c>
      <c r="C53" s="12">
        <v>8</v>
      </c>
      <c r="D53" s="8">
        <v>2.41</v>
      </c>
      <c r="E53" s="12">
        <v>5</v>
      </c>
      <c r="F53" s="8">
        <v>2.94</v>
      </c>
      <c r="G53" s="12">
        <v>3</v>
      </c>
      <c r="H53" s="8">
        <v>2.08</v>
      </c>
      <c r="I53" s="12">
        <v>0</v>
      </c>
    </row>
    <row r="54" spans="2:9" ht="15" customHeight="1" x14ac:dyDescent="0.2">
      <c r="B54" t="s">
        <v>147</v>
      </c>
      <c r="C54" s="12">
        <v>7</v>
      </c>
      <c r="D54" s="8">
        <v>2.11</v>
      </c>
      <c r="E54" s="12">
        <v>6</v>
      </c>
      <c r="F54" s="8">
        <v>3.53</v>
      </c>
      <c r="G54" s="12">
        <v>1</v>
      </c>
      <c r="H54" s="8">
        <v>0.69</v>
      </c>
      <c r="I54" s="12">
        <v>0</v>
      </c>
    </row>
    <row r="55" spans="2:9" ht="15" customHeight="1" x14ac:dyDescent="0.2">
      <c r="B55" t="s">
        <v>128</v>
      </c>
      <c r="C55" s="12">
        <v>7</v>
      </c>
      <c r="D55" s="8">
        <v>2.11</v>
      </c>
      <c r="E55" s="12">
        <v>2</v>
      </c>
      <c r="F55" s="8">
        <v>1.18</v>
      </c>
      <c r="G55" s="12">
        <v>5</v>
      </c>
      <c r="H55" s="8">
        <v>3.47</v>
      </c>
      <c r="I55" s="12">
        <v>0</v>
      </c>
    </row>
    <row r="56" spans="2:9" ht="15" customHeight="1" x14ac:dyDescent="0.2">
      <c r="B56" t="s">
        <v>126</v>
      </c>
      <c r="C56" s="12">
        <v>6</v>
      </c>
      <c r="D56" s="8">
        <v>1.81</v>
      </c>
      <c r="E56" s="12">
        <v>4</v>
      </c>
      <c r="F56" s="8">
        <v>2.35</v>
      </c>
      <c r="G56" s="12">
        <v>2</v>
      </c>
      <c r="H56" s="8">
        <v>1.39</v>
      </c>
      <c r="I56" s="12">
        <v>0</v>
      </c>
    </row>
    <row r="57" spans="2:9" ht="15" customHeight="1" x14ac:dyDescent="0.2">
      <c r="B57" t="s">
        <v>148</v>
      </c>
      <c r="C57" s="12">
        <v>6</v>
      </c>
      <c r="D57" s="8">
        <v>1.81</v>
      </c>
      <c r="E57" s="12">
        <v>2</v>
      </c>
      <c r="F57" s="8">
        <v>1.18</v>
      </c>
      <c r="G57" s="12">
        <v>4</v>
      </c>
      <c r="H57" s="8">
        <v>2.78</v>
      </c>
      <c r="I57" s="12">
        <v>0</v>
      </c>
    </row>
    <row r="58" spans="2:9" ht="15" customHeight="1" x14ac:dyDescent="0.2">
      <c r="B58" t="s">
        <v>104</v>
      </c>
      <c r="C58" s="12">
        <v>6</v>
      </c>
      <c r="D58" s="8">
        <v>1.81</v>
      </c>
      <c r="E58" s="12">
        <v>6</v>
      </c>
      <c r="F58" s="8">
        <v>3.53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122</v>
      </c>
      <c r="C59" s="12">
        <v>6</v>
      </c>
      <c r="D59" s="8">
        <v>1.81</v>
      </c>
      <c r="E59" s="12">
        <v>3</v>
      </c>
      <c r="F59" s="8">
        <v>1.76</v>
      </c>
      <c r="G59" s="12">
        <v>2</v>
      </c>
      <c r="H59" s="8">
        <v>1.39</v>
      </c>
      <c r="I59" s="12">
        <v>0</v>
      </c>
    </row>
    <row r="60" spans="2:9" ht="15" customHeight="1" x14ac:dyDescent="0.2">
      <c r="B60" t="s">
        <v>133</v>
      </c>
      <c r="C60" s="12">
        <v>6</v>
      </c>
      <c r="D60" s="8">
        <v>1.81</v>
      </c>
      <c r="E60" s="12">
        <v>5</v>
      </c>
      <c r="F60" s="8">
        <v>2.94</v>
      </c>
      <c r="G60" s="12">
        <v>1</v>
      </c>
      <c r="H60" s="8">
        <v>0.69</v>
      </c>
      <c r="I60" s="12">
        <v>0</v>
      </c>
    </row>
    <row r="61" spans="2:9" ht="15" customHeight="1" x14ac:dyDescent="0.2">
      <c r="B61" t="s">
        <v>119</v>
      </c>
      <c r="C61" s="12">
        <v>6</v>
      </c>
      <c r="D61" s="8">
        <v>1.81</v>
      </c>
      <c r="E61" s="12">
        <v>6</v>
      </c>
      <c r="F61" s="8">
        <v>3.53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124</v>
      </c>
      <c r="C62" s="12">
        <v>5</v>
      </c>
      <c r="D62" s="8">
        <v>1.51</v>
      </c>
      <c r="E62" s="12">
        <v>2</v>
      </c>
      <c r="F62" s="8">
        <v>1.18</v>
      </c>
      <c r="G62" s="12">
        <v>3</v>
      </c>
      <c r="H62" s="8">
        <v>2.08</v>
      </c>
      <c r="I62" s="12">
        <v>0</v>
      </c>
    </row>
    <row r="63" spans="2:9" ht="15" customHeight="1" x14ac:dyDescent="0.2">
      <c r="B63" t="s">
        <v>154</v>
      </c>
      <c r="C63" s="12">
        <v>5</v>
      </c>
      <c r="D63" s="8">
        <v>1.51</v>
      </c>
      <c r="E63" s="12">
        <v>0</v>
      </c>
      <c r="F63" s="8">
        <v>0</v>
      </c>
      <c r="G63" s="12">
        <v>5</v>
      </c>
      <c r="H63" s="8">
        <v>3.47</v>
      </c>
      <c r="I63" s="12">
        <v>0</v>
      </c>
    </row>
    <row r="64" spans="2:9" ht="15" customHeight="1" x14ac:dyDescent="0.2">
      <c r="B64" t="s">
        <v>103</v>
      </c>
      <c r="C64" s="12">
        <v>5</v>
      </c>
      <c r="D64" s="8">
        <v>1.51</v>
      </c>
      <c r="E64" s="12">
        <v>4</v>
      </c>
      <c r="F64" s="8">
        <v>2.35</v>
      </c>
      <c r="G64" s="12">
        <v>1</v>
      </c>
      <c r="H64" s="8">
        <v>0.69</v>
      </c>
      <c r="I64" s="12">
        <v>0</v>
      </c>
    </row>
    <row r="65" spans="2:9" ht="15" customHeight="1" x14ac:dyDescent="0.2">
      <c r="B65" t="s">
        <v>105</v>
      </c>
      <c r="C65" s="12">
        <v>5</v>
      </c>
      <c r="D65" s="8">
        <v>1.51</v>
      </c>
      <c r="E65" s="12">
        <v>2</v>
      </c>
      <c r="F65" s="8">
        <v>1.18</v>
      </c>
      <c r="G65" s="12">
        <v>3</v>
      </c>
      <c r="H65" s="8">
        <v>2.08</v>
      </c>
      <c r="I65" s="12">
        <v>0</v>
      </c>
    </row>
    <row r="66" spans="2:9" ht="15" customHeight="1" x14ac:dyDescent="0.2">
      <c r="B66" t="s">
        <v>107</v>
      </c>
      <c r="C66" s="12">
        <v>5</v>
      </c>
      <c r="D66" s="8">
        <v>1.51</v>
      </c>
      <c r="E66" s="12">
        <v>2</v>
      </c>
      <c r="F66" s="8">
        <v>1.18</v>
      </c>
      <c r="G66" s="12">
        <v>3</v>
      </c>
      <c r="H66" s="8">
        <v>2.08</v>
      </c>
      <c r="I66" s="12">
        <v>0</v>
      </c>
    </row>
    <row r="67" spans="2:9" ht="15" customHeight="1" x14ac:dyDescent="0.2">
      <c r="B67" t="s">
        <v>117</v>
      </c>
      <c r="C67" s="12">
        <v>5</v>
      </c>
      <c r="D67" s="8">
        <v>1.51</v>
      </c>
      <c r="E67" s="12">
        <v>2</v>
      </c>
      <c r="F67" s="8">
        <v>1.18</v>
      </c>
      <c r="G67" s="12">
        <v>3</v>
      </c>
      <c r="H67" s="8">
        <v>2.08</v>
      </c>
      <c r="I67" s="12">
        <v>0</v>
      </c>
    </row>
    <row r="68" spans="2:9" ht="15" customHeight="1" x14ac:dyDescent="0.2">
      <c r="B68" t="s">
        <v>140</v>
      </c>
      <c r="C68" s="12">
        <v>5</v>
      </c>
      <c r="D68" s="8">
        <v>1.51</v>
      </c>
      <c r="E68" s="12">
        <v>0</v>
      </c>
      <c r="F68" s="8">
        <v>0</v>
      </c>
      <c r="G68" s="12">
        <v>3</v>
      </c>
      <c r="H68" s="8">
        <v>2.08</v>
      </c>
      <c r="I68" s="12">
        <v>0</v>
      </c>
    </row>
    <row r="70" spans="2:9" ht="15" customHeight="1" x14ac:dyDescent="0.2">
      <c r="B70" t="s">
        <v>204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42CA6-49BC-4EB4-87FE-791DB1F7856B}">
  <sheetPr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213</v>
      </c>
    </row>
    <row r="4" spans="2:9" ht="33" customHeight="1" x14ac:dyDescent="0.2">
      <c r="B4" t="s">
        <v>200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11</v>
      </c>
      <c r="D6" s="8">
        <v>10.48</v>
      </c>
      <c r="E6" s="12">
        <v>2</v>
      </c>
      <c r="F6" s="8">
        <v>3.23</v>
      </c>
      <c r="G6" s="12">
        <v>9</v>
      </c>
      <c r="H6" s="8">
        <v>23.68</v>
      </c>
      <c r="I6" s="12">
        <v>0</v>
      </c>
    </row>
    <row r="7" spans="2:9" ht="15" customHeight="1" x14ac:dyDescent="0.2">
      <c r="B7" t="s">
        <v>22</v>
      </c>
      <c r="C7" s="12">
        <v>3</v>
      </c>
      <c r="D7" s="8">
        <v>2.86</v>
      </c>
      <c r="E7" s="12">
        <v>0</v>
      </c>
      <c r="F7" s="8">
        <v>0</v>
      </c>
      <c r="G7" s="12">
        <v>3</v>
      </c>
      <c r="H7" s="8">
        <v>7.89</v>
      </c>
      <c r="I7" s="12">
        <v>0</v>
      </c>
    </row>
    <row r="8" spans="2:9" ht="15" customHeight="1" x14ac:dyDescent="0.2">
      <c r="B8" t="s">
        <v>23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25</v>
      </c>
      <c r="C10" s="12">
        <v>2</v>
      </c>
      <c r="D10" s="8">
        <v>1.9</v>
      </c>
      <c r="E10" s="12">
        <v>0</v>
      </c>
      <c r="F10" s="8">
        <v>0</v>
      </c>
      <c r="G10" s="12">
        <v>1</v>
      </c>
      <c r="H10" s="8">
        <v>2.63</v>
      </c>
      <c r="I10" s="12">
        <v>1</v>
      </c>
    </row>
    <row r="11" spans="2:9" ht="15" customHeight="1" x14ac:dyDescent="0.2">
      <c r="B11" t="s">
        <v>26</v>
      </c>
      <c r="C11" s="12">
        <v>25</v>
      </c>
      <c r="D11" s="8">
        <v>23.81</v>
      </c>
      <c r="E11" s="12">
        <v>10</v>
      </c>
      <c r="F11" s="8">
        <v>16.13</v>
      </c>
      <c r="G11" s="12">
        <v>15</v>
      </c>
      <c r="H11" s="8">
        <v>39.47</v>
      </c>
      <c r="I11" s="12">
        <v>0</v>
      </c>
    </row>
    <row r="12" spans="2:9" ht="15" customHeight="1" x14ac:dyDescent="0.2">
      <c r="B12" t="s">
        <v>27</v>
      </c>
      <c r="C12" s="12">
        <v>1</v>
      </c>
      <c r="D12" s="8">
        <v>0.95</v>
      </c>
      <c r="E12" s="12">
        <v>1</v>
      </c>
      <c r="F12" s="8">
        <v>1.61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28</v>
      </c>
      <c r="C13" s="12">
        <v>14</v>
      </c>
      <c r="D13" s="8">
        <v>13.33</v>
      </c>
      <c r="E13" s="12">
        <v>14</v>
      </c>
      <c r="F13" s="8">
        <v>22.58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29</v>
      </c>
      <c r="C14" s="12">
        <v>3</v>
      </c>
      <c r="D14" s="8">
        <v>2.86</v>
      </c>
      <c r="E14" s="12">
        <v>2</v>
      </c>
      <c r="F14" s="8">
        <v>3.23</v>
      </c>
      <c r="G14" s="12">
        <v>1</v>
      </c>
      <c r="H14" s="8">
        <v>2.63</v>
      </c>
      <c r="I14" s="12">
        <v>0</v>
      </c>
    </row>
    <row r="15" spans="2:9" ht="15" customHeight="1" x14ac:dyDescent="0.2">
      <c r="B15" t="s">
        <v>30</v>
      </c>
      <c r="C15" s="12">
        <v>22</v>
      </c>
      <c r="D15" s="8">
        <v>20.95</v>
      </c>
      <c r="E15" s="12">
        <v>16</v>
      </c>
      <c r="F15" s="8">
        <v>25.81</v>
      </c>
      <c r="G15" s="12">
        <v>6</v>
      </c>
      <c r="H15" s="8">
        <v>15.79</v>
      </c>
      <c r="I15" s="12">
        <v>0</v>
      </c>
    </row>
    <row r="16" spans="2:9" ht="15" customHeight="1" x14ac:dyDescent="0.2">
      <c r="B16" t="s">
        <v>31</v>
      </c>
      <c r="C16" s="12">
        <v>13</v>
      </c>
      <c r="D16" s="8">
        <v>12.38</v>
      </c>
      <c r="E16" s="12">
        <v>11</v>
      </c>
      <c r="F16" s="8">
        <v>17.739999999999998</v>
      </c>
      <c r="G16" s="12">
        <v>1</v>
      </c>
      <c r="H16" s="8">
        <v>2.63</v>
      </c>
      <c r="I16" s="12">
        <v>1</v>
      </c>
    </row>
    <row r="17" spans="2:9" ht="15" customHeight="1" x14ac:dyDescent="0.2">
      <c r="B17" t="s">
        <v>32</v>
      </c>
      <c r="C17" s="12">
        <v>2</v>
      </c>
      <c r="D17" s="8">
        <v>1.9</v>
      </c>
      <c r="E17" s="12">
        <v>1</v>
      </c>
      <c r="F17" s="8">
        <v>1.61</v>
      </c>
      <c r="G17" s="12">
        <v>0</v>
      </c>
      <c r="H17" s="8">
        <v>0</v>
      </c>
      <c r="I17" s="12">
        <v>1</v>
      </c>
    </row>
    <row r="18" spans="2:9" ht="15" customHeight="1" x14ac:dyDescent="0.2">
      <c r="B18" t="s">
        <v>33</v>
      </c>
      <c r="C18" s="12">
        <v>6</v>
      </c>
      <c r="D18" s="8">
        <v>5.71</v>
      </c>
      <c r="E18" s="12">
        <v>5</v>
      </c>
      <c r="F18" s="8">
        <v>8.06</v>
      </c>
      <c r="G18" s="12">
        <v>1</v>
      </c>
      <c r="H18" s="8">
        <v>2.63</v>
      </c>
      <c r="I18" s="12">
        <v>0</v>
      </c>
    </row>
    <row r="19" spans="2:9" ht="15" customHeight="1" x14ac:dyDescent="0.2">
      <c r="B19" t="s">
        <v>34</v>
      </c>
      <c r="C19" s="12">
        <v>3</v>
      </c>
      <c r="D19" s="8">
        <v>2.86</v>
      </c>
      <c r="E19" s="12">
        <v>0</v>
      </c>
      <c r="F19" s="8">
        <v>0</v>
      </c>
      <c r="G19" s="12">
        <v>1</v>
      </c>
      <c r="H19" s="8">
        <v>2.63</v>
      </c>
      <c r="I19" s="12">
        <v>1</v>
      </c>
    </row>
    <row r="20" spans="2:9" ht="15" customHeight="1" x14ac:dyDescent="0.2">
      <c r="B20" s="9" t="s">
        <v>201</v>
      </c>
      <c r="C20" s="12">
        <f>SUM(LTBL_31364[総数／事業所数])</f>
        <v>105</v>
      </c>
      <c r="E20" s="12">
        <f>SUBTOTAL(109,LTBL_31364[個人／事業所数])</f>
        <v>62</v>
      </c>
      <c r="G20" s="12">
        <f>SUBTOTAL(109,LTBL_31364[法人／事業所数])</f>
        <v>38</v>
      </c>
      <c r="I20" s="12">
        <f>SUBTOTAL(109,LTBL_31364[法人以外の団体／事業所数])</f>
        <v>4</v>
      </c>
    </row>
    <row r="21" spans="2:9" ht="15" customHeight="1" x14ac:dyDescent="0.2">
      <c r="E21" s="11">
        <f>LTBL_31364[[#Totals],[個人／事業所数]]/LTBL_31364[[#Totals],[総数／事業所数]]</f>
        <v>0.59047619047619049</v>
      </c>
      <c r="G21" s="11">
        <f>LTBL_31364[[#Totals],[法人／事業所数]]/LTBL_31364[[#Totals],[総数／事業所数]]</f>
        <v>0.3619047619047619</v>
      </c>
      <c r="I21" s="11">
        <f>LTBL_31364[[#Totals],[法人以外の団体／事業所数]]/LTBL_31364[[#Totals],[総数／事業所数]]</f>
        <v>3.8095238095238099E-2</v>
      </c>
    </row>
    <row r="23" spans="2:9" ht="33" customHeight="1" x14ac:dyDescent="0.2">
      <c r="B23" t="s">
        <v>202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56</v>
      </c>
      <c r="C24" s="12">
        <v>16</v>
      </c>
      <c r="D24" s="8">
        <v>15.24</v>
      </c>
      <c r="E24" s="12">
        <v>13</v>
      </c>
      <c r="F24" s="8">
        <v>20.97</v>
      </c>
      <c r="G24" s="12">
        <v>3</v>
      </c>
      <c r="H24" s="8">
        <v>7.89</v>
      </c>
      <c r="I24" s="12">
        <v>0</v>
      </c>
    </row>
    <row r="25" spans="2:9" ht="15" customHeight="1" x14ac:dyDescent="0.2">
      <c r="B25" t="s">
        <v>53</v>
      </c>
      <c r="C25" s="12">
        <v>14</v>
      </c>
      <c r="D25" s="8">
        <v>13.33</v>
      </c>
      <c r="E25" s="12">
        <v>14</v>
      </c>
      <c r="F25" s="8">
        <v>22.58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52</v>
      </c>
      <c r="C26" s="12">
        <v>13</v>
      </c>
      <c r="D26" s="8">
        <v>12.38</v>
      </c>
      <c r="E26" s="12">
        <v>7</v>
      </c>
      <c r="F26" s="8">
        <v>11.29</v>
      </c>
      <c r="G26" s="12">
        <v>6</v>
      </c>
      <c r="H26" s="8">
        <v>15.79</v>
      </c>
      <c r="I26" s="12">
        <v>0</v>
      </c>
    </row>
    <row r="27" spans="2:9" ht="15" customHeight="1" x14ac:dyDescent="0.2">
      <c r="B27" t="s">
        <v>57</v>
      </c>
      <c r="C27" s="12">
        <v>12</v>
      </c>
      <c r="D27" s="8">
        <v>11.43</v>
      </c>
      <c r="E27" s="12">
        <v>11</v>
      </c>
      <c r="F27" s="8">
        <v>17.739999999999998</v>
      </c>
      <c r="G27" s="12">
        <v>1</v>
      </c>
      <c r="H27" s="8">
        <v>2.63</v>
      </c>
      <c r="I27" s="12">
        <v>0</v>
      </c>
    </row>
    <row r="28" spans="2:9" ht="15" customHeight="1" x14ac:dyDescent="0.2">
      <c r="B28" t="s">
        <v>50</v>
      </c>
      <c r="C28" s="12">
        <v>8</v>
      </c>
      <c r="D28" s="8">
        <v>7.62</v>
      </c>
      <c r="E28" s="12">
        <v>2</v>
      </c>
      <c r="F28" s="8">
        <v>3.23</v>
      </c>
      <c r="G28" s="12">
        <v>6</v>
      </c>
      <c r="H28" s="8">
        <v>15.79</v>
      </c>
      <c r="I28" s="12">
        <v>0</v>
      </c>
    </row>
    <row r="29" spans="2:9" ht="15" customHeight="1" x14ac:dyDescent="0.2">
      <c r="B29" t="s">
        <v>43</v>
      </c>
      <c r="C29" s="12">
        <v>6</v>
      </c>
      <c r="D29" s="8">
        <v>5.71</v>
      </c>
      <c r="E29" s="12">
        <v>0</v>
      </c>
      <c r="F29" s="8">
        <v>0</v>
      </c>
      <c r="G29" s="12">
        <v>6</v>
      </c>
      <c r="H29" s="8">
        <v>15.79</v>
      </c>
      <c r="I29" s="12">
        <v>0</v>
      </c>
    </row>
    <row r="30" spans="2:9" ht="15" customHeight="1" x14ac:dyDescent="0.2">
      <c r="B30" t="s">
        <v>65</v>
      </c>
      <c r="C30" s="12">
        <v>6</v>
      </c>
      <c r="D30" s="8">
        <v>5.71</v>
      </c>
      <c r="E30" s="12">
        <v>3</v>
      </c>
      <c r="F30" s="8">
        <v>4.84</v>
      </c>
      <c r="G30" s="12">
        <v>3</v>
      </c>
      <c r="H30" s="8">
        <v>7.89</v>
      </c>
      <c r="I30" s="12">
        <v>0</v>
      </c>
    </row>
    <row r="31" spans="2:9" ht="15" customHeight="1" x14ac:dyDescent="0.2">
      <c r="B31" t="s">
        <v>60</v>
      </c>
      <c r="C31" s="12">
        <v>6</v>
      </c>
      <c r="D31" s="8">
        <v>5.71</v>
      </c>
      <c r="E31" s="12">
        <v>5</v>
      </c>
      <c r="F31" s="8">
        <v>8.06</v>
      </c>
      <c r="G31" s="12">
        <v>1</v>
      </c>
      <c r="H31" s="8">
        <v>2.63</v>
      </c>
      <c r="I31" s="12">
        <v>0</v>
      </c>
    </row>
    <row r="32" spans="2:9" ht="15" customHeight="1" x14ac:dyDescent="0.2">
      <c r="B32" t="s">
        <v>44</v>
      </c>
      <c r="C32" s="12">
        <v>3</v>
      </c>
      <c r="D32" s="8">
        <v>2.86</v>
      </c>
      <c r="E32" s="12">
        <v>1</v>
      </c>
      <c r="F32" s="8">
        <v>1.61</v>
      </c>
      <c r="G32" s="12">
        <v>2</v>
      </c>
      <c r="H32" s="8">
        <v>5.26</v>
      </c>
      <c r="I32" s="12">
        <v>0</v>
      </c>
    </row>
    <row r="33" spans="2:9" ht="15" customHeight="1" x14ac:dyDescent="0.2">
      <c r="B33" t="s">
        <v>55</v>
      </c>
      <c r="C33" s="12">
        <v>3</v>
      </c>
      <c r="D33" s="8">
        <v>2.86</v>
      </c>
      <c r="E33" s="12">
        <v>2</v>
      </c>
      <c r="F33" s="8">
        <v>3.23</v>
      </c>
      <c r="G33" s="12">
        <v>1</v>
      </c>
      <c r="H33" s="8">
        <v>2.63</v>
      </c>
      <c r="I33" s="12">
        <v>0</v>
      </c>
    </row>
    <row r="34" spans="2:9" ht="15" customHeight="1" x14ac:dyDescent="0.2">
      <c r="B34" t="s">
        <v>45</v>
      </c>
      <c r="C34" s="12">
        <v>2</v>
      </c>
      <c r="D34" s="8">
        <v>1.9</v>
      </c>
      <c r="E34" s="12">
        <v>1</v>
      </c>
      <c r="F34" s="8">
        <v>1.61</v>
      </c>
      <c r="G34" s="12">
        <v>1</v>
      </c>
      <c r="H34" s="8">
        <v>2.63</v>
      </c>
      <c r="I34" s="12">
        <v>0</v>
      </c>
    </row>
    <row r="35" spans="2:9" ht="15" customHeight="1" x14ac:dyDescent="0.2">
      <c r="B35" t="s">
        <v>59</v>
      </c>
      <c r="C35" s="12">
        <v>2</v>
      </c>
      <c r="D35" s="8">
        <v>1.9</v>
      </c>
      <c r="E35" s="12">
        <v>1</v>
      </c>
      <c r="F35" s="8">
        <v>1.61</v>
      </c>
      <c r="G35" s="12">
        <v>0</v>
      </c>
      <c r="H35" s="8">
        <v>0</v>
      </c>
      <c r="I35" s="12">
        <v>1</v>
      </c>
    </row>
    <row r="36" spans="2:9" ht="15" customHeight="1" x14ac:dyDescent="0.2">
      <c r="B36" t="s">
        <v>76</v>
      </c>
      <c r="C36" s="12">
        <v>1</v>
      </c>
      <c r="D36" s="8">
        <v>0.95</v>
      </c>
      <c r="E36" s="12">
        <v>0</v>
      </c>
      <c r="F36" s="8">
        <v>0</v>
      </c>
      <c r="G36" s="12">
        <v>1</v>
      </c>
      <c r="H36" s="8">
        <v>2.63</v>
      </c>
      <c r="I36" s="12">
        <v>0</v>
      </c>
    </row>
    <row r="37" spans="2:9" ht="15" customHeight="1" x14ac:dyDescent="0.2">
      <c r="B37" t="s">
        <v>78</v>
      </c>
      <c r="C37" s="12">
        <v>1</v>
      </c>
      <c r="D37" s="8">
        <v>0.95</v>
      </c>
      <c r="E37" s="12">
        <v>0</v>
      </c>
      <c r="F37" s="8">
        <v>0</v>
      </c>
      <c r="G37" s="12">
        <v>1</v>
      </c>
      <c r="H37" s="8">
        <v>2.63</v>
      </c>
      <c r="I37" s="12">
        <v>0</v>
      </c>
    </row>
    <row r="38" spans="2:9" ht="15" customHeight="1" x14ac:dyDescent="0.2">
      <c r="B38" t="s">
        <v>70</v>
      </c>
      <c r="C38" s="12">
        <v>1</v>
      </c>
      <c r="D38" s="8">
        <v>0.95</v>
      </c>
      <c r="E38" s="12">
        <v>0</v>
      </c>
      <c r="F38" s="8">
        <v>0</v>
      </c>
      <c r="G38" s="12">
        <v>1</v>
      </c>
      <c r="H38" s="8">
        <v>2.63</v>
      </c>
      <c r="I38" s="12">
        <v>0</v>
      </c>
    </row>
    <row r="39" spans="2:9" ht="15" customHeight="1" x14ac:dyDescent="0.2">
      <c r="B39" t="s">
        <v>87</v>
      </c>
      <c r="C39" s="12">
        <v>1</v>
      </c>
      <c r="D39" s="8">
        <v>0.95</v>
      </c>
      <c r="E39" s="12">
        <v>0</v>
      </c>
      <c r="F39" s="8">
        <v>0</v>
      </c>
      <c r="G39" s="12">
        <v>1</v>
      </c>
      <c r="H39" s="8">
        <v>2.63</v>
      </c>
      <c r="I39" s="12">
        <v>0</v>
      </c>
    </row>
    <row r="40" spans="2:9" ht="15" customHeight="1" x14ac:dyDescent="0.2">
      <c r="B40" t="s">
        <v>88</v>
      </c>
      <c r="C40" s="12">
        <v>1</v>
      </c>
      <c r="D40" s="8">
        <v>0.95</v>
      </c>
      <c r="E40" s="12">
        <v>0</v>
      </c>
      <c r="F40" s="8">
        <v>0</v>
      </c>
      <c r="G40" s="12">
        <v>0</v>
      </c>
      <c r="H40" s="8">
        <v>0</v>
      </c>
      <c r="I40" s="12">
        <v>1</v>
      </c>
    </row>
    <row r="41" spans="2:9" ht="15" customHeight="1" x14ac:dyDescent="0.2">
      <c r="B41" t="s">
        <v>64</v>
      </c>
      <c r="C41" s="12">
        <v>1</v>
      </c>
      <c r="D41" s="8">
        <v>0.95</v>
      </c>
      <c r="E41" s="12">
        <v>0</v>
      </c>
      <c r="F41" s="8">
        <v>0</v>
      </c>
      <c r="G41" s="12">
        <v>1</v>
      </c>
      <c r="H41" s="8">
        <v>2.63</v>
      </c>
      <c r="I41" s="12">
        <v>0</v>
      </c>
    </row>
    <row r="42" spans="2:9" ht="15" customHeight="1" x14ac:dyDescent="0.2">
      <c r="B42" t="s">
        <v>46</v>
      </c>
      <c r="C42" s="12">
        <v>1</v>
      </c>
      <c r="D42" s="8">
        <v>0.95</v>
      </c>
      <c r="E42" s="12">
        <v>0</v>
      </c>
      <c r="F42" s="8">
        <v>0</v>
      </c>
      <c r="G42" s="12">
        <v>1</v>
      </c>
      <c r="H42" s="8">
        <v>2.63</v>
      </c>
      <c r="I42" s="12">
        <v>0</v>
      </c>
    </row>
    <row r="43" spans="2:9" ht="15" customHeight="1" x14ac:dyDescent="0.2">
      <c r="B43" t="s">
        <v>51</v>
      </c>
      <c r="C43" s="12">
        <v>1</v>
      </c>
      <c r="D43" s="8">
        <v>0.95</v>
      </c>
      <c r="E43" s="12">
        <v>1</v>
      </c>
      <c r="F43" s="8">
        <v>1.61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73</v>
      </c>
      <c r="C44" s="12">
        <v>1</v>
      </c>
      <c r="D44" s="8">
        <v>0.95</v>
      </c>
      <c r="E44" s="12">
        <v>0</v>
      </c>
      <c r="F44" s="8">
        <v>0</v>
      </c>
      <c r="G44" s="12">
        <v>1</v>
      </c>
      <c r="H44" s="8">
        <v>2.63</v>
      </c>
      <c r="I44" s="12">
        <v>0</v>
      </c>
    </row>
    <row r="45" spans="2:9" ht="15" customHeight="1" x14ac:dyDescent="0.2">
      <c r="B45" t="s">
        <v>63</v>
      </c>
      <c r="C45" s="12">
        <v>1</v>
      </c>
      <c r="D45" s="8">
        <v>0.95</v>
      </c>
      <c r="E45" s="12">
        <v>1</v>
      </c>
      <c r="F45" s="8">
        <v>1.61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67</v>
      </c>
      <c r="C46" s="12">
        <v>1</v>
      </c>
      <c r="D46" s="8">
        <v>0.95</v>
      </c>
      <c r="E46" s="12">
        <v>0</v>
      </c>
      <c r="F46" s="8">
        <v>0</v>
      </c>
      <c r="G46" s="12">
        <v>0</v>
      </c>
      <c r="H46" s="8">
        <v>0</v>
      </c>
      <c r="I46" s="12">
        <v>1</v>
      </c>
    </row>
    <row r="47" spans="2:9" ht="15" customHeight="1" x14ac:dyDescent="0.2">
      <c r="B47" t="s">
        <v>75</v>
      </c>
      <c r="C47" s="12">
        <v>1</v>
      </c>
      <c r="D47" s="8">
        <v>0.95</v>
      </c>
      <c r="E47" s="12">
        <v>0</v>
      </c>
      <c r="F47" s="8">
        <v>0</v>
      </c>
      <c r="G47" s="12">
        <v>1</v>
      </c>
      <c r="H47" s="8">
        <v>2.63</v>
      </c>
      <c r="I47" s="12">
        <v>0</v>
      </c>
    </row>
    <row r="48" spans="2:9" ht="15" customHeight="1" x14ac:dyDescent="0.2">
      <c r="B48" t="s">
        <v>81</v>
      </c>
      <c r="C48" s="12">
        <v>1</v>
      </c>
      <c r="D48" s="8">
        <v>0.95</v>
      </c>
      <c r="E48" s="12">
        <v>0</v>
      </c>
      <c r="F48" s="8">
        <v>0</v>
      </c>
      <c r="G48" s="12">
        <v>0</v>
      </c>
      <c r="H48" s="8">
        <v>0</v>
      </c>
      <c r="I48" s="12">
        <v>1</v>
      </c>
    </row>
    <row r="49" spans="2:9" ht="15" customHeight="1" x14ac:dyDescent="0.2">
      <c r="B49" t="s">
        <v>85</v>
      </c>
      <c r="C49" s="12">
        <v>1</v>
      </c>
      <c r="D49" s="8">
        <v>0.95</v>
      </c>
      <c r="E49" s="12">
        <v>0</v>
      </c>
      <c r="F49" s="8">
        <v>0</v>
      </c>
      <c r="G49" s="12">
        <v>0</v>
      </c>
      <c r="H49" s="8">
        <v>0</v>
      </c>
      <c r="I49" s="12">
        <v>0</v>
      </c>
    </row>
    <row r="52" spans="2:9" ht="33" customHeight="1" x14ac:dyDescent="0.2">
      <c r="B52" t="s">
        <v>203</v>
      </c>
      <c r="C52" s="10" t="s">
        <v>36</v>
      </c>
      <c r="D52" s="10" t="s">
        <v>37</v>
      </c>
      <c r="E52" s="10" t="s">
        <v>38</v>
      </c>
      <c r="F52" s="10" t="s">
        <v>39</v>
      </c>
      <c r="G52" s="10" t="s">
        <v>40</v>
      </c>
      <c r="H52" s="10" t="s">
        <v>41</v>
      </c>
      <c r="I52" s="10" t="s">
        <v>42</v>
      </c>
    </row>
    <row r="53" spans="2:9" ht="15" customHeight="1" x14ac:dyDescent="0.2">
      <c r="B53" t="s">
        <v>109</v>
      </c>
      <c r="C53" s="12">
        <v>10</v>
      </c>
      <c r="D53" s="8">
        <v>9.52</v>
      </c>
      <c r="E53" s="12">
        <v>10</v>
      </c>
      <c r="F53" s="8">
        <v>16.13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108</v>
      </c>
      <c r="C54" s="12">
        <v>6</v>
      </c>
      <c r="D54" s="8">
        <v>5.71</v>
      </c>
      <c r="E54" s="12">
        <v>6</v>
      </c>
      <c r="F54" s="8">
        <v>9.68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138</v>
      </c>
      <c r="C55" s="12">
        <v>6</v>
      </c>
      <c r="D55" s="8">
        <v>5.71</v>
      </c>
      <c r="E55" s="12">
        <v>3</v>
      </c>
      <c r="F55" s="8">
        <v>4.84</v>
      </c>
      <c r="G55" s="12">
        <v>3</v>
      </c>
      <c r="H55" s="8">
        <v>7.89</v>
      </c>
      <c r="I55" s="12">
        <v>0</v>
      </c>
    </row>
    <row r="56" spans="2:9" ht="15" customHeight="1" x14ac:dyDescent="0.2">
      <c r="B56" t="s">
        <v>115</v>
      </c>
      <c r="C56" s="12">
        <v>5</v>
      </c>
      <c r="D56" s="8">
        <v>4.76</v>
      </c>
      <c r="E56" s="12">
        <v>5</v>
      </c>
      <c r="F56" s="8">
        <v>8.06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133</v>
      </c>
      <c r="C57" s="12">
        <v>4</v>
      </c>
      <c r="D57" s="8">
        <v>3.81</v>
      </c>
      <c r="E57" s="12">
        <v>3</v>
      </c>
      <c r="F57" s="8">
        <v>4.84</v>
      </c>
      <c r="G57" s="12">
        <v>1</v>
      </c>
      <c r="H57" s="8">
        <v>2.63</v>
      </c>
      <c r="I57" s="12">
        <v>0</v>
      </c>
    </row>
    <row r="58" spans="2:9" ht="15" customHeight="1" x14ac:dyDescent="0.2">
      <c r="B58" t="s">
        <v>111</v>
      </c>
      <c r="C58" s="12">
        <v>4</v>
      </c>
      <c r="D58" s="8">
        <v>3.81</v>
      </c>
      <c r="E58" s="12">
        <v>3</v>
      </c>
      <c r="F58" s="8">
        <v>4.84</v>
      </c>
      <c r="G58" s="12">
        <v>1</v>
      </c>
      <c r="H58" s="8">
        <v>2.63</v>
      </c>
      <c r="I58" s="12">
        <v>0</v>
      </c>
    </row>
    <row r="59" spans="2:9" ht="15" customHeight="1" x14ac:dyDescent="0.2">
      <c r="B59" t="s">
        <v>114</v>
      </c>
      <c r="C59" s="12">
        <v>4</v>
      </c>
      <c r="D59" s="8">
        <v>3.81</v>
      </c>
      <c r="E59" s="12">
        <v>4</v>
      </c>
      <c r="F59" s="8">
        <v>6.45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100</v>
      </c>
      <c r="C60" s="12">
        <v>3</v>
      </c>
      <c r="D60" s="8">
        <v>2.86</v>
      </c>
      <c r="E60" s="12">
        <v>0</v>
      </c>
      <c r="F60" s="8">
        <v>0</v>
      </c>
      <c r="G60" s="12">
        <v>3</v>
      </c>
      <c r="H60" s="8">
        <v>7.89</v>
      </c>
      <c r="I60" s="12">
        <v>0</v>
      </c>
    </row>
    <row r="61" spans="2:9" ht="15" customHeight="1" x14ac:dyDescent="0.2">
      <c r="B61" t="s">
        <v>103</v>
      </c>
      <c r="C61" s="12">
        <v>3</v>
      </c>
      <c r="D61" s="8">
        <v>2.86</v>
      </c>
      <c r="E61" s="12">
        <v>2</v>
      </c>
      <c r="F61" s="8">
        <v>3.23</v>
      </c>
      <c r="G61" s="12">
        <v>1</v>
      </c>
      <c r="H61" s="8">
        <v>2.63</v>
      </c>
      <c r="I61" s="12">
        <v>0</v>
      </c>
    </row>
    <row r="62" spans="2:9" ht="15" customHeight="1" x14ac:dyDescent="0.2">
      <c r="B62" t="s">
        <v>104</v>
      </c>
      <c r="C62" s="12">
        <v>3</v>
      </c>
      <c r="D62" s="8">
        <v>2.86</v>
      </c>
      <c r="E62" s="12">
        <v>0</v>
      </c>
      <c r="F62" s="8">
        <v>0</v>
      </c>
      <c r="G62" s="12">
        <v>3</v>
      </c>
      <c r="H62" s="8">
        <v>7.89</v>
      </c>
      <c r="I62" s="12">
        <v>0</v>
      </c>
    </row>
    <row r="63" spans="2:9" ht="15" customHeight="1" x14ac:dyDescent="0.2">
      <c r="B63" t="s">
        <v>155</v>
      </c>
      <c r="C63" s="12">
        <v>3</v>
      </c>
      <c r="D63" s="8">
        <v>2.86</v>
      </c>
      <c r="E63" s="12">
        <v>0</v>
      </c>
      <c r="F63" s="8">
        <v>0</v>
      </c>
      <c r="G63" s="12">
        <v>3</v>
      </c>
      <c r="H63" s="8">
        <v>7.89</v>
      </c>
      <c r="I63" s="12">
        <v>0</v>
      </c>
    </row>
    <row r="64" spans="2:9" ht="15" customHeight="1" x14ac:dyDescent="0.2">
      <c r="B64" t="s">
        <v>110</v>
      </c>
      <c r="C64" s="12">
        <v>3</v>
      </c>
      <c r="D64" s="8">
        <v>2.86</v>
      </c>
      <c r="E64" s="12">
        <v>3</v>
      </c>
      <c r="F64" s="8">
        <v>4.84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113</v>
      </c>
      <c r="C65" s="12">
        <v>3</v>
      </c>
      <c r="D65" s="8">
        <v>2.86</v>
      </c>
      <c r="E65" s="12">
        <v>2</v>
      </c>
      <c r="F65" s="8">
        <v>3.23</v>
      </c>
      <c r="G65" s="12">
        <v>1</v>
      </c>
      <c r="H65" s="8">
        <v>2.63</v>
      </c>
      <c r="I65" s="12">
        <v>0</v>
      </c>
    </row>
    <row r="66" spans="2:9" ht="15" customHeight="1" x14ac:dyDescent="0.2">
      <c r="B66" t="s">
        <v>119</v>
      </c>
      <c r="C66" s="12">
        <v>3</v>
      </c>
      <c r="D66" s="8">
        <v>2.86</v>
      </c>
      <c r="E66" s="12">
        <v>2</v>
      </c>
      <c r="F66" s="8">
        <v>3.23</v>
      </c>
      <c r="G66" s="12">
        <v>1</v>
      </c>
      <c r="H66" s="8">
        <v>2.63</v>
      </c>
      <c r="I66" s="12">
        <v>0</v>
      </c>
    </row>
    <row r="67" spans="2:9" ht="15" customHeight="1" x14ac:dyDescent="0.2">
      <c r="B67" t="s">
        <v>107</v>
      </c>
      <c r="C67" s="12">
        <v>2</v>
      </c>
      <c r="D67" s="8">
        <v>1.9</v>
      </c>
      <c r="E67" s="12">
        <v>1</v>
      </c>
      <c r="F67" s="8">
        <v>1.61</v>
      </c>
      <c r="G67" s="12">
        <v>1</v>
      </c>
      <c r="H67" s="8">
        <v>2.63</v>
      </c>
      <c r="I67" s="12">
        <v>0</v>
      </c>
    </row>
    <row r="68" spans="2:9" ht="15" customHeight="1" x14ac:dyDescent="0.2">
      <c r="B68" t="s">
        <v>132</v>
      </c>
      <c r="C68" s="12">
        <v>2</v>
      </c>
      <c r="D68" s="8">
        <v>1.9</v>
      </c>
      <c r="E68" s="12">
        <v>0</v>
      </c>
      <c r="F68" s="8">
        <v>0</v>
      </c>
      <c r="G68" s="12">
        <v>2</v>
      </c>
      <c r="H68" s="8">
        <v>5.26</v>
      </c>
      <c r="I68" s="12">
        <v>0</v>
      </c>
    </row>
    <row r="69" spans="2:9" ht="15" customHeight="1" x14ac:dyDescent="0.2">
      <c r="B69" t="s">
        <v>120</v>
      </c>
      <c r="C69" s="12">
        <v>2</v>
      </c>
      <c r="D69" s="8">
        <v>1.9</v>
      </c>
      <c r="E69" s="12">
        <v>2</v>
      </c>
      <c r="F69" s="8">
        <v>3.23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121</v>
      </c>
      <c r="C70" s="12">
        <v>2</v>
      </c>
      <c r="D70" s="8">
        <v>1.9</v>
      </c>
      <c r="E70" s="12">
        <v>2</v>
      </c>
      <c r="F70" s="8">
        <v>3.23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156</v>
      </c>
      <c r="C71" s="12">
        <v>2</v>
      </c>
      <c r="D71" s="8">
        <v>1.9</v>
      </c>
      <c r="E71" s="12">
        <v>2</v>
      </c>
      <c r="F71" s="8">
        <v>3.23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123</v>
      </c>
      <c r="C72" s="12">
        <v>2</v>
      </c>
      <c r="D72" s="8">
        <v>1.9</v>
      </c>
      <c r="E72" s="12">
        <v>2</v>
      </c>
      <c r="F72" s="8">
        <v>3.23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157</v>
      </c>
      <c r="C73" s="12">
        <v>2</v>
      </c>
      <c r="D73" s="8">
        <v>1.9</v>
      </c>
      <c r="E73" s="12">
        <v>2</v>
      </c>
      <c r="F73" s="8">
        <v>3.23</v>
      </c>
      <c r="G73" s="12">
        <v>0</v>
      </c>
      <c r="H73" s="8">
        <v>0</v>
      </c>
      <c r="I73" s="12">
        <v>0</v>
      </c>
    </row>
    <row r="75" spans="2:9" ht="15" customHeight="1" x14ac:dyDescent="0.2">
      <c r="B75" t="s">
        <v>204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0E35F-B71C-403C-8E85-2A80C5B9B6DF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214</v>
      </c>
    </row>
    <row r="4" spans="2:9" ht="33" customHeight="1" x14ac:dyDescent="0.2">
      <c r="B4" t="s">
        <v>200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56</v>
      </c>
      <c r="D6" s="8">
        <v>16.28</v>
      </c>
      <c r="E6" s="12">
        <v>27</v>
      </c>
      <c r="F6" s="8">
        <v>12.86</v>
      </c>
      <c r="G6" s="12">
        <v>29</v>
      </c>
      <c r="H6" s="8">
        <v>23.39</v>
      </c>
      <c r="I6" s="12">
        <v>0</v>
      </c>
    </row>
    <row r="7" spans="2:9" ht="15" customHeight="1" x14ac:dyDescent="0.2">
      <c r="B7" t="s">
        <v>22</v>
      </c>
      <c r="C7" s="12">
        <v>24</v>
      </c>
      <c r="D7" s="8">
        <v>6.98</v>
      </c>
      <c r="E7" s="12">
        <v>7</v>
      </c>
      <c r="F7" s="8">
        <v>3.33</v>
      </c>
      <c r="G7" s="12">
        <v>17</v>
      </c>
      <c r="H7" s="8">
        <v>13.71</v>
      </c>
      <c r="I7" s="12">
        <v>0</v>
      </c>
    </row>
    <row r="8" spans="2:9" ht="15" customHeight="1" x14ac:dyDescent="0.2">
      <c r="B8" t="s">
        <v>23</v>
      </c>
      <c r="C8" s="12">
        <v>3</v>
      </c>
      <c r="D8" s="8">
        <v>0.87</v>
      </c>
      <c r="E8" s="12">
        <v>0</v>
      </c>
      <c r="F8" s="8">
        <v>0</v>
      </c>
      <c r="G8" s="12">
        <v>3</v>
      </c>
      <c r="H8" s="8">
        <v>2.42</v>
      </c>
      <c r="I8" s="12">
        <v>0</v>
      </c>
    </row>
    <row r="9" spans="2:9" ht="15" customHeight="1" x14ac:dyDescent="0.2">
      <c r="B9" t="s">
        <v>24</v>
      </c>
      <c r="C9" s="12">
        <v>1</v>
      </c>
      <c r="D9" s="8">
        <v>0.28999999999999998</v>
      </c>
      <c r="E9" s="12">
        <v>0</v>
      </c>
      <c r="F9" s="8">
        <v>0</v>
      </c>
      <c r="G9" s="12">
        <v>1</v>
      </c>
      <c r="H9" s="8">
        <v>0.81</v>
      </c>
      <c r="I9" s="12">
        <v>0</v>
      </c>
    </row>
    <row r="10" spans="2:9" ht="15" customHeight="1" x14ac:dyDescent="0.2">
      <c r="B10" t="s">
        <v>25</v>
      </c>
      <c r="C10" s="12">
        <v>3</v>
      </c>
      <c r="D10" s="8">
        <v>0.87</v>
      </c>
      <c r="E10" s="12">
        <v>2</v>
      </c>
      <c r="F10" s="8">
        <v>0.95</v>
      </c>
      <c r="G10" s="12">
        <v>1</v>
      </c>
      <c r="H10" s="8">
        <v>0.81</v>
      </c>
      <c r="I10" s="12">
        <v>0</v>
      </c>
    </row>
    <row r="11" spans="2:9" ht="15" customHeight="1" x14ac:dyDescent="0.2">
      <c r="B11" t="s">
        <v>26</v>
      </c>
      <c r="C11" s="12">
        <v>95</v>
      </c>
      <c r="D11" s="8">
        <v>27.62</v>
      </c>
      <c r="E11" s="12">
        <v>59</v>
      </c>
      <c r="F11" s="8">
        <v>28.1</v>
      </c>
      <c r="G11" s="12">
        <v>36</v>
      </c>
      <c r="H11" s="8">
        <v>29.03</v>
      </c>
      <c r="I11" s="12">
        <v>0</v>
      </c>
    </row>
    <row r="12" spans="2:9" ht="15" customHeight="1" x14ac:dyDescent="0.2">
      <c r="B12" t="s">
        <v>27</v>
      </c>
      <c r="C12" s="12">
        <v>1</v>
      </c>
      <c r="D12" s="8">
        <v>0.28999999999999998</v>
      </c>
      <c r="E12" s="12">
        <v>0</v>
      </c>
      <c r="F12" s="8">
        <v>0</v>
      </c>
      <c r="G12" s="12">
        <v>1</v>
      </c>
      <c r="H12" s="8">
        <v>0.81</v>
      </c>
      <c r="I12" s="12">
        <v>0</v>
      </c>
    </row>
    <row r="13" spans="2:9" ht="15" customHeight="1" x14ac:dyDescent="0.2">
      <c r="B13" t="s">
        <v>28</v>
      </c>
      <c r="C13" s="12">
        <v>25</v>
      </c>
      <c r="D13" s="8">
        <v>7.27</v>
      </c>
      <c r="E13" s="12">
        <v>21</v>
      </c>
      <c r="F13" s="8">
        <v>10</v>
      </c>
      <c r="G13" s="12">
        <v>4</v>
      </c>
      <c r="H13" s="8">
        <v>3.23</v>
      </c>
      <c r="I13" s="12">
        <v>0</v>
      </c>
    </row>
    <row r="14" spans="2:9" ht="15" customHeight="1" x14ac:dyDescent="0.2">
      <c r="B14" t="s">
        <v>29</v>
      </c>
      <c r="C14" s="12">
        <v>10</v>
      </c>
      <c r="D14" s="8">
        <v>2.91</v>
      </c>
      <c r="E14" s="12">
        <v>9</v>
      </c>
      <c r="F14" s="8">
        <v>4.29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30</v>
      </c>
      <c r="C15" s="12">
        <v>36</v>
      </c>
      <c r="D15" s="8">
        <v>10.47</v>
      </c>
      <c r="E15" s="12">
        <v>24</v>
      </c>
      <c r="F15" s="8">
        <v>11.43</v>
      </c>
      <c r="G15" s="12">
        <v>12</v>
      </c>
      <c r="H15" s="8">
        <v>9.68</v>
      </c>
      <c r="I15" s="12">
        <v>0</v>
      </c>
    </row>
    <row r="16" spans="2:9" ht="15" customHeight="1" x14ac:dyDescent="0.2">
      <c r="B16" t="s">
        <v>31</v>
      </c>
      <c r="C16" s="12">
        <v>41</v>
      </c>
      <c r="D16" s="8">
        <v>11.92</v>
      </c>
      <c r="E16" s="12">
        <v>33</v>
      </c>
      <c r="F16" s="8">
        <v>15.71</v>
      </c>
      <c r="G16" s="12">
        <v>8</v>
      </c>
      <c r="H16" s="8">
        <v>6.45</v>
      </c>
      <c r="I16" s="12">
        <v>0</v>
      </c>
    </row>
    <row r="17" spans="2:9" ht="15" customHeight="1" x14ac:dyDescent="0.2">
      <c r="B17" t="s">
        <v>32</v>
      </c>
      <c r="C17" s="12">
        <v>18</v>
      </c>
      <c r="D17" s="8">
        <v>5.23</v>
      </c>
      <c r="E17" s="12">
        <v>14</v>
      </c>
      <c r="F17" s="8">
        <v>6.67</v>
      </c>
      <c r="G17" s="12">
        <v>3</v>
      </c>
      <c r="H17" s="8">
        <v>2.42</v>
      </c>
      <c r="I17" s="12">
        <v>0</v>
      </c>
    </row>
    <row r="18" spans="2:9" ht="15" customHeight="1" x14ac:dyDescent="0.2">
      <c r="B18" t="s">
        <v>33</v>
      </c>
      <c r="C18" s="12">
        <v>18</v>
      </c>
      <c r="D18" s="8">
        <v>5.23</v>
      </c>
      <c r="E18" s="12">
        <v>10</v>
      </c>
      <c r="F18" s="8">
        <v>4.76</v>
      </c>
      <c r="G18" s="12">
        <v>2</v>
      </c>
      <c r="H18" s="8">
        <v>1.61</v>
      </c>
      <c r="I18" s="12">
        <v>1</v>
      </c>
    </row>
    <row r="19" spans="2:9" ht="15" customHeight="1" x14ac:dyDescent="0.2">
      <c r="B19" t="s">
        <v>34</v>
      </c>
      <c r="C19" s="12">
        <v>13</v>
      </c>
      <c r="D19" s="8">
        <v>3.78</v>
      </c>
      <c r="E19" s="12">
        <v>4</v>
      </c>
      <c r="F19" s="8">
        <v>1.9</v>
      </c>
      <c r="G19" s="12">
        <v>7</v>
      </c>
      <c r="H19" s="8">
        <v>5.65</v>
      </c>
      <c r="I19" s="12">
        <v>0</v>
      </c>
    </row>
    <row r="20" spans="2:9" ht="15" customHeight="1" x14ac:dyDescent="0.2">
      <c r="B20" s="9" t="s">
        <v>201</v>
      </c>
      <c r="C20" s="12">
        <f>SUM(LTBL_31370[総数／事業所数])</f>
        <v>344</v>
      </c>
      <c r="E20" s="12">
        <f>SUBTOTAL(109,LTBL_31370[個人／事業所数])</f>
        <v>210</v>
      </c>
      <c r="G20" s="12">
        <f>SUBTOTAL(109,LTBL_31370[法人／事業所数])</f>
        <v>124</v>
      </c>
      <c r="I20" s="12">
        <f>SUBTOTAL(109,LTBL_31370[法人以外の団体／事業所数])</f>
        <v>1</v>
      </c>
    </row>
    <row r="21" spans="2:9" ht="15" customHeight="1" x14ac:dyDescent="0.2">
      <c r="E21" s="11">
        <f>LTBL_31370[[#Totals],[個人／事業所数]]/LTBL_31370[[#Totals],[総数／事業所数]]</f>
        <v>0.61046511627906974</v>
      </c>
      <c r="G21" s="11">
        <f>LTBL_31370[[#Totals],[法人／事業所数]]/LTBL_31370[[#Totals],[総数／事業所数]]</f>
        <v>0.36046511627906974</v>
      </c>
      <c r="I21" s="11">
        <f>LTBL_31370[[#Totals],[法人以外の団体／事業所数]]/LTBL_31370[[#Totals],[総数／事業所数]]</f>
        <v>2.9069767441860465E-3</v>
      </c>
    </row>
    <row r="23" spans="2:9" ht="33" customHeight="1" x14ac:dyDescent="0.2">
      <c r="B23" t="s">
        <v>202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57</v>
      </c>
      <c r="C24" s="12">
        <v>37</v>
      </c>
      <c r="D24" s="8">
        <v>10.76</v>
      </c>
      <c r="E24" s="12">
        <v>32</v>
      </c>
      <c r="F24" s="8">
        <v>15.24</v>
      </c>
      <c r="G24" s="12">
        <v>5</v>
      </c>
      <c r="H24" s="8">
        <v>4.03</v>
      </c>
      <c r="I24" s="12">
        <v>0</v>
      </c>
    </row>
    <row r="25" spans="2:9" ht="15" customHeight="1" x14ac:dyDescent="0.2">
      <c r="B25" t="s">
        <v>52</v>
      </c>
      <c r="C25" s="12">
        <v>31</v>
      </c>
      <c r="D25" s="8">
        <v>9.01</v>
      </c>
      <c r="E25" s="12">
        <v>20</v>
      </c>
      <c r="F25" s="8">
        <v>9.52</v>
      </c>
      <c r="G25" s="12">
        <v>11</v>
      </c>
      <c r="H25" s="8">
        <v>8.8699999999999992</v>
      </c>
      <c r="I25" s="12">
        <v>0</v>
      </c>
    </row>
    <row r="26" spans="2:9" ht="15" customHeight="1" x14ac:dyDescent="0.2">
      <c r="B26" t="s">
        <v>43</v>
      </c>
      <c r="C26" s="12">
        <v>25</v>
      </c>
      <c r="D26" s="8">
        <v>7.27</v>
      </c>
      <c r="E26" s="12">
        <v>10</v>
      </c>
      <c r="F26" s="8">
        <v>4.76</v>
      </c>
      <c r="G26" s="12">
        <v>15</v>
      </c>
      <c r="H26" s="8">
        <v>12.1</v>
      </c>
      <c r="I26" s="12">
        <v>0</v>
      </c>
    </row>
    <row r="27" spans="2:9" ht="15" customHeight="1" x14ac:dyDescent="0.2">
      <c r="B27" t="s">
        <v>50</v>
      </c>
      <c r="C27" s="12">
        <v>24</v>
      </c>
      <c r="D27" s="8">
        <v>6.98</v>
      </c>
      <c r="E27" s="12">
        <v>18</v>
      </c>
      <c r="F27" s="8">
        <v>8.57</v>
      </c>
      <c r="G27" s="12">
        <v>6</v>
      </c>
      <c r="H27" s="8">
        <v>4.84</v>
      </c>
      <c r="I27" s="12">
        <v>0</v>
      </c>
    </row>
    <row r="28" spans="2:9" ht="15" customHeight="1" x14ac:dyDescent="0.2">
      <c r="B28" t="s">
        <v>53</v>
      </c>
      <c r="C28" s="12">
        <v>22</v>
      </c>
      <c r="D28" s="8">
        <v>6.4</v>
      </c>
      <c r="E28" s="12">
        <v>21</v>
      </c>
      <c r="F28" s="8">
        <v>10</v>
      </c>
      <c r="G28" s="12">
        <v>1</v>
      </c>
      <c r="H28" s="8">
        <v>0.81</v>
      </c>
      <c r="I28" s="12">
        <v>0</v>
      </c>
    </row>
    <row r="29" spans="2:9" ht="15" customHeight="1" x14ac:dyDescent="0.2">
      <c r="B29" t="s">
        <v>56</v>
      </c>
      <c r="C29" s="12">
        <v>22</v>
      </c>
      <c r="D29" s="8">
        <v>6.4</v>
      </c>
      <c r="E29" s="12">
        <v>17</v>
      </c>
      <c r="F29" s="8">
        <v>8.1</v>
      </c>
      <c r="G29" s="12">
        <v>5</v>
      </c>
      <c r="H29" s="8">
        <v>4.03</v>
      </c>
      <c r="I29" s="12">
        <v>0</v>
      </c>
    </row>
    <row r="30" spans="2:9" ht="15" customHeight="1" x14ac:dyDescent="0.2">
      <c r="B30" t="s">
        <v>51</v>
      </c>
      <c r="C30" s="12">
        <v>18</v>
      </c>
      <c r="D30" s="8">
        <v>5.23</v>
      </c>
      <c r="E30" s="12">
        <v>12</v>
      </c>
      <c r="F30" s="8">
        <v>5.71</v>
      </c>
      <c r="G30" s="12">
        <v>6</v>
      </c>
      <c r="H30" s="8">
        <v>4.84</v>
      </c>
      <c r="I30" s="12">
        <v>0</v>
      </c>
    </row>
    <row r="31" spans="2:9" ht="15" customHeight="1" x14ac:dyDescent="0.2">
      <c r="B31" t="s">
        <v>59</v>
      </c>
      <c r="C31" s="12">
        <v>18</v>
      </c>
      <c r="D31" s="8">
        <v>5.23</v>
      </c>
      <c r="E31" s="12">
        <v>14</v>
      </c>
      <c r="F31" s="8">
        <v>6.67</v>
      </c>
      <c r="G31" s="12">
        <v>3</v>
      </c>
      <c r="H31" s="8">
        <v>2.42</v>
      </c>
      <c r="I31" s="12">
        <v>0</v>
      </c>
    </row>
    <row r="32" spans="2:9" ht="15" customHeight="1" x14ac:dyDescent="0.2">
      <c r="B32" t="s">
        <v>45</v>
      </c>
      <c r="C32" s="12">
        <v>16</v>
      </c>
      <c r="D32" s="8">
        <v>4.6500000000000004</v>
      </c>
      <c r="E32" s="12">
        <v>5</v>
      </c>
      <c r="F32" s="8">
        <v>2.38</v>
      </c>
      <c r="G32" s="12">
        <v>11</v>
      </c>
      <c r="H32" s="8">
        <v>8.8699999999999992</v>
      </c>
      <c r="I32" s="12">
        <v>0</v>
      </c>
    </row>
    <row r="33" spans="2:9" ht="15" customHeight="1" x14ac:dyDescent="0.2">
      <c r="B33" t="s">
        <v>44</v>
      </c>
      <c r="C33" s="12">
        <v>15</v>
      </c>
      <c r="D33" s="8">
        <v>4.3600000000000003</v>
      </c>
      <c r="E33" s="12">
        <v>12</v>
      </c>
      <c r="F33" s="8">
        <v>5.71</v>
      </c>
      <c r="G33" s="12">
        <v>3</v>
      </c>
      <c r="H33" s="8">
        <v>2.42</v>
      </c>
      <c r="I33" s="12">
        <v>0</v>
      </c>
    </row>
    <row r="34" spans="2:9" ht="15" customHeight="1" x14ac:dyDescent="0.2">
      <c r="B34" t="s">
        <v>65</v>
      </c>
      <c r="C34" s="12">
        <v>10</v>
      </c>
      <c r="D34" s="8">
        <v>2.91</v>
      </c>
      <c r="E34" s="12">
        <v>4</v>
      </c>
      <c r="F34" s="8">
        <v>1.9</v>
      </c>
      <c r="G34" s="12">
        <v>6</v>
      </c>
      <c r="H34" s="8">
        <v>4.84</v>
      </c>
      <c r="I34" s="12">
        <v>0</v>
      </c>
    </row>
    <row r="35" spans="2:9" ht="15" customHeight="1" x14ac:dyDescent="0.2">
      <c r="B35" t="s">
        <v>60</v>
      </c>
      <c r="C35" s="12">
        <v>10</v>
      </c>
      <c r="D35" s="8">
        <v>2.91</v>
      </c>
      <c r="E35" s="12">
        <v>10</v>
      </c>
      <c r="F35" s="8">
        <v>4.76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49</v>
      </c>
      <c r="C36" s="12">
        <v>9</v>
      </c>
      <c r="D36" s="8">
        <v>2.62</v>
      </c>
      <c r="E36" s="12">
        <v>5</v>
      </c>
      <c r="F36" s="8">
        <v>2.38</v>
      </c>
      <c r="G36" s="12">
        <v>4</v>
      </c>
      <c r="H36" s="8">
        <v>3.23</v>
      </c>
      <c r="I36" s="12">
        <v>0</v>
      </c>
    </row>
    <row r="37" spans="2:9" ht="15" customHeight="1" x14ac:dyDescent="0.2">
      <c r="B37" t="s">
        <v>61</v>
      </c>
      <c r="C37" s="12">
        <v>8</v>
      </c>
      <c r="D37" s="8">
        <v>2.33</v>
      </c>
      <c r="E37" s="12">
        <v>0</v>
      </c>
      <c r="F37" s="8">
        <v>0</v>
      </c>
      <c r="G37" s="12">
        <v>2</v>
      </c>
      <c r="H37" s="8">
        <v>1.61</v>
      </c>
      <c r="I37" s="12">
        <v>1</v>
      </c>
    </row>
    <row r="38" spans="2:9" ht="15" customHeight="1" x14ac:dyDescent="0.2">
      <c r="B38" t="s">
        <v>80</v>
      </c>
      <c r="C38" s="12">
        <v>6</v>
      </c>
      <c r="D38" s="8">
        <v>1.74</v>
      </c>
      <c r="E38" s="12">
        <v>1</v>
      </c>
      <c r="F38" s="8">
        <v>0.48</v>
      </c>
      <c r="G38" s="12">
        <v>5</v>
      </c>
      <c r="H38" s="8">
        <v>4.03</v>
      </c>
      <c r="I38" s="12">
        <v>0</v>
      </c>
    </row>
    <row r="39" spans="2:9" ht="15" customHeight="1" x14ac:dyDescent="0.2">
      <c r="B39" t="s">
        <v>54</v>
      </c>
      <c r="C39" s="12">
        <v>6</v>
      </c>
      <c r="D39" s="8">
        <v>1.74</v>
      </c>
      <c r="E39" s="12">
        <v>6</v>
      </c>
      <c r="F39" s="8">
        <v>2.86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77</v>
      </c>
      <c r="C40" s="12">
        <v>5</v>
      </c>
      <c r="D40" s="8">
        <v>1.45</v>
      </c>
      <c r="E40" s="12">
        <v>3</v>
      </c>
      <c r="F40" s="8">
        <v>1.43</v>
      </c>
      <c r="G40" s="12">
        <v>2</v>
      </c>
      <c r="H40" s="8">
        <v>1.61</v>
      </c>
      <c r="I40" s="12">
        <v>0</v>
      </c>
    </row>
    <row r="41" spans="2:9" ht="15" customHeight="1" x14ac:dyDescent="0.2">
      <c r="B41" t="s">
        <v>62</v>
      </c>
      <c r="C41" s="12">
        <v>5</v>
      </c>
      <c r="D41" s="8">
        <v>1.45</v>
      </c>
      <c r="E41" s="12">
        <v>3</v>
      </c>
      <c r="F41" s="8">
        <v>1.43</v>
      </c>
      <c r="G41" s="12">
        <v>2</v>
      </c>
      <c r="H41" s="8">
        <v>1.61</v>
      </c>
      <c r="I41" s="12">
        <v>0</v>
      </c>
    </row>
    <row r="42" spans="2:9" ht="15" customHeight="1" x14ac:dyDescent="0.2">
      <c r="B42" t="s">
        <v>69</v>
      </c>
      <c r="C42" s="12">
        <v>4</v>
      </c>
      <c r="D42" s="8">
        <v>1.1599999999999999</v>
      </c>
      <c r="E42" s="12">
        <v>2</v>
      </c>
      <c r="F42" s="8">
        <v>0.95</v>
      </c>
      <c r="G42" s="12">
        <v>2</v>
      </c>
      <c r="H42" s="8">
        <v>1.61</v>
      </c>
      <c r="I42" s="12">
        <v>0</v>
      </c>
    </row>
    <row r="43" spans="2:9" ht="15" customHeight="1" x14ac:dyDescent="0.2">
      <c r="B43" t="s">
        <v>46</v>
      </c>
      <c r="C43" s="12">
        <v>4</v>
      </c>
      <c r="D43" s="8">
        <v>1.1599999999999999</v>
      </c>
      <c r="E43" s="12">
        <v>1</v>
      </c>
      <c r="F43" s="8">
        <v>0.48</v>
      </c>
      <c r="G43" s="12">
        <v>3</v>
      </c>
      <c r="H43" s="8">
        <v>2.42</v>
      </c>
      <c r="I43" s="12">
        <v>0</v>
      </c>
    </row>
    <row r="44" spans="2:9" ht="15" customHeight="1" x14ac:dyDescent="0.2">
      <c r="B44" t="s">
        <v>73</v>
      </c>
      <c r="C44" s="12">
        <v>4</v>
      </c>
      <c r="D44" s="8">
        <v>1.1599999999999999</v>
      </c>
      <c r="E44" s="12">
        <v>2</v>
      </c>
      <c r="F44" s="8">
        <v>0.95</v>
      </c>
      <c r="G44" s="12">
        <v>2</v>
      </c>
      <c r="H44" s="8">
        <v>1.61</v>
      </c>
      <c r="I44" s="12">
        <v>0</v>
      </c>
    </row>
    <row r="45" spans="2:9" ht="15" customHeight="1" x14ac:dyDescent="0.2">
      <c r="B45" t="s">
        <v>55</v>
      </c>
      <c r="C45" s="12">
        <v>4</v>
      </c>
      <c r="D45" s="8">
        <v>1.1599999999999999</v>
      </c>
      <c r="E45" s="12">
        <v>3</v>
      </c>
      <c r="F45" s="8">
        <v>1.43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66</v>
      </c>
      <c r="C46" s="12">
        <v>4</v>
      </c>
      <c r="D46" s="8">
        <v>1.1599999999999999</v>
      </c>
      <c r="E46" s="12">
        <v>3</v>
      </c>
      <c r="F46" s="8">
        <v>1.43</v>
      </c>
      <c r="G46" s="12">
        <v>1</v>
      </c>
      <c r="H46" s="8">
        <v>0.81</v>
      </c>
      <c r="I46" s="12">
        <v>0</v>
      </c>
    </row>
    <row r="49" spans="2:9" ht="33" customHeight="1" x14ac:dyDescent="0.2">
      <c r="B49" t="s">
        <v>203</v>
      </c>
      <c r="C49" s="10" t="s">
        <v>36</v>
      </c>
      <c r="D49" s="10" t="s">
        <v>37</v>
      </c>
      <c r="E49" s="10" t="s">
        <v>38</v>
      </c>
      <c r="F49" s="10" t="s">
        <v>39</v>
      </c>
      <c r="G49" s="10" t="s">
        <v>40</v>
      </c>
      <c r="H49" s="10" t="s">
        <v>41</v>
      </c>
      <c r="I49" s="10" t="s">
        <v>42</v>
      </c>
    </row>
    <row r="50" spans="2:9" ht="15" customHeight="1" x14ac:dyDescent="0.2">
      <c r="B50" t="s">
        <v>109</v>
      </c>
      <c r="C50" s="12">
        <v>21</v>
      </c>
      <c r="D50" s="8">
        <v>6.1</v>
      </c>
      <c r="E50" s="12">
        <v>20</v>
      </c>
      <c r="F50" s="8">
        <v>9.52</v>
      </c>
      <c r="G50" s="12">
        <v>1</v>
      </c>
      <c r="H50" s="8">
        <v>0.81</v>
      </c>
      <c r="I50" s="12">
        <v>0</v>
      </c>
    </row>
    <row r="51" spans="2:9" ht="15" customHeight="1" x14ac:dyDescent="0.2">
      <c r="B51" t="s">
        <v>115</v>
      </c>
      <c r="C51" s="12">
        <v>15</v>
      </c>
      <c r="D51" s="8">
        <v>4.3600000000000003</v>
      </c>
      <c r="E51" s="12">
        <v>13</v>
      </c>
      <c r="F51" s="8">
        <v>6.19</v>
      </c>
      <c r="G51" s="12">
        <v>2</v>
      </c>
      <c r="H51" s="8">
        <v>1.61</v>
      </c>
      <c r="I51" s="12">
        <v>0</v>
      </c>
    </row>
    <row r="52" spans="2:9" ht="15" customHeight="1" x14ac:dyDescent="0.2">
      <c r="B52" t="s">
        <v>114</v>
      </c>
      <c r="C52" s="12">
        <v>13</v>
      </c>
      <c r="D52" s="8">
        <v>3.78</v>
      </c>
      <c r="E52" s="12">
        <v>13</v>
      </c>
      <c r="F52" s="8">
        <v>6.19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126</v>
      </c>
      <c r="C53" s="12">
        <v>11</v>
      </c>
      <c r="D53" s="8">
        <v>3.2</v>
      </c>
      <c r="E53" s="12">
        <v>6</v>
      </c>
      <c r="F53" s="8">
        <v>2.86</v>
      </c>
      <c r="G53" s="12">
        <v>5</v>
      </c>
      <c r="H53" s="8">
        <v>4.03</v>
      </c>
      <c r="I53" s="12">
        <v>0</v>
      </c>
    </row>
    <row r="54" spans="2:9" ht="15" customHeight="1" x14ac:dyDescent="0.2">
      <c r="B54" t="s">
        <v>105</v>
      </c>
      <c r="C54" s="12">
        <v>11</v>
      </c>
      <c r="D54" s="8">
        <v>3.2</v>
      </c>
      <c r="E54" s="12">
        <v>6</v>
      </c>
      <c r="F54" s="8">
        <v>2.86</v>
      </c>
      <c r="G54" s="12">
        <v>5</v>
      </c>
      <c r="H54" s="8">
        <v>4.03</v>
      </c>
      <c r="I54" s="12">
        <v>0</v>
      </c>
    </row>
    <row r="55" spans="2:9" ht="15" customHeight="1" x14ac:dyDescent="0.2">
      <c r="B55" t="s">
        <v>118</v>
      </c>
      <c r="C55" s="12">
        <v>10</v>
      </c>
      <c r="D55" s="8">
        <v>2.91</v>
      </c>
      <c r="E55" s="12">
        <v>8</v>
      </c>
      <c r="F55" s="8">
        <v>3.81</v>
      </c>
      <c r="G55" s="12">
        <v>2</v>
      </c>
      <c r="H55" s="8">
        <v>1.61</v>
      </c>
      <c r="I55" s="12">
        <v>0</v>
      </c>
    </row>
    <row r="56" spans="2:9" ht="15" customHeight="1" x14ac:dyDescent="0.2">
      <c r="B56" t="s">
        <v>108</v>
      </c>
      <c r="C56" s="12">
        <v>9</v>
      </c>
      <c r="D56" s="8">
        <v>2.62</v>
      </c>
      <c r="E56" s="12">
        <v>8</v>
      </c>
      <c r="F56" s="8">
        <v>3.81</v>
      </c>
      <c r="G56" s="12">
        <v>1</v>
      </c>
      <c r="H56" s="8">
        <v>0.81</v>
      </c>
      <c r="I56" s="12">
        <v>0</v>
      </c>
    </row>
    <row r="57" spans="2:9" ht="15" customHeight="1" x14ac:dyDescent="0.2">
      <c r="B57" t="s">
        <v>138</v>
      </c>
      <c r="C57" s="12">
        <v>9</v>
      </c>
      <c r="D57" s="8">
        <v>2.62</v>
      </c>
      <c r="E57" s="12">
        <v>3</v>
      </c>
      <c r="F57" s="8">
        <v>1.43</v>
      </c>
      <c r="G57" s="12">
        <v>6</v>
      </c>
      <c r="H57" s="8">
        <v>4.84</v>
      </c>
      <c r="I57" s="12">
        <v>0</v>
      </c>
    </row>
    <row r="58" spans="2:9" ht="15" customHeight="1" x14ac:dyDescent="0.2">
      <c r="B58" t="s">
        <v>124</v>
      </c>
      <c r="C58" s="12">
        <v>8</v>
      </c>
      <c r="D58" s="8">
        <v>2.33</v>
      </c>
      <c r="E58" s="12">
        <v>3</v>
      </c>
      <c r="F58" s="8">
        <v>1.43</v>
      </c>
      <c r="G58" s="12">
        <v>5</v>
      </c>
      <c r="H58" s="8">
        <v>4.03</v>
      </c>
      <c r="I58" s="12">
        <v>0</v>
      </c>
    </row>
    <row r="59" spans="2:9" ht="15" customHeight="1" x14ac:dyDescent="0.2">
      <c r="B59" t="s">
        <v>136</v>
      </c>
      <c r="C59" s="12">
        <v>8</v>
      </c>
      <c r="D59" s="8">
        <v>2.33</v>
      </c>
      <c r="E59" s="12">
        <v>7</v>
      </c>
      <c r="F59" s="8">
        <v>3.33</v>
      </c>
      <c r="G59" s="12">
        <v>1</v>
      </c>
      <c r="H59" s="8">
        <v>0.81</v>
      </c>
      <c r="I59" s="12">
        <v>0</v>
      </c>
    </row>
    <row r="60" spans="2:9" ht="15" customHeight="1" x14ac:dyDescent="0.2">
      <c r="B60" t="s">
        <v>100</v>
      </c>
      <c r="C60" s="12">
        <v>7</v>
      </c>
      <c r="D60" s="8">
        <v>2.0299999999999998</v>
      </c>
      <c r="E60" s="12">
        <v>0</v>
      </c>
      <c r="F60" s="8">
        <v>0</v>
      </c>
      <c r="G60" s="12">
        <v>7</v>
      </c>
      <c r="H60" s="8">
        <v>5.65</v>
      </c>
      <c r="I60" s="12">
        <v>0</v>
      </c>
    </row>
    <row r="61" spans="2:9" ht="15" customHeight="1" x14ac:dyDescent="0.2">
      <c r="B61" t="s">
        <v>104</v>
      </c>
      <c r="C61" s="12">
        <v>7</v>
      </c>
      <c r="D61" s="8">
        <v>2.0299999999999998</v>
      </c>
      <c r="E61" s="12">
        <v>6</v>
      </c>
      <c r="F61" s="8">
        <v>2.86</v>
      </c>
      <c r="G61" s="12">
        <v>1</v>
      </c>
      <c r="H61" s="8">
        <v>0.81</v>
      </c>
      <c r="I61" s="12">
        <v>0</v>
      </c>
    </row>
    <row r="62" spans="2:9" ht="15" customHeight="1" x14ac:dyDescent="0.2">
      <c r="B62" t="s">
        <v>117</v>
      </c>
      <c r="C62" s="12">
        <v>7</v>
      </c>
      <c r="D62" s="8">
        <v>2.0299999999999998</v>
      </c>
      <c r="E62" s="12">
        <v>6</v>
      </c>
      <c r="F62" s="8">
        <v>2.86</v>
      </c>
      <c r="G62" s="12">
        <v>1</v>
      </c>
      <c r="H62" s="8">
        <v>0.81</v>
      </c>
      <c r="I62" s="12">
        <v>0</v>
      </c>
    </row>
    <row r="63" spans="2:9" ht="15" customHeight="1" x14ac:dyDescent="0.2">
      <c r="B63" t="s">
        <v>101</v>
      </c>
      <c r="C63" s="12">
        <v>6</v>
      </c>
      <c r="D63" s="8">
        <v>1.74</v>
      </c>
      <c r="E63" s="12">
        <v>3</v>
      </c>
      <c r="F63" s="8">
        <v>1.43</v>
      </c>
      <c r="G63" s="12">
        <v>3</v>
      </c>
      <c r="H63" s="8">
        <v>2.42</v>
      </c>
      <c r="I63" s="12">
        <v>0</v>
      </c>
    </row>
    <row r="64" spans="2:9" ht="15" customHeight="1" x14ac:dyDescent="0.2">
      <c r="B64" t="s">
        <v>106</v>
      </c>
      <c r="C64" s="12">
        <v>6</v>
      </c>
      <c r="D64" s="8">
        <v>1.74</v>
      </c>
      <c r="E64" s="12">
        <v>5</v>
      </c>
      <c r="F64" s="8">
        <v>2.38</v>
      </c>
      <c r="G64" s="12">
        <v>1</v>
      </c>
      <c r="H64" s="8">
        <v>0.81</v>
      </c>
      <c r="I64" s="12">
        <v>0</v>
      </c>
    </row>
    <row r="65" spans="2:9" ht="15" customHeight="1" x14ac:dyDescent="0.2">
      <c r="B65" t="s">
        <v>110</v>
      </c>
      <c r="C65" s="12">
        <v>6</v>
      </c>
      <c r="D65" s="8">
        <v>1.74</v>
      </c>
      <c r="E65" s="12">
        <v>4</v>
      </c>
      <c r="F65" s="8">
        <v>1.9</v>
      </c>
      <c r="G65" s="12">
        <v>2</v>
      </c>
      <c r="H65" s="8">
        <v>1.61</v>
      </c>
      <c r="I65" s="12">
        <v>0</v>
      </c>
    </row>
    <row r="66" spans="2:9" ht="15" customHeight="1" x14ac:dyDescent="0.2">
      <c r="B66" t="s">
        <v>119</v>
      </c>
      <c r="C66" s="12">
        <v>6</v>
      </c>
      <c r="D66" s="8">
        <v>1.74</v>
      </c>
      <c r="E66" s="12">
        <v>6</v>
      </c>
      <c r="F66" s="8">
        <v>2.86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140</v>
      </c>
      <c r="C67" s="12">
        <v>6</v>
      </c>
      <c r="D67" s="8">
        <v>1.74</v>
      </c>
      <c r="E67" s="12">
        <v>0</v>
      </c>
      <c r="F67" s="8">
        <v>0</v>
      </c>
      <c r="G67" s="12">
        <v>1</v>
      </c>
      <c r="H67" s="8">
        <v>0.81</v>
      </c>
      <c r="I67" s="12">
        <v>0</v>
      </c>
    </row>
    <row r="68" spans="2:9" ht="15" customHeight="1" x14ac:dyDescent="0.2">
      <c r="B68" t="s">
        <v>107</v>
      </c>
      <c r="C68" s="12">
        <v>5</v>
      </c>
      <c r="D68" s="8">
        <v>1.45</v>
      </c>
      <c r="E68" s="12">
        <v>2</v>
      </c>
      <c r="F68" s="8">
        <v>0.95</v>
      </c>
      <c r="G68" s="12">
        <v>3</v>
      </c>
      <c r="H68" s="8">
        <v>2.42</v>
      </c>
      <c r="I68" s="12">
        <v>0</v>
      </c>
    </row>
    <row r="69" spans="2:9" ht="15" customHeight="1" x14ac:dyDescent="0.2">
      <c r="B69" t="s">
        <v>125</v>
      </c>
      <c r="C69" s="12">
        <v>5</v>
      </c>
      <c r="D69" s="8">
        <v>1.45</v>
      </c>
      <c r="E69" s="12">
        <v>3</v>
      </c>
      <c r="F69" s="8">
        <v>1.43</v>
      </c>
      <c r="G69" s="12">
        <v>2</v>
      </c>
      <c r="H69" s="8">
        <v>1.61</v>
      </c>
      <c r="I69" s="12">
        <v>0</v>
      </c>
    </row>
    <row r="71" spans="2:9" ht="15" customHeight="1" x14ac:dyDescent="0.2">
      <c r="B71" t="s">
        <v>204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2E538-4369-4B5F-B610-C5D71B70E691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215</v>
      </c>
    </row>
    <row r="4" spans="2:9" ht="33" customHeight="1" x14ac:dyDescent="0.2">
      <c r="B4" t="s">
        <v>200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55</v>
      </c>
      <c r="D6" s="8">
        <v>14.44</v>
      </c>
      <c r="E6" s="12">
        <v>22</v>
      </c>
      <c r="F6" s="8">
        <v>9.4</v>
      </c>
      <c r="G6" s="12">
        <v>33</v>
      </c>
      <c r="H6" s="8">
        <v>25.19</v>
      </c>
      <c r="I6" s="12">
        <v>0</v>
      </c>
    </row>
    <row r="7" spans="2:9" ht="15" customHeight="1" x14ac:dyDescent="0.2">
      <c r="B7" t="s">
        <v>22</v>
      </c>
      <c r="C7" s="12">
        <v>20</v>
      </c>
      <c r="D7" s="8">
        <v>5.25</v>
      </c>
      <c r="E7" s="12">
        <v>12</v>
      </c>
      <c r="F7" s="8">
        <v>5.13</v>
      </c>
      <c r="G7" s="12">
        <v>8</v>
      </c>
      <c r="H7" s="8">
        <v>6.11</v>
      </c>
      <c r="I7" s="12">
        <v>0</v>
      </c>
    </row>
    <row r="8" spans="2:9" ht="15" customHeight="1" x14ac:dyDescent="0.2">
      <c r="B8" t="s">
        <v>23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24</v>
      </c>
      <c r="C9" s="12">
        <v>1</v>
      </c>
      <c r="D9" s="8">
        <v>0.26</v>
      </c>
      <c r="E9" s="12">
        <v>0</v>
      </c>
      <c r="F9" s="8">
        <v>0</v>
      </c>
      <c r="G9" s="12">
        <v>1</v>
      </c>
      <c r="H9" s="8">
        <v>0.76</v>
      </c>
      <c r="I9" s="12">
        <v>0</v>
      </c>
    </row>
    <row r="10" spans="2:9" ht="15" customHeight="1" x14ac:dyDescent="0.2">
      <c r="B10" t="s">
        <v>25</v>
      </c>
      <c r="C10" s="12">
        <v>5</v>
      </c>
      <c r="D10" s="8">
        <v>1.31</v>
      </c>
      <c r="E10" s="12">
        <v>1</v>
      </c>
      <c r="F10" s="8">
        <v>0.43</v>
      </c>
      <c r="G10" s="12">
        <v>4</v>
      </c>
      <c r="H10" s="8">
        <v>3.05</v>
      </c>
      <c r="I10" s="12">
        <v>0</v>
      </c>
    </row>
    <row r="11" spans="2:9" ht="15" customHeight="1" x14ac:dyDescent="0.2">
      <c r="B11" t="s">
        <v>26</v>
      </c>
      <c r="C11" s="12">
        <v>101</v>
      </c>
      <c r="D11" s="8">
        <v>26.51</v>
      </c>
      <c r="E11" s="12">
        <v>55</v>
      </c>
      <c r="F11" s="8">
        <v>23.5</v>
      </c>
      <c r="G11" s="12">
        <v>46</v>
      </c>
      <c r="H11" s="8">
        <v>35.11</v>
      </c>
      <c r="I11" s="12">
        <v>0</v>
      </c>
    </row>
    <row r="12" spans="2:9" ht="15" customHeight="1" x14ac:dyDescent="0.2">
      <c r="B12" t="s">
        <v>27</v>
      </c>
      <c r="C12" s="12">
        <v>2</v>
      </c>
      <c r="D12" s="8">
        <v>0.52</v>
      </c>
      <c r="E12" s="12">
        <v>0</v>
      </c>
      <c r="F12" s="8">
        <v>0</v>
      </c>
      <c r="G12" s="12">
        <v>2</v>
      </c>
      <c r="H12" s="8">
        <v>1.53</v>
      </c>
      <c r="I12" s="12">
        <v>0</v>
      </c>
    </row>
    <row r="13" spans="2:9" ht="15" customHeight="1" x14ac:dyDescent="0.2">
      <c r="B13" t="s">
        <v>28</v>
      </c>
      <c r="C13" s="12">
        <v>20</v>
      </c>
      <c r="D13" s="8">
        <v>5.25</v>
      </c>
      <c r="E13" s="12">
        <v>13</v>
      </c>
      <c r="F13" s="8">
        <v>5.56</v>
      </c>
      <c r="G13" s="12">
        <v>7</v>
      </c>
      <c r="H13" s="8">
        <v>5.34</v>
      </c>
      <c r="I13" s="12">
        <v>0</v>
      </c>
    </row>
    <row r="14" spans="2:9" ht="15" customHeight="1" x14ac:dyDescent="0.2">
      <c r="B14" t="s">
        <v>29</v>
      </c>
      <c r="C14" s="12">
        <v>21</v>
      </c>
      <c r="D14" s="8">
        <v>5.51</v>
      </c>
      <c r="E14" s="12">
        <v>14</v>
      </c>
      <c r="F14" s="8">
        <v>5.98</v>
      </c>
      <c r="G14" s="12">
        <v>7</v>
      </c>
      <c r="H14" s="8">
        <v>5.34</v>
      </c>
      <c r="I14" s="12">
        <v>0</v>
      </c>
    </row>
    <row r="15" spans="2:9" ht="15" customHeight="1" x14ac:dyDescent="0.2">
      <c r="B15" t="s">
        <v>30</v>
      </c>
      <c r="C15" s="12">
        <v>44</v>
      </c>
      <c r="D15" s="8">
        <v>11.55</v>
      </c>
      <c r="E15" s="12">
        <v>40</v>
      </c>
      <c r="F15" s="8">
        <v>17.09</v>
      </c>
      <c r="G15" s="12">
        <v>3</v>
      </c>
      <c r="H15" s="8">
        <v>2.29</v>
      </c>
      <c r="I15" s="12">
        <v>0</v>
      </c>
    </row>
    <row r="16" spans="2:9" ht="15" customHeight="1" x14ac:dyDescent="0.2">
      <c r="B16" t="s">
        <v>31</v>
      </c>
      <c r="C16" s="12">
        <v>62</v>
      </c>
      <c r="D16" s="8">
        <v>16.27</v>
      </c>
      <c r="E16" s="12">
        <v>54</v>
      </c>
      <c r="F16" s="8">
        <v>23.08</v>
      </c>
      <c r="G16" s="12">
        <v>7</v>
      </c>
      <c r="H16" s="8">
        <v>5.34</v>
      </c>
      <c r="I16" s="12">
        <v>0</v>
      </c>
    </row>
    <row r="17" spans="2:9" ht="15" customHeight="1" x14ac:dyDescent="0.2">
      <c r="B17" t="s">
        <v>32</v>
      </c>
      <c r="C17" s="12">
        <v>22</v>
      </c>
      <c r="D17" s="8">
        <v>5.77</v>
      </c>
      <c r="E17" s="12">
        <v>7</v>
      </c>
      <c r="F17" s="8">
        <v>2.99</v>
      </c>
      <c r="G17" s="12">
        <v>3</v>
      </c>
      <c r="H17" s="8">
        <v>2.29</v>
      </c>
      <c r="I17" s="12">
        <v>0</v>
      </c>
    </row>
    <row r="18" spans="2:9" ht="15" customHeight="1" x14ac:dyDescent="0.2">
      <c r="B18" t="s">
        <v>33</v>
      </c>
      <c r="C18" s="12">
        <v>19</v>
      </c>
      <c r="D18" s="8">
        <v>4.99</v>
      </c>
      <c r="E18" s="12">
        <v>12</v>
      </c>
      <c r="F18" s="8">
        <v>5.13</v>
      </c>
      <c r="G18" s="12">
        <v>7</v>
      </c>
      <c r="H18" s="8">
        <v>5.34</v>
      </c>
      <c r="I18" s="12">
        <v>0</v>
      </c>
    </row>
    <row r="19" spans="2:9" ht="15" customHeight="1" x14ac:dyDescent="0.2">
      <c r="B19" t="s">
        <v>34</v>
      </c>
      <c r="C19" s="12">
        <v>9</v>
      </c>
      <c r="D19" s="8">
        <v>2.36</v>
      </c>
      <c r="E19" s="12">
        <v>4</v>
      </c>
      <c r="F19" s="8">
        <v>1.71</v>
      </c>
      <c r="G19" s="12">
        <v>3</v>
      </c>
      <c r="H19" s="8">
        <v>2.29</v>
      </c>
      <c r="I19" s="12">
        <v>0</v>
      </c>
    </row>
    <row r="20" spans="2:9" ht="15" customHeight="1" x14ac:dyDescent="0.2">
      <c r="B20" s="9" t="s">
        <v>201</v>
      </c>
      <c r="C20" s="12">
        <f>SUM(LTBL_31371[総数／事業所数])</f>
        <v>381</v>
      </c>
      <c r="E20" s="12">
        <f>SUBTOTAL(109,LTBL_31371[個人／事業所数])</f>
        <v>234</v>
      </c>
      <c r="G20" s="12">
        <f>SUBTOTAL(109,LTBL_31371[法人／事業所数])</f>
        <v>131</v>
      </c>
      <c r="I20" s="12">
        <f>SUBTOTAL(109,LTBL_31371[法人以外の団体／事業所数])</f>
        <v>0</v>
      </c>
    </row>
    <row r="21" spans="2:9" ht="15" customHeight="1" x14ac:dyDescent="0.2">
      <c r="E21" s="11">
        <f>LTBL_31371[[#Totals],[個人／事業所数]]/LTBL_31371[[#Totals],[総数／事業所数]]</f>
        <v>0.61417322834645671</v>
      </c>
      <c r="G21" s="11">
        <f>LTBL_31371[[#Totals],[法人／事業所数]]/LTBL_31371[[#Totals],[総数／事業所数]]</f>
        <v>0.34383202099737531</v>
      </c>
      <c r="I21" s="11">
        <f>LTBL_31371[[#Totals],[法人以外の団体／事業所数]]/LTBL_31371[[#Totals],[総数／事業所数]]</f>
        <v>0</v>
      </c>
    </row>
    <row r="23" spans="2:9" ht="33" customHeight="1" x14ac:dyDescent="0.2">
      <c r="B23" t="s">
        <v>202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57</v>
      </c>
      <c r="C24" s="12">
        <v>55</v>
      </c>
      <c r="D24" s="8">
        <v>14.44</v>
      </c>
      <c r="E24" s="12">
        <v>50</v>
      </c>
      <c r="F24" s="8">
        <v>21.37</v>
      </c>
      <c r="G24" s="12">
        <v>5</v>
      </c>
      <c r="H24" s="8">
        <v>3.82</v>
      </c>
      <c r="I24" s="12">
        <v>0</v>
      </c>
    </row>
    <row r="25" spans="2:9" ht="15" customHeight="1" x14ac:dyDescent="0.2">
      <c r="B25" t="s">
        <v>56</v>
      </c>
      <c r="C25" s="12">
        <v>41</v>
      </c>
      <c r="D25" s="8">
        <v>10.76</v>
      </c>
      <c r="E25" s="12">
        <v>38</v>
      </c>
      <c r="F25" s="8">
        <v>16.239999999999998</v>
      </c>
      <c r="G25" s="12">
        <v>3</v>
      </c>
      <c r="H25" s="8">
        <v>2.29</v>
      </c>
      <c r="I25" s="12">
        <v>0</v>
      </c>
    </row>
    <row r="26" spans="2:9" ht="15" customHeight="1" x14ac:dyDescent="0.2">
      <c r="B26" t="s">
        <v>52</v>
      </c>
      <c r="C26" s="12">
        <v>34</v>
      </c>
      <c r="D26" s="8">
        <v>8.92</v>
      </c>
      <c r="E26" s="12">
        <v>19</v>
      </c>
      <c r="F26" s="8">
        <v>8.1199999999999992</v>
      </c>
      <c r="G26" s="12">
        <v>15</v>
      </c>
      <c r="H26" s="8">
        <v>11.45</v>
      </c>
      <c r="I26" s="12">
        <v>0</v>
      </c>
    </row>
    <row r="27" spans="2:9" ht="15" customHeight="1" x14ac:dyDescent="0.2">
      <c r="B27" t="s">
        <v>43</v>
      </c>
      <c r="C27" s="12">
        <v>25</v>
      </c>
      <c r="D27" s="8">
        <v>6.56</v>
      </c>
      <c r="E27" s="12">
        <v>5</v>
      </c>
      <c r="F27" s="8">
        <v>2.14</v>
      </c>
      <c r="G27" s="12">
        <v>20</v>
      </c>
      <c r="H27" s="8">
        <v>15.27</v>
      </c>
      <c r="I27" s="12">
        <v>0</v>
      </c>
    </row>
    <row r="28" spans="2:9" ht="15" customHeight="1" x14ac:dyDescent="0.2">
      <c r="B28" t="s">
        <v>59</v>
      </c>
      <c r="C28" s="12">
        <v>22</v>
      </c>
      <c r="D28" s="8">
        <v>5.77</v>
      </c>
      <c r="E28" s="12">
        <v>7</v>
      </c>
      <c r="F28" s="8">
        <v>2.99</v>
      </c>
      <c r="G28" s="12">
        <v>3</v>
      </c>
      <c r="H28" s="8">
        <v>2.29</v>
      </c>
      <c r="I28" s="12">
        <v>0</v>
      </c>
    </row>
    <row r="29" spans="2:9" ht="15" customHeight="1" x14ac:dyDescent="0.2">
      <c r="B29" t="s">
        <v>44</v>
      </c>
      <c r="C29" s="12">
        <v>20</v>
      </c>
      <c r="D29" s="8">
        <v>5.25</v>
      </c>
      <c r="E29" s="12">
        <v>12</v>
      </c>
      <c r="F29" s="8">
        <v>5.13</v>
      </c>
      <c r="G29" s="12">
        <v>8</v>
      </c>
      <c r="H29" s="8">
        <v>6.11</v>
      </c>
      <c r="I29" s="12">
        <v>0</v>
      </c>
    </row>
    <row r="30" spans="2:9" ht="15" customHeight="1" x14ac:dyDescent="0.2">
      <c r="B30" t="s">
        <v>50</v>
      </c>
      <c r="C30" s="12">
        <v>20</v>
      </c>
      <c r="D30" s="8">
        <v>5.25</v>
      </c>
      <c r="E30" s="12">
        <v>17</v>
      </c>
      <c r="F30" s="8">
        <v>7.26</v>
      </c>
      <c r="G30" s="12">
        <v>3</v>
      </c>
      <c r="H30" s="8">
        <v>2.29</v>
      </c>
      <c r="I30" s="12">
        <v>0</v>
      </c>
    </row>
    <row r="31" spans="2:9" ht="15" customHeight="1" x14ac:dyDescent="0.2">
      <c r="B31" t="s">
        <v>51</v>
      </c>
      <c r="C31" s="12">
        <v>17</v>
      </c>
      <c r="D31" s="8">
        <v>4.46</v>
      </c>
      <c r="E31" s="12">
        <v>9</v>
      </c>
      <c r="F31" s="8">
        <v>3.85</v>
      </c>
      <c r="G31" s="12">
        <v>8</v>
      </c>
      <c r="H31" s="8">
        <v>6.11</v>
      </c>
      <c r="I31" s="12">
        <v>0</v>
      </c>
    </row>
    <row r="32" spans="2:9" ht="15" customHeight="1" x14ac:dyDescent="0.2">
      <c r="B32" t="s">
        <v>53</v>
      </c>
      <c r="C32" s="12">
        <v>16</v>
      </c>
      <c r="D32" s="8">
        <v>4.2</v>
      </c>
      <c r="E32" s="12">
        <v>12</v>
      </c>
      <c r="F32" s="8">
        <v>5.13</v>
      </c>
      <c r="G32" s="12">
        <v>4</v>
      </c>
      <c r="H32" s="8">
        <v>3.05</v>
      </c>
      <c r="I32" s="12">
        <v>0</v>
      </c>
    </row>
    <row r="33" spans="2:9" ht="15" customHeight="1" x14ac:dyDescent="0.2">
      <c r="B33" t="s">
        <v>55</v>
      </c>
      <c r="C33" s="12">
        <v>13</v>
      </c>
      <c r="D33" s="8">
        <v>3.41</v>
      </c>
      <c r="E33" s="12">
        <v>8</v>
      </c>
      <c r="F33" s="8">
        <v>3.42</v>
      </c>
      <c r="G33" s="12">
        <v>5</v>
      </c>
      <c r="H33" s="8">
        <v>3.82</v>
      </c>
      <c r="I33" s="12">
        <v>0</v>
      </c>
    </row>
    <row r="34" spans="2:9" ht="15" customHeight="1" x14ac:dyDescent="0.2">
      <c r="B34" t="s">
        <v>60</v>
      </c>
      <c r="C34" s="12">
        <v>13</v>
      </c>
      <c r="D34" s="8">
        <v>3.41</v>
      </c>
      <c r="E34" s="12">
        <v>12</v>
      </c>
      <c r="F34" s="8">
        <v>5.13</v>
      </c>
      <c r="G34" s="12">
        <v>1</v>
      </c>
      <c r="H34" s="8">
        <v>0.76</v>
      </c>
      <c r="I34" s="12">
        <v>0</v>
      </c>
    </row>
    <row r="35" spans="2:9" ht="15" customHeight="1" x14ac:dyDescent="0.2">
      <c r="B35" t="s">
        <v>69</v>
      </c>
      <c r="C35" s="12">
        <v>11</v>
      </c>
      <c r="D35" s="8">
        <v>2.89</v>
      </c>
      <c r="E35" s="12">
        <v>9</v>
      </c>
      <c r="F35" s="8">
        <v>3.85</v>
      </c>
      <c r="G35" s="12">
        <v>2</v>
      </c>
      <c r="H35" s="8">
        <v>1.53</v>
      </c>
      <c r="I35" s="12">
        <v>0</v>
      </c>
    </row>
    <row r="36" spans="2:9" ht="15" customHeight="1" x14ac:dyDescent="0.2">
      <c r="B36" t="s">
        <v>49</v>
      </c>
      <c r="C36" s="12">
        <v>11</v>
      </c>
      <c r="D36" s="8">
        <v>2.89</v>
      </c>
      <c r="E36" s="12">
        <v>7</v>
      </c>
      <c r="F36" s="8">
        <v>2.99</v>
      </c>
      <c r="G36" s="12">
        <v>4</v>
      </c>
      <c r="H36" s="8">
        <v>3.05</v>
      </c>
      <c r="I36" s="12">
        <v>0</v>
      </c>
    </row>
    <row r="37" spans="2:9" ht="15" customHeight="1" x14ac:dyDescent="0.2">
      <c r="B37" t="s">
        <v>45</v>
      </c>
      <c r="C37" s="12">
        <v>10</v>
      </c>
      <c r="D37" s="8">
        <v>2.62</v>
      </c>
      <c r="E37" s="12">
        <v>5</v>
      </c>
      <c r="F37" s="8">
        <v>2.14</v>
      </c>
      <c r="G37" s="12">
        <v>5</v>
      </c>
      <c r="H37" s="8">
        <v>3.82</v>
      </c>
      <c r="I37" s="12">
        <v>0</v>
      </c>
    </row>
    <row r="38" spans="2:9" ht="15" customHeight="1" x14ac:dyDescent="0.2">
      <c r="B38" t="s">
        <v>54</v>
      </c>
      <c r="C38" s="12">
        <v>8</v>
      </c>
      <c r="D38" s="8">
        <v>2.1</v>
      </c>
      <c r="E38" s="12">
        <v>6</v>
      </c>
      <c r="F38" s="8">
        <v>2.56</v>
      </c>
      <c r="G38" s="12">
        <v>2</v>
      </c>
      <c r="H38" s="8">
        <v>1.53</v>
      </c>
      <c r="I38" s="12">
        <v>0</v>
      </c>
    </row>
    <row r="39" spans="2:9" ht="15" customHeight="1" x14ac:dyDescent="0.2">
      <c r="B39" t="s">
        <v>48</v>
      </c>
      <c r="C39" s="12">
        <v>7</v>
      </c>
      <c r="D39" s="8">
        <v>1.84</v>
      </c>
      <c r="E39" s="12">
        <v>1</v>
      </c>
      <c r="F39" s="8">
        <v>0.43</v>
      </c>
      <c r="G39" s="12">
        <v>6</v>
      </c>
      <c r="H39" s="8">
        <v>4.58</v>
      </c>
      <c r="I39" s="12">
        <v>0</v>
      </c>
    </row>
    <row r="40" spans="2:9" ht="15" customHeight="1" x14ac:dyDescent="0.2">
      <c r="B40" t="s">
        <v>61</v>
      </c>
      <c r="C40" s="12">
        <v>6</v>
      </c>
      <c r="D40" s="8">
        <v>1.57</v>
      </c>
      <c r="E40" s="12">
        <v>0</v>
      </c>
      <c r="F40" s="8">
        <v>0</v>
      </c>
      <c r="G40" s="12">
        <v>6</v>
      </c>
      <c r="H40" s="8">
        <v>4.58</v>
      </c>
      <c r="I40" s="12">
        <v>0</v>
      </c>
    </row>
    <row r="41" spans="2:9" ht="15" customHeight="1" x14ac:dyDescent="0.2">
      <c r="B41" t="s">
        <v>47</v>
      </c>
      <c r="C41" s="12">
        <v>4</v>
      </c>
      <c r="D41" s="8">
        <v>1.05</v>
      </c>
      <c r="E41" s="12">
        <v>0</v>
      </c>
      <c r="F41" s="8">
        <v>0</v>
      </c>
      <c r="G41" s="12">
        <v>4</v>
      </c>
      <c r="H41" s="8">
        <v>3.05</v>
      </c>
      <c r="I41" s="12">
        <v>0</v>
      </c>
    </row>
    <row r="42" spans="2:9" ht="15" customHeight="1" x14ac:dyDescent="0.2">
      <c r="B42" t="s">
        <v>58</v>
      </c>
      <c r="C42" s="12">
        <v>4</v>
      </c>
      <c r="D42" s="8">
        <v>1.05</v>
      </c>
      <c r="E42" s="12">
        <v>4</v>
      </c>
      <c r="F42" s="8">
        <v>1.71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62</v>
      </c>
      <c r="C43" s="12">
        <v>4</v>
      </c>
      <c r="D43" s="8">
        <v>1.05</v>
      </c>
      <c r="E43" s="12">
        <v>4</v>
      </c>
      <c r="F43" s="8">
        <v>1.71</v>
      </c>
      <c r="G43" s="12">
        <v>0</v>
      </c>
      <c r="H43" s="8">
        <v>0</v>
      </c>
      <c r="I43" s="12">
        <v>0</v>
      </c>
    </row>
    <row r="46" spans="2:9" ht="33" customHeight="1" x14ac:dyDescent="0.2">
      <c r="B46" t="s">
        <v>203</v>
      </c>
      <c r="C46" s="10" t="s">
        <v>36</v>
      </c>
      <c r="D46" s="10" t="s">
        <v>37</v>
      </c>
      <c r="E46" s="10" t="s">
        <v>38</v>
      </c>
      <c r="F46" s="10" t="s">
        <v>39</v>
      </c>
      <c r="G46" s="10" t="s">
        <v>40</v>
      </c>
      <c r="H46" s="10" t="s">
        <v>41</v>
      </c>
      <c r="I46" s="10" t="s">
        <v>42</v>
      </c>
    </row>
    <row r="47" spans="2:9" ht="15" customHeight="1" x14ac:dyDescent="0.2">
      <c r="B47" t="s">
        <v>115</v>
      </c>
      <c r="C47" s="12">
        <v>29</v>
      </c>
      <c r="D47" s="8">
        <v>7.61</v>
      </c>
      <c r="E47" s="12">
        <v>26</v>
      </c>
      <c r="F47" s="8">
        <v>11.11</v>
      </c>
      <c r="G47" s="12">
        <v>3</v>
      </c>
      <c r="H47" s="8">
        <v>2.29</v>
      </c>
      <c r="I47" s="12">
        <v>0</v>
      </c>
    </row>
    <row r="48" spans="2:9" ht="15" customHeight="1" x14ac:dyDescent="0.2">
      <c r="B48" t="s">
        <v>114</v>
      </c>
      <c r="C48" s="12">
        <v>20</v>
      </c>
      <c r="D48" s="8">
        <v>5.25</v>
      </c>
      <c r="E48" s="12">
        <v>20</v>
      </c>
      <c r="F48" s="8">
        <v>8.5500000000000007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110</v>
      </c>
      <c r="C49" s="12">
        <v>15</v>
      </c>
      <c r="D49" s="8">
        <v>3.94</v>
      </c>
      <c r="E49" s="12">
        <v>15</v>
      </c>
      <c r="F49" s="8">
        <v>6.41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116</v>
      </c>
      <c r="C50" s="12">
        <v>12</v>
      </c>
      <c r="D50" s="8">
        <v>3.15</v>
      </c>
      <c r="E50" s="12">
        <v>0</v>
      </c>
      <c r="F50" s="8">
        <v>0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112</v>
      </c>
      <c r="C51" s="12">
        <v>11</v>
      </c>
      <c r="D51" s="8">
        <v>2.89</v>
      </c>
      <c r="E51" s="12">
        <v>11</v>
      </c>
      <c r="F51" s="8">
        <v>4.7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100</v>
      </c>
      <c r="C52" s="12">
        <v>9</v>
      </c>
      <c r="D52" s="8">
        <v>2.36</v>
      </c>
      <c r="E52" s="12">
        <v>0</v>
      </c>
      <c r="F52" s="8">
        <v>0</v>
      </c>
      <c r="G52" s="12">
        <v>9</v>
      </c>
      <c r="H52" s="8">
        <v>6.87</v>
      </c>
      <c r="I52" s="12">
        <v>0</v>
      </c>
    </row>
    <row r="53" spans="2:9" ht="15" customHeight="1" x14ac:dyDescent="0.2">
      <c r="B53" t="s">
        <v>109</v>
      </c>
      <c r="C53" s="12">
        <v>9</v>
      </c>
      <c r="D53" s="8">
        <v>2.36</v>
      </c>
      <c r="E53" s="12">
        <v>8</v>
      </c>
      <c r="F53" s="8">
        <v>3.42</v>
      </c>
      <c r="G53" s="12">
        <v>1</v>
      </c>
      <c r="H53" s="8">
        <v>0.76</v>
      </c>
      <c r="I53" s="12">
        <v>0</v>
      </c>
    </row>
    <row r="54" spans="2:9" ht="15" customHeight="1" x14ac:dyDescent="0.2">
      <c r="B54" t="s">
        <v>119</v>
      </c>
      <c r="C54" s="12">
        <v>9</v>
      </c>
      <c r="D54" s="8">
        <v>2.36</v>
      </c>
      <c r="E54" s="12">
        <v>9</v>
      </c>
      <c r="F54" s="8">
        <v>3.85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128</v>
      </c>
      <c r="C55" s="12">
        <v>8</v>
      </c>
      <c r="D55" s="8">
        <v>2.1</v>
      </c>
      <c r="E55" s="12">
        <v>5</v>
      </c>
      <c r="F55" s="8">
        <v>2.14</v>
      </c>
      <c r="G55" s="12">
        <v>3</v>
      </c>
      <c r="H55" s="8">
        <v>2.29</v>
      </c>
      <c r="I55" s="12">
        <v>0</v>
      </c>
    </row>
    <row r="56" spans="2:9" ht="15" customHeight="1" x14ac:dyDescent="0.2">
      <c r="B56" t="s">
        <v>104</v>
      </c>
      <c r="C56" s="12">
        <v>8</v>
      </c>
      <c r="D56" s="8">
        <v>2.1</v>
      </c>
      <c r="E56" s="12">
        <v>6</v>
      </c>
      <c r="F56" s="8">
        <v>2.56</v>
      </c>
      <c r="G56" s="12">
        <v>2</v>
      </c>
      <c r="H56" s="8">
        <v>1.53</v>
      </c>
      <c r="I56" s="12">
        <v>0</v>
      </c>
    </row>
    <row r="57" spans="2:9" ht="15" customHeight="1" x14ac:dyDescent="0.2">
      <c r="B57" t="s">
        <v>105</v>
      </c>
      <c r="C57" s="12">
        <v>8</v>
      </c>
      <c r="D57" s="8">
        <v>2.1</v>
      </c>
      <c r="E57" s="12">
        <v>4</v>
      </c>
      <c r="F57" s="8">
        <v>1.71</v>
      </c>
      <c r="G57" s="12">
        <v>4</v>
      </c>
      <c r="H57" s="8">
        <v>3.05</v>
      </c>
      <c r="I57" s="12">
        <v>0</v>
      </c>
    </row>
    <row r="58" spans="2:9" ht="15" customHeight="1" x14ac:dyDescent="0.2">
      <c r="B58" t="s">
        <v>106</v>
      </c>
      <c r="C58" s="12">
        <v>8</v>
      </c>
      <c r="D58" s="8">
        <v>2.1</v>
      </c>
      <c r="E58" s="12">
        <v>4</v>
      </c>
      <c r="F58" s="8">
        <v>1.71</v>
      </c>
      <c r="G58" s="12">
        <v>4</v>
      </c>
      <c r="H58" s="8">
        <v>3.05</v>
      </c>
      <c r="I58" s="12">
        <v>0</v>
      </c>
    </row>
    <row r="59" spans="2:9" ht="15" customHeight="1" x14ac:dyDescent="0.2">
      <c r="B59" t="s">
        <v>122</v>
      </c>
      <c r="C59" s="12">
        <v>8</v>
      </c>
      <c r="D59" s="8">
        <v>2.1</v>
      </c>
      <c r="E59" s="12">
        <v>4</v>
      </c>
      <c r="F59" s="8">
        <v>1.71</v>
      </c>
      <c r="G59" s="12">
        <v>4</v>
      </c>
      <c r="H59" s="8">
        <v>3.05</v>
      </c>
      <c r="I59" s="12">
        <v>0</v>
      </c>
    </row>
    <row r="60" spans="2:9" ht="15" customHeight="1" x14ac:dyDescent="0.2">
      <c r="B60" t="s">
        <v>101</v>
      </c>
      <c r="C60" s="12">
        <v>7</v>
      </c>
      <c r="D60" s="8">
        <v>1.84</v>
      </c>
      <c r="E60" s="12">
        <v>1</v>
      </c>
      <c r="F60" s="8">
        <v>0.43</v>
      </c>
      <c r="G60" s="12">
        <v>6</v>
      </c>
      <c r="H60" s="8">
        <v>4.58</v>
      </c>
      <c r="I60" s="12">
        <v>0</v>
      </c>
    </row>
    <row r="61" spans="2:9" ht="15" customHeight="1" x14ac:dyDescent="0.2">
      <c r="B61" t="s">
        <v>126</v>
      </c>
      <c r="C61" s="12">
        <v>7</v>
      </c>
      <c r="D61" s="8">
        <v>1.84</v>
      </c>
      <c r="E61" s="12">
        <v>4</v>
      </c>
      <c r="F61" s="8">
        <v>1.71</v>
      </c>
      <c r="G61" s="12">
        <v>3</v>
      </c>
      <c r="H61" s="8">
        <v>2.29</v>
      </c>
      <c r="I61" s="12">
        <v>0</v>
      </c>
    </row>
    <row r="62" spans="2:9" ht="15" customHeight="1" x14ac:dyDescent="0.2">
      <c r="B62" t="s">
        <v>102</v>
      </c>
      <c r="C62" s="12">
        <v>7</v>
      </c>
      <c r="D62" s="8">
        <v>1.84</v>
      </c>
      <c r="E62" s="12">
        <v>3</v>
      </c>
      <c r="F62" s="8">
        <v>1.28</v>
      </c>
      <c r="G62" s="12">
        <v>4</v>
      </c>
      <c r="H62" s="8">
        <v>3.05</v>
      </c>
      <c r="I62" s="12">
        <v>0</v>
      </c>
    </row>
    <row r="63" spans="2:9" ht="15" customHeight="1" x14ac:dyDescent="0.2">
      <c r="B63" t="s">
        <v>147</v>
      </c>
      <c r="C63" s="12">
        <v>6</v>
      </c>
      <c r="D63" s="8">
        <v>1.57</v>
      </c>
      <c r="E63" s="12">
        <v>4</v>
      </c>
      <c r="F63" s="8">
        <v>1.71</v>
      </c>
      <c r="G63" s="12">
        <v>2</v>
      </c>
      <c r="H63" s="8">
        <v>1.53</v>
      </c>
      <c r="I63" s="12">
        <v>0</v>
      </c>
    </row>
    <row r="64" spans="2:9" ht="15" customHeight="1" x14ac:dyDescent="0.2">
      <c r="B64" t="s">
        <v>158</v>
      </c>
      <c r="C64" s="12">
        <v>6</v>
      </c>
      <c r="D64" s="8">
        <v>1.57</v>
      </c>
      <c r="E64" s="12">
        <v>5</v>
      </c>
      <c r="F64" s="8">
        <v>2.14</v>
      </c>
      <c r="G64" s="12">
        <v>1</v>
      </c>
      <c r="H64" s="8">
        <v>0.76</v>
      </c>
      <c r="I64" s="12">
        <v>0</v>
      </c>
    </row>
    <row r="65" spans="2:9" ht="15" customHeight="1" x14ac:dyDescent="0.2">
      <c r="B65" t="s">
        <v>129</v>
      </c>
      <c r="C65" s="12">
        <v>6</v>
      </c>
      <c r="D65" s="8">
        <v>1.57</v>
      </c>
      <c r="E65" s="12">
        <v>5</v>
      </c>
      <c r="F65" s="8">
        <v>2.14</v>
      </c>
      <c r="G65" s="12">
        <v>1</v>
      </c>
      <c r="H65" s="8">
        <v>0.76</v>
      </c>
      <c r="I65" s="12">
        <v>0</v>
      </c>
    </row>
    <row r="66" spans="2:9" ht="15" customHeight="1" x14ac:dyDescent="0.2">
      <c r="B66" t="s">
        <v>159</v>
      </c>
      <c r="C66" s="12">
        <v>6</v>
      </c>
      <c r="D66" s="8">
        <v>1.57</v>
      </c>
      <c r="E66" s="12">
        <v>1</v>
      </c>
      <c r="F66" s="8">
        <v>0.43</v>
      </c>
      <c r="G66" s="12">
        <v>5</v>
      </c>
      <c r="H66" s="8">
        <v>3.82</v>
      </c>
      <c r="I66" s="12">
        <v>0</v>
      </c>
    </row>
    <row r="67" spans="2:9" ht="15" customHeight="1" x14ac:dyDescent="0.2">
      <c r="B67" t="s">
        <v>111</v>
      </c>
      <c r="C67" s="12">
        <v>6</v>
      </c>
      <c r="D67" s="8">
        <v>1.57</v>
      </c>
      <c r="E67" s="12">
        <v>4</v>
      </c>
      <c r="F67" s="8">
        <v>1.71</v>
      </c>
      <c r="G67" s="12">
        <v>2</v>
      </c>
      <c r="H67" s="8">
        <v>1.53</v>
      </c>
      <c r="I67" s="12">
        <v>0</v>
      </c>
    </row>
    <row r="68" spans="2:9" ht="15" customHeight="1" x14ac:dyDescent="0.2">
      <c r="B68" t="s">
        <v>117</v>
      </c>
      <c r="C68" s="12">
        <v>6</v>
      </c>
      <c r="D68" s="8">
        <v>1.57</v>
      </c>
      <c r="E68" s="12">
        <v>4</v>
      </c>
      <c r="F68" s="8">
        <v>1.71</v>
      </c>
      <c r="G68" s="12">
        <v>2</v>
      </c>
      <c r="H68" s="8">
        <v>1.53</v>
      </c>
      <c r="I68" s="12">
        <v>0</v>
      </c>
    </row>
    <row r="70" spans="2:9" ht="15" customHeight="1" x14ac:dyDescent="0.2">
      <c r="B70" t="s">
        <v>204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66B66-62E7-40B6-8E4A-BD241A153819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216</v>
      </c>
    </row>
    <row r="4" spans="2:9" ht="33" customHeight="1" x14ac:dyDescent="0.2">
      <c r="B4" t="s">
        <v>200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1</v>
      </c>
      <c r="D5" s="8">
        <v>0.32</v>
      </c>
      <c r="E5" s="12">
        <v>0</v>
      </c>
      <c r="F5" s="8">
        <v>0</v>
      </c>
      <c r="G5" s="12">
        <v>1</v>
      </c>
      <c r="H5" s="8">
        <v>0.73</v>
      </c>
      <c r="I5" s="12">
        <v>0</v>
      </c>
    </row>
    <row r="6" spans="2:9" ht="15" customHeight="1" x14ac:dyDescent="0.2">
      <c r="B6" t="s">
        <v>21</v>
      </c>
      <c r="C6" s="12">
        <v>63</v>
      </c>
      <c r="D6" s="8">
        <v>20.190000000000001</v>
      </c>
      <c r="E6" s="12">
        <v>29</v>
      </c>
      <c r="F6" s="8">
        <v>17.059999999999999</v>
      </c>
      <c r="G6" s="12">
        <v>34</v>
      </c>
      <c r="H6" s="8">
        <v>24.82</v>
      </c>
      <c r="I6" s="12">
        <v>0</v>
      </c>
    </row>
    <row r="7" spans="2:9" ht="15" customHeight="1" x14ac:dyDescent="0.2">
      <c r="B7" t="s">
        <v>22</v>
      </c>
      <c r="C7" s="12">
        <v>30</v>
      </c>
      <c r="D7" s="8">
        <v>9.6199999999999992</v>
      </c>
      <c r="E7" s="12">
        <v>11</v>
      </c>
      <c r="F7" s="8">
        <v>6.47</v>
      </c>
      <c r="G7" s="12">
        <v>19</v>
      </c>
      <c r="H7" s="8">
        <v>13.87</v>
      </c>
      <c r="I7" s="12">
        <v>0</v>
      </c>
    </row>
    <row r="8" spans="2:9" ht="15" customHeight="1" x14ac:dyDescent="0.2">
      <c r="B8" t="s">
        <v>23</v>
      </c>
      <c r="C8" s="12">
        <v>4</v>
      </c>
      <c r="D8" s="8">
        <v>1.28</v>
      </c>
      <c r="E8" s="12">
        <v>0</v>
      </c>
      <c r="F8" s="8">
        <v>0</v>
      </c>
      <c r="G8" s="12">
        <v>3</v>
      </c>
      <c r="H8" s="8">
        <v>2.19</v>
      </c>
      <c r="I8" s="12">
        <v>0</v>
      </c>
    </row>
    <row r="9" spans="2:9" ht="15" customHeight="1" x14ac:dyDescent="0.2">
      <c r="B9" t="s">
        <v>24</v>
      </c>
      <c r="C9" s="12">
        <v>2</v>
      </c>
      <c r="D9" s="8">
        <v>0.64</v>
      </c>
      <c r="E9" s="12">
        <v>2</v>
      </c>
      <c r="F9" s="8">
        <v>1.18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25</v>
      </c>
      <c r="C10" s="12">
        <v>4</v>
      </c>
      <c r="D10" s="8">
        <v>1.28</v>
      </c>
      <c r="E10" s="12">
        <v>0</v>
      </c>
      <c r="F10" s="8">
        <v>0</v>
      </c>
      <c r="G10" s="12">
        <v>4</v>
      </c>
      <c r="H10" s="8">
        <v>2.92</v>
      </c>
      <c r="I10" s="12">
        <v>0</v>
      </c>
    </row>
    <row r="11" spans="2:9" ht="15" customHeight="1" x14ac:dyDescent="0.2">
      <c r="B11" t="s">
        <v>26</v>
      </c>
      <c r="C11" s="12">
        <v>84</v>
      </c>
      <c r="D11" s="8">
        <v>26.92</v>
      </c>
      <c r="E11" s="12">
        <v>45</v>
      </c>
      <c r="F11" s="8">
        <v>26.47</v>
      </c>
      <c r="G11" s="12">
        <v>39</v>
      </c>
      <c r="H11" s="8">
        <v>28.47</v>
      </c>
      <c r="I11" s="12">
        <v>0</v>
      </c>
    </row>
    <row r="12" spans="2:9" ht="15" customHeight="1" x14ac:dyDescent="0.2">
      <c r="B12" t="s">
        <v>27</v>
      </c>
      <c r="C12" s="12">
        <v>1</v>
      </c>
      <c r="D12" s="8">
        <v>0.32</v>
      </c>
      <c r="E12" s="12">
        <v>0</v>
      </c>
      <c r="F12" s="8">
        <v>0</v>
      </c>
      <c r="G12" s="12">
        <v>1</v>
      </c>
      <c r="H12" s="8">
        <v>0.73</v>
      </c>
      <c r="I12" s="12">
        <v>0</v>
      </c>
    </row>
    <row r="13" spans="2:9" ht="15" customHeight="1" x14ac:dyDescent="0.2">
      <c r="B13" t="s">
        <v>28</v>
      </c>
      <c r="C13" s="12">
        <v>12</v>
      </c>
      <c r="D13" s="8">
        <v>3.85</v>
      </c>
      <c r="E13" s="12">
        <v>3</v>
      </c>
      <c r="F13" s="8">
        <v>1.76</v>
      </c>
      <c r="G13" s="12">
        <v>9</v>
      </c>
      <c r="H13" s="8">
        <v>6.57</v>
      </c>
      <c r="I13" s="12">
        <v>0</v>
      </c>
    </row>
    <row r="14" spans="2:9" ht="15" customHeight="1" x14ac:dyDescent="0.2">
      <c r="B14" t="s">
        <v>29</v>
      </c>
      <c r="C14" s="12">
        <v>12</v>
      </c>
      <c r="D14" s="8">
        <v>3.85</v>
      </c>
      <c r="E14" s="12">
        <v>10</v>
      </c>
      <c r="F14" s="8">
        <v>5.88</v>
      </c>
      <c r="G14" s="12">
        <v>2</v>
      </c>
      <c r="H14" s="8">
        <v>1.46</v>
      </c>
      <c r="I14" s="12">
        <v>0</v>
      </c>
    </row>
    <row r="15" spans="2:9" ht="15" customHeight="1" x14ac:dyDescent="0.2">
      <c r="B15" t="s">
        <v>30</v>
      </c>
      <c r="C15" s="12">
        <v>18</v>
      </c>
      <c r="D15" s="8">
        <v>5.77</v>
      </c>
      <c r="E15" s="12">
        <v>15</v>
      </c>
      <c r="F15" s="8">
        <v>8.82</v>
      </c>
      <c r="G15" s="12">
        <v>2</v>
      </c>
      <c r="H15" s="8">
        <v>1.46</v>
      </c>
      <c r="I15" s="12">
        <v>0</v>
      </c>
    </row>
    <row r="16" spans="2:9" ht="15" customHeight="1" x14ac:dyDescent="0.2">
      <c r="B16" t="s">
        <v>31</v>
      </c>
      <c r="C16" s="12">
        <v>41</v>
      </c>
      <c r="D16" s="8">
        <v>13.14</v>
      </c>
      <c r="E16" s="12">
        <v>32</v>
      </c>
      <c r="F16" s="8">
        <v>18.82</v>
      </c>
      <c r="G16" s="12">
        <v>9</v>
      </c>
      <c r="H16" s="8">
        <v>6.57</v>
      </c>
      <c r="I16" s="12">
        <v>0</v>
      </c>
    </row>
    <row r="17" spans="2:9" ht="15" customHeight="1" x14ac:dyDescent="0.2">
      <c r="B17" t="s">
        <v>32</v>
      </c>
      <c r="C17" s="12">
        <v>15</v>
      </c>
      <c r="D17" s="8">
        <v>4.8099999999999996</v>
      </c>
      <c r="E17" s="12">
        <v>10</v>
      </c>
      <c r="F17" s="8">
        <v>5.88</v>
      </c>
      <c r="G17" s="12">
        <v>2</v>
      </c>
      <c r="H17" s="8">
        <v>1.46</v>
      </c>
      <c r="I17" s="12">
        <v>0</v>
      </c>
    </row>
    <row r="18" spans="2:9" ht="15" customHeight="1" x14ac:dyDescent="0.2">
      <c r="B18" t="s">
        <v>33</v>
      </c>
      <c r="C18" s="12">
        <v>9</v>
      </c>
      <c r="D18" s="8">
        <v>2.88</v>
      </c>
      <c r="E18" s="12">
        <v>3</v>
      </c>
      <c r="F18" s="8">
        <v>1.76</v>
      </c>
      <c r="G18" s="12">
        <v>6</v>
      </c>
      <c r="H18" s="8">
        <v>4.38</v>
      </c>
      <c r="I18" s="12">
        <v>0</v>
      </c>
    </row>
    <row r="19" spans="2:9" ht="15" customHeight="1" x14ac:dyDescent="0.2">
      <c r="B19" t="s">
        <v>34</v>
      </c>
      <c r="C19" s="12">
        <v>16</v>
      </c>
      <c r="D19" s="8">
        <v>5.13</v>
      </c>
      <c r="E19" s="12">
        <v>10</v>
      </c>
      <c r="F19" s="8">
        <v>5.88</v>
      </c>
      <c r="G19" s="12">
        <v>6</v>
      </c>
      <c r="H19" s="8">
        <v>4.38</v>
      </c>
      <c r="I19" s="12">
        <v>0</v>
      </c>
    </row>
    <row r="20" spans="2:9" ht="15" customHeight="1" x14ac:dyDescent="0.2">
      <c r="B20" s="9" t="s">
        <v>201</v>
      </c>
      <c r="C20" s="12">
        <f>SUM(LTBL_31372[総数／事業所数])</f>
        <v>312</v>
      </c>
      <c r="E20" s="12">
        <f>SUBTOTAL(109,LTBL_31372[個人／事業所数])</f>
        <v>170</v>
      </c>
      <c r="G20" s="12">
        <f>SUBTOTAL(109,LTBL_31372[法人／事業所数])</f>
        <v>137</v>
      </c>
      <c r="I20" s="12">
        <f>SUBTOTAL(109,LTBL_31372[法人以外の団体／事業所数])</f>
        <v>0</v>
      </c>
    </row>
    <row r="21" spans="2:9" ht="15" customHeight="1" x14ac:dyDescent="0.2">
      <c r="E21" s="11">
        <f>LTBL_31372[[#Totals],[個人／事業所数]]/LTBL_31372[[#Totals],[総数／事業所数]]</f>
        <v>0.54487179487179482</v>
      </c>
      <c r="G21" s="11">
        <f>LTBL_31372[[#Totals],[法人／事業所数]]/LTBL_31372[[#Totals],[総数／事業所数]]</f>
        <v>0.4391025641025641</v>
      </c>
      <c r="I21" s="11">
        <f>LTBL_31372[[#Totals],[法人以外の団体／事業所数]]/LTBL_31372[[#Totals],[総数／事業所数]]</f>
        <v>0</v>
      </c>
    </row>
    <row r="23" spans="2:9" ht="33" customHeight="1" x14ac:dyDescent="0.2">
      <c r="B23" t="s">
        <v>202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57</v>
      </c>
      <c r="C24" s="12">
        <v>36</v>
      </c>
      <c r="D24" s="8">
        <v>11.54</v>
      </c>
      <c r="E24" s="12">
        <v>31</v>
      </c>
      <c r="F24" s="8">
        <v>18.239999999999998</v>
      </c>
      <c r="G24" s="12">
        <v>5</v>
      </c>
      <c r="H24" s="8">
        <v>3.65</v>
      </c>
      <c r="I24" s="12">
        <v>0</v>
      </c>
    </row>
    <row r="25" spans="2:9" ht="15" customHeight="1" x14ac:dyDescent="0.2">
      <c r="B25" t="s">
        <v>52</v>
      </c>
      <c r="C25" s="12">
        <v>28</v>
      </c>
      <c r="D25" s="8">
        <v>8.9700000000000006</v>
      </c>
      <c r="E25" s="12">
        <v>11</v>
      </c>
      <c r="F25" s="8">
        <v>6.47</v>
      </c>
      <c r="G25" s="12">
        <v>17</v>
      </c>
      <c r="H25" s="8">
        <v>12.41</v>
      </c>
      <c r="I25" s="12">
        <v>0</v>
      </c>
    </row>
    <row r="26" spans="2:9" ht="15" customHeight="1" x14ac:dyDescent="0.2">
      <c r="B26" t="s">
        <v>43</v>
      </c>
      <c r="C26" s="12">
        <v>26</v>
      </c>
      <c r="D26" s="8">
        <v>8.33</v>
      </c>
      <c r="E26" s="12">
        <v>8</v>
      </c>
      <c r="F26" s="8">
        <v>4.71</v>
      </c>
      <c r="G26" s="12">
        <v>18</v>
      </c>
      <c r="H26" s="8">
        <v>13.14</v>
      </c>
      <c r="I26" s="12">
        <v>0</v>
      </c>
    </row>
    <row r="27" spans="2:9" ht="15" customHeight="1" x14ac:dyDescent="0.2">
      <c r="B27" t="s">
        <v>44</v>
      </c>
      <c r="C27" s="12">
        <v>26</v>
      </c>
      <c r="D27" s="8">
        <v>8.33</v>
      </c>
      <c r="E27" s="12">
        <v>16</v>
      </c>
      <c r="F27" s="8">
        <v>9.41</v>
      </c>
      <c r="G27" s="12">
        <v>10</v>
      </c>
      <c r="H27" s="8">
        <v>7.3</v>
      </c>
      <c r="I27" s="12">
        <v>0</v>
      </c>
    </row>
    <row r="28" spans="2:9" ht="15" customHeight="1" x14ac:dyDescent="0.2">
      <c r="B28" t="s">
        <v>50</v>
      </c>
      <c r="C28" s="12">
        <v>19</v>
      </c>
      <c r="D28" s="8">
        <v>6.09</v>
      </c>
      <c r="E28" s="12">
        <v>15</v>
      </c>
      <c r="F28" s="8">
        <v>8.82</v>
      </c>
      <c r="G28" s="12">
        <v>4</v>
      </c>
      <c r="H28" s="8">
        <v>2.92</v>
      </c>
      <c r="I28" s="12">
        <v>0</v>
      </c>
    </row>
    <row r="29" spans="2:9" ht="15" customHeight="1" x14ac:dyDescent="0.2">
      <c r="B29" t="s">
        <v>59</v>
      </c>
      <c r="C29" s="12">
        <v>15</v>
      </c>
      <c r="D29" s="8">
        <v>4.8099999999999996</v>
      </c>
      <c r="E29" s="12">
        <v>10</v>
      </c>
      <c r="F29" s="8">
        <v>5.88</v>
      </c>
      <c r="G29" s="12">
        <v>2</v>
      </c>
      <c r="H29" s="8">
        <v>1.46</v>
      </c>
      <c r="I29" s="12">
        <v>0</v>
      </c>
    </row>
    <row r="30" spans="2:9" ht="15" customHeight="1" x14ac:dyDescent="0.2">
      <c r="B30" t="s">
        <v>51</v>
      </c>
      <c r="C30" s="12">
        <v>14</v>
      </c>
      <c r="D30" s="8">
        <v>4.49</v>
      </c>
      <c r="E30" s="12">
        <v>9</v>
      </c>
      <c r="F30" s="8">
        <v>5.29</v>
      </c>
      <c r="G30" s="12">
        <v>5</v>
      </c>
      <c r="H30" s="8">
        <v>3.65</v>
      </c>
      <c r="I30" s="12">
        <v>0</v>
      </c>
    </row>
    <row r="31" spans="2:9" ht="15" customHeight="1" x14ac:dyDescent="0.2">
      <c r="B31" t="s">
        <v>56</v>
      </c>
      <c r="C31" s="12">
        <v>14</v>
      </c>
      <c r="D31" s="8">
        <v>4.49</v>
      </c>
      <c r="E31" s="12">
        <v>13</v>
      </c>
      <c r="F31" s="8">
        <v>7.65</v>
      </c>
      <c r="G31" s="12">
        <v>1</v>
      </c>
      <c r="H31" s="8">
        <v>0.73</v>
      </c>
      <c r="I31" s="12">
        <v>0</v>
      </c>
    </row>
    <row r="32" spans="2:9" ht="15" customHeight="1" x14ac:dyDescent="0.2">
      <c r="B32" t="s">
        <v>80</v>
      </c>
      <c r="C32" s="12">
        <v>12</v>
      </c>
      <c r="D32" s="8">
        <v>3.85</v>
      </c>
      <c r="E32" s="12">
        <v>3</v>
      </c>
      <c r="F32" s="8">
        <v>1.76</v>
      </c>
      <c r="G32" s="12">
        <v>9</v>
      </c>
      <c r="H32" s="8">
        <v>6.57</v>
      </c>
      <c r="I32" s="12">
        <v>0</v>
      </c>
    </row>
    <row r="33" spans="2:9" ht="15" customHeight="1" x14ac:dyDescent="0.2">
      <c r="B33" t="s">
        <v>45</v>
      </c>
      <c r="C33" s="12">
        <v>11</v>
      </c>
      <c r="D33" s="8">
        <v>3.53</v>
      </c>
      <c r="E33" s="12">
        <v>5</v>
      </c>
      <c r="F33" s="8">
        <v>2.94</v>
      </c>
      <c r="G33" s="12">
        <v>6</v>
      </c>
      <c r="H33" s="8">
        <v>4.38</v>
      </c>
      <c r="I33" s="12">
        <v>0</v>
      </c>
    </row>
    <row r="34" spans="2:9" ht="15" customHeight="1" x14ac:dyDescent="0.2">
      <c r="B34" t="s">
        <v>62</v>
      </c>
      <c r="C34" s="12">
        <v>10</v>
      </c>
      <c r="D34" s="8">
        <v>3.21</v>
      </c>
      <c r="E34" s="12">
        <v>9</v>
      </c>
      <c r="F34" s="8">
        <v>5.29</v>
      </c>
      <c r="G34" s="12">
        <v>1</v>
      </c>
      <c r="H34" s="8">
        <v>0.73</v>
      </c>
      <c r="I34" s="12">
        <v>0</v>
      </c>
    </row>
    <row r="35" spans="2:9" ht="15" customHeight="1" x14ac:dyDescent="0.2">
      <c r="B35" t="s">
        <v>49</v>
      </c>
      <c r="C35" s="12">
        <v>7</v>
      </c>
      <c r="D35" s="8">
        <v>2.2400000000000002</v>
      </c>
      <c r="E35" s="12">
        <v>6</v>
      </c>
      <c r="F35" s="8">
        <v>3.53</v>
      </c>
      <c r="G35" s="12">
        <v>1</v>
      </c>
      <c r="H35" s="8">
        <v>0.73</v>
      </c>
      <c r="I35" s="12">
        <v>0</v>
      </c>
    </row>
    <row r="36" spans="2:9" ht="15" customHeight="1" x14ac:dyDescent="0.2">
      <c r="B36" t="s">
        <v>89</v>
      </c>
      <c r="C36" s="12">
        <v>7</v>
      </c>
      <c r="D36" s="8">
        <v>2.2400000000000002</v>
      </c>
      <c r="E36" s="12">
        <v>1</v>
      </c>
      <c r="F36" s="8">
        <v>0.59</v>
      </c>
      <c r="G36" s="12">
        <v>6</v>
      </c>
      <c r="H36" s="8">
        <v>4.38</v>
      </c>
      <c r="I36" s="12">
        <v>0</v>
      </c>
    </row>
    <row r="37" spans="2:9" ht="15" customHeight="1" x14ac:dyDescent="0.2">
      <c r="B37" t="s">
        <v>55</v>
      </c>
      <c r="C37" s="12">
        <v>6</v>
      </c>
      <c r="D37" s="8">
        <v>1.92</v>
      </c>
      <c r="E37" s="12">
        <v>6</v>
      </c>
      <c r="F37" s="8">
        <v>3.53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77</v>
      </c>
      <c r="C38" s="12">
        <v>5</v>
      </c>
      <c r="D38" s="8">
        <v>1.6</v>
      </c>
      <c r="E38" s="12">
        <v>5</v>
      </c>
      <c r="F38" s="8">
        <v>2.94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46</v>
      </c>
      <c r="C39" s="12">
        <v>5</v>
      </c>
      <c r="D39" s="8">
        <v>1.6</v>
      </c>
      <c r="E39" s="12">
        <v>2</v>
      </c>
      <c r="F39" s="8">
        <v>1.18</v>
      </c>
      <c r="G39" s="12">
        <v>3</v>
      </c>
      <c r="H39" s="8">
        <v>2.19</v>
      </c>
      <c r="I39" s="12">
        <v>0</v>
      </c>
    </row>
    <row r="40" spans="2:9" ht="15" customHeight="1" x14ac:dyDescent="0.2">
      <c r="B40" t="s">
        <v>54</v>
      </c>
      <c r="C40" s="12">
        <v>5</v>
      </c>
      <c r="D40" s="8">
        <v>1.6</v>
      </c>
      <c r="E40" s="12">
        <v>4</v>
      </c>
      <c r="F40" s="8">
        <v>2.35</v>
      </c>
      <c r="G40" s="12">
        <v>1</v>
      </c>
      <c r="H40" s="8">
        <v>0.73</v>
      </c>
      <c r="I40" s="12">
        <v>0</v>
      </c>
    </row>
    <row r="41" spans="2:9" ht="15" customHeight="1" x14ac:dyDescent="0.2">
      <c r="B41" t="s">
        <v>67</v>
      </c>
      <c r="C41" s="12">
        <v>5</v>
      </c>
      <c r="D41" s="8">
        <v>1.6</v>
      </c>
      <c r="E41" s="12">
        <v>1</v>
      </c>
      <c r="F41" s="8">
        <v>0.59</v>
      </c>
      <c r="G41" s="12">
        <v>4</v>
      </c>
      <c r="H41" s="8">
        <v>2.92</v>
      </c>
      <c r="I41" s="12">
        <v>0</v>
      </c>
    </row>
    <row r="42" spans="2:9" ht="15" customHeight="1" x14ac:dyDescent="0.2">
      <c r="B42" t="s">
        <v>61</v>
      </c>
      <c r="C42" s="12">
        <v>5</v>
      </c>
      <c r="D42" s="8">
        <v>1.6</v>
      </c>
      <c r="E42" s="12">
        <v>0</v>
      </c>
      <c r="F42" s="8">
        <v>0</v>
      </c>
      <c r="G42" s="12">
        <v>5</v>
      </c>
      <c r="H42" s="8">
        <v>3.65</v>
      </c>
      <c r="I42" s="12">
        <v>0</v>
      </c>
    </row>
    <row r="43" spans="2:9" ht="15" customHeight="1" x14ac:dyDescent="0.2">
      <c r="B43" t="s">
        <v>53</v>
      </c>
      <c r="C43" s="12">
        <v>4</v>
      </c>
      <c r="D43" s="8">
        <v>1.28</v>
      </c>
      <c r="E43" s="12">
        <v>2</v>
      </c>
      <c r="F43" s="8">
        <v>1.18</v>
      </c>
      <c r="G43" s="12">
        <v>2</v>
      </c>
      <c r="H43" s="8">
        <v>1.46</v>
      </c>
      <c r="I43" s="12">
        <v>0</v>
      </c>
    </row>
    <row r="44" spans="2:9" ht="15" customHeight="1" x14ac:dyDescent="0.2">
      <c r="B44" t="s">
        <v>66</v>
      </c>
      <c r="C44" s="12">
        <v>4</v>
      </c>
      <c r="D44" s="8">
        <v>1.28</v>
      </c>
      <c r="E44" s="12">
        <v>2</v>
      </c>
      <c r="F44" s="8">
        <v>1.18</v>
      </c>
      <c r="G44" s="12">
        <v>1</v>
      </c>
      <c r="H44" s="8">
        <v>0.73</v>
      </c>
      <c r="I44" s="12">
        <v>0</v>
      </c>
    </row>
    <row r="45" spans="2:9" ht="15" customHeight="1" x14ac:dyDescent="0.2">
      <c r="B45" t="s">
        <v>60</v>
      </c>
      <c r="C45" s="12">
        <v>4</v>
      </c>
      <c r="D45" s="8">
        <v>1.28</v>
      </c>
      <c r="E45" s="12">
        <v>3</v>
      </c>
      <c r="F45" s="8">
        <v>1.76</v>
      </c>
      <c r="G45" s="12">
        <v>1</v>
      </c>
      <c r="H45" s="8">
        <v>0.73</v>
      </c>
      <c r="I45" s="12">
        <v>0</v>
      </c>
    </row>
    <row r="48" spans="2:9" ht="33" customHeight="1" x14ac:dyDescent="0.2">
      <c r="B48" t="s">
        <v>203</v>
      </c>
      <c r="C48" s="10" t="s">
        <v>36</v>
      </c>
      <c r="D48" s="10" t="s">
        <v>37</v>
      </c>
      <c r="E48" s="10" t="s">
        <v>38</v>
      </c>
      <c r="F48" s="10" t="s">
        <v>39</v>
      </c>
      <c r="G48" s="10" t="s">
        <v>40</v>
      </c>
      <c r="H48" s="10" t="s">
        <v>41</v>
      </c>
      <c r="I48" s="10" t="s">
        <v>42</v>
      </c>
    </row>
    <row r="49" spans="2:9" ht="15" customHeight="1" x14ac:dyDescent="0.2">
      <c r="B49" t="s">
        <v>115</v>
      </c>
      <c r="C49" s="12">
        <v>20</v>
      </c>
      <c r="D49" s="8">
        <v>6.41</v>
      </c>
      <c r="E49" s="12">
        <v>18</v>
      </c>
      <c r="F49" s="8">
        <v>10.59</v>
      </c>
      <c r="G49" s="12">
        <v>2</v>
      </c>
      <c r="H49" s="8">
        <v>1.46</v>
      </c>
      <c r="I49" s="12">
        <v>0</v>
      </c>
    </row>
    <row r="50" spans="2:9" ht="15" customHeight="1" x14ac:dyDescent="0.2">
      <c r="B50" t="s">
        <v>114</v>
      </c>
      <c r="C50" s="12">
        <v>13</v>
      </c>
      <c r="D50" s="8">
        <v>4.17</v>
      </c>
      <c r="E50" s="12">
        <v>12</v>
      </c>
      <c r="F50" s="8">
        <v>7.06</v>
      </c>
      <c r="G50" s="12">
        <v>1</v>
      </c>
      <c r="H50" s="8">
        <v>0.73</v>
      </c>
      <c r="I50" s="12">
        <v>0</v>
      </c>
    </row>
    <row r="51" spans="2:9" ht="15" customHeight="1" x14ac:dyDescent="0.2">
      <c r="B51" t="s">
        <v>125</v>
      </c>
      <c r="C51" s="12">
        <v>10</v>
      </c>
      <c r="D51" s="8">
        <v>3.21</v>
      </c>
      <c r="E51" s="12">
        <v>9</v>
      </c>
      <c r="F51" s="8">
        <v>5.29</v>
      </c>
      <c r="G51" s="12">
        <v>1</v>
      </c>
      <c r="H51" s="8">
        <v>0.73</v>
      </c>
      <c r="I51" s="12">
        <v>0</v>
      </c>
    </row>
    <row r="52" spans="2:9" ht="15" customHeight="1" x14ac:dyDescent="0.2">
      <c r="B52" t="s">
        <v>101</v>
      </c>
      <c r="C52" s="12">
        <v>9</v>
      </c>
      <c r="D52" s="8">
        <v>2.88</v>
      </c>
      <c r="E52" s="12">
        <v>0</v>
      </c>
      <c r="F52" s="8">
        <v>0</v>
      </c>
      <c r="G52" s="12">
        <v>9</v>
      </c>
      <c r="H52" s="8">
        <v>6.57</v>
      </c>
      <c r="I52" s="12">
        <v>0</v>
      </c>
    </row>
    <row r="53" spans="2:9" ht="15" customHeight="1" x14ac:dyDescent="0.2">
      <c r="B53" t="s">
        <v>105</v>
      </c>
      <c r="C53" s="12">
        <v>9</v>
      </c>
      <c r="D53" s="8">
        <v>2.88</v>
      </c>
      <c r="E53" s="12">
        <v>5</v>
      </c>
      <c r="F53" s="8">
        <v>2.94</v>
      </c>
      <c r="G53" s="12">
        <v>4</v>
      </c>
      <c r="H53" s="8">
        <v>2.92</v>
      </c>
      <c r="I53" s="12">
        <v>0</v>
      </c>
    </row>
    <row r="54" spans="2:9" ht="15" customHeight="1" x14ac:dyDescent="0.2">
      <c r="B54" t="s">
        <v>162</v>
      </c>
      <c r="C54" s="12">
        <v>8</v>
      </c>
      <c r="D54" s="8">
        <v>2.56</v>
      </c>
      <c r="E54" s="12">
        <v>1</v>
      </c>
      <c r="F54" s="8">
        <v>0.59</v>
      </c>
      <c r="G54" s="12">
        <v>7</v>
      </c>
      <c r="H54" s="8">
        <v>5.1100000000000003</v>
      </c>
      <c r="I54" s="12">
        <v>0</v>
      </c>
    </row>
    <row r="55" spans="2:9" ht="15" customHeight="1" x14ac:dyDescent="0.2">
      <c r="B55" t="s">
        <v>136</v>
      </c>
      <c r="C55" s="12">
        <v>8</v>
      </c>
      <c r="D55" s="8">
        <v>2.56</v>
      </c>
      <c r="E55" s="12">
        <v>7</v>
      </c>
      <c r="F55" s="8">
        <v>4.12</v>
      </c>
      <c r="G55" s="12">
        <v>1</v>
      </c>
      <c r="H55" s="8">
        <v>0.73</v>
      </c>
      <c r="I55" s="12">
        <v>0</v>
      </c>
    </row>
    <row r="56" spans="2:9" ht="15" customHeight="1" x14ac:dyDescent="0.2">
      <c r="B56" t="s">
        <v>100</v>
      </c>
      <c r="C56" s="12">
        <v>7</v>
      </c>
      <c r="D56" s="8">
        <v>2.2400000000000002</v>
      </c>
      <c r="E56" s="12">
        <v>2</v>
      </c>
      <c r="F56" s="8">
        <v>1.18</v>
      </c>
      <c r="G56" s="12">
        <v>5</v>
      </c>
      <c r="H56" s="8">
        <v>3.65</v>
      </c>
      <c r="I56" s="12">
        <v>0</v>
      </c>
    </row>
    <row r="57" spans="2:9" ht="15" customHeight="1" x14ac:dyDescent="0.2">
      <c r="B57" t="s">
        <v>126</v>
      </c>
      <c r="C57" s="12">
        <v>7</v>
      </c>
      <c r="D57" s="8">
        <v>2.2400000000000002</v>
      </c>
      <c r="E57" s="12">
        <v>6</v>
      </c>
      <c r="F57" s="8">
        <v>3.53</v>
      </c>
      <c r="G57" s="12">
        <v>1</v>
      </c>
      <c r="H57" s="8">
        <v>0.73</v>
      </c>
      <c r="I57" s="12">
        <v>0</v>
      </c>
    </row>
    <row r="58" spans="2:9" ht="15" customHeight="1" x14ac:dyDescent="0.2">
      <c r="B58" t="s">
        <v>104</v>
      </c>
      <c r="C58" s="12">
        <v>6</v>
      </c>
      <c r="D58" s="8">
        <v>1.92</v>
      </c>
      <c r="E58" s="12">
        <v>4</v>
      </c>
      <c r="F58" s="8">
        <v>2.35</v>
      </c>
      <c r="G58" s="12">
        <v>2</v>
      </c>
      <c r="H58" s="8">
        <v>1.46</v>
      </c>
      <c r="I58" s="12">
        <v>0</v>
      </c>
    </row>
    <row r="59" spans="2:9" ht="15" customHeight="1" x14ac:dyDescent="0.2">
      <c r="B59" t="s">
        <v>107</v>
      </c>
      <c r="C59" s="12">
        <v>6</v>
      </c>
      <c r="D59" s="8">
        <v>1.92</v>
      </c>
      <c r="E59" s="12">
        <v>3</v>
      </c>
      <c r="F59" s="8">
        <v>1.76</v>
      </c>
      <c r="G59" s="12">
        <v>3</v>
      </c>
      <c r="H59" s="8">
        <v>2.19</v>
      </c>
      <c r="I59" s="12">
        <v>0</v>
      </c>
    </row>
    <row r="60" spans="2:9" ht="15" customHeight="1" x14ac:dyDescent="0.2">
      <c r="B60" t="s">
        <v>108</v>
      </c>
      <c r="C60" s="12">
        <v>6</v>
      </c>
      <c r="D60" s="8">
        <v>1.92</v>
      </c>
      <c r="E60" s="12">
        <v>1</v>
      </c>
      <c r="F60" s="8">
        <v>0.59</v>
      </c>
      <c r="G60" s="12">
        <v>5</v>
      </c>
      <c r="H60" s="8">
        <v>3.65</v>
      </c>
      <c r="I60" s="12">
        <v>0</v>
      </c>
    </row>
    <row r="61" spans="2:9" ht="15" customHeight="1" x14ac:dyDescent="0.2">
      <c r="B61" t="s">
        <v>118</v>
      </c>
      <c r="C61" s="12">
        <v>6</v>
      </c>
      <c r="D61" s="8">
        <v>1.92</v>
      </c>
      <c r="E61" s="12">
        <v>6</v>
      </c>
      <c r="F61" s="8">
        <v>3.53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147</v>
      </c>
      <c r="C62" s="12">
        <v>5</v>
      </c>
      <c r="D62" s="8">
        <v>1.6</v>
      </c>
      <c r="E62" s="12">
        <v>5</v>
      </c>
      <c r="F62" s="8">
        <v>2.94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160</v>
      </c>
      <c r="C63" s="12">
        <v>5</v>
      </c>
      <c r="D63" s="8">
        <v>1.6</v>
      </c>
      <c r="E63" s="12">
        <v>3</v>
      </c>
      <c r="F63" s="8">
        <v>1.76</v>
      </c>
      <c r="G63" s="12">
        <v>2</v>
      </c>
      <c r="H63" s="8">
        <v>1.46</v>
      </c>
      <c r="I63" s="12">
        <v>0</v>
      </c>
    </row>
    <row r="64" spans="2:9" ht="15" customHeight="1" x14ac:dyDescent="0.2">
      <c r="B64" t="s">
        <v>124</v>
      </c>
      <c r="C64" s="12">
        <v>5</v>
      </c>
      <c r="D64" s="8">
        <v>1.6</v>
      </c>
      <c r="E64" s="12">
        <v>3</v>
      </c>
      <c r="F64" s="8">
        <v>1.76</v>
      </c>
      <c r="G64" s="12">
        <v>2</v>
      </c>
      <c r="H64" s="8">
        <v>1.46</v>
      </c>
      <c r="I64" s="12">
        <v>0</v>
      </c>
    </row>
    <row r="65" spans="2:9" ht="15" customHeight="1" x14ac:dyDescent="0.2">
      <c r="B65" t="s">
        <v>106</v>
      </c>
      <c r="C65" s="12">
        <v>5</v>
      </c>
      <c r="D65" s="8">
        <v>1.6</v>
      </c>
      <c r="E65" s="12">
        <v>4</v>
      </c>
      <c r="F65" s="8">
        <v>2.35</v>
      </c>
      <c r="G65" s="12">
        <v>1</v>
      </c>
      <c r="H65" s="8">
        <v>0.73</v>
      </c>
      <c r="I65" s="12">
        <v>0</v>
      </c>
    </row>
    <row r="66" spans="2:9" ht="15" customHeight="1" x14ac:dyDescent="0.2">
      <c r="B66" t="s">
        <v>113</v>
      </c>
      <c r="C66" s="12">
        <v>5</v>
      </c>
      <c r="D66" s="8">
        <v>1.6</v>
      </c>
      <c r="E66" s="12">
        <v>5</v>
      </c>
      <c r="F66" s="8">
        <v>2.94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117</v>
      </c>
      <c r="C67" s="12">
        <v>5</v>
      </c>
      <c r="D67" s="8">
        <v>1.6</v>
      </c>
      <c r="E67" s="12">
        <v>4</v>
      </c>
      <c r="F67" s="8">
        <v>2.35</v>
      </c>
      <c r="G67" s="12">
        <v>1</v>
      </c>
      <c r="H67" s="8">
        <v>0.73</v>
      </c>
      <c r="I67" s="12">
        <v>0</v>
      </c>
    </row>
    <row r="68" spans="2:9" ht="15" customHeight="1" x14ac:dyDescent="0.2">
      <c r="B68" t="s">
        <v>158</v>
      </c>
      <c r="C68" s="12">
        <v>4</v>
      </c>
      <c r="D68" s="8">
        <v>1.28</v>
      </c>
      <c r="E68" s="12">
        <v>1</v>
      </c>
      <c r="F68" s="8">
        <v>0.59</v>
      </c>
      <c r="G68" s="12">
        <v>3</v>
      </c>
      <c r="H68" s="8">
        <v>2.19</v>
      </c>
      <c r="I68" s="12">
        <v>0</v>
      </c>
    </row>
    <row r="69" spans="2:9" ht="15" customHeight="1" x14ac:dyDescent="0.2">
      <c r="B69" t="s">
        <v>161</v>
      </c>
      <c r="C69" s="12">
        <v>4</v>
      </c>
      <c r="D69" s="8">
        <v>1.28</v>
      </c>
      <c r="E69" s="12">
        <v>3</v>
      </c>
      <c r="F69" s="8">
        <v>1.76</v>
      </c>
      <c r="G69" s="12">
        <v>1</v>
      </c>
      <c r="H69" s="8">
        <v>0.73</v>
      </c>
      <c r="I69" s="12">
        <v>0</v>
      </c>
    </row>
    <row r="70" spans="2:9" ht="15" customHeight="1" x14ac:dyDescent="0.2">
      <c r="B70" t="s">
        <v>110</v>
      </c>
      <c r="C70" s="12">
        <v>4</v>
      </c>
      <c r="D70" s="8">
        <v>1.28</v>
      </c>
      <c r="E70" s="12">
        <v>3</v>
      </c>
      <c r="F70" s="8">
        <v>1.76</v>
      </c>
      <c r="G70" s="12">
        <v>1</v>
      </c>
      <c r="H70" s="8">
        <v>0.73</v>
      </c>
      <c r="I70" s="12">
        <v>0</v>
      </c>
    </row>
    <row r="71" spans="2:9" ht="15" customHeight="1" x14ac:dyDescent="0.2">
      <c r="B71" t="s">
        <v>116</v>
      </c>
      <c r="C71" s="12">
        <v>4</v>
      </c>
      <c r="D71" s="8">
        <v>1.28</v>
      </c>
      <c r="E71" s="12">
        <v>0</v>
      </c>
      <c r="F71" s="8">
        <v>0</v>
      </c>
      <c r="G71" s="12">
        <v>1</v>
      </c>
      <c r="H71" s="8">
        <v>0.73</v>
      </c>
      <c r="I71" s="12">
        <v>0</v>
      </c>
    </row>
    <row r="73" spans="2:9" ht="15" customHeight="1" x14ac:dyDescent="0.2">
      <c r="B73" t="s">
        <v>204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CAB7F-838C-4EFB-BC8B-7690990EE78A}">
  <sheetPr>
    <pageSetUpPr fitToPage="1"/>
  </sheetPr>
  <dimension ref="B2:I8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217</v>
      </c>
    </row>
    <row r="4" spans="2:9" ht="33" customHeight="1" x14ac:dyDescent="0.2">
      <c r="B4" t="s">
        <v>200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21</v>
      </c>
      <c r="D6" s="8">
        <v>15.56</v>
      </c>
      <c r="E6" s="12">
        <v>7</v>
      </c>
      <c r="F6" s="8">
        <v>12.96</v>
      </c>
      <c r="G6" s="12">
        <v>14</v>
      </c>
      <c r="H6" s="8">
        <v>17.72</v>
      </c>
      <c r="I6" s="12">
        <v>0</v>
      </c>
    </row>
    <row r="7" spans="2:9" ht="15" customHeight="1" x14ac:dyDescent="0.2">
      <c r="B7" t="s">
        <v>22</v>
      </c>
      <c r="C7" s="12">
        <v>5</v>
      </c>
      <c r="D7" s="8">
        <v>3.7</v>
      </c>
      <c r="E7" s="12">
        <v>4</v>
      </c>
      <c r="F7" s="8">
        <v>7.41</v>
      </c>
      <c r="G7" s="12">
        <v>1</v>
      </c>
      <c r="H7" s="8">
        <v>1.27</v>
      </c>
      <c r="I7" s="12">
        <v>0</v>
      </c>
    </row>
    <row r="8" spans="2:9" ht="15" customHeight="1" x14ac:dyDescent="0.2">
      <c r="B8" t="s">
        <v>23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25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26</v>
      </c>
      <c r="C11" s="12">
        <v>59</v>
      </c>
      <c r="D11" s="8">
        <v>43.7</v>
      </c>
      <c r="E11" s="12">
        <v>9</v>
      </c>
      <c r="F11" s="8">
        <v>16.670000000000002</v>
      </c>
      <c r="G11" s="12">
        <v>50</v>
      </c>
      <c r="H11" s="8">
        <v>63.29</v>
      </c>
      <c r="I11" s="12">
        <v>0</v>
      </c>
    </row>
    <row r="12" spans="2:9" ht="15" customHeight="1" x14ac:dyDescent="0.2">
      <c r="B12" t="s">
        <v>27</v>
      </c>
      <c r="C12" s="12">
        <v>1</v>
      </c>
      <c r="D12" s="8">
        <v>0.74</v>
      </c>
      <c r="E12" s="12">
        <v>1</v>
      </c>
      <c r="F12" s="8">
        <v>1.85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28</v>
      </c>
      <c r="C13" s="12">
        <v>9</v>
      </c>
      <c r="D13" s="8">
        <v>6.67</v>
      </c>
      <c r="E13" s="12">
        <v>7</v>
      </c>
      <c r="F13" s="8">
        <v>12.96</v>
      </c>
      <c r="G13" s="12">
        <v>2</v>
      </c>
      <c r="H13" s="8">
        <v>2.5299999999999998</v>
      </c>
      <c r="I13" s="12">
        <v>0</v>
      </c>
    </row>
    <row r="14" spans="2:9" ht="15" customHeight="1" x14ac:dyDescent="0.2">
      <c r="B14" t="s">
        <v>29</v>
      </c>
      <c r="C14" s="12">
        <v>3</v>
      </c>
      <c r="D14" s="8">
        <v>2.2200000000000002</v>
      </c>
      <c r="E14" s="12">
        <v>3</v>
      </c>
      <c r="F14" s="8">
        <v>5.56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30</v>
      </c>
      <c r="C15" s="12">
        <v>12</v>
      </c>
      <c r="D15" s="8">
        <v>8.89</v>
      </c>
      <c r="E15" s="12">
        <v>8</v>
      </c>
      <c r="F15" s="8">
        <v>14.81</v>
      </c>
      <c r="G15" s="12">
        <v>4</v>
      </c>
      <c r="H15" s="8">
        <v>5.0599999999999996</v>
      </c>
      <c r="I15" s="12">
        <v>0</v>
      </c>
    </row>
    <row r="16" spans="2:9" ht="15" customHeight="1" x14ac:dyDescent="0.2">
      <c r="B16" t="s">
        <v>31</v>
      </c>
      <c r="C16" s="12">
        <v>12</v>
      </c>
      <c r="D16" s="8">
        <v>8.89</v>
      </c>
      <c r="E16" s="12">
        <v>7</v>
      </c>
      <c r="F16" s="8">
        <v>12.96</v>
      </c>
      <c r="G16" s="12">
        <v>4</v>
      </c>
      <c r="H16" s="8">
        <v>5.0599999999999996</v>
      </c>
      <c r="I16" s="12">
        <v>0</v>
      </c>
    </row>
    <row r="17" spans="2:9" ht="15" customHeight="1" x14ac:dyDescent="0.2">
      <c r="B17" t="s">
        <v>32</v>
      </c>
      <c r="C17" s="12">
        <v>6</v>
      </c>
      <c r="D17" s="8">
        <v>4.4400000000000004</v>
      </c>
      <c r="E17" s="12">
        <v>4</v>
      </c>
      <c r="F17" s="8">
        <v>7.41</v>
      </c>
      <c r="G17" s="12">
        <v>2</v>
      </c>
      <c r="H17" s="8">
        <v>2.5299999999999998</v>
      </c>
      <c r="I17" s="12">
        <v>0</v>
      </c>
    </row>
    <row r="18" spans="2:9" ht="15" customHeight="1" x14ac:dyDescent="0.2">
      <c r="B18" t="s">
        <v>33</v>
      </c>
      <c r="C18" s="12">
        <v>2</v>
      </c>
      <c r="D18" s="8">
        <v>1.48</v>
      </c>
      <c r="E18" s="12">
        <v>1</v>
      </c>
      <c r="F18" s="8">
        <v>1.85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34</v>
      </c>
      <c r="C19" s="12">
        <v>5</v>
      </c>
      <c r="D19" s="8">
        <v>3.7</v>
      </c>
      <c r="E19" s="12">
        <v>3</v>
      </c>
      <c r="F19" s="8">
        <v>5.56</v>
      </c>
      <c r="G19" s="12">
        <v>2</v>
      </c>
      <c r="H19" s="8">
        <v>2.5299999999999998</v>
      </c>
      <c r="I19" s="12">
        <v>0</v>
      </c>
    </row>
    <row r="20" spans="2:9" ht="15" customHeight="1" x14ac:dyDescent="0.2">
      <c r="B20" s="9" t="s">
        <v>201</v>
      </c>
      <c r="C20" s="12">
        <f>SUM(LTBL_31384[総数／事業所数])</f>
        <v>135</v>
      </c>
      <c r="E20" s="12">
        <f>SUBTOTAL(109,LTBL_31384[個人／事業所数])</f>
        <v>54</v>
      </c>
      <c r="G20" s="12">
        <f>SUBTOTAL(109,LTBL_31384[法人／事業所数])</f>
        <v>79</v>
      </c>
      <c r="I20" s="12">
        <f>SUBTOTAL(109,LTBL_31384[法人以外の団体／事業所数])</f>
        <v>0</v>
      </c>
    </row>
    <row r="21" spans="2:9" ht="15" customHeight="1" x14ac:dyDescent="0.2">
      <c r="E21" s="11">
        <f>LTBL_31384[[#Totals],[個人／事業所数]]/LTBL_31384[[#Totals],[総数／事業所数]]</f>
        <v>0.4</v>
      </c>
      <c r="G21" s="11">
        <f>LTBL_31384[[#Totals],[法人／事業所数]]/LTBL_31384[[#Totals],[総数／事業所数]]</f>
        <v>0.58518518518518514</v>
      </c>
      <c r="I21" s="11">
        <f>LTBL_31384[[#Totals],[法人以外の団体／事業所数]]/LTBL_31384[[#Totals],[総数／事業所数]]</f>
        <v>0</v>
      </c>
    </row>
    <row r="23" spans="2:9" ht="33" customHeight="1" x14ac:dyDescent="0.2">
      <c r="B23" t="s">
        <v>202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49</v>
      </c>
      <c r="C24" s="12">
        <v>27</v>
      </c>
      <c r="D24" s="8">
        <v>20</v>
      </c>
      <c r="E24" s="12">
        <v>1</v>
      </c>
      <c r="F24" s="8">
        <v>1.85</v>
      </c>
      <c r="G24" s="12">
        <v>26</v>
      </c>
      <c r="H24" s="8">
        <v>32.909999999999997</v>
      </c>
      <c r="I24" s="12">
        <v>0</v>
      </c>
    </row>
    <row r="25" spans="2:9" ht="15" customHeight="1" x14ac:dyDescent="0.2">
      <c r="B25" t="s">
        <v>52</v>
      </c>
      <c r="C25" s="12">
        <v>13</v>
      </c>
      <c r="D25" s="8">
        <v>9.6300000000000008</v>
      </c>
      <c r="E25" s="12">
        <v>2</v>
      </c>
      <c r="F25" s="8">
        <v>3.7</v>
      </c>
      <c r="G25" s="12">
        <v>11</v>
      </c>
      <c r="H25" s="8">
        <v>13.92</v>
      </c>
      <c r="I25" s="12">
        <v>0</v>
      </c>
    </row>
    <row r="26" spans="2:9" ht="15" customHeight="1" x14ac:dyDescent="0.2">
      <c r="B26" t="s">
        <v>43</v>
      </c>
      <c r="C26" s="12">
        <v>10</v>
      </c>
      <c r="D26" s="8">
        <v>7.41</v>
      </c>
      <c r="E26" s="12">
        <v>3</v>
      </c>
      <c r="F26" s="8">
        <v>5.56</v>
      </c>
      <c r="G26" s="12">
        <v>7</v>
      </c>
      <c r="H26" s="8">
        <v>8.86</v>
      </c>
      <c r="I26" s="12">
        <v>0</v>
      </c>
    </row>
    <row r="27" spans="2:9" ht="15" customHeight="1" x14ac:dyDescent="0.2">
      <c r="B27" t="s">
        <v>50</v>
      </c>
      <c r="C27" s="12">
        <v>10</v>
      </c>
      <c r="D27" s="8">
        <v>7.41</v>
      </c>
      <c r="E27" s="12">
        <v>5</v>
      </c>
      <c r="F27" s="8">
        <v>9.26</v>
      </c>
      <c r="G27" s="12">
        <v>5</v>
      </c>
      <c r="H27" s="8">
        <v>6.33</v>
      </c>
      <c r="I27" s="12">
        <v>0</v>
      </c>
    </row>
    <row r="28" spans="2:9" ht="15" customHeight="1" x14ac:dyDescent="0.2">
      <c r="B28" t="s">
        <v>57</v>
      </c>
      <c r="C28" s="12">
        <v>10</v>
      </c>
      <c r="D28" s="8">
        <v>7.41</v>
      </c>
      <c r="E28" s="12">
        <v>7</v>
      </c>
      <c r="F28" s="8">
        <v>12.96</v>
      </c>
      <c r="G28" s="12">
        <v>3</v>
      </c>
      <c r="H28" s="8">
        <v>3.8</v>
      </c>
      <c r="I28" s="12">
        <v>0</v>
      </c>
    </row>
    <row r="29" spans="2:9" ht="15" customHeight="1" x14ac:dyDescent="0.2">
      <c r="B29" t="s">
        <v>53</v>
      </c>
      <c r="C29" s="12">
        <v>9</v>
      </c>
      <c r="D29" s="8">
        <v>6.67</v>
      </c>
      <c r="E29" s="12">
        <v>7</v>
      </c>
      <c r="F29" s="8">
        <v>12.96</v>
      </c>
      <c r="G29" s="12">
        <v>2</v>
      </c>
      <c r="H29" s="8">
        <v>2.5299999999999998</v>
      </c>
      <c r="I29" s="12">
        <v>0</v>
      </c>
    </row>
    <row r="30" spans="2:9" ht="15" customHeight="1" x14ac:dyDescent="0.2">
      <c r="B30" t="s">
        <v>56</v>
      </c>
      <c r="C30" s="12">
        <v>8</v>
      </c>
      <c r="D30" s="8">
        <v>5.93</v>
      </c>
      <c r="E30" s="12">
        <v>7</v>
      </c>
      <c r="F30" s="8">
        <v>12.96</v>
      </c>
      <c r="G30" s="12">
        <v>1</v>
      </c>
      <c r="H30" s="8">
        <v>1.27</v>
      </c>
      <c r="I30" s="12">
        <v>0</v>
      </c>
    </row>
    <row r="31" spans="2:9" ht="15" customHeight="1" x14ac:dyDescent="0.2">
      <c r="B31" t="s">
        <v>45</v>
      </c>
      <c r="C31" s="12">
        <v>6</v>
      </c>
      <c r="D31" s="8">
        <v>4.4400000000000004</v>
      </c>
      <c r="E31" s="12">
        <v>0</v>
      </c>
      <c r="F31" s="8">
        <v>0</v>
      </c>
      <c r="G31" s="12">
        <v>6</v>
      </c>
      <c r="H31" s="8">
        <v>7.59</v>
      </c>
      <c r="I31" s="12">
        <v>0</v>
      </c>
    </row>
    <row r="32" spans="2:9" ht="15" customHeight="1" x14ac:dyDescent="0.2">
      <c r="B32" t="s">
        <v>59</v>
      </c>
      <c r="C32" s="12">
        <v>6</v>
      </c>
      <c r="D32" s="8">
        <v>4.4400000000000004</v>
      </c>
      <c r="E32" s="12">
        <v>4</v>
      </c>
      <c r="F32" s="8">
        <v>7.41</v>
      </c>
      <c r="G32" s="12">
        <v>2</v>
      </c>
      <c r="H32" s="8">
        <v>2.5299999999999998</v>
      </c>
      <c r="I32" s="12">
        <v>0</v>
      </c>
    </row>
    <row r="33" spans="2:9" ht="15" customHeight="1" x14ac:dyDescent="0.2">
      <c r="B33" t="s">
        <v>44</v>
      </c>
      <c r="C33" s="12">
        <v>5</v>
      </c>
      <c r="D33" s="8">
        <v>3.7</v>
      </c>
      <c r="E33" s="12">
        <v>4</v>
      </c>
      <c r="F33" s="8">
        <v>7.41</v>
      </c>
      <c r="G33" s="12">
        <v>1</v>
      </c>
      <c r="H33" s="8">
        <v>1.27</v>
      </c>
      <c r="I33" s="12">
        <v>0</v>
      </c>
    </row>
    <row r="34" spans="2:9" ht="15" customHeight="1" x14ac:dyDescent="0.2">
      <c r="B34" t="s">
        <v>62</v>
      </c>
      <c r="C34" s="12">
        <v>4</v>
      </c>
      <c r="D34" s="8">
        <v>2.96</v>
      </c>
      <c r="E34" s="12">
        <v>2</v>
      </c>
      <c r="F34" s="8">
        <v>3.7</v>
      </c>
      <c r="G34" s="12">
        <v>2</v>
      </c>
      <c r="H34" s="8">
        <v>2.5299999999999998</v>
      </c>
      <c r="I34" s="12">
        <v>0</v>
      </c>
    </row>
    <row r="35" spans="2:9" ht="15" customHeight="1" x14ac:dyDescent="0.2">
      <c r="B35" t="s">
        <v>80</v>
      </c>
      <c r="C35" s="12">
        <v>3</v>
      </c>
      <c r="D35" s="8">
        <v>2.2200000000000002</v>
      </c>
      <c r="E35" s="12">
        <v>3</v>
      </c>
      <c r="F35" s="8">
        <v>5.56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46</v>
      </c>
      <c r="C36" s="12">
        <v>3</v>
      </c>
      <c r="D36" s="8">
        <v>2.2200000000000002</v>
      </c>
      <c r="E36" s="12">
        <v>0</v>
      </c>
      <c r="F36" s="8">
        <v>0</v>
      </c>
      <c r="G36" s="12">
        <v>3</v>
      </c>
      <c r="H36" s="8">
        <v>3.8</v>
      </c>
      <c r="I36" s="12">
        <v>0</v>
      </c>
    </row>
    <row r="37" spans="2:9" ht="15" customHeight="1" x14ac:dyDescent="0.2">
      <c r="B37" t="s">
        <v>51</v>
      </c>
      <c r="C37" s="12">
        <v>3</v>
      </c>
      <c r="D37" s="8">
        <v>2.2200000000000002</v>
      </c>
      <c r="E37" s="12">
        <v>0</v>
      </c>
      <c r="F37" s="8">
        <v>0</v>
      </c>
      <c r="G37" s="12">
        <v>3</v>
      </c>
      <c r="H37" s="8">
        <v>3.8</v>
      </c>
      <c r="I37" s="12">
        <v>0</v>
      </c>
    </row>
    <row r="38" spans="2:9" ht="15" customHeight="1" x14ac:dyDescent="0.2">
      <c r="B38" t="s">
        <v>66</v>
      </c>
      <c r="C38" s="12">
        <v>3</v>
      </c>
      <c r="D38" s="8">
        <v>2.2200000000000002</v>
      </c>
      <c r="E38" s="12">
        <v>0</v>
      </c>
      <c r="F38" s="8">
        <v>0</v>
      </c>
      <c r="G38" s="12">
        <v>3</v>
      </c>
      <c r="H38" s="8">
        <v>3.8</v>
      </c>
      <c r="I38" s="12">
        <v>0</v>
      </c>
    </row>
    <row r="39" spans="2:9" ht="15" customHeight="1" x14ac:dyDescent="0.2">
      <c r="B39" t="s">
        <v>55</v>
      </c>
      <c r="C39" s="12">
        <v>2</v>
      </c>
      <c r="D39" s="8">
        <v>1.48</v>
      </c>
      <c r="E39" s="12">
        <v>2</v>
      </c>
      <c r="F39" s="8">
        <v>3.7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79</v>
      </c>
      <c r="C40" s="12">
        <v>1</v>
      </c>
      <c r="D40" s="8">
        <v>0.74</v>
      </c>
      <c r="E40" s="12">
        <v>1</v>
      </c>
      <c r="F40" s="8">
        <v>1.85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90</v>
      </c>
      <c r="C41" s="12">
        <v>1</v>
      </c>
      <c r="D41" s="8">
        <v>0.74</v>
      </c>
      <c r="E41" s="12">
        <v>0</v>
      </c>
      <c r="F41" s="8">
        <v>0</v>
      </c>
      <c r="G41" s="12">
        <v>1</v>
      </c>
      <c r="H41" s="8">
        <v>1.27</v>
      </c>
      <c r="I41" s="12">
        <v>0</v>
      </c>
    </row>
    <row r="42" spans="2:9" ht="15" customHeight="1" x14ac:dyDescent="0.2">
      <c r="B42" t="s">
        <v>64</v>
      </c>
      <c r="C42" s="12">
        <v>1</v>
      </c>
      <c r="D42" s="8">
        <v>0.74</v>
      </c>
      <c r="E42" s="12">
        <v>0</v>
      </c>
      <c r="F42" s="8">
        <v>0</v>
      </c>
      <c r="G42" s="12">
        <v>1</v>
      </c>
      <c r="H42" s="8">
        <v>1.27</v>
      </c>
      <c r="I42" s="12">
        <v>0</v>
      </c>
    </row>
    <row r="43" spans="2:9" ht="15" customHeight="1" x14ac:dyDescent="0.2">
      <c r="B43" t="s">
        <v>47</v>
      </c>
      <c r="C43" s="12">
        <v>1</v>
      </c>
      <c r="D43" s="8">
        <v>0.74</v>
      </c>
      <c r="E43" s="12">
        <v>1</v>
      </c>
      <c r="F43" s="8">
        <v>1.85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48</v>
      </c>
      <c r="C44" s="12">
        <v>1</v>
      </c>
      <c r="D44" s="8">
        <v>0.74</v>
      </c>
      <c r="E44" s="12">
        <v>0</v>
      </c>
      <c r="F44" s="8">
        <v>0</v>
      </c>
      <c r="G44" s="12">
        <v>1</v>
      </c>
      <c r="H44" s="8">
        <v>1.27</v>
      </c>
      <c r="I44" s="12">
        <v>0</v>
      </c>
    </row>
    <row r="45" spans="2:9" ht="15" customHeight="1" x14ac:dyDescent="0.2">
      <c r="B45" t="s">
        <v>63</v>
      </c>
      <c r="C45" s="12">
        <v>1</v>
      </c>
      <c r="D45" s="8">
        <v>0.74</v>
      </c>
      <c r="E45" s="12">
        <v>1</v>
      </c>
      <c r="F45" s="8">
        <v>1.85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54</v>
      </c>
      <c r="C46" s="12">
        <v>1</v>
      </c>
      <c r="D46" s="8">
        <v>0.74</v>
      </c>
      <c r="E46" s="12">
        <v>1</v>
      </c>
      <c r="F46" s="8">
        <v>1.85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65</v>
      </c>
      <c r="C47" s="12">
        <v>1</v>
      </c>
      <c r="D47" s="8">
        <v>0.74</v>
      </c>
      <c r="E47" s="12">
        <v>1</v>
      </c>
      <c r="F47" s="8">
        <v>1.85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58</v>
      </c>
      <c r="C48" s="12">
        <v>1</v>
      </c>
      <c r="D48" s="8">
        <v>0.74</v>
      </c>
      <c r="E48" s="12">
        <v>0</v>
      </c>
      <c r="F48" s="8">
        <v>0</v>
      </c>
      <c r="G48" s="12">
        <v>1</v>
      </c>
      <c r="H48" s="8">
        <v>1.27</v>
      </c>
      <c r="I48" s="12">
        <v>0</v>
      </c>
    </row>
    <row r="49" spans="2:9" ht="15" customHeight="1" x14ac:dyDescent="0.2">
      <c r="B49" t="s">
        <v>67</v>
      </c>
      <c r="C49" s="12">
        <v>1</v>
      </c>
      <c r="D49" s="8">
        <v>0.74</v>
      </c>
      <c r="E49" s="12">
        <v>0</v>
      </c>
      <c r="F49" s="8">
        <v>0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60</v>
      </c>
      <c r="C50" s="12">
        <v>1</v>
      </c>
      <c r="D50" s="8">
        <v>0.74</v>
      </c>
      <c r="E50" s="12">
        <v>1</v>
      </c>
      <c r="F50" s="8">
        <v>1.85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61</v>
      </c>
      <c r="C51" s="12">
        <v>1</v>
      </c>
      <c r="D51" s="8">
        <v>0.74</v>
      </c>
      <c r="E51" s="12">
        <v>0</v>
      </c>
      <c r="F51" s="8">
        <v>0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91</v>
      </c>
      <c r="C52" s="12">
        <v>1</v>
      </c>
      <c r="D52" s="8">
        <v>0.74</v>
      </c>
      <c r="E52" s="12">
        <v>1</v>
      </c>
      <c r="F52" s="8">
        <v>1.85</v>
      </c>
      <c r="G52" s="12">
        <v>0</v>
      </c>
      <c r="H52" s="8">
        <v>0</v>
      </c>
      <c r="I52" s="12">
        <v>0</v>
      </c>
    </row>
    <row r="55" spans="2:9" ht="33" customHeight="1" x14ac:dyDescent="0.2">
      <c r="B55" t="s">
        <v>203</v>
      </c>
      <c r="C55" s="10" t="s">
        <v>36</v>
      </c>
      <c r="D55" s="10" t="s">
        <v>37</v>
      </c>
      <c r="E55" s="10" t="s">
        <v>38</v>
      </c>
      <c r="F55" s="10" t="s">
        <v>39</v>
      </c>
      <c r="G55" s="10" t="s">
        <v>40</v>
      </c>
      <c r="H55" s="10" t="s">
        <v>41</v>
      </c>
      <c r="I55" s="10" t="s">
        <v>42</v>
      </c>
    </row>
    <row r="56" spans="2:9" ht="15" customHeight="1" x14ac:dyDescent="0.2">
      <c r="B56" t="s">
        <v>102</v>
      </c>
      <c r="C56" s="12">
        <v>15</v>
      </c>
      <c r="D56" s="8">
        <v>11.11</v>
      </c>
      <c r="E56" s="12">
        <v>0</v>
      </c>
      <c r="F56" s="8">
        <v>0</v>
      </c>
      <c r="G56" s="12">
        <v>15</v>
      </c>
      <c r="H56" s="8">
        <v>18.989999999999998</v>
      </c>
      <c r="I56" s="12">
        <v>0</v>
      </c>
    </row>
    <row r="57" spans="2:9" ht="15" customHeight="1" x14ac:dyDescent="0.2">
      <c r="B57" t="s">
        <v>109</v>
      </c>
      <c r="C57" s="12">
        <v>8</v>
      </c>
      <c r="D57" s="8">
        <v>5.93</v>
      </c>
      <c r="E57" s="12">
        <v>7</v>
      </c>
      <c r="F57" s="8">
        <v>12.96</v>
      </c>
      <c r="G57" s="12">
        <v>1</v>
      </c>
      <c r="H57" s="8">
        <v>1.27</v>
      </c>
      <c r="I57" s="12">
        <v>0</v>
      </c>
    </row>
    <row r="58" spans="2:9" ht="15" customHeight="1" x14ac:dyDescent="0.2">
      <c r="B58" t="s">
        <v>115</v>
      </c>
      <c r="C58" s="12">
        <v>8</v>
      </c>
      <c r="D58" s="8">
        <v>5.93</v>
      </c>
      <c r="E58" s="12">
        <v>7</v>
      </c>
      <c r="F58" s="8">
        <v>12.96</v>
      </c>
      <c r="G58" s="12">
        <v>1</v>
      </c>
      <c r="H58" s="8">
        <v>1.27</v>
      </c>
      <c r="I58" s="12">
        <v>0</v>
      </c>
    </row>
    <row r="59" spans="2:9" ht="15" customHeight="1" x14ac:dyDescent="0.2">
      <c r="B59" t="s">
        <v>142</v>
      </c>
      <c r="C59" s="12">
        <v>7</v>
      </c>
      <c r="D59" s="8">
        <v>5.19</v>
      </c>
      <c r="E59" s="12">
        <v>1</v>
      </c>
      <c r="F59" s="8">
        <v>1.85</v>
      </c>
      <c r="G59" s="12">
        <v>6</v>
      </c>
      <c r="H59" s="8">
        <v>7.59</v>
      </c>
      <c r="I59" s="12">
        <v>0</v>
      </c>
    </row>
    <row r="60" spans="2:9" ht="15" customHeight="1" x14ac:dyDescent="0.2">
      <c r="B60" t="s">
        <v>126</v>
      </c>
      <c r="C60" s="12">
        <v>6</v>
      </c>
      <c r="D60" s="8">
        <v>4.4400000000000004</v>
      </c>
      <c r="E60" s="12">
        <v>3</v>
      </c>
      <c r="F60" s="8">
        <v>5.56</v>
      </c>
      <c r="G60" s="12">
        <v>3</v>
      </c>
      <c r="H60" s="8">
        <v>3.8</v>
      </c>
      <c r="I60" s="12">
        <v>0</v>
      </c>
    </row>
    <row r="61" spans="2:9" ht="15" customHeight="1" x14ac:dyDescent="0.2">
      <c r="B61" t="s">
        <v>118</v>
      </c>
      <c r="C61" s="12">
        <v>5</v>
      </c>
      <c r="D61" s="8">
        <v>3.7</v>
      </c>
      <c r="E61" s="12">
        <v>3</v>
      </c>
      <c r="F61" s="8">
        <v>5.56</v>
      </c>
      <c r="G61" s="12">
        <v>2</v>
      </c>
      <c r="H61" s="8">
        <v>2.5299999999999998</v>
      </c>
      <c r="I61" s="12">
        <v>0</v>
      </c>
    </row>
    <row r="62" spans="2:9" ht="15" customHeight="1" x14ac:dyDescent="0.2">
      <c r="B62" t="s">
        <v>101</v>
      </c>
      <c r="C62" s="12">
        <v>4</v>
      </c>
      <c r="D62" s="8">
        <v>2.96</v>
      </c>
      <c r="E62" s="12">
        <v>0</v>
      </c>
      <c r="F62" s="8">
        <v>0</v>
      </c>
      <c r="G62" s="12">
        <v>4</v>
      </c>
      <c r="H62" s="8">
        <v>5.0599999999999996</v>
      </c>
      <c r="I62" s="12">
        <v>0</v>
      </c>
    </row>
    <row r="63" spans="2:9" ht="15" customHeight="1" x14ac:dyDescent="0.2">
      <c r="B63" t="s">
        <v>108</v>
      </c>
      <c r="C63" s="12">
        <v>4</v>
      </c>
      <c r="D63" s="8">
        <v>2.96</v>
      </c>
      <c r="E63" s="12">
        <v>1</v>
      </c>
      <c r="F63" s="8">
        <v>1.85</v>
      </c>
      <c r="G63" s="12">
        <v>3</v>
      </c>
      <c r="H63" s="8">
        <v>3.8</v>
      </c>
      <c r="I63" s="12">
        <v>0</v>
      </c>
    </row>
    <row r="64" spans="2:9" ht="15" customHeight="1" x14ac:dyDescent="0.2">
      <c r="B64" t="s">
        <v>110</v>
      </c>
      <c r="C64" s="12">
        <v>4</v>
      </c>
      <c r="D64" s="8">
        <v>2.96</v>
      </c>
      <c r="E64" s="12">
        <v>4</v>
      </c>
      <c r="F64" s="8">
        <v>7.41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125</v>
      </c>
      <c r="C65" s="12">
        <v>4</v>
      </c>
      <c r="D65" s="8">
        <v>2.96</v>
      </c>
      <c r="E65" s="12">
        <v>2</v>
      </c>
      <c r="F65" s="8">
        <v>3.7</v>
      </c>
      <c r="G65" s="12">
        <v>2</v>
      </c>
      <c r="H65" s="8">
        <v>2.5299999999999998</v>
      </c>
      <c r="I65" s="12">
        <v>0</v>
      </c>
    </row>
    <row r="66" spans="2:9" ht="15" customHeight="1" x14ac:dyDescent="0.2">
      <c r="B66" t="s">
        <v>161</v>
      </c>
      <c r="C66" s="12">
        <v>3</v>
      </c>
      <c r="D66" s="8">
        <v>2.2200000000000002</v>
      </c>
      <c r="E66" s="12">
        <v>3</v>
      </c>
      <c r="F66" s="8">
        <v>5.56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165</v>
      </c>
      <c r="C67" s="12">
        <v>3</v>
      </c>
      <c r="D67" s="8">
        <v>2.2200000000000002</v>
      </c>
      <c r="E67" s="12">
        <v>0</v>
      </c>
      <c r="F67" s="8">
        <v>0</v>
      </c>
      <c r="G67" s="12">
        <v>3</v>
      </c>
      <c r="H67" s="8">
        <v>3.8</v>
      </c>
      <c r="I67" s="12">
        <v>0</v>
      </c>
    </row>
    <row r="68" spans="2:9" ht="15" customHeight="1" x14ac:dyDescent="0.2">
      <c r="B68" t="s">
        <v>103</v>
      </c>
      <c r="C68" s="12">
        <v>3</v>
      </c>
      <c r="D68" s="8">
        <v>2.2200000000000002</v>
      </c>
      <c r="E68" s="12">
        <v>2</v>
      </c>
      <c r="F68" s="8">
        <v>3.7</v>
      </c>
      <c r="G68" s="12">
        <v>1</v>
      </c>
      <c r="H68" s="8">
        <v>1.27</v>
      </c>
      <c r="I68" s="12">
        <v>0</v>
      </c>
    </row>
    <row r="69" spans="2:9" ht="15" customHeight="1" x14ac:dyDescent="0.2">
      <c r="B69" t="s">
        <v>104</v>
      </c>
      <c r="C69" s="12">
        <v>3</v>
      </c>
      <c r="D69" s="8">
        <v>2.2200000000000002</v>
      </c>
      <c r="E69" s="12">
        <v>3</v>
      </c>
      <c r="F69" s="8">
        <v>5.56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105</v>
      </c>
      <c r="C70" s="12">
        <v>3</v>
      </c>
      <c r="D70" s="8">
        <v>2.2200000000000002</v>
      </c>
      <c r="E70" s="12">
        <v>0</v>
      </c>
      <c r="F70" s="8">
        <v>0</v>
      </c>
      <c r="G70" s="12">
        <v>3</v>
      </c>
      <c r="H70" s="8">
        <v>3.8</v>
      </c>
      <c r="I70" s="12">
        <v>0</v>
      </c>
    </row>
    <row r="71" spans="2:9" ht="15" customHeight="1" x14ac:dyDescent="0.2">
      <c r="B71" t="s">
        <v>132</v>
      </c>
      <c r="C71" s="12">
        <v>3</v>
      </c>
      <c r="D71" s="8">
        <v>2.2200000000000002</v>
      </c>
      <c r="E71" s="12">
        <v>0</v>
      </c>
      <c r="F71" s="8">
        <v>0</v>
      </c>
      <c r="G71" s="12">
        <v>3</v>
      </c>
      <c r="H71" s="8">
        <v>3.8</v>
      </c>
      <c r="I71" s="12">
        <v>0</v>
      </c>
    </row>
    <row r="72" spans="2:9" ht="15" customHeight="1" x14ac:dyDescent="0.2">
      <c r="B72" t="s">
        <v>113</v>
      </c>
      <c r="C72" s="12">
        <v>3</v>
      </c>
      <c r="D72" s="8">
        <v>2.2200000000000002</v>
      </c>
      <c r="E72" s="12">
        <v>3</v>
      </c>
      <c r="F72" s="8">
        <v>5.56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163</v>
      </c>
      <c r="C73" s="12">
        <v>2</v>
      </c>
      <c r="D73" s="8">
        <v>1.48</v>
      </c>
      <c r="E73" s="12">
        <v>0</v>
      </c>
      <c r="F73" s="8">
        <v>0</v>
      </c>
      <c r="G73" s="12">
        <v>2</v>
      </c>
      <c r="H73" s="8">
        <v>2.5299999999999998</v>
      </c>
      <c r="I73" s="12">
        <v>0</v>
      </c>
    </row>
    <row r="74" spans="2:9" ht="15" customHeight="1" x14ac:dyDescent="0.2">
      <c r="B74" t="s">
        <v>164</v>
      </c>
      <c r="C74" s="12">
        <v>2</v>
      </c>
      <c r="D74" s="8">
        <v>1.48</v>
      </c>
      <c r="E74" s="12">
        <v>0</v>
      </c>
      <c r="F74" s="8">
        <v>0</v>
      </c>
      <c r="G74" s="12">
        <v>2</v>
      </c>
      <c r="H74" s="8">
        <v>2.5299999999999998</v>
      </c>
      <c r="I74" s="12">
        <v>0</v>
      </c>
    </row>
    <row r="75" spans="2:9" ht="15" customHeight="1" x14ac:dyDescent="0.2">
      <c r="B75" t="s">
        <v>162</v>
      </c>
      <c r="C75" s="12">
        <v>2</v>
      </c>
      <c r="D75" s="8">
        <v>1.48</v>
      </c>
      <c r="E75" s="12">
        <v>2</v>
      </c>
      <c r="F75" s="8">
        <v>3.7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166</v>
      </c>
      <c r="C76" s="12">
        <v>2</v>
      </c>
      <c r="D76" s="8">
        <v>1.48</v>
      </c>
      <c r="E76" s="12">
        <v>0</v>
      </c>
      <c r="F76" s="8">
        <v>0</v>
      </c>
      <c r="G76" s="12">
        <v>2</v>
      </c>
      <c r="H76" s="8">
        <v>2.5299999999999998</v>
      </c>
      <c r="I76" s="12">
        <v>0</v>
      </c>
    </row>
    <row r="77" spans="2:9" ht="15" customHeight="1" x14ac:dyDescent="0.2">
      <c r="B77" t="s">
        <v>167</v>
      </c>
      <c r="C77" s="12">
        <v>2</v>
      </c>
      <c r="D77" s="8">
        <v>1.48</v>
      </c>
      <c r="E77" s="12">
        <v>0</v>
      </c>
      <c r="F77" s="8">
        <v>0</v>
      </c>
      <c r="G77" s="12">
        <v>2</v>
      </c>
      <c r="H77" s="8">
        <v>2.5299999999999998</v>
      </c>
      <c r="I77" s="12">
        <v>0</v>
      </c>
    </row>
    <row r="78" spans="2:9" ht="15" customHeight="1" x14ac:dyDescent="0.2">
      <c r="B78" t="s">
        <v>168</v>
      </c>
      <c r="C78" s="12">
        <v>2</v>
      </c>
      <c r="D78" s="8">
        <v>1.48</v>
      </c>
      <c r="E78" s="12">
        <v>0</v>
      </c>
      <c r="F78" s="8">
        <v>0</v>
      </c>
      <c r="G78" s="12">
        <v>2</v>
      </c>
      <c r="H78" s="8">
        <v>2.5299999999999998</v>
      </c>
      <c r="I78" s="12">
        <v>0</v>
      </c>
    </row>
    <row r="79" spans="2:9" ht="15" customHeight="1" x14ac:dyDescent="0.2">
      <c r="B79" t="s">
        <v>169</v>
      </c>
      <c r="C79" s="12">
        <v>2</v>
      </c>
      <c r="D79" s="8">
        <v>1.48</v>
      </c>
      <c r="E79" s="12">
        <v>0</v>
      </c>
      <c r="F79" s="8">
        <v>0</v>
      </c>
      <c r="G79" s="12">
        <v>2</v>
      </c>
      <c r="H79" s="8">
        <v>2.5299999999999998</v>
      </c>
      <c r="I79" s="12">
        <v>0</v>
      </c>
    </row>
    <row r="81" spans="2:2" ht="15" customHeight="1" x14ac:dyDescent="0.2">
      <c r="B81" t="s">
        <v>204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582AC-56F6-447A-96B2-5B385CAD50B6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218</v>
      </c>
    </row>
    <row r="4" spans="2:9" ht="33" customHeight="1" x14ac:dyDescent="0.2">
      <c r="B4" t="s">
        <v>200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38</v>
      </c>
      <c r="D6" s="8">
        <v>14.5</v>
      </c>
      <c r="E6" s="12">
        <v>17</v>
      </c>
      <c r="F6" s="8">
        <v>12.5</v>
      </c>
      <c r="G6" s="12">
        <v>21</v>
      </c>
      <c r="H6" s="8">
        <v>19.809999999999999</v>
      </c>
      <c r="I6" s="12">
        <v>0</v>
      </c>
    </row>
    <row r="7" spans="2:9" ht="15" customHeight="1" x14ac:dyDescent="0.2">
      <c r="B7" t="s">
        <v>22</v>
      </c>
      <c r="C7" s="12">
        <v>17</v>
      </c>
      <c r="D7" s="8">
        <v>6.49</v>
      </c>
      <c r="E7" s="12">
        <v>3</v>
      </c>
      <c r="F7" s="8">
        <v>2.21</v>
      </c>
      <c r="G7" s="12">
        <v>14</v>
      </c>
      <c r="H7" s="8">
        <v>13.21</v>
      </c>
      <c r="I7" s="12">
        <v>0</v>
      </c>
    </row>
    <row r="8" spans="2:9" ht="15" customHeight="1" x14ac:dyDescent="0.2">
      <c r="B8" t="s">
        <v>23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24</v>
      </c>
      <c r="C9" s="12">
        <v>2</v>
      </c>
      <c r="D9" s="8">
        <v>0.76</v>
      </c>
      <c r="E9" s="12">
        <v>0</v>
      </c>
      <c r="F9" s="8">
        <v>0</v>
      </c>
      <c r="G9" s="12">
        <v>2</v>
      </c>
      <c r="H9" s="8">
        <v>1.89</v>
      </c>
      <c r="I9" s="12">
        <v>0</v>
      </c>
    </row>
    <row r="10" spans="2:9" ht="15" customHeight="1" x14ac:dyDescent="0.2">
      <c r="B10" t="s">
        <v>25</v>
      </c>
      <c r="C10" s="12">
        <v>3</v>
      </c>
      <c r="D10" s="8">
        <v>1.1499999999999999</v>
      </c>
      <c r="E10" s="12">
        <v>0</v>
      </c>
      <c r="F10" s="8">
        <v>0</v>
      </c>
      <c r="G10" s="12">
        <v>2</v>
      </c>
      <c r="H10" s="8">
        <v>1.89</v>
      </c>
      <c r="I10" s="12">
        <v>1</v>
      </c>
    </row>
    <row r="11" spans="2:9" ht="15" customHeight="1" x14ac:dyDescent="0.2">
      <c r="B11" t="s">
        <v>26</v>
      </c>
      <c r="C11" s="12">
        <v>66</v>
      </c>
      <c r="D11" s="8">
        <v>25.19</v>
      </c>
      <c r="E11" s="12">
        <v>38</v>
      </c>
      <c r="F11" s="8">
        <v>27.94</v>
      </c>
      <c r="G11" s="12">
        <v>28</v>
      </c>
      <c r="H11" s="8">
        <v>26.42</v>
      </c>
      <c r="I11" s="12">
        <v>0</v>
      </c>
    </row>
    <row r="12" spans="2:9" ht="15" customHeight="1" x14ac:dyDescent="0.2">
      <c r="B12" t="s">
        <v>27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28</v>
      </c>
      <c r="C13" s="12">
        <v>6</v>
      </c>
      <c r="D13" s="8">
        <v>2.29</v>
      </c>
      <c r="E13" s="12">
        <v>2</v>
      </c>
      <c r="F13" s="8">
        <v>1.47</v>
      </c>
      <c r="G13" s="12">
        <v>4</v>
      </c>
      <c r="H13" s="8">
        <v>3.77</v>
      </c>
      <c r="I13" s="12">
        <v>0</v>
      </c>
    </row>
    <row r="14" spans="2:9" ht="15" customHeight="1" x14ac:dyDescent="0.2">
      <c r="B14" t="s">
        <v>29</v>
      </c>
      <c r="C14" s="12">
        <v>9</v>
      </c>
      <c r="D14" s="8">
        <v>3.44</v>
      </c>
      <c r="E14" s="12">
        <v>5</v>
      </c>
      <c r="F14" s="8">
        <v>3.68</v>
      </c>
      <c r="G14" s="12">
        <v>3</v>
      </c>
      <c r="H14" s="8">
        <v>2.83</v>
      </c>
      <c r="I14" s="12">
        <v>0</v>
      </c>
    </row>
    <row r="15" spans="2:9" ht="15" customHeight="1" x14ac:dyDescent="0.2">
      <c r="B15" t="s">
        <v>30</v>
      </c>
      <c r="C15" s="12">
        <v>46</v>
      </c>
      <c r="D15" s="8">
        <v>17.559999999999999</v>
      </c>
      <c r="E15" s="12">
        <v>30</v>
      </c>
      <c r="F15" s="8">
        <v>22.06</v>
      </c>
      <c r="G15" s="12">
        <v>14</v>
      </c>
      <c r="H15" s="8">
        <v>13.21</v>
      </c>
      <c r="I15" s="12">
        <v>1</v>
      </c>
    </row>
    <row r="16" spans="2:9" ht="15" customHeight="1" x14ac:dyDescent="0.2">
      <c r="B16" t="s">
        <v>31</v>
      </c>
      <c r="C16" s="12">
        <v>36</v>
      </c>
      <c r="D16" s="8">
        <v>13.74</v>
      </c>
      <c r="E16" s="12">
        <v>26</v>
      </c>
      <c r="F16" s="8">
        <v>19.12</v>
      </c>
      <c r="G16" s="12">
        <v>10</v>
      </c>
      <c r="H16" s="8">
        <v>9.43</v>
      </c>
      <c r="I16" s="12">
        <v>0</v>
      </c>
    </row>
    <row r="17" spans="2:9" ht="15" customHeight="1" x14ac:dyDescent="0.2">
      <c r="B17" t="s">
        <v>32</v>
      </c>
      <c r="C17" s="12">
        <v>16</v>
      </c>
      <c r="D17" s="8">
        <v>6.11</v>
      </c>
      <c r="E17" s="12">
        <v>9</v>
      </c>
      <c r="F17" s="8">
        <v>6.62</v>
      </c>
      <c r="G17" s="12">
        <v>1</v>
      </c>
      <c r="H17" s="8">
        <v>0.94</v>
      </c>
      <c r="I17" s="12">
        <v>0</v>
      </c>
    </row>
    <row r="18" spans="2:9" ht="15" customHeight="1" x14ac:dyDescent="0.2">
      <c r="B18" t="s">
        <v>33</v>
      </c>
      <c r="C18" s="12">
        <v>18</v>
      </c>
      <c r="D18" s="8">
        <v>6.87</v>
      </c>
      <c r="E18" s="12">
        <v>4</v>
      </c>
      <c r="F18" s="8">
        <v>2.94</v>
      </c>
      <c r="G18" s="12">
        <v>5</v>
      </c>
      <c r="H18" s="8">
        <v>4.72</v>
      </c>
      <c r="I18" s="12">
        <v>0</v>
      </c>
    </row>
    <row r="19" spans="2:9" ht="15" customHeight="1" x14ac:dyDescent="0.2">
      <c r="B19" t="s">
        <v>34</v>
      </c>
      <c r="C19" s="12">
        <v>5</v>
      </c>
      <c r="D19" s="8">
        <v>1.91</v>
      </c>
      <c r="E19" s="12">
        <v>2</v>
      </c>
      <c r="F19" s="8">
        <v>1.47</v>
      </c>
      <c r="G19" s="12">
        <v>2</v>
      </c>
      <c r="H19" s="8">
        <v>1.89</v>
      </c>
      <c r="I19" s="12">
        <v>0</v>
      </c>
    </row>
    <row r="20" spans="2:9" ht="15" customHeight="1" x14ac:dyDescent="0.2">
      <c r="B20" s="9" t="s">
        <v>201</v>
      </c>
      <c r="C20" s="12">
        <f>SUM(LTBL_31386[総数／事業所数])</f>
        <v>262</v>
      </c>
      <c r="E20" s="12">
        <f>SUBTOTAL(109,LTBL_31386[個人／事業所数])</f>
        <v>136</v>
      </c>
      <c r="G20" s="12">
        <f>SUBTOTAL(109,LTBL_31386[法人／事業所数])</f>
        <v>106</v>
      </c>
      <c r="I20" s="12">
        <f>SUBTOTAL(109,LTBL_31386[法人以外の団体／事業所数])</f>
        <v>2</v>
      </c>
    </row>
    <row r="21" spans="2:9" ht="15" customHeight="1" x14ac:dyDescent="0.2">
      <c r="E21" s="11">
        <f>LTBL_31386[[#Totals],[個人／事業所数]]/LTBL_31386[[#Totals],[総数／事業所数]]</f>
        <v>0.51908396946564883</v>
      </c>
      <c r="G21" s="11">
        <f>LTBL_31386[[#Totals],[法人／事業所数]]/LTBL_31386[[#Totals],[総数／事業所数]]</f>
        <v>0.40458015267175573</v>
      </c>
      <c r="I21" s="11">
        <f>LTBL_31386[[#Totals],[法人以外の団体／事業所数]]/LTBL_31386[[#Totals],[総数／事業所数]]</f>
        <v>7.6335877862595417E-3</v>
      </c>
    </row>
    <row r="23" spans="2:9" ht="33" customHeight="1" x14ac:dyDescent="0.2">
      <c r="B23" t="s">
        <v>202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52</v>
      </c>
      <c r="C24" s="12">
        <v>25</v>
      </c>
      <c r="D24" s="8">
        <v>9.5399999999999991</v>
      </c>
      <c r="E24" s="12">
        <v>15</v>
      </c>
      <c r="F24" s="8">
        <v>11.03</v>
      </c>
      <c r="G24" s="12">
        <v>10</v>
      </c>
      <c r="H24" s="8">
        <v>9.43</v>
      </c>
      <c r="I24" s="12">
        <v>0</v>
      </c>
    </row>
    <row r="25" spans="2:9" ht="15" customHeight="1" x14ac:dyDescent="0.2">
      <c r="B25" t="s">
        <v>57</v>
      </c>
      <c r="C25" s="12">
        <v>25</v>
      </c>
      <c r="D25" s="8">
        <v>9.5399999999999991</v>
      </c>
      <c r="E25" s="12">
        <v>23</v>
      </c>
      <c r="F25" s="8">
        <v>16.91</v>
      </c>
      <c r="G25" s="12">
        <v>2</v>
      </c>
      <c r="H25" s="8">
        <v>1.89</v>
      </c>
      <c r="I25" s="12">
        <v>0</v>
      </c>
    </row>
    <row r="26" spans="2:9" ht="15" customHeight="1" x14ac:dyDescent="0.2">
      <c r="B26" t="s">
        <v>43</v>
      </c>
      <c r="C26" s="12">
        <v>24</v>
      </c>
      <c r="D26" s="8">
        <v>9.16</v>
      </c>
      <c r="E26" s="12">
        <v>7</v>
      </c>
      <c r="F26" s="8">
        <v>5.15</v>
      </c>
      <c r="G26" s="12">
        <v>17</v>
      </c>
      <c r="H26" s="8">
        <v>16.04</v>
      </c>
      <c r="I26" s="12">
        <v>0</v>
      </c>
    </row>
    <row r="27" spans="2:9" ht="15" customHeight="1" x14ac:dyDescent="0.2">
      <c r="B27" t="s">
        <v>56</v>
      </c>
      <c r="C27" s="12">
        <v>22</v>
      </c>
      <c r="D27" s="8">
        <v>8.4</v>
      </c>
      <c r="E27" s="12">
        <v>17</v>
      </c>
      <c r="F27" s="8">
        <v>12.5</v>
      </c>
      <c r="G27" s="12">
        <v>4</v>
      </c>
      <c r="H27" s="8">
        <v>3.77</v>
      </c>
      <c r="I27" s="12">
        <v>1</v>
      </c>
    </row>
    <row r="28" spans="2:9" ht="15" customHeight="1" x14ac:dyDescent="0.2">
      <c r="B28" t="s">
        <v>65</v>
      </c>
      <c r="C28" s="12">
        <v>17</v>
      </c>
      <c r="D28" s="8">
        <v>6.49</v>
      </c>
      <c r="E28" s="12">
        <v>12</v>
      </c>
      <c r="F28" s="8">
        <v>8.82</v>
      </c>
      <c r="G28" s="12">
        <v>5</v>
      </c>
      <c r="H28" s="8">
        <v>4.72</v>
      </c>
      <c r="I28" s="12">
        <v>0</v>
      </c>
    </row>
    <row r="29" spans="2:9" ht="15" customHeight="1" x14ac:dyDescent="0.2">
      <c r="B29" t="s">
        <v>59</v>
      </c>
      <c r="C29" s="12">
        <v>16</v>
      </c>
      <c r="D29" s="8">
        <v>6.11</v>
      </c>
      <c r="E29" s="12">
        <v>9</v>
      </c>
      <c r="F29" s="8">
        <v>6.62</v>
      </c>
      <c r="G29" s="12">
        <v>1</v>
      </c>
      <c r="H29" s="8">
        <v>0.94</v>
      </c>
      <c r="I29" s="12">
        <v>0</v>
      </c>
    </row>
    <row r="30" spans="2:9" ht="15" customHeight="1" x14ac:dyDescent="0.2">
      <c r="B30" t="s">
        <v>50</v>
      </c>
      <c r="C30" s="12">
        <v>15</v>
      </c>
      <c r="D30" s="8">
        <v>5.73</v>
      </c>
      <c r="E30" s="12">
        <v>10</v>
      </c>
      <c r="F30" s="8">
        <v>7.35</v>
      </c>
      <c r="G30" s="12">
        <v>5</v>
      </c>
      <c r="H30" s="8">
        <v>4.72</v>
      </c>
      <c r="I30" s="12">
        <v>0</v>
      </c>
    </row>
    <row r="31" spans="2:9" ht="15" customHeight="1" x14ac:dyDescent="0.2">
      <c r="B31" t="s">
        <v>61</v>
      </c>
      <c r="C31" s="12">
        <v>12</v>
      </c>
      <c r="D31" s="8">
        <v>4.58</v>
      </c>
      <c r="E31" s="12">
        <v>0</v>
      </c>
      <c r="F31" s="8">
        <v>0</v>
      </c>
      <c r="G31" s="12">
        <v>3</v>
      </c>
      <c r="H31" s="8">
        <v>2.83</v>
      </c>
      <c r="I31" s="12">
        <v>0</v>
      </c>
    </row>
    <row r="32" spans="2:9" ht="15" customHeight="1" x14ac:dyDescent="0.2">
      <c r="B32" t="s">
        <v>44</v>
      </c>
      <c r="C32" s="12">
        <v>11</v>
      </c>
      <c r="D32" s="8">
        <v>4.2</v>
      </c>
      <c r="E32" s="12">
        <v>8</v>
      </c>
      <c r="F32" s="8">
        <v>5.88</v>
      </c>
      <c r="G32" s="12">
        <v>3</v>
      </c>
      <c r="H32" s="8">
        <v>2.83</v>
      </c>
      <c r="I32" s="12">
        <v>0</v>
      </c>
    </row>
    <row r="33" spans="2:9" ht="15" customHeight="1" x14ac:dyDescent="0.2">
      <c r="B33" t="s">
        <v>51</v>
      </c>
      <c r="C33" s="12">
        <v>10</v>
      </c>
      <c r="D33" s="8">
        <v>3.82</v>
      </c>
      <c r="E33" s="12">
        <v>7</v>
      </c>
      <c r="F33" s="8">
        <v>5.15</v>
      </c>
      <c r="G33" s="12">
        <v>3</v>
      </c>
      <c r="H33" s="8">
        <v>2.83</v>
      </c>
      <c r="I33" s="12">
        <v>0</v>
      </c>
    </row>
    <row r="34" spans="2:9" ht="15" customHeight="1" x14ac:dyDescent="0.2">
      <c r="B34" t="s">
        <v>67</v>
      </c>
      <c r="C34" s="12">
        <v>9</v>
      </c>
      <c r="D34" s="8">
        <v>3.44</v>
      </c>
      <c r="E34" s="12">
        <v>2</v>
      </c>
      <c r="F34" s="8">
        <v>1.47</v>
      </c>
      <c r="G34" s="12">
        <v>7</v>
      </c>
      <c r="H34" s="8">
        <v>6.6</v>
      </c>
      <c r="I34" s="12">
        <v>0</v>
      </c>
    </row>
    <row r="35" spans="2:9" ht="15" customHeight="1" x14ac:dyDescent="0.2">
      <c r="B35" t="s">
        <v>49</v>
      </c>
      <c r="C35" s="12">
        <v>7</v>
      </c>
      <c r="D35" s="8">
        <v>2.67</v>
      </c>
      <c r="E35" s="12">
        <v>5</v>
      </c>
      <c r="F35" s="8">
        <v>3.68</v>
      </c>
      <c r="G35" s="12">
        <v>2</v>
      </c>
      <c r="H35" s="8">
        <v>1.89</v>
      </c>
      <c r="I35" s="12">
        <v>0</v>
      </c>
    </row>
    <row r="36" spans="2:9" ht="15" customHeight="1" x14ac:dyDescent="0.2">
      <c r="B36" t="s">
        <v>66</v>
      </c>
      <c r="C36" s="12">
        <v>7</v>
      </c>
      <c r="D36" s="8">
        <v>2.67</v>
      </c>
      <c r="E36" s="12">
        <v>1</v>
      </c>
      <c r="F36" s="8">
        <v>0.74</v>
      </c>
      <c r="G36" s="12">
        <v>5</v>
      </c>
      <c r="H36" s="8">
        <v>4.72</v>
      </c>
      <c r="I36" s="12">
        <v>0</v>
      </c>
    </row>
    <row r="37" spans="2:9" ht="15" customHeight="1" x14ac:dyDescent="0.2">
      <c r="B37" t="s">
        <v>55</v>
      </c>
      <c r="C37" s="12">
        <v>6</v>
      </c>
      <c r="D37" s="8">
        <v>2.29</v>
      </c>
      <c r="E37" s="12">
        <v>3</v>
      </c>
      <c r="F37" s="8">
        <v>2.21</v>
      </c>
      <c r="G37" s="12">
        <v>2</v>
      </c>
      <c r="H37" s="8">
        <v>1.89</v>
      </c>
      <c r="I37" s="12">
        <v>0</v>
      </c>
    </row>
    <row r="38" spans="2:9" ht="15" customHeight="1" x14ac:dyDescent="0.2">
      <c r="B38" t="s">
        <v>60</v>
      </c>
      <c r="C38" s="12">
        <v>6</v>
      </c>
      <c r="D38" s="8">
        <v>2.29</v>
      </c>
      <c r="E38" s="12">
        <v>4</v>
      </c>
      <c r="F38" s="8">
        <v>2.94</v>
      </c>
      <c r="G38" s="12">
        <v>2</v>
      </c>
      <c r="H38" s="8">
        <v>1.89</v>
      </c>
      <c r="I38" s="12">
        <v>0</v>
      </c>
    </row>
    <row r="39" spans="2:9" ht="15" customHeight="1" x14ac:dyDescent="0.2">
      <c r="B39" t="s">
        <v>69</v>
      </c>
      <c r="C39" s="12">
        <v>4</v>
      </c>
      <c r="D39" s="8">
        <v>1.53</v>
      </c>
      <c r="E39" s="12">
        <v>0</v>
      </c>
      <c r="F39" s="8">
        <v>0</v>
      </c>
      <c r="G39" s="12">
        <v>4</v>
      </c>
      <c r="H39" s="8">
        <v>3.77</v>
      </c>
      <c r="I39" s="12">
        <v>0</v>
      </c>
    </row>
    <row r="40" spans="2:9" ht="15" customHeight="1" x14ac:dyDescent="0.2">
      <c r="B40" t="s">
        <v>92</v>
      </c>
      <c r="C40" s="12">
        <v>4</v>
      </c>
      <c r="D40" s="8">
        <v>1.53</v>
      </c>
      <c r="E40" s="12">
        <v>2</v>
      </c>
      <c r="F40" s="8">
        <v>1.47</v>
      </c>
      <c r="G40" s="12">
        <v>2</v>
      </c>
      <c r="H40" s="8">
        <v>1.89</v>
      </c>
      <c r="I40" s="12">
        <v>0</v>
      </c>
    </row>
    <row r="41" spans="2:9" ht="15" customHeight="1" x14ac:dyDescent="0.2">
      <c r="B41" t="s">
        <v>64</v>
      </c>
      <c r="C41" s="12">
        <v>4</v>
      </c>
      <c r="D41" s="8">
        <v>1.53</v>
      </c>
      <c r="E41" s="12">
        <v>0</v>
      </c>
      <c r="F41" s="8">
        <v>0</v>
      </c>
      <c r="G41" s="12">
        <v>4</v>
      </c>
      <c r="H41" s="8">
        <v>3.77</v>
      </c>
      <c r="I41" s="12">
        <v>0</v>
      </c>
    </row>
    <row r="42" spans="2:9" ht="15" customHeight="1" x14ac:dyDescent="0.2">
      <c r="B42" t="s">
        <v>89</v>
      </c>
      <c r="C42" s="12">
        <v>4</v>
      </c>
      <c r="D42" s="8">
        <v>1.53</v>
      </c>
      <c r="E42" s="12">
        <v>1</v>
      </c>
      <c r="F42" s="8">
        <v>0.74</v>
      </c>
      <c r="G42" s="12">
        <v>3</v>
      </c>
      <c r="H42" s="8">
        <v>2.83</v>
      </c>
      <c r="I42" s="12">
        <v>0</v>
      </c>
    </row>
    <row r="43" spans="2:9" ht="15" customHeight="1" x14ac:dyDescent="0.2">
      <c r="B43" t="s">
        <v>45</v>
      </c>
      <c r="C43" s="12">
        <v>3</v>
      </c>
      <c r="D43" s="8">
        <v>1.1499999999999999</v>
      </c>
      <c r="E43" s="12">
        <v>2</v>
      </c>
      <c r="F43" s="8">
        <v>1.47</v>
      </c>
      <c r="G43" s="12">
        <v>1</v>
      </c>
      <c r="H43" s="8">
        <v>0.94</v>
      </c>
      <c r="I43" s="12">
        <v>0</v>
      </c>
    </row>
    <row r="44" spans="2:9" ht="15" customHeight="1" x14ac:dyDescent="0.2">
      <c r="B44" t="s">
        <v>54</v>
      </c>
      <c r="C44" s="12">
        <v>3</v>
      </c>
      <c r="D44" s="8">
        <v>1.1499999999999999</v>
      </c>
      <c r="E44" s="12">
        <v>2</v>
      </c>
      <c r="F44" s="8">
        <v>1.47</v>
      </c>
      <c r="G44" s="12">
        <v>1</v>
      </c>
      <c r="H44" s="8">
        <v>0.94</v>
      </c>
      <c r="I44" s="12">
        <v>0</v>
      </c>
    </row>
    <row r="47" spans="2:9" ht="33" customHeight="1" x14ac:dyDescent="0.2">
      <c r="B47" t="s">
        <v>203</v>
      </c>
      <c r="C47" s="10" t="s">
        <v>36</v>
      </c>
      <c r="D47" s="10" t="s">
        <v>37</v>
      </c>
      <c r="E47" s="10" t="s">
        <v>38</v>
      </c>
      <c r="F47" s="10" t="s">
        <v>39</v>
      </c>
      <c r="G47" s="10" t="s">
        <v>40</v>
      </c>
      <c r="H47" s="10" t="s">
        <v>41</v>
      </c>
      <c r="I47" s="10" t="s">
        <v>42</v>
      </c>
    </row>
    <row r="48" spans="2:9" ht="15" customHeight="1" x14ac:dyDescent="0.2">
      <c r="B48" t="s">
        <v>138</v>
      </c>
      <c r="C48" s="12">
        <v>17</v>
      </c>
      <c r="D48" s="8">
        <v>6.49</v>
      </c>
      <c r="E48" s="12">
        <v>12</v>
      </c>
      <c r="F48" s="8">
        <v>8.82</v>
      </c>
      <c r="G48" s="12">
        <v>5</v>
      </c>
      <c r="H48" s="8">
        <v>4.72</v>
      </c>
      <c r="I48" s="12">
        <v>0</v>
      </c>
    </row>
    <row r="49" spans="2:9" ht="15" customHeight="1" x14ac:dyDescent="0.2">
      <c r="B49" t="s">
        <v>115</v>
      </c>
      <c r="C49" s="12">
        <v>13</v>
      </c>
      <c r="D49" s="8">
        <v>4.96</v>
      </c>
      <c r="E49" s="12">
        <v>13</v>
      </c>
      <c r="F49" s="8">
        <v>9.56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100</v>
      </c>
      <c r="C50" s="12">
        <v>12</v>
      </c>
      <c r="D50" s="8">
        <v>4.58</v>
      </c>
      <c r="E50" s="12">
        <v>2</v>
      </c>
      <c r="F50" s="8">
        <v>1.47</v>
      </c>
      <c r="G50" s="12">
        <v>10</v>
      </c>
      <c r="H50" s="8">
        <v>9.43</v>
      </c>
      <c r="I50" s="12">
        <v>0</v>
      </c>
    </row>
    <row r="51" spans="2:9" ht="15" customHeight="1" x14ac:dyDescent="0.2">
      <c r="B51" t="s">
        <v>110</v>
      </c>
      <c r="C51" s="12">
        <v>8</v>
      </c>
      <c r="D51" s="8">
        <v>3.05</v>
      </c>
      <c r="E51" s="12">
        <v>8</v>
      </c>
      <c r="F51" s="8">
        <v>5.88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114</v>
      </c>
      <c r="C52" s="12">
        <v>8</v>
      </c>
      <c r="D52" s="8">
        <v>3.05</v>
      </c>
      <c r="E52" s="12">
        <v>8</v>
      </c>
      <c r="F52" s="8">
        <v>5.88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113</v>
      </c>
      <c r="C53" s="12">
        <v>7</v>
      </c>
      <c r="D53" s="8">
        <v>2.67</v>
      </c>
      <c r="E53" s="12">
        <v>3</v>
      </c>
      <c r="F53" s="8">
        <v>2.21</v>
      </c>
      <c r="G53" s="12">
        <v>3</v>
      </c>
      <c r="H53" s="8">
        <v>2.83</v>
      </c>
      <c r="I53" s="12">
        <v>1</v>
      </c>
    </row>
    <row r="54" spans="2:9" ht="15" customHeight="1" x14ac:dyDescent="0.2">
      <c r="B54" t="s">
        <v>140</v>
      </c>
      <c r="C54" s="12">
        <v>7</v>
      </c>
      <c r="D54" s="8">
        <v>2.67</v>
      </c>
      <c r="E54" s="12">
        <v>0</v>
      </c>
      <c r="F54" s="8">
        <v>0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169</v>
      </c>
      <c r="C55" s="12">
        <v>6</v>
      </c>
      <c r="D55" s="8">
        <v>2.29</v>
      </c>
      <c r="E55" s="12">
        <v>0</v>
      </c>
      <c r="F55" s="8">
        <v>0</v>
      </c>
      <c r="G55" s="12">
        <v>5</v>
      </c>
      <c r="H55" s="8">
        <v>4.72</v>
      </c>
      <c r="I55" s="12">
        <v>0</v>
      </c>
    </row>
    <row r="56" spans="2:9" ht="15" customHeight="1" x14ac:dyDescent="0.2">
      <c r="B56" t="s">
        <v>145</v>
      </c>
      <c r="C56" s="12">
        <v>6</v>
      </c>
      <c r="D56" s="8">
        <v>2.29</v>
      </c>
      <c r="E56" s="12">
        <v>1</v>
      </c>
      <c r="F56" s="8">
        <v>0.74</v>
      </c>
      <c r="G56" s="12">
        <v>5</v>
      </c>
      <c r="H56" s="8">
        <v>4.72</v>
      </c>
      <c r="I56" s="12">
        <v>0</v>
      </c>
    </row>
    <row r="57" spans="2:9" ht="15" customHeight="1" x14ac:dyDescent="0.2">
      <c r="B57" t="s">
        <v>116</v>
      </c>
      <c r="C57" s="12">
        <v>6</v>
      </c>
      <c r="D57" s="8">
        <v>2.29</v>
      </c>
      <c r="E57" s="12">
        <v>0</v>
      </c>
      <c r="F57" s="8">
        <v>0</v>
      </c>
      <c r="G57" s="12">
        <v>1</v>
      </c>
      <c r="H57" s="8">
        <v>0.94</v>
      </c>
      <c r="I57" s="12">
        <v>0</v>
      </c>
    </row>
    <row r="58" spans="2:9" ht="15" customHeight="1" x14ac:dyDescent="0.2">
      <c r="B58" t="s">
        <v>101</v>
      </c>
      <c r="C58" s="12">
        <v>5</v>
      </c>
      <c r="D58" s="8">
        <v>1.91</v>
      </c>
      <c r="E58" s="12">
        <v>1</v>
      </c>
      <c r="F58" s="8">
        <v>0.74</v>
      </c>
      <c r="G58" s="12">
        <v>4</v>
      </c>
      <c r="H58" s="8">
        <v>3.77</v>
      </c>
      <c r="I58" s="12">
        <v>0</v>
      </c>
    </row>
    <row r="59" spans="2:9" ht="15" customHeight="1" x14ac:dyDescent="0.2">
      <c r="B59" t="s">
        <v>126</v>
      </c>
      <c r="C59" s="12">
        <v>5</v>
      </c>
      <c r="D59" s="8">
        <v>1.91</v>
      </c>
      <c r="E59" s="12">
        <v>3</v>
      </c>
      <c r="F59" s="8">
        <v>2.21</v>
      </c>
      <c r="G59" s="12">
        <v>2</v>
      </c>
      <c r="H59" s="8">
        <v>1.89</v>
      </c>
      <c r="I59" s="12">
        <v>0</v>
      </c>
    </row>
    <row r="60" spans="2:9" ht="15" customHeight="1" x14ac:dyDescent="0.2">
      <c r="B60" t="s">
        <v>158</v>
      </c>
      <c r="C60" s="12">
        <v>5</v>
      </c>
      <c r="D60" s="8">
        <v>1.91</v>
      </c>
      <c r="E60" s="12">
        <v>4</v>
      </c>
      <c r="F60" s="8">
        <v>2.94</v>
      </c>
      <c r="G60" s="12">
        <v>1</v>
      </c>
      <c r="H60" s="8">
        <v>0.94</v>
      </c>
      <c r="I60" s="12">
        <v>0</v>
      </c>
    </row>
    <row r="61" spans="2:9" ht="15" customHeight="1" x14ac:dyDescent="0.2">
      <c r="B61" t="s">
        <v>102</v>
      </c>
      <c r="C61" s="12">
        <v>5</v>
      </c>
      <c r="D61" s="8">
        <v>1.91</v>
      </c>
      <c r="E61" s="12">
        <v>4</v>
      </c>
      <c r="F61" s="8">
        <v>2.94</v>
      </c>
      <c r="G61" s="12">
        <v>1</v>
      </c>
      <c r="H61" s="8">
        <v>0.94</v>
      </c>
      <c r="I61" s="12">
        <v>0</v>
      </c>
    </row>
    <row r="62" spans="2:9" ht="15" customHeight="1" x14ac:dyDescent="0.2">
      <c r="B62" t="s">
        <v>136</v>
      </c>
      <c r="C62" s="12">
        <v>5</v>
      </c>
      <c r="D62" s="8">
        <v>1.91</v>
      </c>
      <c r="E62" s="12">
        <v>3</v>
      </c>
      <c r="F62" s="8">
        <v>2.21</v>
      </c>
      <c r="G62" s="12">
        <v>2</v>
      </c>
      <c r="H62" s="8">
        <v>1.89</v>
      </c>
      <c r="I62" s="12">
        <v>0</v>
      </c>
    </row>
    <row r="63" spans="2:9" ht="15" customHeight="1" x14ac:dyDescent="0.2">
      <c r="B63" t="s">
        <v>143</v>
      </c>
      <c r="C63" s="12">
        <v>5</v>
      </c>
      <c r="D63" s="8">
        <v>1.91</v>
      </c>
      <c r="E63" s="12">
        <v>5</v>
      </c>
      <c r="F63" s="8">
        <v>3.68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132</v>
      </c>
      <c r="C64" s="12">
        <v>5</v>
      </c>
      <c r="D64" s="8">
        <v>1.91</v>
      </c>
      <c r="E64" s="12">
        <v>1</v>
      </c>
      <c r="F64" s="8">
        <v>0.74</v>
      </c>
      <c r="G64" s="12">
        <v>4</v>
      </c>
      <c r="H64" s="8">
        <v>3.77</v>
      </c>
      <c r="I64" s="12">
        <v>0</v>
      </c>
    </row>
    <row r="65" spans="2:9" ht="15" customHeight="1" x14ac:dyDescent="0.2">
      <c r="B65" t="s">
        <v>108</v>
      </c>
      <c r="C65" s="12">
        <v>5</v>
      </c>
      <c r="D65" s="8">
        <v>1.91</v>
      </c>
      <c r="E65" s="12">
        <v>2</v>
      </c>
      <c r="F65" s="8">
        <v>1.47</v>
      </c>
      <c r="G65" s="12">
        <v>3</v>
      </c>
      <c r="H65" s="8">
        <v>2.83</v>
      </c>
      <c r="I65" s="12">
        <v>0</v>
      </c>
    </row>
    <row r="66" spans="2:9" ht="15" customHeight="1" x14ac:dyDescent="0.2">
      <c r="B66" t="s">
        <v>118</v>
      </c>
      <c r="C66" s="12">
        <v>5</v>
      </c>
      <c r="D66" s="8">
        <v>1.91</v>
      </c>
      <c r="E66" s="12">
        <v>5</v>
      </c>
      <c r="F66" s="8">
        <v>3.68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104</v>
      </c>
      <c r="C67" s="12">
        <v>4</v>
      </c>
      <c r="D67" s="8">
        <v>1.53</v>
      </c>
      <c r="E67" s="12">
        <v>3</v>
      </c>
      <c r="F67" s="8">
        <v>2.21</v>
      </c>
      <c r="G67" s="12">
        <v>1</v>
      </c>
      <c r="H67" s="8">
        <v>0.94</v>
      </c>
      <c r="I67" s="12">
        <v>0</v>
      </c>
    </row>
    <row r="68" spans="2:9" ht="15" customHeight="1" x14ac:dyDescent="0.2">
      <c r="B68" t="s">
        <v>105</v>
      </c>
      <c r="C68" s="12">
        <v>4</v>
      </c>
      <c r="D68" s="8">
        <v>1.53</v>
      </c>
      <c r="E68" s="12">
        <v>1</v>
      </c>
      <c r="F68" s="8">
        <v>0.74</v>
      </c>
      <c r="G68" s="12">
        <v>3</v>
      </c>
      <c r="H68" s="8">
        <v>2.83</v>
      </c>
      <c r="I68" s="12">
        <v>0</v>
      </c>
    </row>
    <row r="69" spans="2:9" ht="15" customHeight="1" x14ac:dyDescent="0.2">
      <c r="B69" t="s">
        <v>106</v>
      </c>
      <c r="C69" s="12">
        <v>4</v>
      </c>
      <c r="D69" s="8">
        <v>1.53</v>
      </c>
      <c r="E69" s="12">
        <v>4</v>
      </c>
      <c r="F69" s="8">
        <v>2.94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107</v>
      </c>
      <c r="C70" s="12">
        <v>4</v>
      </c>
      <c r="D70" s="8">
        <v>1.53</v>
      </c>
      <c r="E70" s="12">
        <v>3</v>
      </c>
      <c r="F70" s="8">
        <v>2.21</v>
      </c>
      <c r="G70" s="12">
        <v>1</v>
      </c>
      <c r="H70" s="8">
        <v>0.94</v>
      </c>
      <c r="I70" s="12">
        <v>0</v>
      </c>
    </row>
    <row r="71" spans="2:9" ht="15" customHeight="1" x14ac:dyDescent="0.2">
      <c r="B71" t="s">
        <v>117</v>
      </c>
      <c r="C71" s="12">
        <v>4</v>
      </c>
      <c r="D71" s="8">
        <v>1.53</v>
      </c>
      <c r="E71" s="12">
        <v>4</v>
      </c>
      <c r="F71" s="8">
        <v>2.94</v>
      </c>
      <c r="G71" s="12">
        <v>0</v>
      </c>
      <c r="H71" s="8">
        <v>0</v>
      </c>
      <c r="I71" s="12">
        <v>0</v>
      </c>
    </row>
    <row r="73" spans="2:9" ht="15" customHeight="1" x14ac:dyDescent="0.2">
      <c r="B73" t="s">
        <v>204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81EF7-7AD5-47CD-B062-B28F6CB463F3}">
  <sheetPr>
    <pageSetUpPr fitToPage="1"/>
  </sheetPr>
  <dimension ref="A1:H321"/>
  <sheetViews>
    <sheetView workbookViewId="0"/>
  </sheetViews>
  <sheetFormatPr defaultRowHeight="13.2" x14ac:dyDescent="0.2"/>
  <cols>
    <col min="1" max="1" width="40" bestFit="1" customWidth="1"/>
    <col min="2" max="8" width="10.44140625" customWidth="1"/>
  </cols>
  <sheetData>
    <row r="1" spans="1:8" ht="37.5" customHeight="1" x14ac:dyDescent="0.2">
      <c r="A1" s="6" t="s">
        <v>35</v>
      </c>
      <c r="B1" s="7" t="s">
        <v>36</v>
      </c>
      <c r="C1" s="7" t="s">
        <v>37</v>
      </c>
      <c r="D1" s="7" t="s">
        <v>38</v>
      </c>
      <c r="E1" s="7" t="s">
        <v>39</v>
      </c>
      <c r="F1" s="7" t="s">
        <v>40</v>
      </c>
      <c r="G1" s="7" t="s">
        <v>41</v>
      </c>
      <c r="H1" s="7" t="s">
        <v>42</v>
      </c>
    </row>
    <row r="2" spans="1:8" x14ac:dyDescent="0.2">
      <c r="A2" s="1" t="s">
        <v>0</v>
      </c>
      <c r="B2" s="4">
        <v>13637</v>
      </c>
      <c r="C2" s="5">
        <v>100.00999999999998</v>
      </c>
      <c r="D2" s="4">
        <v>6987</v>
      </c>
      <c r="E2" s="5">
        <v>99.99</v>
      </c>
      <c r="F2" s="4">
        <v>6307</v>
      </c>
      <c r="G2" s="5">
        <v>99.990000000000009</v>
      </c>
      <c r="H2" s="4">
        <v>49</v>
      </c>
    </row>
    <row r="3" spans="1:8" x14ac:dyDescent="0.2">
      <c r="A3" s="2" t="s">
        <v>20</v>
      </c>
      <c r="B3" s="4">
        <v>4</v>
      </c>
      <c r="C3" s="5">
        <v>0.03</v>
      </c>
      <c r="D3" s="4">
        <v>1</v>
      </c>
      <c r="E3" s="5">
        <v>0.01</v>
      </c>
      <c r="F3" s="4">
        <v>3</v>
      </c>
      <c r="G3" s="5">
        <v>0.05</v>
      </c>
      <c r="H3" s="4">
        <v>0</v>
      </c>
    </row>
    <row r="4" spans="1:8" x14ac:dyDescent="0.2">
      <c r="A4" s="2" t="s">
        <v>21</v>
      </c>
      <c r="B4" s="4">
        <v>1674</v>
      </c>
      <c r="C4" s="5">
        <v>12.28</v>
      </c>
      <c r="D4" s="4">
        <v>494</v>
      </c>
      <c r="E4" s="5">
        <v>7.07</v>
      </c>
      <c r="F4" s="4">
        <v>1178</v>
      </c>
      <c r="G4" s="5">
        <v>18.68</v>
      </c>
      <c r="H4" s="4">
        <v>0</v>
      </c>
    </row>
    <row r="5" spans="1:8" x14ac:dyDescent="0.2">
      <c r="A5" s="2" t="s">
        <v>22</v>
      </c>
      <c r="B5" s="4">
        <v>852</v>
      </c>
      <c r="C5" s="5">
        <v>6.25</v>
      </c>
      <c r="D5" s="4">
        <v>317</v>
      </c>
      <c r="E5" s="5">
        <v>4.54</v>
      </c>
      <c r="F5" s="4">
        <v>533</v>
      </c>
      <c r="G5" s="5">
        <v>8.4499999999999993</v>
      </c>
      <c r="H5" s="4">
        <v>1</v>
      </c>
    </row>
    <row r="6" spans="1:8" x14ac:dyDescent="0.2">
      <c r="A6" s="2" t="s">
        <v>23</v>
      </c>
      <c r="B6" s="4">
        <v>30</v>
      </c>
      <c r="C6" s="5">
        <v>0.22</v>
      </c>
      <c r="D6" s="4">
        <v>0</v>
      </c>
      <c r="E6" s="5">
        <v>0</v>
      </c>
      <c r="F6" s="4">
        <v>24</v>
      </c>
      <c r="G6" s="5">
        <v>0.38</v>
      </c>
      <c r="H6" s="4">
        <v>0</v>
      </c>
    </row>
    <row r="7" spans="1:8" x14ac:dyDescent="0.2">
      <c r="A7" s="2" t="s">
        <v>24</v>
      </c>
      <c r="B7" s="4">
        <v>120</v>
      </c>
      <c r="C7" s="5">
        <v>0.88</v>
      </c>
      <c r="D7" s="4">
        <v>16</v>
      </c>
      <c r="E7" s="5">
        <v>0.23</v>
      </c>
      <c r="F7" s="4">
        <v>104</v>
      </c>
      <c r="G7" s="5">
        <v>1.65</v>
      </c>
      <c r="H7" s="4">
        <v>0</v>
      </c>
    </row>
    <row r="8" spans="1:8" x14ac:dyDescent="0.2">
      <c r="A8" s="2" t="s">
        <v>25</v>
      </c>
      <c r="B8" s="4">
        <v>121</v>
      </c>
      <c r="C8" s="5">
        <v>0.89</v>
      </c>
      <c r="D8" s="4">
        <v>22</v>
      </c>
      <c r="E8" s="5">
        <v>0.31</v>
      </c>
      <c r="F8" s="4">
        <v>95</v>
      </c>
      <c r="G8" s="5">
        <v>1.51</v>
      </c>
      <c r="H8" s="4">
        <v>4</v>
      </c>
    </row>
    <row r="9" spans="1:8" x14ac:dyDescent="0.2">
      <c r="A9" s="2" t="s">
        <v>26</v>
      </c>
      <c r="B9" s="4">
        <v>3430</v>
      </c>
      <c r="C9" s="5">
        <v>25.15</v>
      </c>
      <c r="D9" s="4">
        <v>1550</v>
      </c>
      <c r="E9" s="5">
        <v>22.18</v>
      </c>
      <c r="F9" s="4">
        <v>1874</v>
      </c>
      <c r="G9" s="5">
        <v>29.71</v>
      </c>
      <c r="H9" s="4">
        <v>6</v>
      </c>
    </row>
    <row r="10" spans="1:8" x14ac:dyDescent="0.2">
      <c r="A10" s="2" t="s">
        <v>27</v>
      </c>
      <c r="B10" s="4">
        <v>132</v>
      </c>
      <c r="C10" s="5">
        <v>0.97</v>
      </c>
      <c r="D10" s="4">
        <v>22</v>
      </c>
      <c r="E10" s="5">
        <v>0.31</v>
      </c>
      <c r="F10" s="4">
        <v>110</v>
      </c>
      <c r="G10" s="5">
        <v>1.74</v>
      </c>
      <c r="H10" s="4">
        <v>0</v>
      </c>
    </row>
    <row r="11" spans="1:8" x14ac:dyDescent="0.2">
      <c r="A11" s="2" t="s">
        <v>28</v>
      </c>
      <c r="B11" s="4">
        <v>1006</v>
      </c>
      <c r="C11" s="5">
        <v>7.38</v>
      </c>
      <c r="D11" s="4">
        <v>385</v>
      </c>
      <c r="E11" s="5">
        <v>5.51</v>
      </c>
      <c r="F11" s="4">
        <v>619</v>
      </c>
      <c r="G11" s="5">
        <v>9.81</v>
      </c>
      <c r="H11" s="4">
        <v>0</v>
      </c>
    </row>
    <row r="12" spans="1:8" x14ac:dyDescent="0.2">
      <c r="A12" s="2" t="s">
        <v>29</v>
      </c>
      <c r="B12" s="4">
        <v>643</v>
      </c>
      <c r="C12" s="5">
        <v>4.72</v>
      </c>
      <c r="D12" s="4">
        <v>342</v>
      </c>
      <c r="E12" s="5">
        <v>4.8899999999999997</v>
      </c>
      <c r="F12" s="4">
        <v>291</v>
      </c>
      <c r="G12" s="5">
        <v>4.6100000000000003</v>
      </c>
      <c r="H12" s="4">
        <v>1</v>
      </c>
    </row>
    <row r="13" spans="1:8" x14ac:dyDescent="0.2">
      <c r="A13" s="2" t="s">
        <v>30</v>
      </c>
      <c r="B13" s="4">
        <v>1831</v>
      </c>
      <c r="C13" s="5">
        <v>13.43</v>
      </c>
      <c r="D13" s="4">
        <v>1458</v>
      </c>
      <c r="E13" s="5">
        <v>20.87</v>
      </c>
      <c r="F13" s="4">
        <v>358</v>
      </c>
      <c r="G13" s="5">
        <v>5.68</v>
      </c>
      <c r="H13" s="4">
        <v>2</v>
      </c>
    </row>
    <row r="14" spans="1:8" x14ac:dyDescent="0.2">
      <c r="A14" s="2" t="s">
        <v>31</v>
      </c>
      <c r="B14" s="4">
        <v>2023</v>
      </c>
      <c r="C14" s="5">
        <v>14.83</v>
      </c>
      <c r="D14" s="4">
        <v>1581</v>
      </c>
      <c r="E14" s="5">
        <v>22.63</v>
      </c>
      <c r="F14" s="4">
        <v>427</v>
      </c>
      <c r="G14" s="5">
        <v>6.77</v>
      </c>
      <c r="H14" s="4">
        <v>5</v>
      </c>
    </row>
    <row r="15" spans="1:8" x14ac:dyDescent="0.2">
      <c r="A15" s="2" t="s">
        <v>32</v>
      </c>
      <c r="B15" s="4">
        <v>621</v>
      </c>
      <c r="C15" s="5">
        <v>4.55</v>
      </c>
      <c r="D15" s="4">
        <v>315</v>
      </c>
      <c r="E15" s="5">
        <v>4.51</v>
      </c>
      <c r="F15" s="4">
        <v>135</v>
      </c>
      <c r="G15" s="5">
        <v>2.14</v>
      </c>
      <c r="H15" s="4">
        <v>5</v>
      </c>
    </row>
    <row r="16" spans="1:8" x14ac:dyDescent="0.2">
      <c r="A16" s="2" t="s">
        <v>33</v>
      </c>
      <c r="B16" s="4">
        <v>629</v>
      </c>
      <c r="C16" s="5">
        <v>4.6100000000000003</v>
      </c>
      <c r="D16" s="4">
        <v>308</v>
      </c>
      <c r="E16" s="5">
        <v>4.41</v>
      </c>
      <c r="F16" s="4">
        <v>258</v>
      </c>
      <c r="G16" s="5">
        <v>4.09</v>
      </c>
      <c r="H16" s="4">
        <v>5</v>
      </c>
    </row>
    <row r="17" spans="1:8" x14ac:dyDescent="0.2">
      <c r="A17" s="2" t="s">
        <v>34</v>
      </c>
      <c r="B17" s="4">
        <v>521</v>
      </c>
      <c r="C17" s="5">
        <v>3.82</v>
      </c>
      <c r="D17" s="4">
        <v>176</v>
      </c>
      <c r="E17" s="5">
        <v>2.52</v>
      </c>
      <c r="F17" s="4">
        <v>298</v>
      </c>
      <c r="G17" s="5">
        <v>4.72</v>
      </c>
      <c r="H17" s="4">
        <v>20</v>
      </c>
    </row>
    <row r="18" spans="1:8" x14ac:dyDescent="0.2">
      <c r="A18" s="1" t="s">
        <v>1</v>
      </c>
      <c r="B18" s="4">
        <v>4704</v>
      </c>
      <c r="C18" s="5">
        <v>99.999999999999986</v>
      </c>
      <c r="D18" s="4">
        <v>2347</v>
      </c>
      <c r="E18" s="5">
        <v>99.98</v>
      </c>
      <c r="F18" s="4">
        <v>2264</v>
      </c>
      <c r="G18" s="5">
        <v>99.999999999999972</v>
      </c>
      <c r="H18" s="4">
        <v>9</v>
      </c>
    </row>
    <row r="19" spans="1:8" x14ac:dyDescent="0.2">
      <c r="A19" s="2" t="s">
        <v>20</v>
      </c>
      <c r="B19" s="4">
        <v>2</v>
      </c>
      <c r="C19" s="5">
        <v>0.04</v>
      </c>
      <c r="D19" s="4">
        <v>0</v>
      </c>
      <c r="E19" s="5">
        <v>0</v>
      </c>
      <c r="F19" s="4">
        <v>2</v>
      </c>
      <c r="G19" s="5">
        <v>0.09</v>
      </c>
      <c r="H19" s="4">
        <v>0</v>
      </c>
    </row>
    <row r="20" spans="1:8" x14ac:dyDescent="0.2">
      <c r="A20" s="2" t="s">
        <v>21</v>
      </c>
      <c r="B20" s="4">
        <v>537</v>
      </c>
      <c r="C20" s="5">
        <v>11.42</v>
      </c>
      <c r="D20" s="4">
        <v>104</v>
      </c>
      <c r="E20" s="5">
        <v>4.43</v>
      </c>
      <c r="F20" s="4">
        <v>431</v>
      </c>
      <c r="G20" s="5">
        <v>19.04</v>
      </c>
      <c r="H20" s="4">
        <v>0</v>
      </c>
    </row>
    <row r="21" spans="1:8" x14ac:dyDescent="0.2">
      <c r="A21" s="2" t="s">
        <v>22</v>
      </c>
      <c r="B21" s="4">
        <v>308</v>
      </c>
      <c r="C21" s="5">
        <v>6.55</v>
      </c>
      <c r="D21" s="4">
        <v>124</v>
      </c>
      <c r="E21" s="5">
        <v>5.28</v>
      </c>
      <c r="F21" s="4">
        <v>183</v>
      </c>
      <c r="G21" s="5">
        <v>8.08</v>
      </c>
      <c r="H21" s="4">
        <v>0</v>
      </c>
    </row>
    <row r="22" spans="1:8" x14ac:dyDescent="0.2">
      <c r="A22" s="2" t="s">
        <v>23</v>
      </c>
      <c r="B22" s="4">
        <v>5</v>
      </c>
      <c r="C22" s="5">
        <v>0.11</v>
      </c>
      <c r="D22" s="4">
        <v>0</v>
      </c>
      <c r="E22" s="5">
        <v>0</v>
      </c>
      <c r="F22" s="4">
        <v>5</v>
      </c>
      <c r="G22" s="5">
        <v>0.22</v>
      </c>
      <c r="H22" s="4">
        <v>0</v>
      </c>
    </row>
    <row r="23" spans="1:8" x14ac:dyDescent="0.2">
      <c r="A23" s="2" t="s">
        <v>24</v>
      </c>
      <c r="B23" s="4">
        <v>51</v>
      </c>
      <c r="C23" s="5">
        <v>1.08</v>
      </c>
      <c r="D23" s="4">
        <v>9</v>
      </c>
      <c r="E23" s="5">
        <v>0.38</v>
      </c>
      <c r="F23" s="4">
        <v>42</v>
      </c>
      <c r="G23" s="5">
        <v>1.86</v>
      </c>
      <c r="H23" s="4">
        <v>0</v>
      </c>
    </row>
    <row r="24" spans="1:8" x14ac:dyDescent="0.2">
      <c r="A24" s="2" t="s">
        <v>25</v>
      </c>
      <c r="B24" s="4">
        <v>35</v>
      </c>
      <c r="C24" s="5">
        <v>0.74</v>
      </c>
      <c r="D24" s="4">
        <v>8</v>
      </c>
      <c r="E24" s="5">
        <v>0.34</v>
      </c>
      <c r="F24" s="4">
        <v>27</v>
      </c>
      <c r="G24" s="5">
        <v>1.19</v>
      </c>
      <c r="H24" s="4">
        <v>0</v>
      </c>
    </row>
    <row r="25" spans="1:8" x14ac:dyDescent="0.2">
      <c r="A25" s="2" t="s">
        <v>26</v>
      </c>
      <c r="B25" s="4">
        <v>1096</v>
      </c>
      <c r="C25" s="5">
        <v>23.3</v>
      </c>
      <c r="D25" s="4">
        <v>483</v>
      </c>
      <c r="E25" s="5">
        <v>20.58</v>
      </c>
      <c r="F25" s="4">
        <v>612</v>
      </c>
      <c r="G25" s="5">
        <v>27.03</v>
      </c>
      <c r="H25" s="4">
        <v>1</v>
      </c>
    </row>
    <row r="26" spans="1:8" x14ac:dyDescent="0.2">
      <c r="A26" s="2" t="s">
        <v>27</v>
      </c>
      <c r="B26" s="4">
        <v>56</v>
      </c>
      <c r="C26" s="5">
        <v>1.19</v>
      </c>
      <c r="D26" s="4">
        <v>9</v>
      </c>
      <c r="E26" s="5">
        <v>0.38</v>
      </c>
      <c r="F26" s="4">
        <v>47</v>
      </c>
      <c r="G26" s="5">
        <v>2.08</v>
      </c>
      <c r="H26" s="4">
        <v>0</v>
      </c>
    </row>
    <row r="27" spans="1:8" x14ac:dyDescent="0.2">
      <c r="A27" s="2" t="s">
        <v>28</v>
      </c>
      <c r="B27" s="4">
        <v>444</v>
      </c>
      <c r="C27" s="5">
        <v>9.44</v>
      </c>
      <c r="D27" s="4">
        <v>204</v>
      </c>
      <c r="E27" s="5">
        <v>8.69</v>
      </c>
      <c r="F27" s="4">
        <v>240</v>
      </c>
      <c r="G27" s="5">
        <v>10.6</v>
      </c>
      <c r="H27" s="4">
        <v>0</v>
      </c>
    </row>
    <row r="28" spans="1:8" x14ac:dyDescent="0.2">
      <c r="A28" s="2" t="s">
        <v>29</v>
      </c>
      <c r="B28" s="4">
        <v>259</v>
      </c>
      <c r="C28" s="5">
        <v>5.51</v>
      </c>
      <c r="D28" s="4">
        <v>118</v>
      </c>
      <c r="E28" s="5">
        <v>5.03</v>
      </c>
      <c r="F28" s="4">
        <v>135</v>
      </c>
      <c r="G28" s="5">
        <v>5.96</v>
      </c>
      <c r="H28" s="4">
        <v>1</v>
      </c>
    </row>
    <row r="29" spans="1:8" x14ac:dyDescent="0.2">
      <c r="A29" s="2" t="s">
        <v>30</v>
      </c>
      <c r="B29" s="4">
        <v>599</v>
      </c>
      <c r="C29" s="5">
        <v>12.73</v>
      </c>
      <c r="D29" s="4">
        <v>485</v>
      </c>
      <c r="E29" s="5">
        <v>20.66</v>
      </c>
      <c r="F29" s="4">
        <v>113</v>
      </c>
      <c r="G29" s="5">
        <v>4.99</v>
      </c>
      <c r="H29" s="4">
        <v>1</v>
      </c>
    </row>
    <row r="30" spans="1:8" x14ac:dyDescent="0.2">
      <c r="A30" s="2" t="s">
        <v>31</v>
      </c>
      <c r="B30" s="4">
        <v>668</v>
      </c>
      <c r="C30" s="5">
        <v>14.2</v>
      </c>
      <c r="D30" s="4">
        <v>519</v>
      </c>
      <c r="E30" s="5">
        <v>22.11</v>
      </c>
      <c r="F30" s="4">
        <v>147</v>
      </c>
      <c r="G30" s="5">
        <v>6.49</v>
      </c>
      <c r="H30" s="4">
        <v>1</v>
      </c>
    </row>
    <row r="31" spans="1:8" x14ac:dyDescent="0.2">
      <c r="A31" s="2" t="s">
        <v>32</v>
      </c>
      <c r="B31" s="4">
        <v>225</v>
      </c>
      <c r="C31" s="5">
        <v>4.78</v>
      </c>
      <c r="D31" s="4">
        <v>115</v>
      </c>
      <c r="E31" s="5">
        <v>4.9000000000000004</v>
      </c>
      <c r="F31" s="4">
        <v>47</v>
      </c>
      <c r="G31" s="5">
        <v>2.08</v>
      </c>
      <c r="H31" s="4">
        <v>0</v>
      </c>
    </row>
    <row r="32" spans="1:8" x14ac:dyDescent="0.2">
      <c r="A32" s="2" t="s">
        <v>33</v>
      </c>
      <c r="B32" s="4">
        <v>227</v>
      </c>
      <c r="C32" s="5">
        <v>4.83</v>
      </c>
      <c r="D32" s="4">
        <v>114</v>
      </c>
      <c r="E32" s="5">
        <v>4.8600000000000003</v>
      </c>
      <c r="F32" s="4">
        <v>101</v>
      </c>
      <c r="G32" s="5">
        <v>4.46</v>
      </c>
      <c r="H32" s="4">
        <v>3</v>
      </c>
    </row>
    <row r="33" spans="1:8" x14ac:dyDescent="0.2">
      <c r="A33" s="2" t="s">
        <v>34</v>
      </c>
      <c r="B33" s="4">
        <v>192</v>
      </c>
      <c r="C33" s="5">
        <v>4.08</v>
      </c>
      <c r="D33" s="4">
        <v>55</v>
      </c>
      <c r="E33" s="5">
        <v>2.34</v>
      </c>
      <c r="F33" s="4">
        <v>132</v>
      </c>
      <c r="G33" s="5">
        <v>5.83</v>
      </c>
      <c r="H33" s="4">
        <v>2</v>
      </c>
    </row>
    <row r="34" spans="1:8" x14ac:dyDescent="0.2">
      <c r="A34" s="1" t="s">
        <v>2</v>
      </c>
      <c r="B34" s="4">
        <v>3541</v>
      </c>
      <c r="C34" s="5">
        <v>99.98</v>
      </c>
      <c r="D34" s="4">
        <v>1648</v>
      </c>
      <c r="E34" s="5">
        <v>99.97</v>
      </c>
      <c r="F34" s="4">
        <v>1850</v>
      </c>
      <c r="G34" s="5">
        <v>100</v>
      </c>
      <c r="H34" s="4">
        <v>5</v>
      </c>
    </row>
    <row r="35" spans="1:8" x14ac:dyDescent="0.2">
      <c r="A35" s="2" t="s">
        <v>20</v>
      </c>
      <c r="B35" s="4">
        <v>0</v>
      </c>
      <c r="C35" s="5">
        <v>0</v>
      </c>
      <c r="D35" s="4">
        <v>0</v>
      </c>
      <c r="E35" s="5">
        <v>0</v>
      </c>
      <c r="F35" s="4">
        <v>0</v>
      </c>
      <c r="G35" s="5">
        <v>0</v>
      </c>
      <c r="H35" s="4">
        <v>0</v>
      </c>
    </row>
    <row r="36" spans="1:8" x14ac:dyDescent="0.2">
      <c r="A36" s="2" t="s">
        <v>21</v>
      </c>
      <c r="B36" s="4">
        <v>419</v>
      </c>
      <c r="C36" s="5">
        <v>11.83</v>
      </c>
      <c r="D36" s="4">
        <v>95</v>
      </c>
      <c r="E36" s="5">
        <v>5.76</v>
      </c>
      <c r="F36" s="4">
        <v>324</v>
      </c>
      <c r="G36" s="5">
        <v>17.510000000000002</v>
      </c>
      <c r="H36" s="4">
        <v>0</v>
      </c>
    </row>
    <row r="37" spans="1:8" x14ac:dyDescent="0.2">
      <c r="A37" s="2" t="s">
        <v>22</v>
      </c>
      <c r="B37" s="4">
        <v>162</v>
      </c>
      <c r="C37" s="5">
        <v>4.57</v>
      </c>
      <c r="D37" s="4">
        <v>49</v>
      </c>
      <c r="E37" s="5">
        <v>2.97</v>
      </c>
      <c r="F37" s="4">
        <v>113</v>
      </c>
      <c r="G37" s="5">
        <v>6.11</v>
      </c>
      <c r="H37" s="4">
        <v>0</v>
      </c>
    </row>
    <row r="38" spans="1:8" x14ac:dyDescent="0.2">
      <c r="A38" s="2" t="s">
        <v>23</v>
      </c>
      <c r="B38" s="4">
        <v>5</v>
      </c>
      <c r="C38" s="5">
        <v>0.14000000000000001</v>
      </c>
      <c r="D38" s="4">
        <v>0</v>
      </c>
      <c r="E38" s="5">
        <v>0</v>
      </c>
      <c r="F38" s="4">
        <v>5</v>
      </c>
      <c r="G38" s="5">
        <v>0.27</v>
      </c>
      <c r="H38" s="4">
        <v>0</v>
      </c>
    </row>
    <row r="39" spans="1:8" x14ac:dyDescent="0.2">
      <c r="A39" s="2" t="s">
        <v>24</v>
      </c>
      <c r="B39" s="4">
        <v>41</v>
      </c>
      <c r="C39" s="5">
        <v>1.1599999999999999</v>
      </c>
      <c r="D39" s="4">
        <v>3</v>
      </c>
      <c r="E39" s="5">
        <v>0.18</v>
      </c>
      <c r="F39" s="4">
        <v>38</v>
      </c>
      <c r="G39" s="5">
        <v>2.0499999999999998</v>
      </c>
      <c r="H39" s="4">
        <v>0</v>
      </c>
    </row>
    <row r="40" spans="1:8" x14ac:dyDescent="0.2">
      <c r="A40" s="2" t="s">
        <v>25</v>
      </c>
      <c r="B40" s="4">
        <v>20</v>
      </c>
      <c r="C40" s="5">
        <v>0.56000000000000005</v>
      </c>
      <c r="D40" s="4">
        <v>2</v>
      </c>
      <c r="E40" s="5">
        <v>0.12</v>
      </c>
      <c r="F40" s="4">
        <v>18</v>
      </c>
      <c r="G40" s="5">
        <v>0.97</v>
      </c>
      <c r="H40" s="4">
        <v>0</v>
      </c>
    </row>
    <row r="41" spans="1:8" x14ac:dyDescent="0.2">
      <c r="A41" s="2" t="s">
        <v>26</v>
      </c>
      <c r="B41" s="4">
        <v>884</v>
      </c>
      <c r="C41" s="5">
        <v>24.96</v>
      </c>
      <c r="D41" s="4">
        <v>324</v>
      </c>
      <c r="E41" s="5">
        <v>19.66</v>
      </c>
      <c r="F41" s="4">
        <v>559</v>
      </c>
      <c r="G41" s="5">
        <v>30.22</v>
      </c>
      <c r="H41" s="4">
        <v>1</v>
      </c>
    </row>
    <row r="42" spans="1:8" x14ac:dyDescent="0.2">
      <c r="A42" s="2" t="s">
        <v>27</v>
      </c>
      <c r="B42" s="4">
        <v>40</v>
      </c>
      <c r="C42" s="5">
        <v>1.1299999999999999</v>
      </c>
      <c r="D42" s="4">
        <v>6</v>
      </c>
      <c r="E42" s="5">
        <v>0.36</v>
      </c>
      <c r="F42" s="4">
        <v>34</v>
      </c>
      <c r="G42" s="5">
        <v>1.84</v>
      </c>
      <c r="H42" s="4">
        <v>0</v>
      </c>
    </row>
    <row r="43" spans="1:8" x14ac:dyDescent="0.2">
      <c r="A43" s="2" t="s">
        <v>28</v>
      </c>
      <c r="B43" s="4">
        <v>286</v>
      </c>
      <c r="C43" s="5">
        <v>8.08</v>
      </c>
      <c r="D43" s="4">
        <v>45</v>
      </c>
      <c r="E43" s="5">
        <v>2.73</v>
      </c>
      <c r="F43" s="4">
        <v>241</v>
      </c>
      <c r="G43" s="5">
        <v>13.03</v>
      </c>
      <c r="H43" s="4">
        <v>0</v>
      </c>
    </row>
    <row r="44" spans="1:8" x14ac:dyDescent="0.2">
      <c r="A44" s="2" t="s">
        <v>29</v>
      </c>
      <c r="B44" s="4">
        <v>179</v>
      </c>
      <c r="C44" s="5">
        <v>5.0599999999999996</v>
      </c>
      <c r="D44" s="4">
        <v>93</v>
      </c>
      <c r="E44" s="5">
        <v>5.64</v>
      </c>
      <c r="F44" s="4">
        <v>86</v>
      </c>
      <c r="G44" s="5">
        <v>4.6500000000000004</v>
      </c>
      <c r="H44" s="4">
        <v>0</v>
      </c>
    </row>
    <row r="45" spans="1:8" x14ac:dyDescent="0.2">
      <c r="A45" s="2" t="s">
        <v>30</v>
      </c>
      <c r="B45" s="4">
        <v>487</v>
      </c>
      <c r="C45" s="5">
        <v>13.75</v>
      </c>
      <c r="D45" s="4">
        <v>375</v>
      </c>
      <c r="E45" s="5">
        <v>22.75</v>
      </c>
      <c r="F45" s="4">
        <v>108</v>
      </c>
      <c r="G45" s="5">
        <v>5.84</v>
      </c>
      <c r="H45" s="4">
        <v>0</v>
      </c>
    </row>
    <row r="46" spans="1:8" x14ac:dyDescent="0.2">
      <c r="A46" s="2" t="s">
        <v>31</v>
      </c>
      <c r="B46" s="4">
        <v>579</v>
      </c>
      <c r="C46" s="5">
        <v>16.350000000000001</v>
      </c>
      <c r="D46" s="4">
        <v>437</v>
      </c>
      <c r="E46" s="5">
        <v>26.52</v>
      </c>
      <c r="F46" s="4">
        <v>140</v>
      </c>
      <c r="G46" s="5">
        <v>7.57</v>
      </c>
      <c r="H46" s="4">
        <v>2</v>
      </c>
    </row>
    <row r="47" spans="1:8" x14ac:dyDescent="0.2">
      <c r="A47" s="2" t="s">
        <v>32</v>
      </c>
      <c r="B47" s="4">
        <v>153</v>
      </c>
      <c r="C47" s="5">
        <v>4.32</v>
      </c>
      <c r="D47" s="4">
        <v>80</v>
      </c>
      <c r="E47" s="5">
        <v>4.8499999999999996</v>
      </c>
      <c r="F47" s="4">
        <v>43</v>
      </c>
      <c r="G47" s="5">
        <v>2.3199999999999998</v>
      </c>
      <c r="H47" s="4">
        <v>0</v>
      </c>
    </row>
    <row r="48" spans="1:8" x14ac:dyDescent="0.2">
      <c r="A48" s="2" t="s">
        <v>33</v>
      </c>
      <c r="B48" s="4">
        <v>152</v>
      </c>
      <c r="C48" s="5">
        <v>4.29</v>
      </c>
      <c r="D48" s="4">
        <v>89</v>
      </c>
      <c r="E48" s="5">
        <v>5.4</v>
      </c>
      <c r="F48" s="4">
        <v>59</v>
      </c>
      <c r="G48" s="5">
        <v>3.19</v>
      </c>
      <c r="H48" s="4">
        <v>0</v>
      </c>
    </row>
    <row r="49" spans="1:8" x14ac:dyDescent="0.2">
      <c r="A49" s="2" t="s">
        <v>34</v>
      </c>
      <c r="B49" s="4">
        <v>134</v>
      </c>
      <c r="C49" s="5">
        <v>3.78</v>
      </c>
      <c r="D49" s="4">
        <v>50</v>
      </c>
      <c r="E49" s="5">
        <v>3.03</v>
      </c>
      <c r="F49" s="4">
        <v>82</v>
      </c>
      <c r="G49" s="5">
        <v>4.43</v>
      </c>
      <c r="H49" s="4">
        <v>2</v>
      </c>
    </row>
    <row r="50" spans="1:8" x14ac:dyDescent="0.2">
      <c r="A50" s="1" t="s">
        <v>3</v>
      </c>
      <c r="B50" s="4">
        <v>1645</v>
      </c>
      <c r="C50" s="5">
        <v>99.99</v>
      </c>
      <c r="D50" s="4">
        <v>932</v>
      </c>
      <c r="E50" s="5">
        <v>100.00000000000003</v>
      </c>
      <c r="F50" s="4">
        <v>683</v>
      </c>
      <c r="G50" s="5">
        <v>99.999999999999986</v>
      </c>
      <c r="H50" s="4">
        <v>18</v>
      </c>
    </row>
    <row r="51" spans="1:8" x14ac:dyDescent="0.2">
      <c r="A51" s="2" t="s">
        <v>20</v>
      </c>
      <c r="B51" s="4">
        <v>1</v>
      </c>
      <c r="C51" s="5">
        <v>0.06</v>
      </c>
      <c r="D51" s="4">
        <v>1</v>
      </c>
      <c r="E51" s="5">
        <v>0.11</v>
      </c>
      <c r="F51" s="4">
        <v>0</v>
      </c>
      <c r="G51" s="5">
        <v>0</v>
      </c>
      <c r="H51" s="4">
        <v>0</v>
      </c>
    </row>
    <row r="52" spans="1:8" x14ac:dyDescent="0.2">
      <c r="A52" s="2" t="s">
        <v>21</v>
      </c>
      <c r="B52" s="4">
        <v>180</v>
      </c>
      <c r="C52" s="5">
        <v>10.94</v>
      </c>
      <c r="D52" s="4">
        <v>65</v>
      </c>
      <c r="E52" s="5">
        <v>6.97</v>
      </c>
      <c r="F52" s="4">
        <v>115</v>
      </c>
      <c r="G52" s="5">
        <v>16.84</v>
      </c>
      <c r="H52" s="4">
        <v>0</v>
      </c>
    </row>
    <row r="53" spans="1:8" x14ac:dyDescent="0.2">
      <c r="A53" s="2" t="s">
        <v>22</v>
      </c>
      <c r="B53" s="4">
        <v>91</v>
      </c>
      <c r="C53" s="5">
        <v>5.53</v>
      </c>
      <c r="D53" s="4">
        <v>31</v>
      </c>
      <c r="E53" s="5">
        <v>3.33</v>
      </c>
      <c r="F53" s="4">
        <v>60</v>
      </c>
      <c r="G53" s="5">
        <v>8.7799999999999994</v>
      </c>
      <c r="H53" s="4">
        <v>0</v>
      </c>
    </row>
    <row r="54" spans="1:8" x14ac:dyDescent="0.2">
      <c r="A54" s="2" t="s">
        <v>23</v>
      </c>
      <c r="B54" s="4">
        <v>4</v>
      </c>
      <c r="C54" s="5">
        <v>0.24</v>
      </c>
      <c r="D54" s="4">
        <v>0</v>
      </c>
      <c r="E54" s="5">
        <v>0</v>
      </c>
      <c r="F54" s="4">
        <v>4</v>
      </c>
      <c r="G54" s="5">
        <v>0.59</v>
      </c>
      <c r="H54" s="4">
        <v>0</v>
      </c>
    </row>
    <row r="55" spans="1:8" x14ac:dyDescent="0.2">
      <c r="A55" s="2" t="s">
        <v>24</v>
      </c>
      <c r="B55" s="4">
        <v>8</v>
      </c>
      <c r="C55" s="5">
        <v>0.49</v>
      </c>
      <c r="D55" s="4">
        <v>1</v>
      </c>
      <c r="E55" s="5">
        <v>0.11</v>
      </c>
      <c r="F55" s="4">
        <v>7</v>
      </c>
      <c r="G55" s="5">
        <v>1.02</v>
      </c>
      <c r="H55" s="4">
        <v>0</v>
      </c>
    </row>
    <row r="56" spans="1:8" x14ac:dyDescent="0.2">
      <c r="A56" s="2" t="s">
        <v>25</v>
      </c>
      <c r="B56" s="4">
        <v>10</v>
      </c>
      <c r="C56" s="5">
        <v>0.61</v>
      </c>
      <c r="D56" s="4">
        <v>2</v>
      </c>
      <c r="E56" s="5">
        <v>0.21</v>
      </c>
      <c r="F56" s="4">
        <v>8</v>
      </c>
      <c r="G56" s="5">
        <v>1.17</v>
      </c>
      <c r="H56" s="4">
        <v>0</v>
      </c>
    </row>
    <row r="57" spans="1:8" x14ac:dyDescent="0.2">
      <c r="A57" s="2" t="s">
        <v>26</v>
      </c>
      <c r="B57" s="4">
        <v>398</v>
      </c>
      <c r="C57" s="5">
        <v>24.19</v>
      </c>
      <c r="D57" s="4">
        <v>205</v>
      </c>
      <c r="E57" s="5">
        <v>22</v>
      </c>
      <c r="F57" s="4">
        <v>193</v>
      </c>
      <c r="G57" s="5">
        <v>28.26</v>
      </c>
      <c r="H57" s="4">
        <v>0</v>
      </c>
    </row>
    <row r="58" spans="1:8" x14ac:dyDescent="0.2">
      <c r="A58" s="2" t="s">
        <v>27</v>
      </c>
      <c r="B58" s="4">
        <v>17</v>
      </c>
      <c r="C58" s="5">
        <v>1.03</v>
      </c>
      <c r="D58" s="4">
        <v>2</v>
      </c>
      <c r="E58" s="5">
        <v>0.21</v>
      </c>
      <c r="F58" s="4">
        <v>15</v>
      </c>
      <c r="G58" s="5">
        <v>2.2000000000000002</v>
      </c>
      <c r="H58" s="4">
        <v>0</v>
      </c>
    </row>
    <row r="59" spans="1:8" x14ac:dyDescent="0.2">
      <c r="A59" s="2" t="s">
        <v>28</v>
      </c>
      <c r="B59" s="4">
        <v>124</v>
      </c>
      <c r="C59" s="5">
        <v>7.54</v>
      </c>
      <c r="D59" s="4">
        <v>61</v>
      </c>
      <c r="E59" s="5">
        <v>6.55</v>
      </c>
      <c r="F59" s="4">
        <v>63</v>
      </c>
      <c r="G59" s="5">
        <v>9.2200000000000006</v>
      </c>
      <c r="H59" s="4">
        <v>0</v>
      </c>
    </row>
    <row r="60" spans="1:8" x14ac:dyDescent="0.2">
      <c r="A60" s="2" t="s">
        <v>29</v>
      </c>
      <c r="B60" s="4">
        <v>71</v>
      </c>
      <c r="C60" s="5">
        <v>4.32</v>
      </c>
      <c r="D60" s="4">
        <v>41</v>
      </c>
      <c r="E60" s="5">
        <v>4.4000000000000004</v>
      </c>
      <c r="F60" s="4">
        <v>29</v>
      </c>
      <c r="G60" s="5">
        <v>4.25</v>
      </c>
      <c r="H60" s="4">
        <v>0</v>
      </c>
    </row>
    <row r="61" spans="1:8" x14ac:dyDescent="0.2">
      <c r="A61" s="2" t="s">
        <v>30</v>
      </c>
      <c r="B61" s="4">
        <v>301</v>
      </c>
      <c r="C61" s="5">
        <v>18.3</v>
      </c>
      <c r="D61" s="4">
        <v>252</v>
      </c>
      <c r="E61" s="5">
        <v>27.04</v>
      </c>
      <c r="F61" s="4">
        <v>48</v>
      </c>
      <c r="G61" s="5">
        <v>7.03</v>
      </c>
      <c r="H61" s="4">
        <v>0</v>
      </c>
    </row>
    <row r="62" spans="1:8" x14ac:dyDescent="0.2">
      <c r="A62" s="2" t="s">
        <v>31</v>
      </c>
      <c r="B62" s="4">
        <v>243</v>
      </c>
      <c r="C62" s="5">
        <v>14.77</v>
      </c>
      <c r="D62" s="4">
        <v>187</v>
      </c>
      <c r="E62" s="5">
        <v>20.059999999999999</v>
      </c>
      <c r="F62" s="4">
        <v>55</v>
      </c>
      <c r="G62" s="5">
        <v>8.0500000000000007</v>
      </c>
      <c r="H62" s="4">
        <v>1</v>
      </c>
    </row>
    <row r="63" spans="1:8" x14ac:dyDescent="0.2">
      <c r="A63" s="2" t="s">
        <v>32</v>
      </c>
      <c r="B63" s="4">
        <v>54</v>
      </c>
      <c r="C63" s="5">
        <v>3.28</v>
      </c>
      <c r="D63" s="4">
        <v>32</v>
      </c>
      <c r="E63" s="5">
        <v>3.43</v>
      </c>
      <c r="F63" s="4">
        <v>17</v>
      </c>
      <c r="G63" s="5">
        <v>2.4900000000000002</v>
      </c>
      <c r="H63" s="4">
        <v>4</v>
      </c>
    </row>
    <row r="64" spans="1:8" x14ac:dyDescent="0.2">
      <c r="A64" s="2" t="s">
        <v>33</v>
      </c>
      <c r="B64" s="4">
        <v>80</v>
      </c>
      <c r="C64" s="5">
        <v>4.8600000000000003</v>
      </c>
      <c r="D64" s="4">
        <v>32</v>
      </c>
      <c r="E64" s="5">
        <v>3.43</v>
      </c>
      <c r="F64" s="4">
        <v>39</v>
      </c>
      <c r="G64" s="5">
        <v>5.71</v>
      </c>
      <c r="H64" s="4">
        <v>0</v>
      </c>
    </row>
    <row r="65" spans="1:8" x14ac:dyDescent="0.2">
      <c r="A65" s="2" t="s">
        <v>34</v>
      </c>
      <c r="B65" s="4">
        <v>63</v>
      </c>
      <c r="C65" s="5">
        <v>3.83</v>
      </c>
      <c r="D65" s="4">
        <v>20</v>
      </c>
      <c r="E65" s="5">
        <v>2.15</v>
      </c>
      <c r="F65" s="4">
        <v>30</v>
      </c>
      <c r="G65" s="5">
        <v>4.3899999999999997</v>
      </c>
      <c r="H65" s="4">
        <v>13</v>
      </c>
    </row>
    <row r="66" spans="1:8" x14ac:dyDescent="0.2">
      <c r="A66" s="1" t="s">
        <v>4</v>
      </c>
      <c r="B66" s="4">
        <v>796</v>
      </c>
      <c r="C66" s="5">
        <v>99.990000000000009</v>
      </c>
      <c r="D66" s="4">
        <v>408</v>
      </c>
      <c r="E66" s="5">
        <v>100.02</v>
      </c>
      <c r="F66" s="4">
        <v>375</v>
      </c>
      <c r="G66" s="5">
        <v>100</v>
      </c>
      <c r="H66" s="4">
        <v>1</v>
      </c>
    </row>
    <row r="67" spans="1:8" x14ac:dyDescent="0.2">
      <c r="A67" s="2" t="s">
        <v>20</v>
      </c>
      <c r="B67" s="4">
        <v>0</v>
      </c>
      <c r="C67" s="5">
        <v>0</v>
      </c>
      <c r="D67" s="4">
        <v>0</v>
      </c>
      <c r="E67" s="5">
        <v>0</v>
      </c>
      <c r="F67" s="4">
        <v>0</v>
      </c>
      <c r="G67" s="5">
        <v>0</v>
      </c>
      <c r="H67" s="4">
        <v>0</v>
      </c>
    </row>
    <row r="68" spans="1:8" x14ac:dyDescent="0.2">
      <c r="A68" s="2" t="s">
        <v>21</v>
      </c>
      <c r="B68" s="4">
        <v>81</v>
      </c>
      <c r="C68" s="5">
        <v>10.18</v>
      </c>
      <c r="D68" s="4">
        <v>21</v>
      </c>
      <c r="E68" s="5">
        <v>5.15</v>
      </c>
      <c r="F68" s="4">
        <v>60</v>
      </c>
      <c r="G68" s="5">
        <v>16</v>
      </c>
      <c r="H68" s="4">
        <v>0</v>
      </c>
    </row>
    <row r="69" spans="1:8" x14ac:dyDescent="0.2">
      <c r="A69" s="2" t="s">
        <v>22</v>
      </c>
      <c r="B69" s="4">
        <v>58</v>
      </c>
      <c r="C69" s="5">
        <v>7.29</v>
      </c>
      <c r="D69" s="4">
        <v>18</v>
      </c>
      <c r="E69" s="5">
        <v>4.41</v>
      </c>
      <c r="F69" s="4">
        <v>40</v>
      </c>
      <c r="G69" s="5">
        <v>10.67</v>
      </c>
      <c r="H69" s="4">
        <v>0</v>
      </c>
    </row>
    <row r="70" spans="1:8" x14ac:dyDescent="0.2">
      <c r="A70" s="2" t="s">
        <v>23</v>
      </c>
      <c r="B70" s="4">
        <v>2</v>
      </c>
      <c r="C70" s="5">
        <v>0.25</v>
      </c>
      <c r="D70" s="4">
        <v>0</v>
      </c>
      <c r="E70" s="5">
        <v>0</v>
      </c>
      <c r="F70" s="4">
        <v>1</v>
      </c>
      <c r="G70" s="5">
        <v>0.27</v>
      </c>
      <c r="H70" s="4">
        <v>0</v>
      </c>
    </row>
    <row r="71" spans="1:8" x14ac:dyDescent="0.2">
      <c r="A71" s="2" t="s">
        <v>24</v>
      </c>
      <c r="B71" s="4">
        <v>6</v>
      </c>
      <c r="C71" s="5">
        <v>0.75</v>
      </c>
      <c r="D71" s="4">
        <v>1</v>
      </c>
      <c r="E71" s="5">
        <v>0.25</v>
      </c>
      <c r="F71" s="4">
        <v>5</v>
      </c>
      <c r="G71" s="5">
        <v>1.33</v>
      </c>
      <c r="H71" s="4">
        <v>0</v>
      </c>
    </row>
    <row r="72" spans="1:8" x14ac:dyDescent="0.2">
      <c r="A72" s="2" t="s">
        <v>25</v>
      </c>
      <c r="B72" s="4">
        <v>18</v>
      </c>
      <c r="C72" s="5">
        <v>2.2599999999999998</v>
      </c>
      <c r="D72" s="4">
        <v>2</v>
      </c>
      <c r="E72" s="5">
        <v>0.49</v>
      </c>
      <c r="F72" s="4">
        <v>16</v>
      </c>
      <c r="G72" s="5">
        <v>4.2699999999999996</v>
      </c>
      <c r="H72" s="4">
        <v>0</v>
      </c>
    </row>
    <row r="73" spans="1:8" x14ac:dyDescent="0.2">
      <c r="A73" s="2" t="s">
        <v>26</v>
      </c>
      <c r="B73" s="4">
        <v>253</v>
      </c>
      <c r="C73" s="5">
        <v>31.78</v>
      </c>
      <c r="D73" s="4">
        <v>104</v>
      </c>
      <c r="E73" s="5">
        <v>25.49</v>
      </c>
      <c r="F73" s="4">
        <v>149</v>
      </c>
      <c r="G73" s="5">
        <v>39.729999999999997</v>
      </c>
      <c r="H73" s="4">
        <v>0</v>
      </c>
    </row>
    <row r="74" spans="1:8" x14ac:dyDescent="0.2">
      <c r="A74" s="2" t="s">
        <v>27</v>
      </c>
      <c r="B74" s="4">
        <v>6</v>
      </c>
      <c r="C74" s="5">
        <v>0.75</v>
      </c>
      <c r="D74" s="4">
        <v>1</v>
      </c>
      <c r="E74" s="5">
        <v>0.25</v>
      </c>
      <c r="F74" s="4">
        <v>5</v>
      </c>
      <c r="G74" s="5">
        <v>1.33</v>
      </c>
      <c r="H74" s="4">
        <v>0</v>
      </c>
    </row>
    <row r="75" spans="1:8" x14ac:dyDescent="0.2">
      <c r="A75" s="2" t="s">
        <v>28</v>
      </c>
      <c r="B75" s="4">
        <v>29</v>
      </c>
      <c r="C75" s="5">
        <v>3.64</v>
      </c>
      <c r="D75" s="4">
        <v>7</v>
      </c>
      <c r="E75" s="5">
        <v>1.72</v>
      </c>
      <c r="F75" s="4">
        <v>21</v>
      </c>
      <c r="G75" s="5">
        <v>5.6</v>
      </c>
      <c r="H75" s="4">
        <v>0</v>
      </c>
    </row>
    <row r="76" spans="1:8" x14ac:dyDescent="0.2">
      <c r="A76" s="2" t="s">
        <v>29</v>
      </c>
      <c r="B76" s="4">
        <v>32</v>
      </c>
      <c r="C76" s="5">
        <v>4.0199999999999996</v>
      </c>
      <c r="D76" s="4">
        <v>17</v>
      </c>
      <c r="E76" s="5">
        <v>4.17</v>
      </c>
      <c r="F76" s="4">
        <v>15</v>
      </c>
      <c r="G76" s="5">
        <v>4</v>
      </c>
      <c r="H76" s="4">
        <v>0</v>
      </c>
    </row>
    <row r="77" spans="1:8" x14ac:dyDescent="0.2">
      <c r="A77" s="2" t="s">
        <v>30</v>
      </c>
      <c r="B77" s="4">
        <v>110</v>
      </c>
      <c r="C77" s="5">
        <v>13.82</v>
      </c>
      <c r="D77" s="4">
        <v>91</v>
      </c>
      <c r="E77" s="5">
        <v>22.3</v>
      </c>
      <c r="F77" s="4">
        <v>18</v>
      </c>
      <c r="G77" s="5">
        <v>4.8</v>
      </c>
      <c r="H77" s="4">
        <v>0</v>
      </c>
    </row>
    <row r="78" spans="1:8" x14ac:dyDescent="0.2">
      <c r="A78" s="2" t="s">
        <v>31</v>
      </c>
      <c r="B78" s="4">
        <v>120</v>
      </c>
      <c r="C78" s="5">
        <v>15.08</v>
      </c>
      <c r="D78" s="4">
        <v>102</v>
      </c>
      <c r="E78" s="5">
        <v>25</v>
      </c>
      <c r="F78" s="4">
        <v>18</v>
      </c>
      <c r="G78" s="5">
        <v>4.8</v>
      </c>
      <c r="H78" s="4">
        <v>0</v>
      </c>
    </row>
    <row r="79" spans="1:8" x14ac:dyDescent="0.2">
      <c r="A79" s="2" t="s">
        <v>32</v>
      </c>
      <c r="B79" s="4">
        <v>34</v>
      </c>
      <c r="C79" s="5">
        <v>4.2699999999999996</v>
      </c>
      <c r="D79" s="4">
        <v>19</v>
      </c>
      <c r="E79" s="5">
        <v>4.66</v>
      </c>
      <c r="F79" s="4">
        <v>7</v>
      </c>
      <c r="G79" s="5">
        <v>1.87</v>
      </c>
      <c r="H79" s="4">
        <v>0</v>
      </c>
    </row>
    <row r="80" spans="1:8" x14ac:dyDescent="0.2">
      <c r="A80" s="2" t="s">
        <v>33</v>
      </c>
      <c r="B80" s="4">
        <v>25</v>
      </c>
      <c r="C80" s="5">
        <v>3.14</v>
      </c>
      <c r="D80" s="4">
        <v>18</v>
      </c>
      <c r="E80" s="5">
        <v>4.41</v>
      </c>
      <c r="F80" s="4">
        <v>6</v>
      </c>
      <c r="G80" s="5">
        <v>1.6</v>
      </c>
      <c r="H80" s="4">
        <v>1</v>
      </c>
    </row>
    <row r="81" spans="1:8" x14ac:dyDescent="0.2">
      <c r="A81" s="2" t="s">
        <v>34</v>
      </c>
      <c r="B81" s="4">
        <v>22</v>
      </c>
      <c r="C81" s="5">
        <v>2.76</v>
      </c>
      <c r="D81" s="4">
        <v>7</v>
      </c>
      <c r="E81" s="5">
        <v>1.72</v>
      </c>
      <c r="F81" s="4">
        <v>14</v>
      </c>
      <c r="G81" s="5">
        <v>3.73</v>
      </c>
      <c r="H81" s="4">
        <v>0</v>
      </c>
    </row>
    <row r="82" spans="1:8" x14ac:dyDescent="0.2">
      <c r="A82" s="1" t="s">
        <v>5</v>
      </c>
      <c r="B82" s="4">
        <v>193</v>
      </c>
      <c r="C82" s="5">
        <v>100.00000000000001</v>
      </c>
      <c r="D82" s="4">
        <v>116</v>
      </c>
      <c r="E82" s="5">
        <v>100</v>
      </c>
      <c r="F82" s="4">
        <v>62</v>
      </c>
      <c r="G82" s="5">
        <v>100.01</v>
      </c>
      <c r="H82" s="4">
        <v>1</v>
      </c>
    </row>
    <row r="83" spans="1:8" x14ac:dyDescent="0.2">
      <c r="A83" s="2" t="s">
        <v>20</v>
      </c>
      <c r="B83" s="4">
        <v>0</v>
      </c>
      <c r="C83" s="5">
        <v>0</v>
      </c>
      <c r="D83" s="4">
        <v>0</v>
      </c>
      <c r="E83" s="5">
        <v>0</v>
      </c>
      <c r="F83" s="4">
        <v>0</v>
      </c>
      <c r="G83" s="5">
        <v>0</v>
      </c>
      <c r="H83" s="4">
        <v>0</v>
      </c>
    </row>
    <row r="84" spans="1:8" x14ac:dyDescent="0.2">
      <c r="A84" s="2" t="s">
        <v>21</v>
      </c>
      <c r="B84" s="4">
        <v>22</v>
      </c>
      <c r="C84" s="5">
        <v>11.4</v>
      </c>
      <c r="D84" s="4">
        <v>6</v>
      </c>
      <c r="E84" s="5">
        <v>5.17</v>
      </c>
      <c r="F84" s="4">
        <v>16</v>
      </c>
      <c r="G84" s="5">
        <v>25.81</v>
      </c>
      <c r="H84" s="4">
        <v>0</v>
      </c>
    </row>
    <row r="85" spans="1:8" x14ac:dyDescent="0.2">
      <c r="A85" s="2" t="s">
        <v>22</v>
      </c>
      <c r="B85" s="4">
        <v>15</v>
      </c>
      <c r="C85" s="5">
        <v>7.77</v>
      </c>
      <c r="D85" s="4">
        <v>8</v>
      </c>
      <c r="E85" s="5">
        <v>6.9</v>
      </c>
      <c r="F85" s="4">
        <v>7</v>
      </c>
      <c r="G85" s="5">
        <v>11.29</v>
      </c>
      <c r="H85" s="4">
        <v>0</v>
      </c>
    </row>
    <row r="86" spans="1:8" x14ac:dyDescent="0.2">
      <c r="A86" s="2" t="s">
        <v>23</v>
      </c>
      <c r="B86" s="4">
        <v>0</v>
      </c>
      <c r="C86" s="5">
        <v>0</v>
      </c>
      <c r="D86" s="4">
        <v>0</v>
      </c>
      <c r="E86" s="5">
        <v>0</v>
      </c>
      <c r="F86" s="4">
        <v>0</v>
      </c>
      <c r="G86" s="5">
        <v>0</v>
      </c>
      <c r="H86" s="4">
        <v>0</v>
      </c>
    </row>
    <row r="87" spans="1:8" x14ac:dyDescent="0.2">
      <c r="A87" s="2" t="s">
        <v>24</v>
      </c>
      <c r="B87" s="4">
        <v>0</v>
      </c>
      <c r="C87" s="5">
        <v>0</v>
      </c>
      <c r="D87" s="4">
        <v>0</v>
      </c>
      <c r="E87" s="5">
        <v>0</v>
      </c>
      <c r="F87" s="4">
        <v>0</v>
      </c>
      <c r="G87" s="5">
        <v>0</v>
      </c>
      <c r="H87" s="4">
        <v>0</v>
      </c>
    </row>
    <row r="88" spans="1:8" x14ac:dyDescent="0.2">
      <c r="A88" s="2" t="s">
        <v>25</v>
      </c>
      <c r="B88" s="4">
        <v>3</v>
      </c>
      <c r="C88" s="5">
        <v>1.55</v>
      </c>
      <c r="D88" s="4">
        <v>1</v>
      </c>
      <c r="E88" s="5">
        <v>0.86</v>
      </c>
      <c r="F88" s="4">
        <v>1</v>
      </c>
      <c r="G88" s="5">
        <v>1.61</v>
      </c>
      <c r="H88" s="4">
        <v>1</v>
      </c>
    </row>
    <row r="89" spans="1:8" x14ac:dyDescent="0.2">
      <c r="A89" s="2" t="s">
        <v>26</v>
      </c>
      <c r="B89" s="4">
        <v>54</v>
      </c>
      <c r="C89" s="5">
        <v>27.98</v>
      </c>
      <c r="D89" s="4">
        <v>38</v>
      </c>
      <c r="E89" s="5">
        <v>32.76</v>
      </c>
      <c r="F89" s="4">
        <v>16</v>
      </c>
      <c r="G89" s="5">
        <v>25.81</v>
      </c>
      <c r="H89" s="4">
        <v>0</v>
      </c>
    </row>
    <row r="90" spans="1:8" x14ac:dyDescent="0.2">
      <c r="A90" s="2" t="s">
        <v>27</v>
      </c>
      <c r="B90" s="4">
        <v>0</v>
      </c>
      <c r="C90" s="5">
        <v>0</v>
      </c>
      <c r="D90" s="4">
        <v>0</v>
      </c>
      <c r="E90" s="5">
        <v>0</v>
      </c>
      <c r="F90" s="4">
        <v>0</v>
      </c>
      <c r="G90" s="5">
        <v>0</v>
      </c>
      <c r="H90" s="4">
        <v>0</v>
      </c>
    </row>
    <row r="91" spans="1:8" x14ac:dyDescent="0.2">
      <c r="A91" s="2" t="s">
        <v>28</v>
      </c>
      <c r="B91" s="4">
        <v>2</v>
      </c>
      <c r="C91" s="5">
        <v>1.04</v>
      </c>
      <c r="D91" s="4">
        <v>0</v>
      </c>
      <c r="E91" s="5">
        <v>0</v>
      </c>
      <c r="F91" s="4">
        <v>2</v>
      </c>
      <c r="G91" s="5">
        <v>3.23</v>
      </c>
      <c r="H91" s="4">
        <v>0</v>
      </c>
    </row>
    <row r="92" spans="1:8" x14ac:dyDescent="0.2">
      <c r="A92" s="2" t="s">
        <v>29</v>
      </c>
      <c r="B92" s="4">
        <v>2</v>
      </c>
      <c r="C92" s="5">
        <v>1.04</v>
      </c>
      <c r="D92" s="4">
        <v>0</v>
      </c>
      <c r="E92" s="5">
        <v>0</v>
      </c>
      <c r="F92" s="4">
        <v>2</v>
      </c>
      <c r="G92" s="5">
        <v>3.23</v>
      </c>
      <c r="H92" s="4">
        <v>0</v>
      </c>
    </row>
    <row r="93" spans="1:8" x14ac:dyDescent="0.2">
      <c r="A93" s="2" t="s">
        <v>30</v>
      </c>
      <c r="B93" s="4">
        <v>32</v>
      </c>
      <c r="C93" s="5">
        <v>16.579999999999998</v>
      </c>
      <c r="D93" s="4">
        <v>26</v>
      </c>
      <c r="E93" s="5">
        <v>22.41</v>
      </c>
      <c r="F93" s="4">
        <v>6</v>
      </c>
      <c r="G93" s="5">
        <v>9.68</v>
      </c>
      <c r="H93" s="4">
        <v>0</v>
      </c>
    </row>
    <row r="94" spans="1:8" x14ac:dyDescent="0.2">
      <c r="A94" s="2" t="s">
        <v>31</v>
      </c>
      <c r="B94" s="4">
        <v>33</v>
      </c>
      <c r="C94" s="5">
        <v>17.100000000000001</v>
      </c>
      <c r="D94" s="4">
        <v>28</v>
      </c>
      <c r="E94" s="5">
        <v>24.14</v>
      </c>
      <c r="F94" s="4">
        <v>4</v>
      </c>
      <c r="G94" s="5">
        <v>6.45</v>
      </c>
      <c r="H94" s="4">
        <v>0</v>
      </c>
    </row>
    <row r="95" spans="1:8" x14ac:dyDescent="0.2">
      <c r="A95" s="2" t="s">
        <v>32</v>
      </c>
      <c r="B95" s="4">
        <v>14</v>
      </c>
      <c r="C95" s="5">
        <v>7.25</v>
      </c>
      <c r="D95" s="4">
        <v>4</v>
      </c>
      <c r="E95" s="5">
        <v>3.45</v>
      </c>
      <c r="F95" s="4">
        <v>1</v>
      </c>
      <c r="G95" s="5">
        <v>1.61</v>
      </c>
      <c r="H95" s="4">
        <v>0</v>
      </c>
    </row>
    <row r="96" spans="1:8" x14ac:dyDescent="0.2">
      <c r="A96" s="2" t="s">
        <v>33</v>
      </c>
      <c r="B96" s="4">
        <v>11</v>
      </c>
      <c r="C96" s="5">
        <v>5.7</v>
      </c>
      <c r="D96" s="4">
        <v>3</v>
      </c>
      <c r="E96" s="5">
        <v>2.59</v>
      </c>
      <c r="F96" s="4">
        <v>4</v>
      </c>
      <c r="G96" s="5">
        <v>6.45</v>
      </c>
      <c r="H96" s="4">
        <v>0</v>
      </c>
    </row>
    <row r="97" spans="1:8" x14ac:dyDescent="0.2">
      <c r="A97" s="2" t="s">
        <v>34</v>
      </c>
      <c r="B97" s="4">
        <v>5</v>
      </c>
      <c r="C97" s="5">
        <v>2.59</v>
      </c>
      <c r="D97" s="4">
        <v>2</v>
      </c>
      <c r="E97" s="5">
        <v>1.72</v>
      </c>
      <c r="F97" s="4">
        <v>3</v>
      </c>
      <c r="G97" s="5">
        <v>4.84</v>
      </c>
      <c r="H97" s="4">
        <v>0</v>
      </c>
    </row>
    <row r="98" spans="1:8" x14ac:dyDescent="0.2">
      <c r="A98" s="1" t="s">
        <v>6</v>
      </c>
      <c r="B98" s="4">
        <v>99</v>
      </c>
      <c r="C98" s="5">
        <v>99.990000000000009</v>
      </c>
      <c r="D98" s="4">
        <v>73</v>
      </c>
      <c r="E98" s="5">
        <v>100.01</v>
      </c>
      <c r="F98" s="4">
        <v>18</v>
      </c>
      <c r="G98" s="5">
        <v>100.02000000000001</v>
      </c>
      <c r="H98" s="4">
        <v>1</v>
      </c>
    </row>
    <row r="99" spans="1:8" x14ac:dyDescent="0.2">
      <c r="A99" s="2" t="s">
        <v>20</v>
      </c>
      <c r="B99" s="4">
        <v>0</v>
      </c>
      <c r="C99" s="5">
        <v>0</v>
      </c>
      <c r="D99" s="4">
        <v>0</v>
      </c>
      <c r="E99" s="5">
        <v>0</v>
      </c>
      <c r="F99" s="4">
        <v>0</v>
      </c>
      <c r="G99" s="5">
        <v>0</v>
      </c>
      <c r="H99" s="4">
        <v>0</v>
      </c>
    </row>
    <row r="100" spans="1:8" x14ac:dyDescent="0.2">
      <c r="A100" s="2" t="s">
        <v>21</v>
      </c>
      <c r="B100" s="4">
        <v>8</v>
      </c>
      <c r="C100" s="5">
        <v>8.08</v>
      </c>
      <c r="D100" s="4">
        <v>6</v>
      </c>
      <c r="E100" s="5">
        <v>8.2200000000000006</v>
      </c>
      <c r="F100" s="4">
        <v>2</v>
      </c>
      <c r="G100" s="5">
        <v>11.11</v>
      </c>
      <c r="H100" s="4">
        <v>0</v>
      </c>
    </row>
    <row r="101" spans="1:8" x14ac:dyDescent="0.2">
      <c r="A101" s="2" t="s">
        <v>22</v>
      </c>
      <c r="B101" s="4">
        <v>12</v>
      </c>
      <c r="C101" s="5">
        <v>12.12</v>
      </c>
      <c r="D101" s="4">
        <v>9</v>
      </c>
      <c r="E101" s="5">
        <v>12.33</v>
      </c>
      <c r="F101" s="4">
        <v>3</v>
      </c>
      <c r="G101" s="5">
        <v>16.670000000000002</v>
      </c>
      <c r="H101" s="4">
        <v>0</v>
      </c>
    </row>
    <row r="102" spans="1:8" x14ac:dyDescent="0.2">
      <c r="A102" s="2" t="s">
        <v>23</v>
      </c>
      <c r="B102" s="4">
        <v>0</v>
      </c>
      <c r="C102" s="5">
        <v>0</v>
      </c>
      <c r="D102" s="4">
        <v>0</v>
      </c>
      <c r="E102" s="5">
        <v>0</v>
      </c>
      <c r="F102" s="4">
        <v>0</v>
      </c>
      <c r="G102" s="5">
        <v>0</v>
      </c>
      <c r="H102" s="4">
        <v>0</v>
      </c>
    </row>
    <row r="103" spans="1:8" x14ac:dyDescent="0.2">
      <c r="A103" s="2" t="s">
        <v>24</v>
      </c>
      <c r="B103" s="4">
        <v>0</v>
      </c>
      <c r="C103" s="5">
        <v>0</v>
      </c>
      <c r="D103" s="4">
        <v>0</v>
      </c>
      <c r="E103" s="5">
        <v>0</v>
      </c>
      <c r="F103" s="4">
        <v>0</v>
      </c>
      <c r="G103" s="5">
        <v>0</v>
      </c>
      <c r="H103" s="4">
        <v>0</v>
      </c>
    </row>
    <row r="104" spans="1:8" x14ac:dyDescent="0.2">
      <c r="A104" s="2" t="s">
        <v>25</v>
      </c>
      <c r="B104" s="4">
        <v>0</v>
      </c>
      <c r="C104" s="5">
        <v>0</v>
      </c>
      <c r="D104" s="4">
        <v>0</v>
      </c>
      <c r="E104" s="5">
        <v>0</v>
      </c>
      <c r="F104" s="4">
        <v>0</v>
      </c>
      <c r="G104" s="5">
        <v>0</v>
      </c>
      <c r="H104" s="4">
        <v>0</v>
      </c>
    </row>
    <row r="105" spans="1:8" x14ac:dyDescent="0.2">
      <c r="A105" s="2" t="s">
        <v>26</v>
      </c>
      <c r="B105" s="4">
        <v>38</v>
      </c>
      <c r="C105" s="5">
        <v>38.380000000000003</v>
      </c>
      <c r="D105" s="4">
        <v>30</v>
      </c>
      <c r="E105" s="5">
        <v>41.1</v>
      </c>
      <c r="F105" s="4">
        <v>7</v>
      </c>
      <c r="G105" s="5">
        <v>38.89</v>
      </c>
      <c r="H105" s="4">
        <v>1</v>
      </c>
    </row>
    <row r="106" spans="1:8" x14ac:dyDescent="0.2">
      <c r="A106" s="2" t="s">
        <v>27</v>
      </c>
      <c r="B106" s="4">
        <v>1</v>
      </c>
      <c r="C106" s="5">
        <v>1.01</v>
      </c>
      <c r="D106" s="4">
        <v>1</v>
      </c>
      <c r="E106" s="5">
        <v>1.37</v>
      </c>
      <c r="F106" s="4">
        <v>0</v>
      </c>
      <c r="G106" s="5">
        <v>0</v>
      </c>
      <c r="H106" s="4">
        <v>0</v>
      </c>
    </row>
    <row r="107" spans="1:8" x14ac:dyDescent="0.2">
      <c r="A107" s="2" t="s">
        <v>28</v>
      </c>
      <c r="B107" s="4">
        <v>3</v>
      </c>
      <c r="C107" s="5">
        <v>3.03</v>
      </c>
      <c r="D107" s="4">
        <v>1</v>
      </c>
      <c r="E107" s="5">
        <v>1.37</v>
      </c>
      <c r="F107" s="4">
        <v>2</v>
      </c>
      <c r="G107" s="5">
        <v>11.11</v>
      </c>
      <c r="H107" s="4">
        <v>0</v>
      </c>
    </row>
    <row r="108" spans="1:8" x14ac:dyDescent="0.2">
      <c r="A108" s="2" t="s">
        <v>29</v>
      </c>
      <c r="B108" s="4">
        <v>1</v>
      </c>
      <c r="C108" s="5">
        <v>1.01</v>
      </c>
      <c r="D108" s="4">
        <v>1</v>
      </c>
      <c r="E108" s="5">
        <v>1.37</v>
      </c>
      <c r="F108" s="4">
        <v>0</v>
      </c>
      <c r="G108" s="5">
        <v>0</v>
      </c>
      <c r="H108" s="4">
        <v>0</v>
      </c>
    </row>
    <row r="109" spans="1:8" x14ac:dyDescent="0.2">
      <c r="A109" s="2" t="s">
        <v>30</v>
      </c>
      <c r="B109" s="4">
        <v>8</v>
      </c>
      <c r="C109" s="5">
        <v>8.08</v>
      </c>
      <c r="D109" s="4">
        <v>7</v>
      </c>
      <c r="E109" s="5">
        <v>9.59</v>
      </c>
      <c r="F109" s="4">
        <v>1</v>
      </c>
      <c r="G109" s="5">
        <v>5.56</v>
      </c>
      <c r="H109" s="4">
        <v>0</v>
      </c>
    </row>
    <row r="110" spans="1:8" x14ac:dyDescent="0.2">
      <c r="A110" s="2" t="s">
        <v>31</v>
      </c>
      <c r="B110" s="4">
        <v>12</v>
      </c>
      <c r="C110" s="5">
        <v>12.12</v>
      </c>
      <c r="D110" s="4">
        <v>8</v>
      </c>
      <c r="E110" s="5">
        <v>10.96</v>
      </c>
      <c r="F110" s="4">
        <v>1</v>
      </c>
      <c r="G110" s="5">
        <v>5.56</v>
      </c>
      <c r="H110" s="4">
        <v>0</v>
      </c>
    </row>
    <row r="111" spans="1:8" x14ac:dyDescent="0.2">
      <c r="A111" s="2" t="s">
        <v>32</v>
      </c>
      <c r="B111" s="4">
        <v>6</v>
      </c>
      <c r="C111" s="5">
        <v>6.06</v>
      </c>
      <c r="D111" s="4">
        <v>4</v>
      </c>
      <c r="E111" s="5">
        <v>5.48</v>
      </c>
      <c r="F111" s="4">
        <v>0</v>
      </c>
      <c r="G111" s="5">
        <v>0</v>
      </c>
      <c r="H111" s="4">
        <v>0</v>
      </c>
    </row>
    <row r="112" spans="1:8" x14ac:dyDescent="0.2">
      <c r="A112" s="2" t="s">
        <v>33</v>
      </c>
      <c r="B112" s="4">
        <v>6</v>
      </c>
      <c r="C112" s="5">
        <v>6.06</v>
      </c>
      <c r="D112" s="4">
        <v>3</v>
      </c>
      <c r="E112" s="5">
        <v>4.1100000000000003</v>
      </c>
      <c r="F112" s="4">
        <v>1</v>
      </c>
      <c r="G112" s="5">
        <v>5.56</v>
      </c>
      <c r="H112" s="4">
        <v>0</v>
      </c>
    </row>
    <row r="113" spans="1:8" x14ac:dyDescent="0.2">
      <c r="A113" s="2" t="s">
        <v>34</v>
      </c>
      <c r="B113" s="4">
        <v>4</v>
      </c>
      <c r="C113" s="5">
        <v>4.04</v>
      </c>
      <c r="D113" s="4">
        <v>3</v>
      </c>
      <c r="E113" s="5">
        <v>4.1100000000000003</v>
      </c>
      <c r="F113" s="4">
        <v>1</v>
      </c>
      <c r="G113" s="5">
        <v>5.56</v>
      </c>
      <c r="H113" s="4">
        <v>0</v>
      </c>
    </row>
    <row r="114" spans="1:8" x14ac:dyDescent="0.2">
      <c r="A114" s="1" t="s">
        <v>7</v>
      </c>
      <c r="B114" s="4">
        <v>195</v>
      </c>
      <c r="C114" s="5">
        <v>100</v>
      </c>
      <c r="D114" s="4">
        <v>107</v>
      </c>
      <c r="E114" s="5">
        <v>99.990000000000023</v>
      </c>
      <c r="F114" s="4">
        <v>74</v>
      </c>
      <c r="G114" s="5">
        <v>100</v>
      </c>
      <c r="H114" s="4">
        <v>1</v>
      </c>
    </row>
    <row r="115" spans="1:8" x14ac:dyDescent="0.2">
      <c r="A115" s="2" t="s">
        <v>20</v>
      </c>
      <c r="B115" s="4">
        <v>0</v>
      </c>
      <c r="C115" s="5">
        <v>0</v>
      </c>
      <c r="D115" s="4">
        <v>0</v>
      </c>
      <c r="E115" s="5">
        <v>0</v>
      </c>
      <c r="F115" s="4">
        <v>0</v>
      </c>
      <c r="G115" s="5">
        <v>0</v>
      </c>
      <c r="H115" s="4">
        <v>0</v>
      </c>
    </row>
    <row r="116" spans="1:8" x14ac:dyDescent="0.2">
      <c r="A116" s="2" t="s">
        <v>21</v>
      </c>
      <c r="B116" s="4">
        <v>29</v>
      </c>
      <c r="C116" s="5">
        <v>14.87</v>
      </c>
      <c r="D116" s="4">
        <v>13</v>
      </c>
      <c r="E116" s="5">
        <v>12.15</v>
      </c>
      <c r="F116" s="4">
        <v>16</v>
      </c>
      <c r="G116" s="5">
        <v>21.62</v>
      </c>
      <c r="H116" s="4">
        <v>0</v>
      </c>
    </row>
    <row r="117" spans="1:8" x14ac:dyDescent="0.2">
      <c r="A117" s="2" t="s">
        <v>22</v>
      </c>
      <c r="B117" s="4">
        <v>29</v>
      </c>
      <c r="C117" s="5">
        <v>14.87</v>
      </c>
      <c r="D117" s="4">
        <v>16</v>
      </c>
      <c r="E117" s="5">
        <v>14.95</v>
      </c>
      <c r="F117" s="4">
        <v>13</v>
      </c>
      <c r="G117" s="5">
        <v>17.57</v>
      </c>
      <c r="H117" s="4">
        <v>0</v>
      </c>
    </row>
    <row r="118" spans="1:8" x14ac:dyDescent="0.2">
      <c r="A118" s="2" t="s">
        <v>23</v>
      </c>
      <c r="B118" s="4">
        <v>1</v>
      </c>
      <c r="C118" s="5">
        <v>0.51</v>
      </c>
      <c r="D118" s="4">
        <v>0</v>
      </c>
      <c r="E118" s="5">
        <v>0</v>
      </c>
      <c r="F118" s="4">
        <v>0</v>
      </c>
      <c r="G118" s="5">
        <v>0</v>
      </c>
      <c r="H118" s="4">
        <v>0</v>
      </c>
    </row>
    <row r="119" spans="1:8" x14ac:dyDescent="0.2">
      <c r="A119" s="2" t="s">
        <v>24</v>
      </c>
      <c r="B119" s="4">
        <v>0</v>
      </c>
      <c r="C119" s="5">
        <v>0</v>
      </c>
      <c r="D119" s="4">
        <v>0</v>
      </c>
      <c r="E119" s="5">
        <v>0</v>
      </c>
      <c r="F119" s="4">
        <v>0</v>
      </c>
      <c r="G119" s="5">
        <v>0</v>
      </c>
      <c r="H119" s="4">
        <v>0</v>
      </c>
    </row>
    <row r="120" spans="1:8" x14ac:dyDescent="0.2">
      <c r="A120" s="2" t="s">
        <v>25</v>
      </c>
      <c r="B120" s="4">
        <v>3</v>
      </c>
      <c r="C120" s="5">
        <v>1.54</v>
      </c>
      <c r="D120" s="4">
        <v>2</v>
      </c>
      <c r="E120" s="5">
        <v>1.87</v>
      </c>
      <c r="F120" s="4">
        <v>1</v>
      </c>
      <c r="G120" s="5">
        <v>1.35</v>
      </c>
      <c r="H120" s="4">
        <v>0</v>
      </c>
    </row>
    <row r="121" spans="1:8" x14ac:dyDescent="0.2">
      <c r="A121" s="2" t="s">
        <v>26</v>
      </c>
      <c r="B121" s="4">
        <v>51</v>
      </c>
      <c r="C121" s="5">
        <v>26.15</v>
      </c>
      <c r="D121" s="4">
        <v>32</v>
      </c>
      <c r="E121" s="5">
        <v>29.91</v>
      </c>
      <c r="F121" s="4">
        <v>19</v>
      </c>
      <c r="G121" s="5">
        <v>25.68</v>
      </c>
      <c r="H121" s="4">
        <v>0</v>
      </c>
    </row>
    <row r="122" spans="1:8" x14ac:dyDescent="0.2">
      <c r="A122" s="2" t="s">
        <v>27</v>
      </c>
      <c r="B122" s="4">
        <v>2</v>
      </c>
      <c r="C122" s="5">
        <v>1.03</v>
      </c>
      <c r="D122" s="4">
        <v>0</v>
      </c>
      <c r="E122" s="5">
        <v>0</v>
      </c>
      <c r="F122" s="4">
        <v>2</v>
      </c>
      <c r="G122" s="5">
        <v>2.7</v>
      </c>
      <c r="H122" s="4">
        <v>0</v>
      </c>
    </row>
    <row r="123" spans="1:8" x14ac:dyDescent="0.2">
      <c r="A123" s="2" t="s">
        <v>28</v>
      </c>
      <c r="B123" s="4">
        <v>4</v>
      </c>
      <c r="C123" s="5">
        <v>2.0499999999999998</v>
      </c>
      <c r="D123" s="4">
        <v>1</v>
      </c>
      <c r="E123" s="5">
        <v>0.93</v>
      </c>
      <c r="F123" s="4">
        <v>3</v>
      </c>
      <c r="G123" s="5">
        <v>4.05</v>
      </c>
      <c r="H123" s="4">
        <v>0</v>
      </c>
    </row>
    <row r="124" spans="1:8" x14ac:dyDescent="0.2">
      <c r="A124" s="2" t="s">
        <v>29</v>
      </c>
      <c r="B124" s="4">
        <v>4</v>
      </c>
      <c r="C124" s="5">
        <v>2.0499999999999998</v>
      </c>
      <c r="D124" s="4">
        <v>2</v>
      </c>
      <c r="E124" s="5">
        <v>1.87</v>
      </c>
      <c r="F124" s="4">
        <v>2</v>
      </c>
      <c r="G124" s="5">
        <v>2.7</v>
      </c>
      <c r="H124" s="4">
        <v>0</v>
      </c>
    </row>
    <row r="125" spans="1:8" x14ac:dyDescent="0.2">
      <c r="A125" s="2" t="s">
        <v>30</v>
      </c>
      <c r="B125" s="4">
        <v>16</v>
      </c>
      <c r="C125" s="5">
        <v>8.2100000000000009</v>
      </c>
      <c r="D125" s="4">
        <v>14</v>
      </c>
      <c r="E125" s="5">
        <v>13.08</v>
      </c>
      <c r="F125" s="4">
        <v>2</v>
      </c>
      <c r="G125" s="5">
        <v>2.7</v>
      </c>
      <c r="H125" s="4">
        <v>0</v>
      </c>
    </row>
    <row r="126" spans="1:8" x14ac:dyDescent="0.2">
      <c r="A126" s="2" t="s">
        <v>31</v>
      </c>
      <c r="B126" s="4">
        <v>23</v>
      </c>
      <c r="C126" s="5">
        <v>11.79</v>
      </c>
      <c r="D126" s="4">
        <v>19</v>
      </c>
      <c r="E126" s="5">
        <v>17.760000000000002</v>
      </c>
      <c r="F126" s="4">
        <v>4</v>
      </c>
      <c r="G126" s="5">
        <v>5.41</v>
      </c>
      <c r="H126" s="4">
        <v>0</v>
      </c>
    </row>
    <row r="127" spans="1:8" x14ac:dyDescent="0.2">
      <c r="A127" s="2" t="s">
        <v>32</v>
      </c>
      <c r="B127" s="4">
        <v>9</v>
      </c>
      <c r="C127" s="5">
        <v>4.62</v>
      </c>
      <c r="D127" s="4">
        <v>1</v>
      </c>
      <c r="E127" s="5">
        <v>0.93</v>
      </c>
      <c r="F127" s="4">
        <v>2</v>
      </c>
      <c r="G127" s="5">
        <v>2.7</v>
      </c>
      <c r="H127" s="4">
        <v>0</v>
      </c>
    </row>
    <row r="128" spans="1:8" x14ac:dyDescent="0.2">
      <c r="A128" s="2" t="s">
        <v>33</v>
      </c>
      <c r="B128" s="4">
        <v>10</v>
      </c>
      <c r="C128" s="5">
        <v>5.13</v>
      </c>
      <c r="D128" s="4">
        <v>2</v>
      </c>
      <c r="E128" s="5">
        <v>1.87</v>
      </c>
      <c r="F128" s="4">
        <v>4</v>
      </c>
      <c r="G128" s="5">
        <v>5.41</v>
      </c>
      <c r="H128" s="4">
        <v>0</v>
      </c>
    </row>
    <row r="129" spans="1:8" x14ac:dyDescent="0.2">
      <c r="A129" s="2" t="s">
        <v>34</v>
      </c>
      <c r="B129" s="4">
        <v>14</v>
      </c>
      <c r="C129" s="5">
        <v>7.18</v>
      </c>
      <c r="D129" s="4">
        <v>5</v>
      </c>
      <c r="E129" s="5">
        <v>4.67</v>
      </c>
      <c r="F129" s="4">
        <v>6</v>
      </c>
      <c r="G129" s="5">
        <v>8.11</v>
      </c>
      <c r="H129" s="4">
        <v>1</v>
      </c>
    </row>
    <row r="130" spans="1:8" x14ac:dyDescent="0.2">
      <c r="A130" s="1" t="s">
        <v>8</v>
      </c>
      <c r="B130" s="4">
        <v>332</v>
      </c>
      <c r="C130" s="5">
        <v>100.02</v>
      </c>
      <c r="D130" s="4">
        <v>170</v>
      </c>
      <c r="E130" s="5">
        <v>100</v>
      </c>
      <c r="F130" s="4">
        <v>144</v>
      </c>
      <c r="G130" s="5">
        <v>99.99</v>
      </c>
      <c r="H130" s="4">
        <v>0</v>
      </c>
    </row>
    <row r="131" spans="1:8" x14ac:dyDescent="0.2">
      <c r="A131" s="2" t="s">
        <v>20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2">
      <c r="A132" s="2" t="s">
        <v>21</v>
      </c>
      <c r="B132" s="4">
        <v>57</v>
      </c>
      <c r="C132" s="5">
        <v>17.170000000000002</v>
      </c>
      <c r="D132" s="4">
        <v>23</v>
      </c>
      <c r="E132" s="5">
        <v>13.53</v>
      </c>
      <c r="F132" s="4">
        <v>34</v>
      </c>
      <c r="G132" s="5">
        <v>23.61</v>
      </c>
      <c r="H132" s="4">
        <v>0</v>
      </c>
    </row>
    <row r="133" spans="1:8" x14ac:dyDescent="0.2">
      <c r="A133" s="2" t="s">
        <v>22</v>
      </c>
      <c r="B133" s="4">
        <v>34</v>
      </c>
      <c r="C133" s="5">
        <v>10.24</v>
      </c>
      <c r="D133" s="4">
        <v>13</v>
      </c>
      <c r="E133" s="5">
        <v>7.65</v>
      </c>
      <c r="F133" s="4">
        <v>21</v>
      </c>
      <c r="G133" s="5">
        <v>14.58</v>
      </c>
      <c r="H133" s="4">
        <v>0</v>
      </c>
    </row>
    <row r="134" spans="1:8" x14ac:dyDescent="0.2">
      <c r="A134" s="2" t="s">
        <v>23</v>
      </c>
      <c r="B134" s="4">
        <v>1</v>
      </c>
      <c r="C134" s="5">
        <v>0.3</v>
      </c>
      <c r="D134" s="4">
        <v>0</v>
      </c>
      <c r="E134" s="5">
        <v>0</v>
      </c>
      <c r="F134" s="4">
        <v>1</v>
      </c>
      <c r="G134" s="5">
        <v>0.69</v>
      </c>
      <c r="H134" s="4">
        <v>0</v>
      </c>
    </row>
    <row r="135" spans="1:8" x14ac:dyDescent="0.2">
      <c r="A135" s="2" t="s">
        <v>24</v>
      </c>
      <c r="B135" s="4">
        <v>5</v>
      </c>
      <c r="C135" s="5">
        <v>1.51</v>
      </c>
      <c r="D135" s="4">
        <v>0</v>
      </c>
      <c r="E135" s="5">
        <v>0</v>
      </c>
      <c r="F135" s="4">
        <v>5</v>
      </c>
      <c r="G135" s="5">
        <v>3.47</v>
      </c>
      <c r="H135" s="4">
        <v>0</v>
      </c>
    </row>
    <row r="136" spans="1:8" x14ac:dyDescent="0.2">
      <c r="A136" s="2" t="s">
        <v>25</v>
      </c>
      <c r="B136" s="4">
        <v>3</v>
      </c>
      <c r="C136" s="5">
        <v>0.9</v>
      </c>
      <c r="D136" s="4">
        <v>1</v>
      </c>
      <c r="E136" s="5">
        <v>0.59</v>
      </c>
      <c r="F136" s="4">
        <v>2</v>
      </c>
      <c r="G136" s="5">
        <v>1.39</v>
      </c>
      <c r="H136" s="4">
        <v>0</v>
      </c>
    </row>
    <row r="137" spans="1:8" x14ac:dyDescent="0.2">
      <c r="A137" s="2" t="s">
        <v>26</v>
      </c>
      <c r="B137" s="4">
        <v>81</v>
      </c>
      <c r="C137" s="5">
        <v>24.4</v>
      </c>
      <c r="D137" s="4">
        <v>45</v>
      </c>
      <c r="E137" s="5">
        <v>26.47</v>
      </c>
      <c r="F137" s="4">
        <v>36</v>
      </c>
      <c r="G137" s="5">
        <v>25</v>
      </c>
      <c r="H137" s="4">
        <v>0</v>
      </c>
    </row>
    <row r="138" spans="1:8" x14ac:dyDescent="0.2">
      <c r="A138" s="2" t="s">
        <v>27</v>
      </c>
      <c r="B138" s="4">
        <v>0</v>
      </c>
      <c r="C138" s="5">
        <v>0</v>
      </c>
      <c r="D138" s="4">
        <v>0</v>
      </c>
      <c r="E138" s="5">
        <v>0</v>
      </c>
      <c r="F138" s="4">
        <v>0</v>
      </c>
      <c r="G138" s="5">
        <v>0</v>
      </c>
      <c r="H138" s="4">
        <v>0</v>
      </c>
    </row>
    <row r="139" spans="1:8" x14ac:dyDescent="0.2">
      <c r="A139" s="2" t="s">
        <v>28</v>
      </c>
      <c r="B139" s="4">
        <v>14</v>
      </c>
      <c r="C139" s="5">
        <v>4.22</v>
      </c>
      <c r="D139" s="4">
        <v>5</v>
      </c>
      <c r="E139" s="5">
        <v>2.94</v>
      </c>
      <c r="F139" s="4">
        <v>9</v>
      </c>
      <c r="G139" s="5">
        <v>6.25</v>
      </c>
      <c r="H139" s="4">
        <v>0</v>
      </c>
    </row>
    <row r="140" spans="1:8" x14ac:dyDescent="0.2">
      <c r="A140" s="2" t="s">
        <v>29</v>
      </c>
      <c r="B140" s="4">
        <v>14</v>
      </c>
      <c r="C140" s="5">
        <v>4.22</v>
      </c>
      <c r="D140" s="4">
        <v>9</v>
      </c>
      <c r="E140" s="5">
        <v>5.29</v>
      </c>
      <c r="F140" s="4">
        <v>4</v>
      </c>
      <c r="G140" s="5">
        <v>2.78</v>
      </c>
      <c r="H140" s="4">
        <v>0</v>
      </c>
    </row>
    <row r="141" spans="1:8" x14ac:dyDescent="0.2">
      <c r="A141" s="2" t="s">
        <v>30</v>
      </c>
      <c r="B141" s="4">
        <v>23</v>
      </c>
      <c r="C141" s="5">
        <v>6.93</v>
      </c>
      <c r="D141" s="4">
        <v>16</v>
      </c>
      <c r="E141" s="5">
        <v>9.41</v>
      </c>
      <c r="F141" s="4">
        <v>7</v>
      </c>
      <c r="G141" s="5">
        <v>4.8600000000000003</v>
      </c>
      <c r="H141" s="4">
        <v>0</v>
      </c>
    </row>
    <row r="142" spans="1:8" x14ac:dyDescent="0.2">
      <c r="A142" s="2" t="s">
        <v>31</v>
      </c>
      <c r="B142" s="4">
        <v>49</v>
      </c>
      <c r="C142" s="5">
        <v>14.76</v>
      </c>
      <c r="D142" s="4">
        <v>40</v>
      </c>
      <c r="E142" s="5">
        <v>23.53</v>
      </c>
      <c r="F142" s="4">
        <v>9</v>
      </c>
      <c r="G142" s="5">
        <v>6.25</v>
      </c>
      <c r="H142" s="4">
        <v>0</v>
      </c>
    </row>
    <row r="143" spans="1:8" x14ac:dyDescent="0.2">
      <c r="A143" s="2" t="s">
        <v>32</v>
      </c>
      <c r="B143" s="4">
        <v>21</v>
      </c>
      <c r="C143" s="5">
        <v>6.33</v>
      </c>
      <c r="D143" s="4">
        <v>6</v>
      </c>
      <c r="E143" s="5">
        <v>3.53</v>
      </c>
      <c r="F143" s="4">
        <v>4</v>
      </c>
      <c r="G143" s="5">
        <v>2.78</v>
      </c>
      <c r="H143" s="4">
        <v>0</v>
      </c>
    </row>
    <row r="144" spans="1:8" x14ac:dyDescent="0.2">
      <c r="A144" s="2" t="s">
        <v>33</v>
      </c>
      <c r="B144" s="4">
        <v>23</v>
      </c>
      <c r="C144" s="5">
        <v>6.93</v>
      </c>
      <c r="D144" s="4">
        <v>7</v>
      </c>
      <c r="E144" s="5">
        <v>4.12</v>
      </c>
      <c r="F144" s="4">
        <v>10</v>
      </c>
      <c r="G144" s="5">
        <v>6.94</v>
      </c>
      <c r="H144" s="4">
        <v>0</v>
      </c>
    </row>
    <row r="145" spans="1:8" x14ac:dyDescent="0.2">
      <c r="A145" s="2" t="s">
        <v>34</v>
      </c>
      <c r="B145" s="4">
        <v>7</v>
      </c>
      <c r="C145" s="5">
        <v>2.11</v>
      </c>
      <c r="D145" s="4">
        <v>5</v>
      </c>
      <c r="E145" s="5">
        <v>2.94</v>
      </c>
      <c r="F145" s="4">
        <v>2</v>
      </c>
      <c r="G145" s="5">
        <v>1.39</v>
      </c>
      <c r="H145" s="4">
        <v>0</v>
      </c>
    </row>
    <row r="146" spans="1:8" x14ac:dyDescent="0.2">
      <c r="A146" s="1" t="s">
        <v>9</v>
      </c>
      <c r="B146" s="4">
        <v>105</v>
      </c>
      <c r="C146" s="5">
        <v>99.99</v>
      </c>
      <c r="D146" s="4">
        <v>62</v>
      </c>
      <c r="E146" s="5">
        <v>99.999999999999986</v>
      </c>
      <c r="F146" s="4">
        <v>38</v>
      </c>
      <c r="G146" s="5">
        <v>99.97999999999999</v>
      </c>
      <c r="H146" s="4">
        <v>4</v>
      </c>
    </row>
    <row r="147" spans="1:8" x14ac:dyDescent="0.2">
      <c r="A147" s="2" t="s">
        <v>20</v>
      </c>
      <c r="B147" s="4">
        <v>0</v>
      </c>
      <c r="C147" s="5">
        <v>0</v>
      </c>
      <c r="D147" s="4">
        <v>0</v>
      </c>
      <c r="E147" s="5">
        <v>0</v>
      </c>
      <c r="F147" s="4">
        <v>0</v>
      </c>
      <c r="G147" s="5">
        <v>0</v>
      </c>
      <c r="H147" s="4">
        <v>0</v>
      </c>
    </row>
    <row r="148" spans="1:8" x14ac:dyDescent="0.2">
      <c r="A148" s="2" t="s">
        <v>21</v>
      </c>
      <c r="B148" s="4">
        <v>11</v>
      </c>
      <c r="C148" s="5">
        <v>10.48</v>
      </c>
      <c r="D148" s="4">
        <v>2</v>
      </c>
      <c r="E148" s="5">
        <v>3.23</v>
      </c>
      <c r="F148" s="4">
        <v>9</v>
      </c>
      <c r="G148" s="5">
        <v>23.68</v>
      </c>
      <c r="H148" s="4">
        <v>0</v>
      </c>
    </row>
    <row r="149" spans="1:8" x14ac:dyDescent="0.2">
      <c r="A149" s="2" t="s">
        <v>22</v>
      </c>
      <c r="B149" s="4">
        <v>3</v>
      </c>
      <c r="C149" s="5">
        <v>2.86</v>
      </c>
      <c r="D149" s="4">
        <v>0</v>
      </c>
      <c r="E149" s="5">
        <v>0</v>
      </c>
      <c r="F149" s="4">
        <v>3</v>
      </c>
      <c r="G149" s="5">
        <v>7.89</v>
      </c>
      <c r="H149" s="4">
        <v>0</v>
      </c>
    </row>
    <row r="150" spans="1:8" x14ac:dyDescent="0.2">
      <c r="A150" s="2" t="s">
        <v>23</v>
      </c>
      <c r="B150" s="4">
        <v>0</v>
      </c>
      <c r="C150" s="5">
        <v>0</v>
      </c>
      <c r="D150" s="4">
        <v>0</v>
      </c>
      <c r="E150" s="5">
        <v>0</v>
      </c>
      <c r="F150" s="4">
        <v>0</v>
      </c>
      <c r="G150" s="5">
        <v>0</v>
      </c>
      <c r="H150" s="4">
        <v>0</v>
      </c>
    </row>
    <row r="151" spans="1:8" x14ac:dyDescent="0.2">
      <c r="A151" s="2" t="s">
        <v>24</v>
      </c>
      <c r="B151" s="4">
        <v>0</v>
      </c>
      <c r="C151" s="5">
        <v>0</v>
      </c>
      <c r="D151" s="4">
        <v>0</v>
      </c>
      <c r="E151" s="5">
        <v>0</v>
      </c>
      <c r="F151" s="4">
        <v>0</v>
      </c>
      <c r="G151" s="5">
        <v>0</v>
      </c>
      <c r="H151" s="4">
        <v>0</v>
      </c>
    </row>
    <row r="152" spans="1:8" x14ac:dyDescent="0.2">
      <c r="A152" s="2" t="s">
        <v>25</v>
      </c>
      <c r="B152" s="4">
        <v>2</v>
      </c>
      <c r="C152" s="5">
        <v>1.9</v>
      </c>
      <c r="D152" s="4">
        <v>0</v>
      </c>
      <c r="E152" s="5">
        <v>0</v>
      </c>
      <c r="F152" s="4">
        <v>1</v>
      </c>
      <c r="G152" s="5">
        <v>2.63</v>
      </c>
      <c r="H152" s="4">
        <v>1</v>
      </c>
    </row>
    <row r="153" spans="1:8" x14ac:dyDescent="0.2">
      <c r="A153" s="2" t="s">
        <v>26</v>
      </c>
      <c r="B153" s="4">
        <v>25</v>
      </c>
      <c r="C153" s="5">
        <v>23.81</v>
      </c>
      <c r="D153" s="4">
        <v>10</v>
      </c>
      <c r="E153" s="5">
        <v>16.13</v>
      </c>
      <c r="F153" s="4">
        <v>15</v>
      </c>
      <c r="G153" s="5">
        <v>39.47</v>
      </c>
      <c r="H153" s="4">
        <v>0</v>
      </c>
    </row>
    <row r="154" spans="1:8" x14ac:dyDescent="0.2">
      <c r="A154" s="2" t="s">
        <v>27</v>
      </c>
      <c r="B154" s="4">
        <v>1</v>
      </c>
      <c r="C154" s="5">
        <v>0.95</v>
      </c>
      <c r="D154" s="4">
        <v>1</v>
      </c>
      <c r="E154" s="5">
        <v>1.61</v>
      </c>
      <c r="F154" s="4">
        <v>0</v>
      </c>
      <c r="G154" s="5">
        <v>0</v>
      </c>
      <c r="H154" s="4">
        <v>0</v>
      </c>
    </row>
    <row r="155" spans="1:8" x14ac:dyDescent="0.2">
      <c r="A155" s="2" t="s">
        <v>28</v>
      </c>
      <c r="B155" s="4">
        <v>14</v>
      </c>
      <c r="C155" s="5">
        <v>13.33</v>
      </c>
      <c r="D155" s="4">
        <v>14</v>
      </c>
      <c r="E155" s="5">
        <v>22.58</v>
      </c>
      <c r="F155" s="4">
        <v>0</v>
      </c>
      <c r="G155" s="5">
        <v>0</v>
      </c>
      <c r="H155" s="4">
        <v>0</v>
      </c>
    </row>
    <row r="156" spans="1:8" x14ac:dyDescent="0.2">
      <c r="A156" s="2" t="s">
        <v>29</v>
      </c>
      <c r="B156" s="4">
        <v>3</v>
      </c>
      <c r="C156" s="5">
        <v>2.86</v>
      </c>
      <c r="D156" s="4">
        <v>2</v>
      </c>
      <c r="E156" s="5">
        <v>3.23</v>
      </c>
      <c r="F156" s="4">
        <v>1</v>
      </c>
      <c r="G156" s="5">
        <v>2.63</v>
      </c>
      <c r="H156" s="4">
        <v>0</v>
      </c>
    </row>
    <row r="157" spans="1:8" x14ac:dyDescent="0.2">
      <c r="A157" s="2" t="s">
        <v>30</v>
      </c>
      <c r="B157" s="4">
        <v>22</v>
      </c>
      <c r="C157" s="5">
        <v>20.95</v>
      </c>
      <c r="D157" s="4">
        <v>16</v>
      </c>
      <c r="E157" s="5">
        <v>25.81</v>
      </c>
      <c r="F157" s="4">
        <v>6</v>
      </c>
      <c r="G157" s="5">
        <v>15.79</v>
      </c>
      <c r="H157" s="4">
        <v>0</v>
      </c>
    </row>
    <row r="158" spans="1:8" x14ac:dyDescent="0.2">
      <c r="A158" s="2" t="s">
        <v>31</v>
      </c>
      <c r="B158" s="4">
        <v>13</v>
      </c>
      <c r="C158" s="5">
        <v>12.38</v>
      </c>
      <c r="D158" s="4">
        <v>11</v>
      </c>
      <c r="E158" s="5">
        <v>17.739999999999998</v>
      </c>
      <c r="F158" s="4">
        <v>1</v>
      </c>
      <c r="G158" s="5">
        <v>2.63</v>
      </c>
      <c r="H158" s="4">
        <v>1</v>
      </c>
    </row>
    <row r="159" spans="1:8" x14ac:dyDescent="0.2">
      <c r="A159" s="2" t="s">
        <v>32</v>
      </c>
      <c r="B159" s="4">
        <v>2</v>
      </c>
      <c r="C159" s="5">
        <v>1.9</v>
      </c>
      <c r="D159" s="4">
        <v>1</v>
      </c>
      <c r="E159" s="5">
        <v>1.61</v>
      </c>
      <c r="F159" s="4">
        <v>0</v>
      </c>
      <c r="G159" s="5">
        <v>0</v>
      </c>
      <c r="H159" s="4">
        <v>1</v>
      </c>
    </row>
    <row r="160" spans="1:8" x14ac:dyDescent="0.2">
      <c r="A160" s="2" t="s">
        <v>33</v>
      </c>
      <c r="B160" s="4">
        <v>6</v>
      </c>
      <c r="C160" s="5">
        <v>5.71</v>
      </c>
      <c r="D160" s="4">
        <v>5</v>
      </c>
      <c r="E160" s="5">
        <v>8.06</v>
      </c>
      <c r="F160" s="4">
        <v>1</v>
      </c>
      <c r="G160" s="5">
        <v>2.63</v>
      </c>
      <c r="H160" s="4">
        <v>0</v>
      </c>
    </row>
    <row r="161" spans="1:8" x14ac:dyDescent="0.2">
      <c r="A161" s="2" t="s">
        <v>34</v>
      </c>
      <c r="B161" s="4">
        <v>3</v>
      </c>
      <c r="C161" s="5">
        <v>2.86</v>
      </c>
      <c r="D161" s="4">
        <v>0</v>
      </c>
      <c r="E161" s="5">
        <v>0</v>
      </c>
      <c r="F161" s="4">
        <v>1</v>
      </c>
      <c r="G161" s="5">
        <v>2.63</v>
      </c>
      <c r="H161" s="4">
        <v>1</v>
      </c>
    </row>
    <row r="162" spans="1:8" x14ac:dyDescent="0.2">
      <c r="A162" s="1" t="s">
        <v>10</v>
      </c>
      <c r="B162" s="4">
        <v>344</v>
      </c>
      <c r="C162" s="5">
        <v>100.01</v>
      </c>
      <c r="D162" s="4">
        <v>210</v>
      </c>
      <c r="E162" s="5">
        <v>100</v>
      </c>
      <c r="F162" s="4">
        <v>124</v>
      </c>
      <c r="G162" s="5">
        <v>100.02000000000002</v>
      </c>
      <c r="H162" s="4">
        <v>1</v>
      </c>
    </row>
    <row r="163" spans="1:8" x14ac:dyDescent="0.2">
      <c r="A163" s="2" t="s">
        <v>20</v>
      </c>
      <c r="B163" s="4">
        <v>0</v>
      </c>
      <c r="C163" s="5">
        <v>0</v>
      </c>
      <c r="D163" s="4">
        <v>0</v>
      </c>
      <c r="E163" s="5">
        <v>0</v>
      </c>
      <c r="F163" s="4">
        <v>0</v>
      </c>
      <c r="G163" s="5">
        <v>0</v>
      </c>
      <c r="H163" s="4">
        <v>0</v>
      </c>
    </row>
    <row r="164" spans="1:8" x14ac:dyDescent="0.2">
      <c r="A164" s="2" t="s">
        <v>21</v>
      </c>
      <c r="B164" s="4">
        <v>56</v>
      </c>
      <c r="C164" s="5">
        <v>16.28</v>
      </c>
      <c r="D164" s="4">
        <v>27</v>
      </c>
      <c r="E164" s="5">
        <v>12.86</v>
      </c>
      <c r="F164" s="4">
        <v>29</v>
      </c>
      <c r="G164" s="5">
        <v>23.39</v>
      </c>
      <c r="H164" s="4">
        <v>0</v>
      </c>
    </row>
    <row r="165" spans="1:8" x14ac:dyDescent="0.2">
      <c r="A165" s="2" t="s">
        <v>22</v>
      </c>
      <c r="B165" s="4">
        <v>24</v>
      </c>
      <c r="C165" s="5">
        <v>6.98</v>
      </c>
      <c r="D165" s="4">
        <v>7</v>
      </c>
      <c r="E165" s="5">
        <v>3.33</v>
      </c>
      <c r="F165" s="4">
        <v>17</v>
      </c>
      <c r="G165" s="5">
        <v>13.71</v>
      </c>
      <c r="H165" s="4">
        <v>0</v>
      </c>
    </row>
    <row r="166" spans="1:8" x14ac:dyDescent="0.2">
      <c r="A166" s="2" t="s">
        <v>23</v>
      </c>
      <c r="B166" s="4">
        <v>3</v>
      </c>
      <c r="C166" s="5">
        <v>0.87</v>
      </c>
      <c r="D166" s="4">
        <v>0</v>
      </c>
      <c r="E166" s="5">
        <v>0</v>
      </c>
      <c r="F166" s="4">
        <v>3</v>
      </c>
      <c r="G166" s="5">
        <v>2.42</v>
      </c>
      <c r="H166" s="4">
        <v>0</v>
      </c>
    </row>
    <row r="167" spans="1:8" x14ac:dyDescent="0.2">
      <c r="A167" s="2" t="s">
        <v>24</v>
      </c>
      <c r="B167" s="4">
        <v>1</v>
      </c>
      <c r="C167" s="5">
        <v>0.28999999999999998</v>
      </c>
      <c r="D167" s="4">
        <v>0</v>
      </c>
      <c r="E167" s="5">
        <v>0</v>
      </c>
      <c r="F167" s="4">
        <v>1</v>
      </c>
      <c r="G167" s="5">
        <v>0.81</v>
      </c>
      <c r="H167" s="4">
        <v>0</v>
      </c>
    </row>
    <row r="168" spans="1:8" x14ac:dyDescent="0.2">
      <c r="A168" s="2" t="s">
        <v>25</v>
      </c>
      <c r="B168" s="4">
        <v>3</v>
      </c>
      <c r="C168" s="5">
        <v>0.87</v>
      </c>
      <c r="D168" s="4">
        <v>2</v>
      </c>
      <c r="E168" s="5">
        <v>0.95</v>
      </c>
      <c r="F168" s="4">
        <v>1</v>
      </c>
      <c r="G168" s="5">
        <v>0.81</v>
      </c>
      <c r="H168" s="4">
        <v>0</v>
      </c>
    </row>
    <row r="169" spans="1:8" x14ac:dyDescent="0.2">
      <c r="A169" s="2" t="s">
        <v>26</v>
      </c>
      <c r="B169" s="4">
        <v>95</v>
      </c>
      <c r="C169" s="5">
        <v>27.62</v>
      </c>
      <c r="D169" s="4">
        <v>59</v>
      </c>
      <c r="E169" s="5">
        <v>28.1</v>
      </c>
      <c r="F169" s="4">
        <v>36</v>
      </c>
      <c r="G169" s="5">
        <v>29.03</v>
      </c>
      <c r="H169" s="4">
        <v>0</v>
      </c>
    </row>
    <row r="170" spans="1:8" x14ac:dyDescent="0.2">
      <c r="A170" s="2" t="s">
        <v>27</v>
      </c>
      <c r="B170" s="4">
        <v>1</v>
      </c>
      <c r="C170" s="5">
        <v>0.28999999999999998</v>
      </c>
      <c r="D170" s="4">
        <v>0</v>
      </c>
      <c r="E170" s="5">
        <v>0</v>
      </c>
      <c r="F170" s="4">
        <v>1</v>
      </c>
      <c r="G170" s="5">
        <v>0.81</v>
      </c>
      <c r="H170" s="4">
        <v>0</v>
      </c>
    </row>
    <row r="171" spans="1:8" x14ac:dyDescent="0.2">
      <c r="A171" s="2" t="s">
        <v>28</v>
      </c>
      <c r="B171" s="4">
        <v>25</v>
      </c>
      <c r="C171" s="5">
        <v>7.27</v>
      </c>
      <c r="D171" s="4">
        <v>21</v>
      </c>
      <c r="E171" s="5">
        <v>10</v>
      </c>
      <c r="F171" s="4">
        <v>4</v>
      </c>
      <c r="G171" s="5">
        <v>3.23</v>
      </c>
      <c r="H171" s="4">
        <v>0</v>
      </c>
    </row>
    <row r="172" spans="1:8" x14ac:dyDescent="0.2">
      <c r="A172" s="2" t="s">
        <v>29</v>
      </c>
      <c r="B172" s="4">
        <v>10</v>
      </c>
      <c r="C172" s="5">
        <v>2.91</v>
      </c>
      <c r="D172" s="4">
        <v>9</v>
      </c>
      <c r="E172" s="5">
        <v>4.29</v>
      </c>
      <c r="F172" s="4">
        <v>0</v>
      </c>
      <c r="G172" s="5">
        <v>0</v>
      </c>
      <c r="H172" s="4">
        <v>0</v>
      </c>
    </row>
    <row r="173" spans="1:8" x14ac:dyDescent="0.2">
      <c r="A173" s="2" t="s">
        <v>30</v>
      </c>
      <c r="B173" s="4">
        <v>36</v>
      </c>
      <c r="C173" s="5">
        <v>10.47</v>
      </c>
      <c r="D173" s="4">
        <v>24</v>
      </c>
      <c r="E173" s="5">
        <v>11.43</v>
      </c>
      <c r="F173" s="4">
        <v>12</v>
      </c>
      <c r="G173" s="5">
        <v>9.68</v>
      </c>
      <c r="H173" s="4">
        <v>0</v>
      </c>
    </row>
    <row r="174" spans="1:8" x14ac:dyDescent="0.2">
      <c r="A174" s="2" t="s">
        <v>31</v>
      </c>
      <c r="B174" s="4">
        <v>41</v>
      </c>
      <c r="C174" s="5">
        <v>11.92</v>
      </c>
      <c r="D174" s="4">
        <v>33</v>
      </c>
      <c r="E174" s="5">
        <v>15.71</v>
      </c>
      <c r="F174" s="4">
        <v>8</v>
      </c>
      <c r="G174" s="5">
        <v>6.45</v>
      </c>
      <c r="H174" s="4">
        <v>0</v>
      </c>
    </row>
    <row r="175" spans="1:8" x14ac:dyDescent="0.2">
      <c r="A175" s="2" t="s">
        <v>32</v>
      </c>
      <c r="B175" s="4">
        <v>18</v>
      </c>
      <c r="C175" s="5">
        <v>5.23</v>
      </c>
      <c r="D175" s="4">
        <v>14</v>
      </c>
      <c r="E175" s="5">
        <v>6.67</v>
      </c>
      <c r="F175" s="4">
        <v>3</v>
      </c>
      <c r="G175" s="5">
        <v>2.42</v>
      </c>
      <c r="H175" s="4">
        <v>0</v>
      </c>
    </row>
    <row r="176" spans="1:8" x14ac:dyDescent="0.2">
      <c r="A176" s="2" t="s">
        <v>33</v>
      </c>
      <c r="B176" s="4">
        <v>18</v>
      </c>
      <c r="C176" s="5">
        <v>5.23</v>
      </c>
      <c r="D176" s="4">
        <v>10</v>
      </c>
      <c r="E176" s="5">
        <v>4.76</v>
      </c>
      <c r="F176" s="4">
        <v>2</v>
      </c>
      <c r="G176" s="5">
        <v>1.61</v>
      </c>
      <c r="H176" s="4">
        <v>1</v>
      </c>
    </row>
    <row r="177" spans="1:8" x14ac:dyDescent="0.2">
      <c r="A177" s="2" t="s">
        <v>34</v>
      </c>
      <c r="B177" s="4">
        <v>13</v>
      </c>
      <c r="C177" s="5">
        <v>3.78</v>
      </c>
      <c r="D177" s="4">
        <v>4</v>
      </c>
      <c r="E177" s="5">
        <v>1.9</v>
      </c>
      <c r="F177" s="4">
        <v>7</v>
      </c>
      <c r="G177" s="5">
        <v>5.65</v>
      </c>
      <c r="H177" s="4">
        <v>0</v>
      </c>
    </row>
    <row r="178" spans="1:8" x14ac:dyDescent="0.2">
      <c r="A178" s="1" t="s">
        <v>11</v>
      </c>
      <c r="B178" s="4">
        <v>381</v>
      </c>
      <c r="C178" s="5">
        <v>99.989999999999981</v>
      </c>
      <c r="D178" s="4">
        <v>234</v>
      </c>
      <c r="E178" s="5">
        <v>99.999999999999986</v>
      </c>
      <c r="F178" s="4">
        <v>131</v>
      </c>
      <c r="G178" s="5">
        <v>99.980000000000032</v>
      </c>
      <c r="H178" s="4">
        <v>0</v>
      </c>
    </row>
    <row r="179" spans="1:8" x14ac:dyDescent="0.2">
      <c r="A179" s="2" t="s">
        <v>20</v>
      </c>
      <c r="B179" s="4">
        <v>0</v>
      </c>
      <c r="C179" s="5">
        <v>0</v>
      </c>
      <c r="D179" s="4">
        <v>0</v>
      </c>
      <c r="E179" s="5">
        <v>0</v>
      </c>
      <c r="F179" s="4">
        <v>0</v>
      </c>
      <c r="G179" s="5">
        <v>0</v>
      </c>
      <c r="H179" s="4">
        <v>0</v>
      </c>
    </row>
    <row r="180" spans="1:8" x14ac:dyDescent="0.2">
      <c r="A180" s="2" t="s">
        <v>21</v>
      </c>
      <c r="B180" s="4">
        <v>55</v>
      </c>
      <c r="C180" s="5">
        <v>14.44</v>
      </c>
      <c r="D180" s="4">
        <v>22</v>
      </c>
      <c r="E180" s="5">
        <v>9.4</v>
      </c>
      <c r="F180" s="4">
        <v>33</v>
      </c>
      <c r="G180" s="5">
        <v>25.19</v>
      </c>
      <c r="H180" s="4">
        <v>0</v>
      </c>
    </row>
    <row r="181" spans="1:8" x14ac:dyDescent="0.2">
      <c r="A181" s="2" t="s">
        <v>22</v>
      </c>
      <c r="B181" s="4">
        <v>20</v>
      </c>
      <c r="C181" s="5">
        <v>5.25</v>
      </c>
      <c r="D181" s="4">
        <v>12</v>
      </c>
      <c r="E181" s="5">
        <v>5.13</v>
      </c>
      <c r="F181" s="4">
        <v>8</v>
      </c>
      <c r="G181" s="5">
        <v>6.11</v>
      </c>
      <c r="H181" s="4">
        <v>0</v>
      </c>
    </row>
    <row r="182" spans="1:8" x14ac:dyDescent="0.2">
      <c r="A182" s="2" t="s">
        <v>23</v>
      </c>
      <c r="B182" s="4">
        <v>0</v>
      </c>
      <c r="C182" s="5">
        <v>0</v>
      </c>
      <c r="D182" s="4">
        <v>0</v>
      </c>
      <c r="E182" s="5">
        <v>0</v>
      </c>
      <c r="F182" s="4">
        <v>0</v>
      </c>
      <c r="G182" s="5">
        <v>0</v>
      </c>
      <c r="H182" s="4">
        <v>0</v>
      </c>
    </row>
    <row r="183" spans="1:8" x14ac:dyDescent="0.2">
      <c r="A183" s="2" t="s">
        <v>24</v>
      </c>
      <c r="B183" s="4">
        <v>1</v>
      </c>
      <c r="C183" s="5">
        <v>0.26</v>
      </c>
      <c r="D183" s="4">
        <v>0</v>
      </c>
      <c r="E183" s="5">
        <v>0</v>
      </c>
      <c r="F183" s="4">
        <v>1</v>
      </c>
      <c r="G183" s="5">
        <v>0.76</v>
      </c>
      <c r="H183" s="4">
        <v>0</v>
      </c>
    </row>
    <row r="184" spans="1:8" x14ac:dyDescent="0.2">
      <c r="A184" s="2" t="s">
        <v>25</v>
      </c>
      <c r="B184" s="4">
        <v>5</v>
      </c>
      <c r="C184" s="5">
        <v>1.31</v>
      </c>
      <c r="D184" s="4">
        <v>1</v>
      </c>
      <c r="E184" s="5">
        <v>0.43</v>
      </c>
      <c r="F184" s="4">
        <v>4</v>
      </c>
      <c r="G184" s="5">
        <v>3.05</v>
      </c>
      <c r="H184" s="4">
        <v>0</v>
      </c>
    </row>
    <row r="185" spans="1:8" x14ac:dyDescent="0.2">
      <c r="A185" s="2" t="s">
        <v>26</v>
      </c>
      <c r="B185" s="4">
        <v>101</v>
      </c>
      <c r="C185" s="5">
        <v>26.51</v>
      </c>
      <c r="D185" s="4">
        <v>55</v>
      </c>
      <c r="E185" s="5">
        <v>23.5</v>
      </c>
      <c r="F185" s="4">
        <v>46</v>
      </c>
      <c r="G185" s="5">
        <v>35.11</v>
      </c>
      <c r="H185" s="4">
        <v>0</v>
      </c>
    </row>
    <row r="186" spans="1:8" x14ac:dyDescent="0.2">
      <c r="A186" s="2" t="s">
        <v>27</v>
      </c>
      <c r="B186" s="4">
        <v>2</v>
      </c>
      <c r="C186" s="5">
        <v>0.52</v>
      </c>
      <c r="D186" s="4">
        <v>0</v>
      </c>
      <c r="E186" s="5">
        <v>0</v>
      </c>
      <c r="F186" s="4">
        <v>2</v>
      </c>
      <c r="G186" s="5">
        <v>1.53</v>
      </c>
      <c r="H186" s="4">
        <v>0</v>
      </c>
    </row>
    <row r="187" spans="1:8" x14ac:dyDescent="0.2">
      <c r="A187" s="2" t="s">
        <v>28</v>
      </c>
      <c r="B187" s="4">
        <v>20</v>
      </c>
      <c r="C187" s="5">
        <v>5.25</v>
      </c>
      <c r="D187" s="4">
        <v>13</v>
      </c>
      <c r="E187" s="5">
        <v>5.56</v>
      </c>
      <c r="F187" s="4">
        <v>7</v>
      </c>
      <c r="G187" s="5">
        <v>5.34</v>
      </c>
      <c r="H187" s="4">
        <v>0</v>
      </c>
    </row>
    <row r="188" spans="1:8" x14ac:dyDescent="0.2">
      <c r="A188" s="2" t="s">
        <v>29</v>
      </c>
      <c r="B188" s="4">
        <v>21</v>
      </c>
      <c r="C188" s="5">
        <v>5.51</v>
      </c>
      <c r="D188" s="4">
        <v>14</v>
      </c>
      <c r="E188" s="5">
        <v>5.98</v>
      </c>
      <c r="F188" s="4">
        <v>7</v>
      </c>
      <c r="G188" s="5">
        <v>5.34</v>
      </c>
      <c r="H188" s="4">
        <v>0</v>
      </c>
    </row>
    <row r="189" spans="1:8" x14ac:dyDescent="0.2">
      <c r="A189" s="2" t="s">
        <v>30</v>
      </c>
      <c r="B189" s="4">
        <v>44</v>
      </c>
      <c r="C189" s="5">
        <v>11.55</v>
      </c>
      <c r="D189" s="4">
        <v>40</v>
      </c>
      <c r="E189" s="5">
        <v>17.09</v>
      </c>
      <c r="F189" s="4">
        <v>3</v>
      </c>
      <c r="G189" s="5">
        <v>2.29</v>
      </c>
      <c r="H189" s="4">
        <v>0</v>
      </c>
    </row>
    <row r="190" spans="1:8" x14ac:dyDescent="0.2">
      <c r="A190" s="2" t="s">
        <v>31</v>
      </c>
      <c r="B190" s="4">
        <v>62</v>
      </c>
      <c r="C190" s="5">
        <v>16.27</v>
      </c>
      <c r="D190" s="4">
        <v>54</v>
      </c>
      <c r="E190" s="5">
        <v>23.08</v>
      </c>
      <c r="F190" s="4">
        <v>7</v>
      </c>
      <c r="G190" s="5">
        <v>5.34</v>
      </c>
      <c r="H190" s="4">
        <v>0</v>
      </c>
    </row>
    <row r="191" spans="1:8" x14ac:dyDescent="0.2">
      <c r="A191" s="2" t="s">
        <v>32</v>
      </c>
      <c r="B191" s="4">
        <v>22</v>
      </c>
      <c r="C191" s="5">
        <v>5.77</v>
      </c>
      <c r="D191" s="4">
        <v>7</v>
      </c>
      <c r="E191" s="5">
        <v>2.99</v>
      </c>
      <c r="F191" s="4">
        <v>3</v>
      </c>
      <c r="G191" s="5">
        <v>2.29</v>
      </c>
      <c r="H191" s="4">
        <v>0</v>
      </c>
    </row>
    <row r="192" spans="1:8" x14ac:dyDescent="0.2">
      <c r="A192" s="2" t="s">
        <v>33</v>
      </c>
      <c r="B192" s="4">
        <v>19</v>
      </c>
      <c r="C192" s="5">
        <v>4.99</v>
      </c>
      <c r="D192" s="4">
        <v>12</v>
      </c>
      <c r="E192" s="5">
        <v>5.13</v>
      </c>
      <c r="F192" s="4">
        <v>7</v>
      </c>
      <c r="G192" s="5">
        <v>5.34</v>
      </c>
      <c r="H192" s="4">
        <v>0</v>
      </c>
    </row>
    <row r="193" spans="1:8" x14ac:dyDescent="0.2">
      <c r="A193" s="2" t="s">
        <v>34</v>
      </c>
      <c r="B193" s="4">
        <v>9</v>
      </c>
      <c r="C193" s="5">
        <v>2.36</v>
      </c>
      <c r="D193" s="4">
        <v>4</v>
      </c>
      <c r="E193" s="5">
        <v>1.71</v>
      </c>
      <c r="F193" s="4">
        <v>3</v>
      </c>
      <c r="G193" s="5">
        <v>2.29</v>
      </c>
      <c r="H193" s="4">
        <v>0</v>
      </c>
    </row>
    <row r="194" spans="1:8" x14ac:dyDescent="0.2">
      <c r="A194" s="1" t="s">
        <v>12</v>
      </c>
      <c r="B194" s="4">
        <v>312</v>
      </c>
      <c r="C194" s="5">
        <v>99.999999999999986</v>
      </c>
      <c r="D194" s="4">
        <v>170</v>
      </c>
      <c r="E194" s="5">
        <v>99.979999999999976</v>
      </c>
      <c r="F194" s="4">
        <v>137</v>
      </c>
      <c r="G194" s="5">
        <v>100.00999999999998</v>
      </c>
      <c r="H194" s="4">
        <v>0</v>
      </c>
    </row>
    <row r="195" spans="1:8" x14ac:dyDescent="0.2">
      <c r="A195" s="2" t="s">
        <v>20</v>
      </c>
      <c r="B195" s="4">
        <v>1</v>
      </c>
      <c r="C195" s="5">
        <v>0.32</v>
      </c>
      <c r="D195" s="4">
        <v>0</v>
      </c>
      <c r="E195" s="5">
        <v>0</v>
      </c>
      <c r="F195" s="4">
        <v>1</v>
      </c>
      <c r="G195" s="5">
        <v>0.73</v>
      </c>
      <c r="H195" s="4">
        <v>0</v>
      </c>
    </row>
    <row r="196" spans="1:8" x14ac:dyDescent="0.2">
      <c r="A196" s="2" t="s">
        <v>21</v>
      </c>
      <c r="B196" s="4">
        <v>63</v>
      </c>
      <c r="C196" s="5">
        <v>20.190000000000001</v>
      </c>
      <c r="D196" s="4">
        <v>29</v>
      </c>
      <c r="E196" s="5">
        <v>17.059999999999999</v>
      </c>
      <c r="F196" s="4">
        <v>34</v>
      </c>
      <c r="G196" s="5">
        <v>24.82</v>
      </c>
      <c r="H196" s="4">
        <v>0</v>
      </c>
    </row>
    <row r="197" spans="1:8" x14ac:dyDescent="0.2">
      <c r="A197" s="2" t="s">
        <v>22</v>
      </c>
      <c r="B197" s="4">
        <v>30</v>
      </c>
      <c r="C197" s="5">
        <v>9.6199999999999992</v>
      </c>
      <c r="D197" s="4">
        <v>11</v>
      </c>
      <c r="E197" s="5">
        <v>6.47</v>
      </c>
      <c r="F197" s="4">
        <v>19</v>
      </c>
      <c r="G197" s="5">
        <v>13.87</v>
      </c>
      <c r="H197" s="4">
        <v>0</v>
      </c>
    </row>
    <row r="198" spans="1:8" x14ac:dyDescent="0.2">
      <c r="A198" s="2" t="s">
        <v>23</v>
      </c>
      <c r="B198" s="4">
        <v>4</v>
      </c>
      <c r="C198" s="5">
        <v>1.28</v>
      </c>
      <c r="D198" s="4">
        <v>0</v>
      </c>
      <c r="E198" s="5">
        <v>0</v>
      </c>
      <c r="F198" s="4">
        <v>3</v>
      </c>
      <c r="G198" s="5">
        <v>2.19</v>
      </c>
      <c r="H198" s="4">
        <v>0</v>
      </c>
    </row>
    <row r="199" spans="1:8" x14ac:dyDescent="0.2">
      <c r="A199" s="2" t="s">
        <v>24</v>
      </c>
      <c r="B199" s="4">
        <v>2</v>
      </c>
      <c r="C199" s="5">
        <v>0.64</v>
      </c>
      <c r="D199" s="4">
        <v>2</v>
      </c>
      <c r="E199" s="5">
        <v>1.18</v>
      </c>
      <c r="F199" s="4">
        <v>0</v>
      </c>
      <c r="G199" s="5">
        <v>0</v>
      </c>
      <c r="H199" s="4">
        <v>0</v>
      </c>
    </row>
    <row r="200" spans="1:8" x14ac:dyDescent="0.2">
      <c r="A200" s="2" t="s">
        <v>25</v>
      </c>
      <c r="B200" s="4">
        <v>4</v>
      </c>
      <c r="C200" s="5">
        <v>1.28</v>
      </c>
      <c r="D200" s="4">
        <v>0</v>
      </c>
      <c r="E200" s="5">
        <v>0</v>
      </c>
      <c r="F200" s="4">
        <v>4</v>
      </c>
      <c r="G200" s="5">
        <v>2.92</v>
      </c>
      <c r="H200" s="4">
        <v>0</v>
      </c>
    </row>
    <row r="201" spans="1:8" x14ac:dyDescent="0.2">
      <c r="A201" s="2" t="s">
        <v>26</v>
      </c>
      <c r="B201" s="4">
        <v>84</v>
      </c>
      <c r="C201" s="5">
        <v>26.92</v>
      </c>
      <c r="D201" s="4">
        <v>45</v>
      </c>
      <c r="E201" s="5">
        <v>26.47</v>
      </c>
      <c r="F201" s="4">
        <v>39</v>
      </c>
      <c r="G201" s="5">
        <v>28.47</v>
      </c>
      <c r="H201" s="4">
        <v>0</v>
      </c>
    </row>
    <row r="202" spans="1:8" x14ac:dyDescent="0.2">
      <c r="A202" s="2" t="s">
        <v>27</v>
      </c>
      <c r="B202" s="4">
        <v>1</v>
      </c>
      <c r="C202" s="5">
        <v>0.32</v>
      </c>
      <c r="D202" s="4">
        <v>0</v>
      </c>
      <c r="E202" s="5">
        <v>0</v>
      </c>
      <c r="F202" s="4">
        <v>1</v>
      </c>
      <c r="G202" s="5">
        <v>0.73</v>
      </c>
      <c r="H202" s="4">
        <v>0</v>
      </c>
    </row>
    <row r="203" spans="1:8" x14ac:dyDescent="0.2">
      <c r="A203" s="2" t="s">
        <v>28</v>
      </c>
      <c r="B203" s="4">
        <v>12</v>
      </c>
      <c r="C203" s="5">
        <v>3.85</v>
      </c>
      <c r="D203" s="4">
        <v>3</v>
      </c>
      <c r="E203" s="5">
        <v>1.76</v>
      </c>
      <c r="F203" s="4">
        <v>9</v>
      </c>
      <c r="G203" s="5">
        <v>6.57</v>
      </c>
      <c r="H203" s="4">
        <v>0</v>
      </c>
    </row>
    <row r="204" spans="1:8" x14ac:dyDescent="0.2">
      <c r="A204" s="2" t="s">
        <v>29</v>
      </c>
      <c r="B204" s="4">
        <v>12</v>
      </c>
      <c r="C204" s="5">
        <v>3.85</v>
      </c>
      <c r="D204" s="4">
        <v>10</v>
      </c>
      <c r="E204" s="5">
        <v>5.88</v>
      </c>
      <c r="F204" s="4">
        <v>2</v>
      </c>
      <c r="G204" s="5">
        <v>1.46</v>
      </c>
      <c r="H204" s="4">
        <v>0</v>
      </c>
    </row>
    <row r="205" spans="1:8" x14ac:dyDescent="0.2">
      <c r="A205" s="2" t="s">
        <v>30</v>
      </c>
      <c r="B205" s="4">
        <v>18</v>
      </c>
      <c r="C205" s="5">
        <v>5.77</v>
      </c>
      <c r="D205" s="4">
        <v>15</v>
      </c>
      <c r="E205" s="5">
        <v>8.82</v>
      </c>
      <c r="F205" s="4">
        <v>2</v>
      </c>
      <c r="G205" s="5">
        <v>1.46</v>
      </c>
      <c r="H205" s="4">
        <v>0</v>
      </c>
    </row>
    <row r="206" spans="1:8" x14ac:dyDescent="0.2">
      <c r="A206" s="2" t="s">
        <v>31</v>
      </c>
      <c r="B206" s="4">
        <v>41</v>
      </c>
      <c r="C206" s="5">
        <v>13.14</v>
      </c>
      <c r="D206" s="4">
        <v>32</v>
      </c>
      <c r="E206" s="5">
        <v>18.82</v>
      </c>
      <c r="F206" s="4">
        <v>9</v>
      </c>
      <c r="G206" s="5">
        <v>6.57</v>
      </c>
      <c r="H206" s="4">
        <v>0</v>
      </c>
    </row>
    <row r="207" spans="1:8" x14ac:dyDescent="0.2">
      <c r="A207" s="2" t="s">
        <v>32</v>
      </c>
      <c r="B207" s="4">
        <v>15</v>
      </c>
      <c r="C207" s="5">
        <v>4.8099999999999996</v>
      </c>
      <c r="D207" s="4">
        <v>10</v>
      </c>
      <c r="E207" s="5">
        <v>5.88</v>
      </c>
      <c r="F207" s="4">
        <v>2</v>
      </c>
      <c r="G207" s="5">
        <v>1.46</v>
      </c>
      <c r="H207" s="4">
        <v>0</v>
      </c>
    </row>
    <row r="208" spans="1:8" x14ac:dyDescent="0.2">
      <c r="A208" s="2" t="s">
        <v>33</v>
      </c>
      <c r="B208" s="4">
        <v>9</v>
      </c>
      <c r="C208" s="5">
        <v>2.88</v>
      </c>
      <c r="D208" s="4">
        <v>3</v>
      </c>
      <c r="E208" s="5">
        <v>1.76</v>
      </c>
      <c r="F208" s="4">
        <v>6</v>
      </c>
      <c r="G208" s="5">
        <v>4.38</v>
      </c>
      <c r="H208" s="4">
        <v>0</v>
      </c>
    </row>
    <row r="209" spans="1:8" x14ac:dyDescent="0.2">
      <c r="A209" s="2" t="s">
        <v>34</v>
      </c>
      <c r="B209" s="4">
        <v>16</v>
      </c>
      <c r="C209" s="5">
        <v>5.13</v>
      </c>
      <c r="D209" s="4">
        <v>10</v>
      </c>
      <c r="E209" s="5">
        <v>5.88</v>
      </c>
      <c r="F209" s="4">
        <v>6</v>
      </c>
      <c r="G209" s="5">
        <v>4.38</v>
      </c>
      <c r="H209" s="4">
        <v>0</v>
      </c>
    </row>
    <row r="210" spans="1:8" x14ac:dyDescent="0.2">
      <c r="A210" s="1" t="s">
        <v>13</v>
      </c>
      <c r="B210" s="4">
        <v>135</v>
      </c>
      <c r="C210" s="5">
        <v>99.990000000000009</v>
      </c>
      <c r="D210" s="4">
        <v>54</v>
      </c>
      <c r="E210" s="5">
        <v>100</v>
      </c>
      <c r="F210" s="4">
        <v>79</v>
      </c>
      <c r="G210" s="5">
        <v>99.990000000000009</v>
      </c>
      <c r="H210" s="4">
        <v>0</v>
      </c>
    </row>
    <row r="211" spans="1:8" x14ac:dyDescent="0.2">
      <c r="A211" s="2" t="s">
        <v>20</v>
      </c>
      <c r="B211" s="4">
        <v>0</v>
      </c>
      <c r="C211" s="5">
        <v>0</v>
      </c>
      <c r="D211" s="4">
        <v>0</v>
      </c>
      <c r="E211" s="5">
        <v>0</v>
      </c>
      <c r="F211" s="4">
        <v>0</v>
      </c>
      <c r="G211" s="5">
        <v>0</v>
      </c>
      <c r="H211" s="4">
        <v>0</v>
      </c>
    </row>
    <row r="212" spans="1:8" x14ac:dyDescent="0.2">
      <c r="A212" s="2" t="s">
        <v>21</v>
      </c>
      <c r="B212" s="4">
        <v>21</v>
      </c>
      <c r="C212" s="5">
        <v>15.56</v>
      </c>
      <c r="D212" s="4">
        <v>7</v>
      </c>
      <c r="E212" s="5">
        <v>12.96</v>
      </c>
      <c r="F212" s="4">
        <v>14</v>
      </c>
      <c r="G212" s="5">
        <v>17.72</v>
      </c>
      <c r="H212" s="4">
        <v>0</v>
      </c>
    </row>
    <row r="213" spans="1:8" x14ac:dyDescent="0.2">
      <c r="A213" s="2" t="s">
        <v>22</v>
      </c>
      <c r="B213" s="4">
        <v>5</v>
      </c>
      <c r="C213" s="5">
        <v>3.7</v>
      </c>
      <c r="D213" s="4">
        <v>4</v>
      </c>
      <c r="E213" s="5">
        <v>7.41</v>
      </c>
      <c r="F213" s="4">
        <v>1</v>
      </c>
      <c r="G213" s="5">
        <v>1.27</v>
      </c>
      <c r="H213" s="4">
        <v>0</v>
      </c>
    </row>
    <row r="214" spans="1:8" x14ac:dyDescent="0.2">
      <c r="A214" s="2" t="s">
        <v>23</v>
      </c>
      <c r="B214" s="4">
        <v>0</v>
      </c>
      <c r="C214" s="5">
        <v>0</v>
      </c>
      <c r="D214" s="4">
        <v>0</v>
      </c>
      <c r="E214" s="5">
        <v>0</v>
      </c>
      <c r="F214" s="4">
        <v>0</v>
      </c>
      <c r="G214" s="5">
        <v>0</v>
      </c>
      <c r="H214" s="4">
        <v>0</v>
      </c>
    </row>
    <row r="215" spans="1:8" x14ac:dyDescent="0.2">
      <c r="A215" s="2" t="s">
        <v>24</v>
      </c>
      <c r="B215" s="4">
        <v>0</v>
      </c>
      <c r="C215" s="5">
        <v>0</v>
      </c>
      <c r="D215" s="4">
        <v>0</v>
      </c>
      <c r="E215" s="5">
        <v>0</v>
      </c>
      <c r="F215" s="4">
        <v>0</v>
      </c>
      <c r="G215" s="5">
        <v>0</v>
      </c>
      <c r="H215" s="4">
        <v>0</v>
      </c>
    </row>
    <row r="216" spans="1:8" x14ac:dyDescent="0.2">
      <c r="A216" s="2" t="s">
        <v>25</v>
      </c>
      <c r="B216" s="4">
        <v>0</v>
      </c>
      <c r="C216" s="5">
        <v>0</v>
      </c>
      <c r="D216" s="4">
        <v>0</v>
      </c>
      <c r="E216" s="5">
        <v>0</v>
      </c>
      <c r="F216" s="4">
        <v>0</v>
      </c>
      <c r="G216" s="5">
        <v>0</v>
      </c>
      <c r="H216" s="4">
        <v>0</v>
      </c>
    </row>
    <row r="217" spans="1:8" x14ac:dyDescent="0.2">
      <c r="A217" s="2" t="s">
        <v>26</v>
      </c>
      <c r="B217" s="4">
        <v>59</v>
      </c>
      <c r="C217" s="5">
        <v>43.7</v>
      </c>
      <c r="D217" s="4">
        <v>9</v>
      </c>
      <c r="E217" s="5">
        <v>16.670000000000002</v>
      </c>
      <c r="F217" s="4">
        <v>50</v>
      </c>
      <c r="G217" s="5">
        <v>63.29</v>
      </c>
      <c r="H217" s="4">
        <v>0</v>
      </c>
    </row>
    <row r="218" spans="1:8" x14ac:dyDescent="0.2">
      <c r="A218" s="2" t="s">
        <v>27</v>
      </c>
      <c r="B218" s="4">
        <v>1</v>
      </c>
      <c r="C218" s="5">
        <v>0.74</v>
      </c>
      <c r="D218" s="4">
        <v>1</v>
      </c>
      <c r="E218" s="5">
        <v>1.85</v>
      </c>
      <c r="F218" s="4">
        <v>0</v>
      </c>
      <c r="G218" s="5">
        <v>0</v>
      </c>
      <c r="H218" s="4">
        <v>0</v>
      </c>
    </row>
    <row r="219" spans="1:8" x14ac:dyDescent="0.2">
      <c r="A219" s="2" t="s">
        <v>28</v>
      </c>
      <c r="B219" s="4">
        <v>9</v>
      </c>
      <c r="C219" s="5">
        <v>6.67</v>
      </c>
      <c r="D219" s="4">
        <v>7</v>
      </c>
      <c r="E219" s="5">
        <v>12.96</v>
      </c>
      <c r="F219" s="4">
        <v>2</v>
      </c>
      <c r="G219" s="5">
        <v>2.5299999999999998</v>
      </c>
      <c r="H219" s="4">
        <v>0</v>
      </c>
    </row>
    <row r="220" spans="1:8" x14ac:dyDescent="0.2">
      <c r="A220" s="2" t="s">
        <v>29</v>
      </c>
      <c r="B220" s="4">
        <v>3</v>
      </c>
      <c r="C220" s="5">
        <v>2.2200000000000002</v>
      </c>
      <c r="D220" s="4">
        <v>3</v>
      </c>
      <c r="E220" s="5">
        <v>5.56</v>
      </c>
      <c r="F220" s="4">
        <v>0</v>
      </c>
      <c r="G220" s="5">
        <v>0</v>
      </c>
      <c r="H220" s="4">
        <v>0</v>
      </c>
    </row>
    <row r="221" spans="1:8" x14ac:dyDescent="0.2">
      <c r="A221" s="2" t="s">
        <v>30</v>
      </c>
      <c r="B221" s="4">
        <v>12</v>
      </c>
      <c r="C221" s="5">
        <v>8.89</v>
      </c>
      <c r="D221" s="4">
        <v>8</v>
      </c>
      <c r="E221" s="5">
        <v>14.81</v>
      </c>
      <c r="F221" s="4">
        <v>4</v>
      </c>
      <c r="G221" s="5">
        <v>5.0599999999999996</v>
      </c>
      <c r="H221" s="4">
        <v>0</v>
      </c>
    </row>
    <row r="222" spans="1:8" x14ac:dyDescent="0.2">
      <c r="A222" s="2" t="s">
        <v>31</v>
      </c>
      <c r="B222" s="4">
        <v>12</v>
      </c>
      <c r="C222" s="5">
        <v>8.89</v>
      </c>
      <c r="D222" s="4">
        <v>7</v>
      </c>
      <c r="E222" s="5">
        <v>12.96</v>
      </c>
      <c r="F222" s="4">
        <v>4</v>
      </c>
      <c r="G222" s="5">
        <v>5.0599999999999996</v>
      </c>
      <c r="H222" s="4">
        <v>0</v>
      </c>
    </row>
    <row r="223" spans="1:8" x14ac:dyDescent="0.2">
      <c r="A223" s="2" t="s">
        <v>32</v>
      </c>
      <c r="B223" s="4">
        <v>6</v>
      </c>
      <c r="C223" s="5">
        <v>4.4400000000000004</v>
      </c>
      <c r="D223" s="4">
        <v>4</v>
      </c>
      <c r="E223" s="5">
        <v>7.41</v>
      </c>
      <c r="F223" s="4">
        <v>2</v>
      </c>
      <c r="G223" s="5">
        <v>2.5299999999999998</v>
      </c>
      <c r="H223" s="4">
        <v>0</v>
      </c>
    </row>
    <row r="224" spans="1:8" x14ac:dyDescent="0.2">
      <c r="A224" s="2" t="s">
        <v>33</v>
      </c>
      <c r="B224" s="4">
        <v>2</v>
      </c>
      <c r="C224" s="5">
        <v>1.48</v>
      </c>
      <c r="D224" s="4">
        <v>1</v>
      </c>
      <c r="E224" s="5">
        <v>1.85</v>
      </c>
      <c r="F224" s="4">
        <v>0</v>
      </c>
      <c r="G224" s="5">
        <v>0</v>
      </c>
      <c r="H224" s="4">
        <v>0</v>
      </c>
    </row>
    <row r="225" spans="1:8" x14ac:dyDescent="0.2">
      <c r="A225" s="2" t="s">
        <v>34</v>
      </c>
      <c r="B225" s="4">
        <v>5</v>
      </c>
      <c r="C225" s="5">
        <v>3.7</v>
      </c>
      <c r="D225" s="4">
        <v>3</v>
      </c>
      <c r="E225" s="5">
        <v>5.56</v>
      </c>
      <c r="F225" s="4">
        <v>2</v>
      </c>
      <c r="G225" s="5">
        <v>2.5299999999999998</v>
      </c>
      <c r="H225" s="4">
        <v>0</v>
      </c>
    </row>
    <row r="226" spans="1:8" x14ac:dyDescent="0.2">
      <c r="A226" s="1" t="s">
        <v>14</v>
      </c>
      <c r="B226" s="4">
        <v>262</v>
      </c>
      <c r="C226" s="5">
        <v>100.00999999999999</v>
      </c>
      <c r="D226" s="4">
        <v>136</v>
      </c>
      <c r="E226" s="5">
        <v>100.01</v>
      </c>
      <c r="F226" s="4">
        <v>106</v>
      </c>
      <c r="G226" s="5">
        <v>100.01</v>
      </c>
      <c r="H226" s="4">
        <v>2</v>
      </c>
    </row>
    <row r="227" spans="1:8" x14ac:dyDescent="0.2">
      <c r="A227" s="2" t="s">
        <v>20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2">
      <c r="A228" s="2" t="s">
        <v>21</v>
      </c>
      <c r="B228" s="4">
        <v>38</v>
      </c>
      <c r="C228" s="5">
        <v>14.5</v>
      </c>
      <c r="D228" s="4">
        <v>17</v>
      </c>
      <c r="E228" s="5">
        <v>12.5</v>
      </c>
      <c r="F228" s="4">
        <v>21</v>
      </c>
      <c r="G228" s="5">
        <v>19.809999999999999</v>
      </c>
      <c r="H228" s="4">
        <v>0</v>
      </c>
    </row>
    <row r="229" spans="1:8" x14ac:dyDescent="0.2">
      <c r="A229" s="2" t="s">
        <v>22</v>
      </c>
      <c r="B229" s="4">
        <v>17</v>
      </c>
      <c r="C229" s="5">
        <v>6.49</v>
      </c>
      <c r="D229" s="4">
        <v>3</v>
      </c>
      <c r="E229" s="5">
        <v>2.21</v>
      </c>
      <c r="F229" s="4">
        <v>14</v>
      </c>
      <c r="G229" s="5">
        <v>13.21</v>
      </c>
      <c r="H229" s="4">
        <v>0</v>
      </c>
    </row>
    <row r="230" spans="1:8" x14ac:dyDescent="0.2">
      <c r="A230" s="2" t="s">
        <v>23</v>
      </c>
      <c r="B230" s="4">
        <v>0</v>
      </c>
      <c r="C230" s="5">
        <v>0</v>
      </c>
      <c r="D230" s="4">
        <v>0</v>
      </c>
      <c r="E230" s="5">
        <v>0</v>
      </c>
      <c r="F230" s="4">
        <v>0</v>
      </c>
      <c r="G230" s="5">
        <v>0</v>
      </c>
      <c r="H230" s="4">
        <v>0</v>
      </c>
    </row>
    <row r="231" spans="1:8" x14ac:dyDescent="0.2">
      <c r="A231" s="2" t="s">
        <v>24</v>
      </c>
      <c r="B231" s="4">
        <v>2</v>
      </c>
      <c r="C231" s="5">
        <v>0.76</v>
      </c>
      <c r="D231" s="4">
        <v>0</v>
      </c>
      <c r="E231" s="5">
        <v>0</v>
      </c>
      <c r="F231" s="4">
        <v>2</v>
      </c>
      <c r="G231" s="5">
        <v>1.89</v>
      </c>
      <c r="H231" s="4">
        <v>0</v>
      </c>
    </row>
    <row r="232" spans="1:8" x14ac:dyDescent="0.2">
      <c r="A232" s="2" t="s">
        <v>25</v>
      </c>
      <c r="B232" s="4">
        <v>3</v>
      </c>
      <c r="C232" s="5">
        <v>1.1499999999999999</v>
      </c>
      <c r="D232" s="4">
        <v>0</v>
      </c>
      <c r="E232" s="5">
        <v>0</v>
      </c>
      <c r="F232" s="4">
        <v>2</v>
      </c>
      <c r="G232" s="5">
        <v>1.89</v>
      </c>
      <c r="H232" s="4">
        <v>1</v>
      </c>
    </row>
    <row r="233" spans="1:8" x14ac:dyDescent="0.2">
      <c r="A233" s="2" t="s">
        <v>26</v>
      </c>
      <c r="B233" s="4">
        <v>66</v>
      </c>
      <c r="C233" s="5">
        <v>25.19</v>
      </c>
      <c r="D233" s="4">
        <v>38</v>
      </c>
      <c r="E233" s="5">
        <v>27.94</v>
      </c>
      <c r="F233" s="4">
        <v>28</v>
      </c>
      <c r="G233" s="5">
        <v>26.42</v>
      </c>
      <c r="H233" s="4">
        <v>0</v>
      </c>
    </row>
    <row r="234" spans="1:8" x14ac:dyDescent="0.2">
      <c r="A234" s="2" t="s">
        <v>27</v>
      </c>
      <c r="B234" s="4">
        <v>0</v>
      </c>
      <c r="C234" s="5">
        <v>0</v>
      </c>
      <c r="D234" s="4">
        <v>0</v>
      </c>
      <c r="E234" s="5">
        <v>0</v>
      </c>
      <c r="F234" s="4">
        <v>0</v>
      </c>
      <c r="G234" s="5">
        <v>0</v>
      </c>
      <c r="H234" s="4">
        <v>0</v>
      </c>
    </row>
    <row r="235" spans="1:8" x14ac:dyDescent="0.2">
      <c r="A235" s="2" t="s">
        <v>28</v>
      </c>
      <c r="B235" s="4">
        <v>6</v>
      </c>
      <c r="C235" s="5">
        <v>2.29</v>
      </c>
      <c r="D235" s="4">
        <v>2</v>
      </c>
      <c r="E235" s="5">
        <v>1.47</v>
      </c>
      <c r="F235" s="4">
        <v>4</v>
      </c>
      <c r="G235" s="5">
        <v>3.77</v>
      </c>
      <c r="H235" s="4">
        <v>0</v>
      </c>
    </row>
    <row r="236" spans="1:8" x14ac:dyDescent="0.2">
      <c r="A236" s="2" t="s">
        <v>29</v>
      </c>
      <c r="B236" s="4">
        <v>9</v>
      </c>
      <c r="C236" s="5">
        <v>3.44</v>
      </c>
      <c r="D236" s="4">
        <v>5</v>
      </c>
      <c r="E236" s="5">
        <v>3.68</v>
      </c>
      <c r="F236" s="4">
        <v>3</v>
      </c>
      <c r="G236" s="5">
        <v>2.83</v>
      </c>
      <c r="H236" s="4">
        <v>0</v>
      </c>
    </row>
    <row r="237" spans="1:8" x14ac:dyDescent="0.2">
      <c r="A237" s="2" t="s">
        <v>30</v>
      </c>
      <c r="B237" s="4">
        <v>46</v>
      </c>
      <c r="C237" s="5">
        <v>17.559999999999999</v>
      </c>
      <c r="D237" s="4">
        <v>30</v>
      </c>
      <c r="E237" s="5">
        <v>22.06</v>
      </c>
      <c r="F237" s="4">
        <v>14</v>
      </c>
      <c r="G237" s="5">
        <v>13.21</v>
      </c>
      <c r="H237" s="4">
        <v>1</v>
      </c>
    </row>
    <row r="238" spans="1:8" x14ac:dyDescent="0.2">
      <c r="A238" s="2" t="s">
        <v>31</v>
      </c>
      <c r="B238" s="4">
        <v>36</v>
      </c>
      <c r="C238" s="5">
        <v>13.74</v>
      </c>
      <c r="D238" s="4">
        <v>26</v>
      </c>
      <c r="E238" s="5">
        <v>19.12</v>
      </c>
      <c r="F238" s="4">
        <v>10</v>
      </c>
      <c r="G238" s="5">
        <v>9.43</v>
      </c>
      <c r="H238" s="4">
        <v>0</v>
      </c>
    </row>
    <row r="239" spans="1:8" x14ac:dyDescent="0.2">
      <c r="A239" s="2" t="s">
        <v>32</v>
      </c>
      <c r="B239" s="4">
        <v>16</v>
      </c>
      <c r="C239" s="5">
        <v>6.11</v>
      </c>
      <c r="D239" s="4">
        <v>9</v>
      </c>
      <c r="E239" s="5">
        <v>6.62</v>
      </c>
      <c r="F239" s="4">
        <v>1</v>
      </c>
      <c r="G239" s="5">
        <v>0.94</v>
      </c>
      <c r="H239" s="4">
        <v>0</v>
      </c>
    </row>
    <row r="240" spans="1:8" x14ac:dyDescent="0.2">
      <c r="A240" s="2" t="s">
        <v>33</v>
      </c>
      <c r="B240" s="4">
        <v>18</v>
      </c>
      <c r="C240" s="5">
        <v>6.87</v>
      </c>
      <c r="D240" s="4">
        <v>4</v>
      </c>
      <c r="E240" s="5">
        <v>2.94</v>
      </c>
      <c r="F240" s="4">
        <v>5</v>
      </c>
      <c r="G240" s="5">
        <v>4.72</v>
      </c>
      <c r="H240" s="4">
        <v>0</v>
      </c>
    </row>
    <row r="241" spans="1:8" x14ac:dyDescent="0.2">
      <c r="A241" s="2" t="s">
        <v>34</v>
      </c>
      <c r="B241" s="4">
        <v>5</v>
      </c>
      <c r="C241" s="5">
        <v>1.91</v>
      </c>
      <c r="D241" s="4">
        <v>2</v>
      </c>
      <c r="E241" s="5">
        <v>1.47</v>
      </c>
      <c r="F241" s="4">
        <v>2</v>
      </c>
      <c r="G241" s="5">
        <v>1.89</v>
      </c>
      <c r="H241" s="4">
        <v>0</v>
      </c>
    </row>
    <row r="242" spans="1:8" x14ac:dyDescent="0.2">
      <c r="A242" s="1" t="s">
        <v>15</v>
      </c>
      <c r="B242" s="4">
        <v>137</v>
      </c>
      <c r="C242" s="5">
        <v>100.01</v>
      </c>
      <c r="D242" s="4">
        <v>84</v>
      </c>
      <c r="E242" s="5">
        <v>100</v>
      </c>
      <c r="F242" s="4">
        <v>43</v>
      </c>
      <c r="G242" s="5">
        <v>100.01000000000002</v>
      </c>
      <c r="H242" s="4">
        <v>2</v>
      </c>
    </row>
    <row r="243" spans="1:8" x14ac:dyDescent="0.2">
      <c r="A243" s="2" t="s">
        <v>20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2">
      <c r="A244" s="2" t="s">
        <v>21</v>
      </c>
      <c r="B244" s="4">
        <v>28</v>
      </c>
      <c r="C244" s="5">
        <v>20.440000000000001</v>
      </c>
      <c r="D244" s="4">
        <v>16</v>
      </c>
      <c r="E244" s="5">
        <v>19.05</v>
      </c>
      <c r="F244" s="4">
        <v>12</v>
      </c>
      <c r="G244" s="5">
        <v>27.91</v>
      </c>
      <c r="H244" s="4">
        <v>0</v>
      </c>
    </row>
    <row r="245" spans="1:8" x14ac:dyDescent="0.2">
      <c r="A245" s="2" t="s">
        <v>22</v>
      </c>
      <c r="B245" s="4">
        <v>5</v>
      </c>
      <c r="C245" s="5">
        <v>3.65</v>
      </c>
      <c r="D245" s="4">
        <v>3</v>
      </c>
      <c r="E245" s="5">
        <v>3.57</v>
      </c>
      <c r="F245" s="4">
        <v>2</v>
      </c>
      <c r="G245" s="5">
        <v>4.6500000000000004</v>
      </c>
      <c r="H245" s="4">
        <v>0</v>
      </c>
    </row>
    <row r="246" spans="1:8" x14ac:dyDescent="0.2">
      <c r="A246" s="2" t="s">
        <v>23</v>
      </c>
      <c r="B246" s="4">
        <v>1</v>
      </c>
      <c r="C246" s="5">
        <v>0.73</v>
      </c>
      <c r="D246" s="4">
        <v>0</v>
      </c>
      <c r="E246" s="5">
        <v>0</v>
      </c>
      <c r="F246" s="4">
        <v>0</v>
      </c>
      <c r="G246" s="5">
        <v>0</v>
      </c>
      <c r="H246" s="4">
        <v>0</v>
      </c>
    </row>
    <row r="247" spans="1:8" x14ac:dyDescent="0.2">
      <c r="A247" s="2" t="s">
        <v>24</v>
      </c>
      <c r="B247" s="4">
        <v>2</v>
      </c>
      <c r="C247" s="5">
        <v>1.46</v>
      </c>
      <c r="D247" s="4">
        <v>0</v>
      </c>
      <c r="E247" s="5">
        <v>0</v>
      </c>
      <c r="F247" s="4">
        <v>2</v>
      </c>
      <c r="G247" s="5">
        <v>4.6500000000000004</v>
      </c>
      <c r="H247" s="4">
        <v>0</v>
      </c>
    </row>
    <row r="248" spans="1:8" x14ac:dyDescent="0.2">
      <c r="A248" s="2" t="s">
        <v>25</v>
      </c>
      <c r="B248" s="4">
        <v>3</v>
      </c>
      <c r="C248" s="5">
        <v>2.19</v>
      </c>
      <c r="D248" s="4">
        <v>0</v>
      </c>
      <c r="E248" s="5">
        <v>0</v>
      </c>
      <c r="F248" s="4">
        <v>2</v>
      </c>
      <c r="G248" s="5">
        <v>4.6500000000000004</v>
      </c>
      <c r="H248" s="4">
        <v>1</v>
      </c>
    </row>
    <row r="249" spans="1:8" x14ac:dyDescent="0.2">
      <c r="A249" s="2" t="s">
        <v>26</v>
      </c>
      <c r="B249" s="4">
        <v>25</v>
      </c>
      <c r="C249" s="5">
        <v>18.25</v>
      </c>
      <c r="D249" s="4">
        <v>14</v>
      </c>
      <c r="E249" s="5">
        <v>16.670000000000002</v>
      </c>
      <c r="F249" s="4">
        <v>10</v>
      </c>
      <c r="G249" s="5">
        <v>23.26</v>
      </c>
      <c r="H249" s="4">
        <v>1</v>
      </c>
    </row>
    <row r="250" spans="1:8" x14ac:dyDescent="0.2">
      <c r="A250" s="2" t="s">
        <v>27</v>
      </c>
      <c r="B250" s="4">
        <v>2</v>
      </c>
      <c r="C250" s="5">
        <v>1.46</v>
      </c>
      <c r="D250" s="4">
        <v>0</v>
      </c>
      <c r="E250" s="5">
        <v>0</v>
      </c>
      <c r="F250" s="4">
        <v>2</v>
      </c>
      <c r="G250" s="5">
        <v>4.6500000000000004</v>
      </c>
      <c r="H250" s="4">
        <v>0</v>
      </c>
    </row>
    <row r="251" spans="1:8" x14ac:dyDescent="0.2">
      <c r="A251" s="2" t="s">
        <v>28</v>
      </c>
      <c r="B251" s="4">
        <v>2</v>
      </c>
      <c r="C251" s="5">
        <v>1.46</v>
      </c>
      <c r="D251" s="4">
        <v>1</v>
      </c>
      <c r="E251" s="5">
        <v>1.19</v>
      </c>
      <c r="F251" s="4">
        <v>0</v>
      </c>
      <c r="G251" s="5">
        <v>0</v>
      </c>
      <c r="H251" s="4">
        <v>0</v>
      </c>
    </row>
    <row r="252" spans="1:8" x14ac:dyDescent="0.2">
      <c r="A252" s="2" t="s">
        <v>29</v>
      </c>
      <c r="B252" s="4">
        <v>9</v>
      </c>
      <c r="C252" s="5">
        <v>6.57</v>
      </c>
      <c r="D252" s="4">
        <v>6</v>
      </c>
      <c r="E252" s="5">
        <v>7.14</v>
      </c>
      <c r="F252" s="4">
        <v>3</v>
      </c>
      <c r="G252" s="5">
        <v>6.98</v>
      </c>
      <c r="H252" s="4">
        <v>0</v>
      </c>
    </row>
    <row r="253" spans="1:8" x14ac:dyDescent="0.2">
      <c r="A253" s="2" t="s">
        <v>30</v>
      </c>
      <c r="B253" s="4">
        <v>14</v>
      </c>
      <c r="C253" s="5">
        <v>10.220000000000001</v>
      </c>
      <c r="D253" s="4">
        <v>11</v>
      </c>
      <c r="E253" s="5">
        <v>13.1</v>
      </c>
      <c r="F253" s="4">
        <v>1</v>
      </c>
      <c r="G253" s="5">
        <v>2.33</v>
      </c>
      <c r="H253" s="4">
        <v>0</v>
      </c>
    </row>
    <row r="254" spans="1:8" x14ac:dyDescent="0.2">
      <c r="A254" s="2" t="s">
        <v>31</v>
      </c>
      <c r="B254" s="4">
        <v>24</v>
      </c>
      <c r="C254" s="5">
        <v>17.52</v>
      </c>
      <c r="D254" s="4">
        <v>22</v>
      </c>
      <c r="E254" s="5">
        <v>26.19</v>
      </c>
      <c r="F254" s="4">
        <v>2</v>
      </c>
      <c r="G254" s="5">
        <v>4.6500000000000004</v>
      </c>
      <c r="H254" s="4">
        <v>0</v>
      </c>
    </row>
    <row r="255" spans="1:8" x14ac:dyDescent="0.2">
      <c r="A255" s="2" t="s">
        <v>32</v>
      </c>
      <c r="B255" s="4">
        <v>7</v>
      </c>
      <c r="C255" s="5">
        <v>5.1100000000000003</v>
      </c>
      <c r="D255" s="4">
        <v>5</v>
      </c>
      <c r="E255" s="5">
        <v>5.95</v>
      </c>
      <c r="F255" s="4">
        <v>0</v>
      </c>
      <c r="G255" s="5">
        <v>0</v>
      </c>
      <c r="H255" s="4">
        <v>0</v>
      </c>
    </row>
    <row r="256" spans="1:8" x14ac:dyDescent="0.2">
      <c r="A256" s="2" t="s">
        <v>33</v>
      </c>
      <c r="B256" s="4">
        <v>8</v>
      </c>
      <c r="C256" s="5">
        <v>5.84</v>
      </c>
      <c r="D256" s="4">
        <v>3</v>
      </c>
      <c r="E256" s="5">
        <v>3.57</v>
      </c>
      <c r="F256" s="4">
        <v>4</v>
      </c>
      <c r="G256" s="5">
        <v>9.3000000000000007</v>
      </c>
      <c r="H256" s="4">
        <v>0</v>
      </c>
    </row>
    <row r="257" spans="1:8" x14ac:dyDescent="0.2">
      <c r="A257" s="2" t="s">
        <v>34</v>
      </c>
      <c r="B257" s="4">
        <v>7</v>
      </c>
      <c r="C257" s="5">
        <v>5.1100000000000003</v>
      </c>
      <c r="D257" s="4">
        <v>3</v>
      </c>
      <c r="E257" s="5">
        <v>3.57</v>
      </c>
      <c r="F257" s="4">
        <v>3</v>
      </c>
      <c r="G257" s="5">
        <v>6.98</v>
      </c>
      <c r="H257" s="4">
        <v>0</v>
      </c>
    </row>
    <row r="258" spans="1:8" x14ac:dyDescent="0.2">
      <c r="A258" s="1" t="s">
        <v>16</v>
      </c>
      <c r="B258" s="4">
        <v>161</v>
      </c>
      <c r="C258" s="5">
        <v>99.99</v>
      </c>
      <c r="D258" s="4">
        <v>78</v>
      </c>
      <c r="E258" s="5">
        <v>99.990000000000009</v>
      </c>
      <c r="F258" s="4">
        <v>69</v>
      </c>
      <c r="G258" s="5">
        <v>100.00999999999998</v>
      </c>
      <c r="H258" s="4">
        <v>1</v>
      </c>
    </row>
    <row r="259" spans="1:8" x14ac:dyDescent="0.2">
      <c r="A259" s="2" t="s">
        <v>20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2">
      <c r="A260" s="2" t="s">
        <v>21</v>
      </c>
      <c r="B260" s="4">
        <v>20</v>
      </c>
      <c r="C260" s="5">
        <v>12.42</v>
      </c>
      <c r="D260" s="4">
        <v>10</v>
      </c>
      <c r="E260" s="5">
        <v>12.82</v>
      </c>
      <c r="F260" s="4">
        <v>10</v>
      </c>
      <c r="G260" s="5">
        <v>14.49</v>
      </c>
      <c r="H260" s="4">
        <v>0</v>
      </c>
    </row>
    <row r="261" spans="1:8" x14ac:dyDescent="0.2">
      <c r="A261" s="2" t="s">
        <v>22</v>
      </c>
      <c r="B261" s="4">
        <v>12</v>
      </c>
      <c r="C261" s="5">
        <v>7.45</v>
      </c>
      <c r="D261" s="4">
        <v>4</v>
      </c>
      <c r="E261" s="5">
        <v>5.13</v>
      </c>
      <c r="F261" s="4">
        <v>7</v>
      </c>
      <c r="G261" s="5">
        <v>10.14</v>
      </c>
      <c r="H261" s="4">
        <v>1</v>
      </c>
    </row>
    <row r="262" spans="1:8" x14ac:dyDescent="0.2">
      <c r="A262" s="2" t="s">
        <v>23</v>
      </c>
      <c r="B262" s="4">
        <v>1</v>
      </c>
      <c r="C262" s="5">
        <v>0.62</v>
      </c>
      <c r="D262" s="4">
        <v>0</v>
      </c>
      <c r="E262" s="5">
        <v>0</v>
      </c>
      <c r="F262" s="4">
        <v>1</v>
      </c>
      <c r="G262" s="5">
        <v>1.45</v>
      </c>
      <c r="H262" s="4">
        <v>0</v>
      </c>
    </row>
    <row r="263" spans="1:8" x14ac:dyDescent="0.2">
      <c r="A263" s="2" t="s">
        <v>24</v>
      </c>
      <c r="B263" s="4">
        <v>1</v>
      </c>
      <c r="C263" s="5">
        <v>0.62</v>
      </c>
      <c r="D263" s="4">
        <v>0</v>
      </c>
      <c r="E263" s="5">
        <v>0</v>
      </c>
      <c r="F263" s="4">
        <v>1</v>
      </c>
      <c r="G263" s="5">
        <v>1.45</v>
      </c>
      <c r="H263" s="4">
        <v>0</v>
      </c>
    </row>
    <row r="264" spans="1:8" x14ac:dyDescent="0.2">
      <c r="A264" s="2" t="s">
        <v>25</v>
      </c>
      <c r="B264" s="4">
        <v>4</v>
      </c>
      <c r="C264" s="5">
        <v>2.48</v>
      </c>
      <c r="D264" s="4">
        <v>0</v>
      </c>
      <c r="E264" s="5">
        <v>0</v>
      </c>
      <c r="F264" s="4">
        <v>4</v>
      </c>
      <c r="G264" s="5">
        <v>5.8</v>
      </c>
      <c r="H264" s="4">
        <v>0</v>
      </c>
    </row>
    <row r="265" spans="1:8" x14ac:dyDescent="0.2">
      <c r="A265" s="2" t="s">
        <v>26</v>
      </c>
      <c r="B265" s="4">
        <v>39</v>
      </c>
      <c r="C265" s="5">
        <v>24.22</v>
      </c>
      <c r="D265" s="4">
        <v>19</v>
      </c>
      <c r="E265" s="5">
        <v>24.36</v>
      </c>
      <c r="F265" s="4">
        <v>20</v>
      </c>
      <c r="G265" s="5">
        <v>28.99</v>
      </c>
      <c r="H265" s="4">
        <v>0</v>
      </c>
    </row>
    <row r="266" spans="1:8" x14ac:dyDescent="0.2">
      <c r="A266" s="2" t="s">
        <v>27</v>
      </c>
      <c r="B266" s="4">
        <v>1</v>
      </c>
      <c r="C266" s="5">
        <v>0.62</v>
      </c>
      <c r="D266" s="4">
        <v>1</v>
      </c>
      <c r="E266" s="5">
        <v>1.28</v>
      </c>
      <c r="F266" s="4">
        <v>0</v>
      </c>
      <c r="G266" s="5">
        <v>0</v>
      </c>
      <c r="H266" s="4">
        <v>0</v>
      </c>
    </row>
    <row r="267" spans="1:8" x14ac:dyDescent="0.2">
      <c r="A267" s="2" t="s">
        <v>28</v>
      </c>
      <c r="B267" s="4">
        <v>3</v>
      </c>
      <c r="C267" s="5">
        <v>1.86</v>
      </c>
      <c r="D267" s="4">
        <v>0</v>
      </c>
      <c r="E267" s="5">
        <v>0</v>
      </c>
      <c r="F267" s="4">
        <v>3</v>
      </c>
      <c r="G267" s="5">
        <v>4.3499999999999996</v>
      </c>
      <c r="H267" s="4">
        <v>0</v>
      </c>
    </row>
    <row r="268" spans="1:8" x14ac:dyDescent="0.2">
      <c r="A268" s="2" t="s">
        <v>29</v>
      </c>
      <c r="B268" s="4">
        <v>7</v>
      </c>
      <c r="C268" s="5">
        <v>4.3499999999999996</v>
      </c>
      <c r="D268" s="4">
        <v>5</v>
      </c>
      <c r="E268" s="5">
        <v>6.41</v>
      </c>
      <c r="F268" s="4">
        <v>2</v>
      </c>
      <c r="G268" s="5">
        <v>2.9</v>
      </c>
      <c r="H268" s="4">
        <v>0</v>
      </c>
    </row>
    <row r="269" spans="1:8" x14ac:dyDescent="0.2">
      <c r="A269" s="2" t="s">
        <v>30</v>
      </c>
      <c r="B269" s="4">
        <v>27</v>
      </c>
      <c r="C269" s="5">
        <v>16.77</v>
      </c>
      <c r="D269" s="4">
        <v>21</v>
      </c>
      <c r="E269" s="5">
        <v>26.92</v>
      </c>
      <c r="F269" s="4">
        <v>5</v>
      </c>
      <c r="G269" s="5">
        <v>7.25</v>
      </c>
      <c r="H269" s="4">
        <v>0</v>
      </c>
    </row>
    <row r="270" spans="1:8" x14ac:dyDescent="0.2">
      <c r="A270" s="2" t="s">
        <v>31</v>
      </c>
      <c r="B270" s="4">
        <v>23</v>
      </c>
      <c r="C270" s="5">
        <v>14.29</v>
      </c>
      <c r="D270" s="4">
        <v>14</v>
      </c>
      <c r="E270" s="5">
        <v>17.95</v>
      </c>
      <c r="F270" s="4">
        <v>7</v>
      </c>
      <c r="G270" s="5">
        <v>10.14</v>
      </c>
      <c r="H270" s="4">
        <v>0</v>
      </c>
    </row>
    <row r="271" spans="1:8" x14ac:dyDescent="0.2">
      <c r="A271" s="2" t="s">
        <v>32</v>
      </c>
      <c r="B271" s="4">
        <v>12</v>
      </c>
      <c r="C271" s="5">
        <v>7.45</v>
      </c>
      <c r="D271" s="4">
        <v>2</v>
      </c>
      <c r="E271" s="5">
        <v>2.56</v>
      </c>
      <c r="F271" s="4">
        <v>3</v>
      </c>
      <c r="G271" s="5">
        <v>4.3499999999999996</v>
      </c>
      <c r="H271" s="4">
        <v>0</v>
      </c>
    </row>
    <row r="272" spans="1:8" x14ac:dyDescent="0.2">
      <c r="A272" s="2" t="s">
        <v>33</v>
      </c>
      <c r="B272" s="4">
        <v>6</v>
      </c>
      <c r="C272" s="5">
        <v>3.73</v>
      </c>
      <c r="D272" s="4">
        <v>1</v>
      </c>
      <c r="E272" s="5">
        <v>1.28</v>
      </c>
      <c r="F272" s="4">
        <v>3</v>
      </c>
      <c r="G272" s="5">
        <v>4.3499999999999996</v>
      </c>
      <c r="H272" s="4">
        <v>0</v>
      </c>
    </row>
    <row r="273" spans="1:8" x14ac:dyDescent="0.2">
      <c r="A273" s="2" t="s">
        <v>34</v>
      </c>
      <c r="B273" s="4">
        <v>5</v>
      </c>
      <c r="C273" s="5">
        <v>3.11</v>
      </c>
      <c r="D273" s="4">
        <v>1</v>
      </c>
      <c r="E273" s="5">
        <v>1.28</v>
      </c>
      <c r="F273" s="4">
        <v>3</v>
      </c>
      <c r="G273" s="5">
        <v>4.3499999999999996</v>
      </c>
      <c r="H273" s="4">
        <v>0</v>
      </c>
    </row>
    <row r="274" spans="1:8" x14ac:dyDescent="0.2">
      <c r="A274" s="1" t="s">
        <v>17</v>
      </c>
      <c r="B274" s="4">
        <v>130</v>
      </c>
      <c r="C274" s="5">
        <v>100</v>
      </c>
      <c r="D274" s="4">
        <v>69</v>
      </c>
      <c r="E274" s="5">
        <v>100.00000000000001</v>
      </c>
      <c r="F274" s="4">
        <v>49</v>
      </c>
      <c r="G274" s="5">
        <v>99.99</v>
      </c>
      <c r="H274" s="4">
        <v>1</v>
      </c>
    </row>
    <row r="275" spans="1:8" x14ac:dyDescent="0.2">
      <c r="A275" s="2" t="s">
        <v>20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2">
      <c r="A276" s="2" t="s">
        <v>21</v>
      </c>
      <c r="B276" s="4">
        <v>24</v>
      </c>
      <c r="C276" s="5">
        <v>18.46</v>
      </c>
      <c r="D276" s="4">
        <v>13</v>
      </c>
      <c r="E276" s="5">
        <v>18.84</v>
      </c>
      <c r="F276" s="4">
        <v>11</v>
      </c>
      <c r="G276" s="5">
        <v>22.45</v>
      </c>
      <c r="H276" s="4">
        <v>0</v>
      </c>
    </row>
    <row r="277" spans="1:8" x14ac:dyDescent="0.2">
      <c r="A277" s="2" t="s">
        <v>22</v>
      </c>
      <c r="B277" s="4">
        <v>7</v>
      </c>
      <c r="C277" s="5">
        <v>5.38</v>
      </c>
      <c r="D277" s="4">
        <v>2</v>
      </c>
      <c r="E277" s="5">
        <v>2.9</v>
      </c>
      <c r="F277" s="4">
        <v>5</v>
      </c>
      <c r="G277" s="5">
        <v>10.199999999999999</v>
      </c>
      <c r="H277" s="4">
        <v>0</v>
      </c>
    </row>
    <row r="278" spans="1:8" x14ac:dyDescent="0.2">
      <c r="A278" s="2" t="s">
        <v>23</v>
      </c>
      <c r="B278" s="4">
        <v>2</v>
      </c>
      <c r="C278" s="5">
        <v>1.54</v>
      </c>
      <c r="D278" s="4">
        <v>0</v>
      </c>
      <c r="E278" s="5">
        <v>0</v>
      </c>
      <c r="F278" s="4">
        <v>1</v>
      </c>
      <c r="G278" s="5">
        <v>2.04</v>
      </c>
      <c r="H278" s="4">
        <v>0</v>
      </c>
    </row>
    <row r="279" spans="1:8" x14ac:dyDescent="0.2">
      <c r="A279" s="2" t="s">
        <v>24</v>
      </c>
      <c r="B279" s="4">
        <v>0</v>
      </c>
      <c r="C279" s="5">
        <v>0</v>
      </c>
      <c r="D279" s="4">
        <v>0</v>
      </c>
      <c r="E279" s="5">
        <v>0</v>
      </c>
      <c r="F279" s="4">
        <v>0</v>
      </c>
      <c r="G279" s="5">
        <v>0</v>
      </c>
      <c r="H279" s="4">
        <v>0</v>
      </c>
    </row>
    <row r="280" spans="1:8" x14ac:dyDescent="0.2">
      <c r="A280" s="2" t="s">
        <v>25</v>
      </c>
      <c r="B280" s="4">
        <v>3</v>
      </c>
      <c r="C280" s="5">
        <v>2.31</v>
      </c>
      <c r="D280" s="4">
        <v>0</v>
      </c>
      <c r="E280" s="5">
        <v>0</v>
      </c>
      <c r="F280" s="4">
        <v>3</v>
      </c>
      <c r="G280" s="5">
        <v>6.12</v>
      </c>
      <c r="H280" s="4">
        <v>0</v>
      </c>
    </row>
    <row r="281" spans="1:8" x14ac:dyDescent="0.2">
      <c r="A281" s="2" t="s">
        <v>26</v>
      </c>
      <c r="B281" s="4">
        <v>36</v>
      </c>
      <c r="C281" s="5">
        <v>27.69</v>
      </c>
      <c r="D281" s="4">
        <v>16</v>
      </c>
      <c r="E281" s="5">
        <v>23.19</v>
      </c>
      <c r="F281" s="4">
        <v>20</v>
      </c>
      <c r="G281" s="5">
        <v>40.82</v>
      </c>
      <c r="H281" s="4">
        <v>0</v>
      </c>
    </row>
    <row r="282" spans="1:8" x14ac:dyDescent="0.2">
      <c r="A282" s="2" t="s">
        <v>27</v>
      </c>
      <c r="B282" s="4">
        <v>1</v>
      </c>
      <c r="C282" s="5">
        <v>0.77</v>
      </c>
      <c r="D282" s="4">
        <v>0</v>
      </c>
      <c r="E282" s="5">
        <v>0</v>
      </c>
      <c r="F282" s="4">
        <v>1</v>
      </c>
      <c r="G282" s="5">
        <v>2.04</v>
      </c>
      <c r="H282" s="4">
        <v>0</v>
      </c>
    </row>
    <row r="283" spans="1:8" x14ac:dyDescent="0.2">
      <c r="A283" s="2" t="s">
        <v>28</v>
      </c>
      <c r="B283" s="4">
        <v>4</v>
      </c>
      <c r="C283" s="5">
        <v>3.08</v>
      </c>
      <c r="D283" s="4">
        <v>0</v>
      </c>
      <c r="E283" s="5">
        <v>0</v>
      </c>
      <c r="F283" s="4">
        <v>4</v>
      </c>
      <c r="G283" s="5">
        <v>8.16</v>
      </c>
      <c r="H283" s="4">
        <v>0</v>
      </c>
    </row>
    <row r="284" spans="1:8" x14ac:dyDescent="0.2">
      <c r="A284" s="2" t="s">
        <v>29</v>
      </c>
      <c r="B284" s="4">
        <v>3</v>
      </c>
      <c r="C284" s="5">
        <v>2.31</v>
      </c>
      <c r="D284" s="4">
        <v>3</v>
      </c>
      <c r="E284" s="5">
        <v>4.3499999999999996</v>
      </c>
      <c r="F284" s="4">
        <v>0</v>
      </c>
      <c r="G284" s="5">
        <v>0</v>
      </c>
      <c r="H284" s="4">
        <v>0</v>
      </c>
    </row>
    <row r="285" spans="1:8" x14ac:dyDescent="0.2">
      <c r="A285" s="2" t="s">
        <v>30</v>
      </c>
      <c r="B285" s="4">
        <v>15</v>
      </c>
      <c r="C285" s="5">
        <v>11.54</v>
      </c>
      <c r="D285" s="4">
        <v>13</v>
      </c>
      <c r="E285" s="5">
        <v>18.84</v>
      </c>
      <c r="F285" s="4">
        <v>2</v>
      </c>
      <c r="G285" s="5">
        <v>4.08</v>
      </c>
      <c r="H285" s="4">
        <v>0</v>
      </c>
    </row>
    <row r="286" spans="1:8" x14ac:dyDescent="0.2">
      <c r="A286" s="2" t="s">
        <v>31</v>
      </c>
      <c r="B286" s="4">
        <v>21</v>
      </c>
      <c r="C286" s="5">
        <v>16.149999999999999</v>
      </c>
      <c r="D286" s="4">
        <v>21</v>
      </c>
      <c r="E286" s="5">
        <v>30.43</v>
      </c>
      <c r="F286" s="4">
        <v>0</v>
      </c>
      <c r="G286" s="5">
        <v>0</v>
      </c>
      <c r="H286" s="4">
        <v>0</v>
      </c>
    </row>
    <row r="287" spans="1:8" x14ac:dyDescent="0.2">
      <c r="A287" s="2" t="s">
        <v>32</v>
      </c>
      <c r="B287" s="4">
        <v>2</v>
      </c>
      <c r="C287" s="5">
        <v>1.54</v>
      </c>
      <c r="D287" s="4">
        <v>0</v>
      </c>
      <c r="E287" s="5">
        <v>0</v>
      </c>
      <c r="F287" s="4">
        <v>0</v>
      </c>
      <c r="G287" s="5">
        <v>0</v>
      </c>
      <c r="H287" s="4">
        <v>0</v>
      </c>
    </row>
    <row r="288" spans="1:8" x14ac:dyDescent="0.2">
      <c r="A288" s="2" t="s">
        <v>33</v>
      </c>
      <c r="B288" s="4">
        <v>3</v>
      </c>
      <c r="C288" s="5">
        <v>2.31</v>
      </c>
      <c r="D288" s="4">
        <v>0</v>
      </c>
      <c r="E288" s="5">
        <v>0</v>
      </c>
      <c r="F288" s="4">
        <v>2</v>
      </c>
      <c r="G288" s="5">
        <v>4.08</v>
      </c>
      <c r="H288" s="4">
        <v>0</v>
      </c>
    </row>
    <row r="289" spans="1:8" x14ac:dyDescent="0.2">
      <c r="A289" s="2" t="s">
        <v>34</v>
      </c>
      <c r="B289" s="4">
        <v>9</v>
      </c>
      <c r="C289" s="5">
        <v>6.92</v>
      </c>
      <c r="D289" s="4">
        <v>1</v>
      </c>
      <c r="E289" s="5">
        <v>1.45</v>
      </c>
      <c r="F289" s="4">
        <v>0</v>
      </c>
      <c r="G289" s="5">
        <v>0</v>
      </c>
      <c r="H289" s="4">
        <v>1</v>
      </c>
    </row>
    <row r="290" spans="1:8" x14ac:dyDescent="0.2">
      <c r="A290" s="1" t="s">
        <v>18</v>
      </c>
      <c r="B290" s="4">
        <v>103</v>
      </c>
      <c r="C290" s="5">
        <v>99.97999999999999</v>
      </c>
      <c r="D290" s="4">
        <v>61</v>
      </c>
      <c r="E290" s="5">
        <v>100.00000000000001</v>
      </c>
      <c r="F290" s="4">
        <v>35</v>
      </c>
      <c r="G290" s="5">
        <v>100.01</v>
      </c>
      <c r="H290" s="4">
        <v>1</v>
      </c>
    </row>
    <row r="291" spans="1:8" x14ac:dyDescent="0.2">
      <c r="A291" s="2" t="s">
        <v>20</v>
      </c>
      <c r="B291" s="4">
        <v>0</v>
      </c>
      <c r="C291" s="5">
        <v>0</v>
      </c>
      <c r="D291" s="4">
        <v>0</v>
      </c>
      <c r="E291" s="5">
        <v>0</v>
      </c>
      <c r="F291" s="4">
        <v>0</v>
      </c>
      <c r="G291" s="5">
        <v>0</v>
      </c>
      <c r="H291" s="4">
        <v>0</v>
      </c>
    </row>
    <row r="292" spans="1:8" x14ac:dyDescent="0.2">
      <c r="A292" s="2" t="s">
        <v>21</v>
      </c>
      <c r="B292" s="4">
        <v>14</v>
      </c>
      <c r="C292" s="5">
        <v>13.59</v>
      </c>
      <c r="D292" s="4">
        <v>8</v>
      </c>
      <c r="E292" s="5">
        <v>13.11</v>
      </c>
      <c r="F292" s="4">
        <v>6</v>
      </c>
      <c r="G292" s="5">
        <v>17.14</v>
      </c>
      <c r="H292" s="4">
        <v>0</v>
      </c>
    </row>
    <row r="293" spans="1:8" x14ac:dyDescent="0.2">
      <c r="A293" s="2" t="s">
        <v>22</v>
      </c>
      <c r="B293" s="4">
        <v>10</v>
      </c>
      <c r="C293" s="5">
        <v>9.7100000000000009</v>
      </c>
      <c r="D293" s="4">
        <v>2</v>
      </c>
      <c r="E293" s="5">
        <v>3.28</v>
      </c>
      <c r="F293" s="4">
        <v>8</v>
      </c>
      <c r="G293" s="5">
        <v>22.86</v>
      </c>
      <c r="H293" s="4">
        <v>0</v>
      </c>
    </row>
    <row r="294" spans="1:8" x14ac:dyDescent="0.2">
      <c r="A294" s="2" t="s">
        <v>23</v>
      </c>
      <c r="B294" s="4">
        <v>0</v>
      </c>
      <c r="C294" s="5">
        <v>0</v>
      </c>
      <c r="D294" s="4">
        <v>0</v>
      </c>
      <c r="E294" s="5">
        <v>0</v>
      </c>
      <c r="F294" s="4">
        <v>0</v>
      </c>
      <c r="G294" s="5">
        <v>0</v>
      </c>
      <c r="H294" s="4">
        <v>0</v>
      </c>
    </row>
    <row r="295" spans="1:8" x14ac:dyDescent="0.2">
      <c r="A295" s="2" t="s">
        <v>24</v>
      </c>
      <c r="B295" s="4">
        <v>0</v>
      </c>
      <c r="C295" s="5">
        <v>0</v>
      </c>
      <c r="D295" s="4">
        <v>0</v>
      </c>
      <c r="E295" s="5">
        <v>0</v>
      </c>
      <c r="F295" s="4">
        <v>0</v>
      </c>
      <c r="G295" s="5">
        <v>0</v>
      </c>
      <c r="H295" s="4">
        <v>0</v>
      </c>
    </row>
    <row r="296" spans="1:8" x14ac:dyDescent="0.2">
      <c r="A296" s="2" t="s">
        <v>25</v>
      </c>
      <c r="B296" s="4">
        <v>2</v>
      </c>
      <c r="C296" s="5">
        <v>1.94</v>
      </c>
      <c r="D296" s="4">
        <v>1</v>
      </c>
      <c r="E296" s="5">
        <v>1.64</v>
      </c>
      <c r="F296" s="4">
        <v>1</v>
      </c>
      <c r="G296" s="5">
        <v>2.86</v>
      </c>
      <c r="H296" s="4">
        <v>0</v>
      </c>
    </row>
    <row r="297" spans="1:8" x14ac:dyDescent="0.2">
      <c r="A297" s="2" t="s">
        <v>26</v>
      </c>
      <c r="B297" s="4">
        <v>33</v>
      </c>
      <c r="C297" s="5">
        <v>32.04</v>
      </c>
      <c r="D297" s="4">
        <v>20</v>
      </c>
      <c r="E297" s="5">
        <v>32.79</v>
      </c>
      <c r="F297" s="4">
        <v>12</v>
      </c>
      <c r="G297" s="5">
        <v>34.29</v>
      </c>
      <c r="H297" s="4">
        <v>1</v>
      </c>
    </row>
    <row r="298" spans="1:8" x14ac:dyDescent="0.2">
      <c r="A298" s="2" t="s">
        <v>27</v>
      </c>
      <c r="B298" s="4">
        <v>0</v>
      </c>
      <c r="C298" s="5">
        <v>0</v>
      </c>
      <c r="D298" s="4">
        <v>0</v>
      </c>
      <c r="E298" s="5">
        <v>0</v>
      </c>
      <c r="F298" s="4">
        <v>0</v>
      </c>
      <c r="G298" s="5">
        <v>0</v>
      </c>
      <c r="H298" s="4">
        <v>0</v>
      </c>
    </row>
    <row r="299" spans="1:8" x14ac:dyDescent="0.2">
      <c r="A299" s="2" t="s">
        <v>28</v>
      </c>
      <c r="B299" s="4">
        <v>4</v>
      </c>
      <c r="C299" s="5">
        <v>3.88</v>
      </c>
      <c r="D299" s="4">
        <v>0</v>
      </c>
      <c r="E299" s="5">
        <v>0</v>
      </c>
      <c r="F299" s="4">
        <v>4</v>
      </c>
      <c r="G299" s="5">
        <v>11.43</v>
      </c>
      <c r="H299" s="4">
        <v>0</v>
      </c>
    </row>
    <row r="300" spans="1:8" x14ac:dyDescent="0.2">
      <c r="A300" s="2" t="s">
        <v>29</v>
      </c>
      <c r="B300" s="4">
        <v>2</v>
      </c>
      <c r="C300" s="5">
        <v>1.94</v>
      </c>
      <c r="D300" s="4">
        <v>2</v>
      </c>
      <c r="E300" s="5">
        <v>3.28</v>
      </c>
      <c r="F300" s="4">
        <v>0</v>
      </c>
      <c r="G300" s="5">
        <v>0</v>
      </c>
      <c r="H300" s="4">
        <v>0</v>
      </c>
    </row>
    <row r="301" spans="1:8" x14ac:dyDescent="0.2">
      <c r="A301" s="2" t="s">
        <v>30</v>
      </c>
      <c r="B301" s="4">
        <v>13</v>
      </c>
      <c r="C301" s="5">
        <v>12.62</v>
      </c>
      <c r="D301" s="4">
        <v>10</v>
      </c>
      <c r="E301" s="5">
        <v>16.39</v>
      </c>
      <c r="F301" s="4">
        <v>2</v>
      </c>
      <c r="G301" s="5">
        <v>5.71</v>
      </c>
      <c r="H301" s="4">
        <v>0</v>
      </c>
    </row>
    <row r="302" spans="1:8" x14ac:dyDescent="0.2">
      <c r="A302" s="2" t="s">
        <v>31</v>
      </c>
      <c r="B302" s="4">
        <v>16</v>
      </c>
      <c r="C302" s="5">
        <v>15.53</v>
      </c>
      <c r="D302" s="4">
        <v>15</v>
      </c>
      <c r="E302" s="5">
        <v>24.59</v>
      </c>
      <c r="F302" s="4">
        <v>1</v>
      </c>
      <c r="G302" s="5">
        <v>2.86</v>
      </c>
      <c r="H302" s="4">
        <v>0</v>
      </c>
    </row>
    <row r="303" spans="1:8" x14ac:dyDescent="0.2">
      <c r="A303" s="2" t="s">
        <v>32</v>
      </c>
      <c r="B303" s="4">
        <v>4</v>
      </c>
      <c r="C303" s="5">
        <v>3.88</v>
      </c>
      <c r="D303" s="4">
        <v>2</v>
      </c>
      <c r="E303" s="5">
        <v>3.28</v>
      </c>
      <c r="F303" s="4">
        <v>0</v>
      </c>
      <c r="G303" s="5">
        <v>0</v>
      </c>
      <c r="H303" s="4">
        <v>0</v>
      </c>
    </row>
    <row r="304" spans="1:8" x14ac:dyDescent="0.2">
      <c r="A304" s="2" t="s">
        <v>33</v>
      </c>
      <c r="B304" s="4">
        <v>1</v>
      </c>
      <c r="C304" s="5">
        <v>0.97</v>
      </c>
      <c r="D304" s="4">
        <v>1</v>
      </c>
      <c r="E304" s="5">
        <v>1.64</v>
      </c>
      <c r="F304" s="4">
        <v>0</v>
      </c>
      <c r="G304" s="5">
        <v>0</v>
      </c>
      <c r="H304" s="4">
        <v>0</v>
      </c>
    </row>
    <row r="305" spans="1:8" x14ac:dyDescent="0.2">
      <c r="A305" s="2" t="s">
        <v>34</v>
      </c>
      <c r="B305" s="4">
        <v>4</v>
      </c>
      <c r="C305" s="5">
        <v>3.88</v>
      </c>
      <c r="D305" s="4">
        <v>0</v>
      </c>
      <c r="E305" s="5">
        <v>0</v>
      </c>
      <c r="F305" s="4">
        <v>1</v>
      </c>
      <c r="G305" s="5">
        <v>2.86</v>
      </c>
      <c r="H305" s="4">
        <v>0</v>
      </c>
    </row>
    <row r="306" spans="1:8" x14ac:dyDescent="0.2">
      <c r="A306" s="1" t="s">
        <v>19</v>
      </c>
      <c r="B306" s="4">
        <v>62</v>
      </c>
      <c r="C306" s="5">
        <v>99.97999999999999</v>
      </c>
      <c r="D306" s="4">
        <v>28</v>
      </c>
      <c r="E306" s="5">
        <v>100</v>
      </c>
      <c r="F306" s="4">
        <v>26</v>
      </c>
      <c r="G306" s="5">
        <v>99.999999999999986</v>
      </c>
      <c r="H306" s="4">
        <v>1</v>
      </c>
    </row>
    <row r="307" spans="1:8" x14ac:dyDescent="0.2">
      <c r="A307" s="2" t="s">
        <v>20</v>
      </c>
      <c r="B307" s="4">
        <v>0</v>
      </c>
      <c r="C307" s="5">
        <v>0</v>
      </c>
      <c r="D307" s="4">
        <v>0</v>
      </c>
      <c r="E307" s="5">
        <v>0</v>
      </c>
      <c r="F307" s="4">
        <v>0</v>
      </c>
      <c r="G307" s="5">
        <v>0</v>
      </c>
      <c r="H307" s="4">
        <v>0</v>
      </c>
    </row>
    <row r="308" spans="1:8" x14ac:dyDescent="0.2">
      <c r="A308" s="2" t="s">
        <v>21</v>
      </c>
      <c r="B308" s="4">
        <v>11</v>
      </c>
      <c r="C308" s="5">
        <v>17.739999999999998</v>
      </c>
      <c r="D308" s="4">
        <v>10</v>
      </c>
      <c r="E308" s="5">
        <v>35.71</v>
      </c>
      <c r="F308" s="4">
        <v>1</v>
      </c>
      <c r="G308" s="5">
        <v>3.85</v>
      </c>
      <c r="H308" s="4">
        <v>0</v>
      </c>
    </row>
    <row r="309" spans="1:8" x14ac:dyDescent="0.2">
      <c r="A309" s="2" t="s">
        <v>22</v>
      </c>
      <c r="B309" s="4">
        <v>10</v>
      </c>
      <c r="C309" s="5">
        <v>16.13</v>
      </c>
      <c r="D309" s="4">
        <v>1</v>
      </c>
      <c r="E309" s="5">
        <v>3.57</v>
      </c>
      <c r="F309" s="4">
        <v>9</v>
      </c>
      <c r="G309" s="5">
        <v>34.619999999999997</v>
      </c>
      <c r="H309" s="4">
        <v>0</v>
      </c>
    </row>
    <row r="310" spans="1:8" x14ac:dyDescent="0.2">
      <c r="A310" s="2" t="s">
        <v>23</v>
      </c>
      <c r="B310" s="4">
        <v>1</v>
      </c>
      <c r="C310" s="5">
        <v>1.61</v>
      </c>
      <c r="D310" s="4">
        <v>0</v>
      </c>
      <c r="E310" s="5">
        <v>0</v>
      </c>
      <c r="F310" s="4">
        <v>0</v>
      </c>
      <c r="G310" s="5">
        <v>0</v>
      </c>
      <c r="H310" s="4">
        <v>0</v>
      </c>
    </row>
    <row r="311" spans="1:8" x14ac:dyDescent="0.2">
      <c r="A311" s="2" t="s">
        <v>24</v>
      </c>
      <c r="B311" s="4">
        <v>0</v>
      </c>
      <c r="C311" s="5">
        <v>0</v>
      </c>
      <c r="D311" s="4">
        <v>0</v>
      </c>
      <c r="E311" s="5">
        <v>0</v>
      </c>
      <c r="F311" s="4">
        <v>0</v>
      </c>
      <c r="G311" s="5">
        <v>0</v>
      </c>
      <c r="H311" s="4">
        <v>0</v>
      </c>
    </row>
    <row r="312" spans="1:8" x14ac:dyDescent="0.2">
      <c r="A312" s="2" t="s">
        <v>25</v>
      </c>
      <c r="B312" s="4">
        <v>0</v>
      </c>
      <c r="C312" s="5">
        <v>0</v>
      </c>
      <c r="D312" s="4">
        <v>0</v>
      </c>
      <c r="E312" s="5">
        <v>0</v>
      </c>
      <c r="F312" s="4">
        <v>0</v>
      </c>
      <c r="G312" s="5">
        <v>0</v>
      </c>
      <c r="H312" s="4">
        <v>0</v>
      </c>
    </row>
    <row r="313" spans="1:8" x14ac:dyDescent="0.2">
      <c r="A313" s="2" t="s">
        <v>26</v>
      </c>
      <c r="B313" s="4">
        <v>12</v>
      </c>
      <c r="C313" s="5">
        <v>19.350000000000001</v>
      </c>
      <c r="D313" s="4">
        <v>4</v>
      </c>
      <c r="E313" s="5">
        <v>14.29</v>
      </c>
      <c r="F313" s="4">
        <v>7</v>
      </c>
      <c r="G313" s="5">
        <v>26.92</v>
      </c>
      <c r="H313" s="4">
        <v>1</v>
      </c>
    </row>
    <row r="314" spans="1:8" x14ac:dyDescent="0.2">
      <c r="A314" s="2" t="s">
        <v>27</v>
      </c>
      <c r="B314" s="4">
        <v>0</v>
      </c>
      <c r="C314" s="5">
        <v>0</v>
      </c>
      <c r="D314" s="4">
        <v>0</v>
      </c>
      <c r="E314" s="5">
        <v>0</v>
      </c>
      <c r="F314" s="4">
        <v>0</v>
      </c>
      <c r="G314" s="5">
        <v>0</v>
      </c>
      <c r="H314" s="4">
        <v>0</v>
      </c>
    </row>
    <row r="315" spans="1:8" x14ac:dyDescent="0.2">
      <c r="A315" s="2" t="s">
        <v>28</v>
      </c>
      <c r="B315" s="4">
        <v>1</v>
      </c>
      <c r="C315" s="5">
        <v>1.61</v>
      </c>
      <c r="D315" s="4">
        <v>0</v>
      </c>
      <c r="E315" s="5">
        <v>0</v>
      </c>
      <c r="F315" s="4">
        <v>1</v>
      </c>
      <c r="G315" s="5">
        <v>3.85</v>
      </c>
      <c r="H315" s="4">
        <v>0</v>
      </c>
    </row>
    <row r="316" spans="1:8" x14ac:dyDescent="0.2">
      <c r="A316" s="2" t="s">
        <v>29</v>
      </c>
      <c r="B316" s="4">
        <v>2</v>
      </c>
      <c r="C316" s="5">
        <v>3.23</v>
      </c>
      <c r="D316" s="4">
        <v>2</v>
      </c>
      <c r="E316" s="5">
        <v>7.14</v>
      </c>
      <c r="F316" s="4">
        <v>0</v>
      </c>
      <c r="G316" s="5">
        <v>0</v>
      </c>
      <c r="H316" s="4">
        <v>0</v>
      </c>
    </row>
    <row r="317" spans="1:8" x14ac:dyDescent="0.2">
      <c r="A317" s="2" t="s">
        <v>30</v>
      </c>
      <c r="B317" s="4">
        <v>8</v>
      </c>
      <c r="C317" s="5">
        <v>12.9</v>
      </c>
      <c r="D317" s="4">
        <v>4</v>
      </c>
      <c r="E317" s="5">
        <v>14.29</v>
      </c>
      <c r="F317" s="4">
        <v>4</v>
      </c>
      <c r="G317" s="5">
        <v>15.38</v>
      </c>
      <c r="H317" s="4">
        <v>0</v>
      </c>
    </row>
    <row r="318" spans="1:8" x14ac:dyDescent="0.2">
      <c r="A318" s="2" t="s">
        <v>31</v>
      </c>
      <c r="B318" s="4">
        <v>7</v>
      </c>
      <c r="C318" s="5">
        <v>11.29</v>
      </c>
      <c r="D318" s="4">
        <v>6</v>
      </c>
      <c r="E318" s="5">
        <v>21.43</v>
      </c>
      <c r="F318" s="4">
        <v>0</v>
      </c>
      <c r="G318" s="5">
        <v>0</v>
      </c>
      <c r="H318" s="4">
        <v>0</v>
      </c>
    </row>
    <row r="319" spans="1:8" x14ac:dyDescent="0.2">
      <c r="A319" s="2" t="s">
        <v>32</v>
      </c>
      <c r="B319" s="4">
        <v>1</v>
      </c>
      <c r="C319" s="5">
        <v>1.61</v>
      </c>
      <c r="D319" s="4">
        <v>0</v>
      </c>
      <c r="E319" s="5">
        <v>0</v>
      </c>
      <c r="F319" s="4">
        <v>0</v>
      </c>
      <c r="G319" s="5">
        <v>0</v>
      </c>
      <c r="H319" s="4">
        <v>0</v>
      </c>
    </row>
    <row r="320" spans="1:8" x14ac:dyDescent="0.2">
      <c r="A320" s="2" t="s">
        <v>33</v>
      </c>
      <c r="B320" s="4">
        <v>5</v>
      </c>
      <c r="C320" s="5">
        <v>8.06</v>
      </c>
      <c r="D320" s="4">
        <v>0</v>
      </c>
      <c r="E320" s="5">
        <v>0</v>
      </c>
      <c r="F320" s="4">
        <v>4</v>
      </c>
      <c r="G320" s="5">
        <v>15.38</v>
      </c>
      <c r="H320" s="4">
        <v>0</v>
      </c>
    </row>
    <row r="321" spans="1:8" x14ac:dyDescent="0.2">
      <c r="A321" s="2" t="s">
        <v>34</v>
      </c>
      <c r="B321" s="4">
        <v>4</v>
      </c>
      <c r="C321" s="5">
        <v>6.45</v>
      </c>
      <c r="D321" s="4">
        <v>1</v>
      </c>
      <c r="E321" s="5">
        <v>3.57</v>
      </c>
      <c r="F321" s="4">
        <v>0</v>
      </c>
      <c r="G321" s="5">
        <v>0</v>
      </c>
      <c r="H321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22C57-ADA0-4081-9076-5C05CDA461B8}">
  <sheetPr>
    <pageSetUpPr fitToPage="1"/>
  </sheetPr>
  <dimension ref="B2:I86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219</v>
      </c>
    </row>
    <row r="4" spans="2:9" ht="33" customHeight="1" x14ac:dyDescent="0.2">
      <c r="B4" t="s">
        <v>200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28</v>
      </c>
      <c r="D6" s="8">
        <v>20.440000000000001</v>
      </c>
      <c r="E6" s="12">
        <v>16</v>
      </c>
      <c r="F6" s="8">
        <v>19.05</v>
      </c>
      <c r="G6" s="12">
        <v>12</v>
      </c>
      <c r="H6" s="8">
        <v>27.91</v>
      </c>
      <c r="I6" s="12">
        <v>0</v>
      </c>
    </row>
    <row r="7" spans="2:9" ht="15" customHeight="1" x14ac:dyDescent="0.2">
      <c r="B7" t="s">
        <v>22</v>
      </c>
      <c r="C7" s="12">
        <v>5</v>
      </c>
      <c r="D7" s="8">
        <v>3.65</v>
      </c>
      <c r="E7" s="12">
        <v>3</v>
      </c>
      <c r="F7" s="8">
        <v>3.57</v>
      </c>
      <c r="G7" s="12">
        <v>2</v>
      </c>
      <c r="H7" s="8">
        <v>4.6500000000000004</v>
      </c>
      <c r="I7" s="12">
        <v>0</v>
      </c>
    </row>
    <row r="8" spans="2:9" ht="15" customHeight="1" x14ac:dyDescent="0.2">
      <c r="B8" t="s">
        <v>23</v>
      </c>
      <c r="C8" s="12">
        <v>1</v>
      </c>
      <c r="D8" s="8">
        <v>0.73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24</v>
      </c>
      <c r="C9" s="12">
        <v>2</v>
      </c>
      <c r="D9" s="8">
        <v>1.46</v>
      </c>
      <c r="E9" s="12">
        <v>0</v>
      </c>
      <c r="F9" s="8">
        <v>0</v>
      </c>
      <c r="G9" s="12">
        <v>2</v>
      </c>
      <c r="H9" s="8">
        <v>4.6500000000000004</v>
      </c>
      <c r="I9" s="12">
        <v>0</v>
      </c>
    </row>
    <row r="10" spans="2:9" ht="15" customHeight="1" x14ac:dyDescent="0.2">
      <c r="B10" t="s">
        <v>25</v>
      </c>
      <c r="C10" s="12">
        <v>3</v>
      </c>
      <c r="D10" s="8">
        <v>2.19</v>
      </c>
      <c r="E10" s="12">
        <v>0</v>
      </c>
      <c r="F10" s="8">
        <v>0</v>
      </c>
      <c r="G10" s="12">
        <v>2</v>
      </c>
      <c r="H10" s="8">
        <v>4.6500000000000004</v>
      </c>
      <c r="I10" s="12">
        <v>1</v>
      </c>
    </row>
    <row r="11" spans="2:9" ht="15" customHeight="1" x14ac:dyDescent="0.2">
      <c r="B11" t="s">
        <v>26</v>
      </c>
      <c r="C11" s="12">
        <v>25</v>
      </c>
      <c r="D11" s="8">
        <v>18.25</v>
      </c>
      <c r="E11" s="12">
        <v>14</v>
      </c>
      <c r="F11" s="8">
        <v>16.670000000000002</v>
      </c>
      <c r="G11" s="12">
        <v>10</v>
      </c>
      <c r="H11" s="8">
        <v>23.26</v>
      </c>
      <c r="I11" s="12">
        <v>1</v>
      </c>
    </row>
    <row r="12" spans="2:9" ht="15" customHeight="1" x14ac:dyDescent="0.2">
      <c r="B12" t="s">
        <v>27</v>
      </c>
      <c r="C12" s="12">
        <v>2</v>
      </c>
      <c r="D12" s="8">
        <v>1.46</v>
      </c>
      <c r="E12" s="12">
        <v>0</v>
      </c>
      <c r="F12" s="8">
        <v>0</v>
      </c>
      <c r="G12" s="12">
        <v>2</v>
      </c>
      <c r="H12" s="8">
        <v>4.6500000000000004</v>
      </c>
      <c r="I12" s="12">
        <v>0</v>
      </c>
    </row>
    <row r="13" spans="2:9" ht="15" customHeight="1" x14ac:dyDescent="0.2">
      <c r="B13" t="s">
        <v>28</v>
      </c>
      <c r="C13" s="12">
        <v>2</v>
      </c>
      <c r="D13" s="8">
        <v>1.46</v>
      </c>
      <c r="E13" s="12">
        <v>1</v>
      </c>
      <c r="F13" s="8">
        <v>1.19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29</v>
      </c>
      <c r="C14" s="12">
        <v>9</v>
      </c>
      <c r="D14" s="8">
        <v>6.57</v>
      </c>
      <c r="E14" s="12">
        <v>6</v>
      </c>
      <c r="F14" s="8">
        <v>7.14</v>
      </c>
      <c r="G14" s="12">
        <v>3</v>
      </c>
      <c r="H14" s="8">
        <v>6.98</v>
      </c>
      <c r="I14" s="12">
        <v>0</v>
      </c>
    </row>
    <row r="15" spans="2:9" ht="15" customHeight="1" x14ac:dyDescent="0.2">
      <c r="B15" t="s">
        <v>30</v>
      </c>
      <c r="C15" s="12">
        <v>14</v>
      </c>
      <c r="D15" s="8">
        <v>10.220000000000001</v>
      </c>
      <c r="E15" s="12">
        <v>11</v>
      </c>
      <c r="F15" s="8">
        <v>13.1</v>
      </c>
      <c r="G15" s="12">
        <v>1</v>
      </c>
      <c r="H15" s="8">
        <v>2.33</v>
      </c>
      <c r="I15" s="12">
        <v>0</v>
      </c>
    </row>
    <row r="16" spans="2:9" ht="15" customHeight="1" x14ac:dyDescent="0.2">
      <c r="B16" t="s">
        <v>31</v>
      </c>
      <c r="C16" s="12">
        <v>24</v>
      </c>
      <c r="D16" s="8">
        <v>17.52</v>
      </c>
      <c r="E16" s="12">
        <v>22</v>
      </c>
      <c r="F16" s="8">
        <v>26.19</v>
      </c>
      <c r="G16" s="12">
        <v>2</v>
      </c>
      <c r="H16" s="8">
        <v>4.6500000000000004</v>
      </c>
      <c r="I16" s="12">
        <v>0</v>
      </c>
    </row>
    <row r="17" spans="2:9" ht="15" customHeight="1" x14ac:dyDescent="0.2">
      <c r="B17" t="s">
        <v>32</v>
      </c>
      <c r="C17" s="12">
        <v>7</v>
      </c>
      <c r="D17" s="8">
        <v>5.1100000000000003</v>
      </c>
      <c r="E17" s="12">
        <v>5</v>
      </c>
      <c r="F17" s="8">
        <v>5.95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33</v>
      </c>
      <c r="C18" s="12">
        <v>8</v>
      </c>
      <c r="D18" s="8">
        <v>5.84</v>
      </c>
      <c r="E18" s="12">
        <v>3</v>
      </c>
      <c r="F18" s="8">
        <v>3.57</v>
      </c>
      <c r="G18" s="12">
        <v>4</v>
      </c>
      <c r="H18" s="8">
        <v>9.3000000000000007</v>
      </c>
      <c r="I18" s="12">
        <v>0</v>
      </c>
    </row>
    <row r="19" spans="2:9" ht="15" customHeight="1" x14ac:dyDescent="0.2">
      <c r="B19" t="s">
        <v>34</v>
      </c>
      <c r="C19" s="12">
        <v>7</v>
      </c>
      <c r="D19" s="8">
        <v>5.1100000000000003</v>
      </c>
      <c r="E19" s="12">
        <v>3</v>
      </c>
      <c r="F19" s="8">
        <v>3.57</v>
      </c>
      <c r="G19" s="12">
        <v>3</v>
      </c>
      <c r="H19" s="8">
        <v>6.98</v>
      </c>
      <c r="I19" s="12">
        <v>0</v>
      </c>
    </row>
    <row r="20" spans="2:9" ht="15" customHeight="1" x14ac:dyDescent="0.2">
      <c r="B20" s="9" t="s">
        <v>201</v>
      </c>
      <c r="C20" s="12">
        <f>SUM(LTBL_31389[総数／事業所数])</f>
        <v>137</v>
      </c>
      <c r="E20" s="12">
        <f>SUBTOTAL(109,LTBL_31389[個人／事業所数])</f>
        <v>84</v>
      </c>
      <c r="G20" s="12">
        <f>SUBTOTAL(109,LTBL_31389[法人／事業所数])</f>
        <v>43</v>
      </c>
      <c r="I20" s="12">
        <f>SUBTOTAL(109,LTBL_31389[法人以外の団体／事業所数])</f>
        <v>2</v>
      </c>
    </row>
    <row r="21" spans="2:9" ht="15" customHeight="1" x14ac:dyDescent="0.2">
      <c r="E21" s="11">
        <f>LTBL_31389[[#Totals],[個人／事業所数]]/LTBL_31389[[#Totals],[総数／事業所数]]</f>
        <v>0.61313868613138689</v>
      </c>
      <c r="G21" s="11">
        <f>LTBL_31389[[#Totals],[法人／事業所数]]/LTBL_31389[[#Totals],[総数／事業所数]]</f>
        <v>0.31386861313868614</v>
      </c>
      <c r="I21" s="11">
        <f>LTBL_31389[[#Totals],[法人以外の団体／事業所数]]/LTBL_31389[[#Totals],[総数／事業所数]]</f>
        <v>1.4598540145985401E-2</v>
      </c>
    </row>
    <row r="23" spans="2:9" ht="33" customHeight="1" x14ac:dyDescent="0.2">
      <c r="B23" t="s">
        <v>202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57</v>
      </c>
      <c r="C24" s="12">
        <v>19</v>
      </c>
      <c r="D24" s="8">
        <v>13.87</v>
      </c>
      <c r="E24" s="12">
        <v>18</v>
      </c>
      <c r="F24" s="8">
        <v>21.43</v>
      </c>
      <c r="G24" s="12">
        <v>1</v>
      </c>
      <c r="H24" s="8">
        <v>2.33</v>
      </c>
      <c r="I24" s="12">
        <v>0</v>
      </c>
    </row>
    <row r="25" spans="2:9" ht="15" customHeight="1" x14ac:dyDescent="0.2">
      <c r="B25" t="s">
        <v>43</v>
      </c>
      <c r="C25" s="12">
        <v>12</v>
      </c>
      <c r="D25" s="8">
        <v>8.76</v>
      </c>
      <c r="E25" s="12">
        <v>6</v>
      </c>
      <c r="F25" s="8">
        <v>7.14</v>
      </c>
      <c r="G25" s="12">
        <v>6</v>
      </c>
      <c r="H25" s="8">
        <v>13.95</v>
      </c>
      <c r="I25" s="12">
        <v>0</v>
      </c>
    </row>
    <row r="26" spans="2:9" ht="15" customHeight="1" x14ac:dyDescent="0.2">
      <c r="B26" t="s">
        <v>56</v>
      </c>
      <c r="C26" s="12">
        <v>12</v>
      </c>
      <c r="D26" s="8">
        <v>8.76</v>
      </c>
      <c r="E26" s="12">
        <v>11</v>
      </c>
      <c r="F26" s="8">
        <v>13.1</v>
      </c>
      <c r="G26" s="12">
        <v>1</v>
      </c>
      <c r="H26" s="8">
        <v>2.33</v>
      </c>
      <c r="I26" s="12">
        <v>0</v>
      </c>
    </row>
    <row r="27" spans="2:9" ht="15" customHeight="1" x14ac:dyDescent="0.2">
      <c r="B27" t="s">
        <v>44</v>
      </c>
      <c r="C27" s="12">
        <v>11</v>
      </c>
      <c r="D27" s="8">
        <v>8.0299999999999994</v>
      </c>
      <c r="E27" s="12">
        <v>7</v>
      </c>
      <c r="F27" s="8">
        <v>8.33</v>
      </c>
      <c r="G27" s="12">
        <v>4</v>
      </c>
      <c r="H27" s="8">
        <v>9.3000000000000007</v>
      </c>
      <c r="I27" s="12">
        <v>0</v>
      </c>
    </row>
    <row r="28" spans="2:9" ht="15" customHeight="1" x14ac:dyDescent="0.2">
      <c r="B28" t="s">
        <v>52</v>
      </c>
      <c r="C28" s="12">
        <v>9</v>
      </c>
      <c r="D28" s="8">
        <v>6.57</v>
      </c>
      <c r="E28" s="12">
        <v>4</v>
      </c>
      <c r="F28" s="8">
        <v>4.76</v>
      </c>
      <c r="G28" s="12">
        <v>5</v>
      </c>
      <c r="H28" s="8">
        <v>11.63</v>
      </c>
      <c r="I28" s="12">
        <v>0</v>
      </c>
    </row>
    <row r="29" spans="2:9" ht="15" customHeight="1" x14ac:dyDescent="0.2">
      <c r="B29" t="s">
        <v>59</v>
      </c>
      <c r="C29" s="12">
        <v>7</v>
      </c>
      <c r="D29" s="8">
        <v>5.1100000000000003</v>
      </c>
      <c r="E29" s="12">
        <v>5</v>
      </c>
      <c r="F29" s="8">
        <v>5.95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50</v>
      </c>
      <c r="C30" s="12">
        <v>6</v>
      </c>
      <c r="D30" s="8">
        <v>4.38</v>
      </c>
      <c r="E30" s="12">
        <v>4</v>
      </c>
      <c r="F30" s="8">
        <v>4.76</v>
      </c>
      <c r="G30" s="12">
        <v>1</v>
      </c>
      <c r="H30" s="8">
        <v>2.33</v>
      </c>
      <c r="I30" s="12">
        <v>1</v>
      </c>
    </row>
    <row r="31" spans="2:9" ht="15" customHeight="1" x14ac:dyDescent="0.2">
      <c r="B31" t="s">
        <v>45</v>
      </c>
      <c r="C31" s="12">
        <v>5</v>
      </c>
      <c r="D31" s="8">
        <v>3.65</v>
      </c>
      <c r="E31" s="12">
        <v>3</v>
      </c>
      <c r="F31" s="8">
        <v>3.57</v>
      </c>
      <c r="G31" s="12">
        <v>2</v>
      </c>
      <c r="H31" s="8">
        <v>4.6500000000000004</v>
      </c>
      <c r="I31" s="12">
        <v>0</v>
      </c>
    </row>
    <row r="32" spans="2:9" ht="15" customHeight="1" x14ac:dyDescent="0.2">
      <c r="B32" t="s">
        <v>55</v>
      </c>
      <c r="C32" s="12">
        <v>5</v>
      </c>
      <c r="D32" s="8">
        <v>3.65</v>
      </c>
      <c r="E32" s="12">
        <v>3</v>
      </c>
      <c r="F32" s="8">
        <v>3.57</v>
      </c>
      <c r="G32" s="12">
        <v>2</v>
      </c>
      <c r="H32" s="8">
        <v>4.6500000000000004</v>
      </c>
      <c r="I32" s="12">
        <v>0</v>
      </c>
    </row>
    <row r="33" spans="2:9" ht="15" customHeight="1" x14ac:dyDescent="0.2">
      <c r="B33" t="s">
        <v>58</v>
      </c>
      <c r="C33" s="12">
        <v>5</v>
      </c>
      <c r="D33" s="8">
        <v>3.65</v>
      </c>
      <c r="E33" s="12">
        <v>4</v>
      </c>
      <c r="F33" s="8">
        <v>4.76</v>
      </c>
      <c r="G33" s="12">
        <v>1</v>
      </c>
      <c r="H33" s="8">
        <v>2.33</v>
      </c>
      <c r="I33" s="12">
        <v>0</v>
      </c>
    </row>
    <row r="34" spans="2:9" ht="15" customHeight="1" x14ac:dyDescent="0.2">
      <c r="B34" t="s">
        <v>61</v>
      </c>
      <c r="C34" s="12">
        <v>5</v>
      </c>
      <c r="D34" s="8">
        <v>3.65</v>
      </c>
      <c r="E34" s="12">
        <v>0</v>
      </c>
      <c r="F34" s="8">
        <v>0</v>
      </c>
      <c r="G34" s="12">
        <v>4</v>
      </c>
      <c r="H34" s="8">
        <v>9.3000000000000007</v>
      </c>
      <c r="I34" s="12">
        <v>0</v>
      </c>
    </row>
    <row r="35" spans="2:9" ht="15" customHeight="1" x14ac:dyDescent="0.2">
      <c r="B35" t="s">
        <v>51</v>
      </c>
      <c r="C35" s="12">
        <v>4</v>
      </c>
      <c r="D35" s="8">
        <v>2.92</v>
      </c>
      <c r="E35" s="12">
        <v>2</v>
      </c>
      <c r="F35" s="8">
        <v>2.38</v>
      </c>
      <c r="G35" s="12">
        <v>2</v>
      </c>
      <c r="H35" s="8">
        <v>4.6500000000000004</v>
      </c>
      <c r="I35" s="12">
        <v>0</v>
      </c>
    </row>
    <row r="36" spans="2:9" ht="15" customHeight="1" x14ac:dyDescent="0.2">
      <c r="B36" t="s">
        <v>49</v>
      </c>
      <c r="C36" s="12">
        <v>3</v>
      </c>
      <c r="D36" s="8">
        <v>2.19</v>
      </c>
      <c r="E36" s="12">
        <v>3</v>
      </c>
      <c r="F36" s="8">
        <v>3.57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54</v>
      </c>
      <c r="C37" s="12">
        <v>3</v>
      </c>
      <c r="D37" s="8">
        <v>2.19</v>
      </c>
      <c r="E37" s="12">
        <v>3</v>
      </c>
      <c r="F37" s="8">
        <v>3.57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60</v>
      </c>
      <c r="C38" s="12">
        <v>3</v>
      </c>
      <c r="D38" s="8">
        <v>2.19</v>
      </c>
      <c r="E38" s="12">
        <v>3</v>
      </c>
      <c r="F38" s="8">
        <v>3.57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78</v>
      </c>
      <c r="C39" s="12">
        <v>2</v>
      </c>
      <c r="D39" s="8">
        <v>1.46</v>
      </c>
      <c r="E39" s="12">
        <v>2</v>
      </c>
      <c r="F39" s="8">
        <v>2.38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83</v>
      </c>
      <c r="C40" s="12">
        <v>2</v>
      </c>
      <c r="D40" s="8">
        <v>1.46</v>
      </c>
      <c r="E40" s="12">
        <v>0</v>
      </c>
      <c r="F40" s="8">
        <v>0</v>
      </c>
      <c r="G40" s="12">
        <v>2</v>
      </c>
      <c r="H40" s="8">
        <v>4.6500000000000004</v>
      </c>
      <c r="I40" s="12">
        <v>0</v>
      </c>
    </row>
    <row r="41" spans="2:9" ht="15" customHeight="1" x14ac:dyDescent="0.2">
      <c r="B41" t="s">
        <v>86</v>
      </c>
      <c r="C41" s="12">
        <v>2</v>
      </c>
      <c r="D41" s="8">
        <v>1.46</v>
      </c>
      <c r="E41" s="12">
        <v>0</v>
      </c>
      <c r="F41" s="8">
        <v>0</v>
      </c>
      <c r="G41" s="12">
        <v>2</v>
      </c>
      <c r="H41" s="8">
        <v>4.6500000000000004</v>
      </c>
      <c r="I41" s="12">
        <v>0</v>
      </c>
    </row>
    <row r="42" spans="2:9" ht="15" customHeight="1" x14ac:dyDescent="0.2">
      <c r="B42" t="s">
        <v>48</v>
      </c>
      <c r="C42" s="12">
        <v>2</v>
      </c>
      <c r="D42" s="8">
        <v>1.46</v>
      </c>
      <c r="E42" s="12">
        <v>1</v>
      </c>
      <c r="F42" s="8">
        <v>1.19</v>
      </c>
      <c r="G42" s="12">
        <v>1</v>
      </c>
      <c r="H42" s="8">
        <v>2.33</v>
      </c>
      <c r="I42" s="12">
        <v>0</v>
      </c>
    </row>
    <row r="43" spans="2:9" ht="15" customHeight="1" x14ac:dyDescent="0.2">
      <c r="B43" t="s">
        <v>63</v>
      </c>
      <c r="C43" s="12">
        <v>2</v>
      </c>
      <c r="D43" s="8">
        <v>1.46</v>
      </c>
      <c r="E43" s="12">
        <v>0</v>
      </c>
      <c r="F43" s="8">
        <v>0</v>
      </c>
      <c r="G43" s="12">
        <v>2</v>
      </c>
      <c r="H43" s="8">
        <v>4.6500000000000004</v>
      </c>
      <c r="I43" s="12">
        <v>0</v>
      </c>
    </row>
    <row r="44" spans="2:9" ht="15" customHeight="1" x14ac:dyDescent="0.2">
      <c r="B44" t="s">
        <v>53</v>
      </c>
      <c r="C44" s="12">
        <v>2</v>
      </c>
      <c r="D44" s="8">
        <v>1.46</v>
      </c>
      <c r="E44" s="12">
        <v>1</v>
      </c>
      <c r="F44" s="8">
        <v>1.19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66</v>
      </c>
      <c r="C45" s="12">
        <v>2</v>
      </c>
      <c r="D45" s="8">
        <v>1.46</v>
      </c>
      <c r="E45" s="12">
        <v>0</v>
      </c>
      <c r="F45" s="8">
        <v>0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91</v>
      </c>
      <c r="C46" s="12">
        <v>2</v>
      </c>
      <c r="D46" s="8">
        <v>1.46</v>
      </c>
      <c r="E46" s="12">
        <v>1</v>
      </c>
      <c r="F46" s="8">
        <v>1.19</v>
      </c>
      <c r="G46" s="12">
        <v>1</v>
      </c>
      <c r="H46" s="8">
        <v>2.33</v>
      </c>
      <c r="I46" s="12">
        <v>0</v>
      </c>
    </row>
    <row r="47" spans="2:9" ht="15" customHeight="1" x14ac:dyDescent="0.2">
      <c r="B47" t="s">
        <v>85</v>
      </c>
      <c r="C47" s="12">
        <v>2</v>
      </c>
      <c r="D47" s="8">
        <v>1.46</v>
      </c>
      <c r="E47" s="12">
        <v>0</v>
      </c>
      <c r="F47" s="8">
        <v>0</v>
      </c>
      <c r="G47" s="12">
        <v>1</v>
      </c>
      <c r="H47" s="8">
        <v>2.33</v>
      </c>
      <c r="I47" s="12">
        <v>0</v>
      </c>
    </row>
    <row r="50" spans="2:9" ht="33" customHeight="1" x14ac:dyDescent="0.2">
      <c r="B50" t="s">
        <v>203</v>
      </c>
      <c r="C50" s="10" t="s">
        <v>36</v>
      </c>
      <c r="D50" s="10" t="s">
        <v>37</v>
      </c>
      <c r="E50" s="10" t="s">
        <v>38</v>
      </c>
      <c r="F50" s="10" t="s">
        <v>39</v>
      </c>
      <c r="G50" s="10" t="s">
        <v>40</v>
      </c>
      <c r="H50" s="10" t="s">
        <v>41</v>
      </c>
      <c r="I50" s="10" t="s">
        <v>42</v>
      </c>
    </row>
    <row r="51" spans="2:9" ht="15" customHeight="1" x14ac:dyDescent="0.2">
      <c r="B51" t="s">
        <v>115</v>
      </c>
      <c r="C51" s="12">
        <v>10</v>
      </c>
      <c r="D51" s="8">
        <v>7.3</v>
      </c>
      <c r="E51" s="12">
        <v>10</v>
      </c>
      <c r="F51" s="8">
        <v>11.9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114</v>
      </c>
      <c r="C52" s="12">
        <v>8</v>
      </c>
      <c r="D52" s="8">
        <v>5.84</v>
      </c>
      <c r="E52" s="12">
        <v>8</v>
      </c>
      <c r="F52" s="8">
        <v>9.52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101</v>
      </c>
      <c r="C53" s="12">
        <v>5</v>
      </c>
      <c r="D53" s="8">
        <v>3.65</v>
      </c>
      <c r="E53" s="12">
        <v>1</v>
      </c>
      <c r="F53" s="8">
        <v>1.19</v>
      </c>
      <c r="G53" s="12">
        <v>4</v>
      </c>
      <c r="H53" s="8">
        <v>9.3000000000000007</v>
      </c>
      <c r="I53" s="12">
        <v>0</v>
      </c>
    </row>
    <row r="54" spans="2:9" ht="15" customHeight="1" x14ac:dyDescent="0.2">
      <c r="B54" t="s">
        <v>170</v>
      </c>
      <c r="C54" s="12">
        <v>4</v>
      </c>
      <c r="D54" s="8">
        <v>2.92</v>
      </c>
      <c r="E54" s="12">
        <v>3</v>
      </c>
      <c r="F54" s="8">
        <v>3.57</v>
      </c>
      <c r="G54" s="12">
        <v>1</v>
      </c>
      <c r="H54" s="8">
        <v>2.33</v>
      </c>
      <c r="I54" s="12">
        <v>0</v>
      </c>
    </row>
    <row r="55" spans="2:9" ht="15" customHeight="1" x14ac:dyDescent="0.2">
      <c r="B55" t="s">
        <v>106</v>
      </c>
      <c r="C55" s="12">
        <v>4</v>
      </c>
      <c r="D55" s="8">
        <v>2.92</v>
      </c>
      <c r="E55" s="12">
        <v>2</v>
      </c>
      <c r="F55" s="8">
        <v>2.38</v>
      </c>
      <c r="G55" s="12">
        <v>2</v>
      </c>
      <c r="H55" s="8">
        <v>4.6500000000000004</v>
      </c>
      <c r="I55" s="12">
        <v>0</v>
      </c>
    </row>
    <row r="56" spans="2:9" ht="15" customHeight="1" x14ac:dyDescent="0.2">
      <c r="B56" t="s">
        <v>122</v>
      </c>
      <c r="C56" s="12">
        <v>4</v>
      </c>
      <c r="D56" s="8">
        <v>2.92</v>
      </c>
      <c r="E56" s="12">
        <v>2</v>
      </c>
      <c r="F56" s="8">
        <v>2.38</v>
      </c>
      <c r="G56" s="12">
        <v>2</v>
      </c>
      <c r="H56" s="8">
        <v>4.6500000000000004</v>
      </c>
      <c r="I56" s="12">
        <v>0</v>
      </c>
    </row>
    <row r="57" spans="2:9" ht="15" customHeight="1" x14ac:dyDescent="0.2">
      <c r="B57" t="s">
        <v>126</v>
      </c>
      <c r="C57" s="12">
        <v>3</v>
      </c>
      <c r="D57" s="8">
        <v>2.19</v>
      </c>
      <c r="E57" s="12">
        <v>3</v>
      </c>
      <c r="F57" s="8">
        <v>3.57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124</v>
      </c>
      <c r="C58" s="12">
        <v>3</v>
      </c>
      <c r="D58" s="8">
        <v>2.19</v>
      </c>
      <c r="E58" s="12">
        <v>1</v>
      </c>
      <c r="F58" s="8">
        <v>1.19</v>
      </c>
      <c r="G58" s="12">
        <v>2</v>
      </c>
      <c r="H58" s="8">
        <v>4.6500000000000004</v>
      </c>
      <c r="I58" s="12">
        <v>0</v>
      </c>
    </row>
    <row r="59" spans="2:9" ht="15" customHeight="1" x14ac:dyDescent="0.2">
      <c r="B59" t="s">
        <v>104</v>
      </c>
      <c r="C59" s="12">
        <v>3</v>
      </c>
      <c r="D59" s="8">
        <v>2.19</v>
      </c>
      <c r="E59" s="12">
        <v>1</v>
      </c>
      <c r="F59" s="8">
        <v>1.19</v>
      </c>
      <c r="G59" s="12">
        <v>1</v>
      </c>
      <c r="H59" s="8">
        <v>2.33</v>
      </c>
      <c r="I59" s="12">
        <v>1</v>
      </c>
    </row>
    <row r="60" spans="2:9" ht="15" customHeight="1" x14ac:dyDescent="0.2">
      <c r="B60" t="s">
        <v>113</v>
      </c>
      <c r="C60" s="12">
        <v>3</v>
      </c>
      <c r="D60" s="8">
        <v>2.19</v>
      </c>
      <c r="E60" s="12">
        <v>3</v>
      </c>
      <c r="F60" s="8">
        <v>3.57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175</v>
      </c>
      <c r="C61" s="12">
        <v>3</v>
      </c>
      <c r="D61" s="8">
        <v>2.19</v>
      </c>
      <c r="E61" s="12">
        <v>2</v>
      </c>
      <c r="F61" s="8">
        <v>2.38</v>
      </c>
      <c r="G61" s="12">
        <v>1</v>
      </c>
      <c r="H61" s="8">
        <v>2.33</v>
      </c>
      <c r="I61" s="12">
        <v>0</v>
      </c>
    </row>
    <row r="62" spans="2:9" ht="15" customHeight="1" x14ac:dyDescent="0.2">
      <c r="B62" t="s">
        <v>118</v>
      </c>
      <c r="C62" s="12">
        <v>3</v>
      </c>
      <c r="D62" s="8">
        <v>2.19</v>
      </c>
      <c r="E62" s="12">
        <v>3</v>
      </c>
      <c r="F62" s="8">
        <v>3.57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119</v>
      </c>
      <c r="C63" s="12">
        <v>3</v>
      </c>
      <c r="D63" s="8">
        <v>2.19</v>
      </c>
      <c r="E63" s="12">
        <v>3</v>
      </c>
      <c r="F63" s="8">
        <v>3.57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100</v>
      </c>
      <c r="C64" s="12">
        <v>2</v>
      </c>
      <c r="D64" s="8">
        <v>1.46</v>
      </c>
      <c r="E64" s="12">
        <v>0</v>
      </c>
      <c r="F64" s="8">
        <v>0</v>
      </c>
      <c r="G64" s="12">
        <v>2</v>
      </c>
      <c r="H64" s="8">
        <v>4.6500000000000004</v>
      </c>
      <c r="I64" s="12">
        <v>0</v>
      </c>
    </row>
    <row r="65" spans="2:9" ht="15" customHeight="1" x14ac:dyDescent="0.2">
      <c r="B65" t="s">
        <v>146</v>
      </c>
      <c r="C65" s="12">
        <v>2</v>
      </c>
      <c r="D65" s="8">
        <v>1.46</v>
      </c>
      <c r="E65" s="12">
        <v>2</v>
      </c>
      <c r="F65" s="8">
        <v>2.38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171</v>
      </c>
      <c r="C66" s="12">
        <v>2</v>
      </c>
      <c r="D66" s="8">
        <v>1.46</v>
      </c>
      <c r="E66" s="12">
        <v>2</v>
      </c>
      <c r="F66" s="8">
        <v>2.38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128</v>
      </c>
      <c r="C67" s="12">
        <v>2</v>
      </c>
      <c r="D67" s="8">
        <v>1.46</v>
      </c>
      <c r="E67" s="12">
        <v>2</v>
      </c>
      <c r="F67" s="8">
        <v>2.38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148</v>
      </c>
      <c r="C68" s="12">
        <v>2</v>
      </c>
      <c r="D68" s="8">
        <v>1.46</v>
      </c>
      <c r="E68" s="12">
        <v>2</v>
      </c>
      <c r="F68" s="8">
        <v>2.38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172</v>
      </c>
      <c r="C69" s="12">
        <v>2</v>
      </c>
      <c r="D69" s="8">
        <v>1.46</v>
      </c>
      <c r="E69" s="12">
        <v>0</v>
      </c>
      <c r="F69" s="8">
        <v>0</v>
      </c>
      <c r="G69" s="12">
        <v>2</v>
      </c>
      <c r="H69" s="8">
        <v>4.6500000000000004</v>
      </c>
      <c r="I69" s="12">
        <v>0</v>
      </c>
    </row>
    <row r="70" spans="2:9" ht="15" customHeight="1" x14ac:dyDescent="0.2">
      <c r="B70" t="s">
        <v>154</v>
      </c>
      <c r="C70" s="12">
        <v>2</v>
      </c>
      <c r="D70" s="8">
        <v>1.46</v>
      </c>
      <c r="E70" s="12">
        <v>0</v>
      </c>
      <c r="F70" s="8">
        <v>0</v>
      </c>
      <c r="G70" s="12">
        <v>2</v>
      </c>
      <c r="H70" s="8">
        <v>4.6500000000000004</v>
      </c>
      <c r="I70" s="12">
        <v>0</v>
      </c>
    </row>
    <row r="71" spans="2:9" ht="15" customHeight="1" x14ac:dyDescent="0.2">
      <c r="B71" t="s">
        <v>102</v>
      </c>
      <c r="C71" s="12">
        <v>2</v>
      </c>
      <c r="D71" s="8">
        <v>1.46</v>
      </c>
      <c r="E71" s="12">
        <v>2</v>
      </c>
      <c r="F71" s="8">
        <v>2.38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107</v>
      </c>
      <c r="C72" s="12">
        <v>2</v>
      </c>
      <c r="D72" s="8">
        <v>1.46</v>
      </c>
      <c r="E72" s="12">
        <v>1</v>
      </c>
      <c r="F72" s="8">
        <v>1.19</v>
      </c>
      <c r="G72" s="12">
        <v>1</v>
      </c>
      <c r="H72" s="8">
        <v>2.33</v>
      </c>
      <c r="I72" s="12">
        <v>0</v>
      </c>
    </row>
    <row r="73" spans="2:9" ht="15" customHeight="1" x14ac:dyDescent="0.2">
      <c r="B73" t="s">
        <v>132</v>
      </c>
      <c r="C73" s="12">
        <v>2</v>
      </c>
      <c r="D73" s="8">
        <v>1.46</v>
      </c>
      <c r="E73" s="12">
        <v>0</v>
      </c>
      <c r="F73" s="8">
        <v>0</v>
      </c>
      <c r="G73" s="12">
        <v>2</v>
      </c>
      <c r="H73" s="8">
        <v>4.6500000000000004</v>
      </c>
      <c r="I73" s="12">
        <v>0</v>
      </c>
    </row>
    <row r="74" spans="2:9" ht="15" customHeight="1" x14ac:dyDescent="0.2">
      <c r="B74" t="s">
        <v>109</v>
      </c>
      <c r="C74" s="12">
        <v>2</v>
      </c>
      <c r="D74" s="8">
        <v>1.46</v>
      </c>
      <c r="E74" s="12">
        <v>1</v>
      </c>
      <c r="F74" s="8">
        <v>1.19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173</v>
      </c>
      <c r="C75" s="12">
        <v>2</v>
      </c>
      <c r="D75" s="8">
        <v>1.46</v>
      </c>
      <c r="E75" s="12">
        <v>2</v>
      </c>
      <c r="F75" s="8">
        <v>2.38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110</v>
      </c>
      <c r="C76" s="12">
        <v>2</v>
      </c>
      <c r="D76" s="8">
        <v>1.46</v>
      </c>
      <c r="E76" s="12">
        <v>2</v>
      </c>
      <c r="F76" s="8">
        <v>2.38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174</v>
      </c>
      <c r="C77" s="12">
        <v>2</v>
      </c>
      <c r="D77" s="8">
        <v>1.46</v>
      </c>
      <c r="E77" s="12">
        <v>2</v>
      </c>
      <c r="F77" s="8">
        <v>2.38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169</v>
      </c>
      <c r="C78" s="12">
        <v>2</v>
      </c>
      <c r="D78" s="8">
        <v>1.46</v>
      </c>
      <c r="E78" s="12">
        <v>0</v>
      </c>
      <c r="F78" s="8">
        <v>0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176</v>
      </c>
      <c r="C79" s="12">
        <v>2</v>
      </c>
      <c r="D79" s="8">
        <v>1.46</v>
      </c>
      <c r="E79" s="12">
        <v>2</v>
      </c>
      <c r="F79" s="8">
        <v>2.38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116</v>
      </c>
      <c r="C80" s="12">
        <v>2</v>
      </c>
      <c r="D80" s="8">
        <v>1.46</v>
      </c>
      <c r="E80" s="12">
        <v>0</v>
      </c>
      <c r="F80" s="8">
        <v>0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117</v>
      </c>
      <c r="C81" s="12">
        <v>2</v>
      </c>
      <c r="D81" s="8">
        <v>1.46</v>
      </c>
      <c r="E81" s="12">
        <v>2</v>
      </c>
      <c r="F81" s="8">
        <v>2.38</v>
      </c>
      <c r="G81" s="12">
        <v>0</v>
      </c>
      <c r="H81" s="8">
        <v>0</v>
      </c>
      <c r="I81" s="12">
        <v>0</v>
      </c>
    </row>
    <row r="82" spans="2:9" ht="15" customHeight="1" x14ac:dyDescent="0.2">
      <c r="B82" t="s">
        <v>152</v>
      </c>
      <c r="C82" s="12">
        <v>2</v>
      </c>
      <c r="D82" s="8">
        <v>1.46</v>
      </c>
      <c r="E82" s="12">
        <v>0</v>
      </c>
      <c r="F82" s="8">
        <v>0</v>
      </c>
      <c r="G82" s="12">
        <v>2</v>
      </c>
      <c r="H82" s="8">
        <v>4.6500000000000004</v>
      </c>
      <c r="I82" s="12">
        <v>0</v>
      </c>
    </row>
    <row r="83" spans="2:9" ht="15" customHeight="1" x14ac:dyDescent="0.2">
      <c r="B83" t="s">
        <v>177</v>
      </c>
      <c r="C83" s="12">
        <v>2</v>
      </c>
      <c r="D83" s="8">
        <v>1.46</v>
      </c>
      <c r="E83" s="12">
        <v>0</v>
      </c>
      <c r="F83" s="8">
        <v>0</v>
      </c>
      <c r="G83" s="12">
        <v>1</v>
      </c>
      <c r="H83" s="8">
        <v>2.33</v>
      </c>
      <c r="I83" s="12">
        <v>0</v>
      </c>
    </row>
    <row r="84" spans="2:9" ht="15" customHeight="1" x14ac:dyDescent="0.2">
      <c r="B84" t="s">
        <v>178</v>
      </c>
      <c r="C84" s="12">
        <v>2</v>
      </c>
      <c r="D84" s="8">
        <v>1.46</v>
      </c>
      <c r="E84" s="12">
        <v>0</v>
      </c>
      <c r="F84" s="8">
        <v>0</v>
      </c>
      <c r="G84" s="12">
        <v>1</v>
      </c>
      <c r="H84" s="8">
        <v>2.33</v>
      </c>
      <c r="I84" s="12">
        <v>0</v>
      </c>
    </row>
    <row r="86" spans="2:9" ht="15" customHeight="1" x14ac:dyDescent="0.2">
      <c r="B86" t="s">
        <v>204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806B9-373B-4E6D-ACD2-A080643381BE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220</v>
      </c>
    </row>
    <row r="4" spans="2:9" ht="33" customHeight="1" x14ac:dyDescent="0.2">
      <c r="B4" t="s">
        <v>200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20</v>
      </c>
      <c r="D6" s="8">
        <v>12.42</v>
      </c>
      <c r="E6" s="12">
        <v>10</v>
      </c>
      <c r="F6" s="8">
        <v>12.82</v>
      </c>
      <c r="G6" s="12">
        <v>10</v>
      </c>
      <c r="H6" s="8">
        <v>14.49</v>
      </c>
      <c r="I6" s="12">
        <v>0</v>
      </c>
    </row>
    <row r="7" spans="2:9" ht="15" customHeight="1" x14ac:dyDescent="0.2">
      <c r="B7" t="s">
        <v>22</v>
      </c>
      <c r="C7" s="12">
        <v>12</v>
      </c>
      <c r="D7" s="8">
        <v>7.45</v>
      </c>
      <c r="E7" s="12">
        <v>4</v>
      </c>
      <c r="F7" s="8">
        <v>5.13</v>
      </c>
      <c r="G7" s="12">
        <v>7</v>
      </c>
      <c r="H7" s="8">
        <v>10.14</v>
      </c>
      <c r="I7" s="12">
        <v>1</v>
      </c>
    </row>
    <row r="8" spans="2:9" ht="15" customHeight="1" x14ac:dyDescent="0.2">
      <c r="B8" t="s">
        <v>23</v>
      </c>
      <c r="C8" s="12">
        <v>1</v>
      </c>
      <c r="D8" s="8">
        <v>0.62</v>
      </c>
      <c r="E8" s="12">
        <v>0</v>
      </c>
      <c r="F8" s="8">
        <v>0</v>
      </c>
      <c r="G8" s="12">
        <v>1</v>
      </c>
      <c r="H8" s="8">
        <v>1.45</v>
      </c>
      <c r="I8" s="12">
        <v>0</v>
      </c>
    </row>
    <row r="9" spans="2:9" ht="15" customHeight="1" x14ac:dyDescent="0.2">
      <c r="B9" t="s">
        <v>24</v>
      </c>
      <c r="C9" s="12">
        <v>1</v>
      </c>
      <c r="D9" s="8">
        <v>0.62</v>
      </c>
      <c r="E9" s="12">
        <v>0</v>
      </c>
      <c r="F9" s="8">
        <v>0</v>
      </c>
      <c r="G9" s="12">
        <v>1</v>
      </c>
      <c r="H9" s="8">
        <v>1.45</v>
      </c>
      <c r="I9" s="12">
        <v>0</v>
      </c>
    </row>
    <row r="10" spans="2:9" ht="15" customHeight="1" x14ac:dyDescent="0.2">
      <c r="B10" t="s">
        <v>25</v>
      </c>
      <c r="C10" s="12">
        <v>4</v>
      </c>
      <c r="D10" s="8">
        <v>2.48</v>
      </c>
      <c r="E10" s="12">
        <v>0</v>
      </c>
      <c r="F10" s="8">
        <v>0</v>
      </c>
      <c r="G10" s="12">
        <v>4</v>
      </c>
      <c r="H10" s="8">
        <v>5.8</v>
      </c>
      <c r="I10" s="12">
        <v>0</v>
      </c>
    </row>
    <row r="11" spans="2:9" ht="15" customHeight="1" x14ac:dyDescent="0.2">
      <c r="B11" t="s">
        <v>26</v>
      </c>
      <c r="C11" s="12">
        <v>39</v>
      </c>
      <c r="D11" s="8">
        <v>24.22</v>
      </c>
      <c r="E11" s="12">
        <v>19</v>
      </c>
      <c r="F11" s="8">
        <v>24.36</v>
      </c>
      <c r="G11" s="12">
        <v>20</v>
      </c>
      <c r="H11" s="8">
        <v>28.99</v>
      </c>
      <c r="I11" s="12">
        <v>0</v>
      </c>
    </row>
    <row r="12" spans="2:9" ht="15" customHeight="1" x14ac:dyDescent="0.2">
      <c r="B12" t="s">
        <v>27</v>
      </c>
      <c r="C12" s="12">
        <v>1</v>
      </c>
      <c r="D12" s="8">
        <v>0.62</v>
      </c>
      <c r="E12" s="12">
        <v>1</v>
      </c>
      <c r="F12" s="8">
        <v>1.28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28</v>
      </c>
      <c r="C13" s="12">
        <v>3</v>
      </c>
      <c r="D13" s="8">
        <v>1.86</v>
      </c>
      <c r="E13" s="12">
        <v>0</v>
      </c>
      <c r="F13" s="8">
        <v>0</v>
      </c>
      <c r="G13" s="12">
        <v>3</v>
      </c>
      <c r="H13" s="8">
        <v>4.3499999999999996</v>
      </c>
      <c r="I13" s="12">
        <v>0</v>
      </c>
    </row>
    <row r="14" spans="2:9" ht="15" customHeight="1" x14ac:dyDescent="0.2">
      <c r="B14" t="s">
        <v>29</v>
      </c>
      <c r="C14" s="12">
        <v>7</v>
      </c>
      <c r="D14" s="8">
        <v>4.3499999999999996</v>
      </c>
      <c r="E14" s="12">
        <v>5</v>
      </c>
      <c r="F14" s="8">
        <v>6.41</v>
      </c>
      <c r="G14" s="12">
        <v>2</v>
      </c>
      <c r="H14" s="8">
        <v>2.9</v>
      </c>
      <c r="I14" s="12">
        <v>0</v>
      </c>
    </row>
    <row r="15" spans="2:9" ht="15" customHeight="1" x14ac:dyDescent="0.2">
      <c r="B15" t="s">
        <v>30</v>
      </c>
      <c r="C15" s="12">
        <v>27</v>
      </c>
      <c r="D15" s="8">
        <v>16.77</v>
      </c>
      <c r="E15" s="12">
        <v>21</v>
      </c>
      <c r="F15" s="8">
        <v>26.92</v>
      </c>
      <c r="G15" s="12">
        <v>5</v>
      </c>
      <c r="H15" s="8">
        <v>7.25</v>
      </c>
      <c r="I15" s="12">
        <v>0</v>
      </c>
    </row>
    <row r="16" spans="2:9" ht="15" customHeight="1" x14ac:dyDescent="0.2">
      <c r="B16" t="s">
        <v>31</v>
      </c>
      <c r="C16" s="12">
        <v>23</v>
      </c>
      <c r="D16" s="8">
        <v>14.29</v>
      </c>
      <c r="E16" s="12">
        <v>14</v>
      </c>
      <c r="F16" s="8">
        <v>17.95</v>
      </c>
      <c r="G16" s="12">
        <v>7</v>
      </c>
      <c r="H16" s="8">
        <v>10.14</v>
      </c>
      <c r="I16" s="12">
        <v>0</v>
      </c>
    </row>
    <row r="17" spans="2:9" ht="15" customHeight="1" x14ac:dyDescent="0.2">
      <c r="B17" t="s">
        <v>32</v>
      </c>
      <c r="C17" s="12">
        <v>12</v>
      </c>
      <c r="D17" s="8">
        <v>7.45</v>
      </c>
      <c r="E17" s="12">
        <v>2</v>
      </c>
      <c r="F17" s="8">
        <v>2.56</v>
      </c>
      <c r="G17" s="12">
        <v>3</v>
      </c>
      <c r="H17" s="8">
        <v>4.3499999999999996</v>
      </c>
      <c r="I17" s="12">
        <v>0</v>
      </c>
    </row>
    <row r="18" spans="2:9" ht="15" customHeight="1" x14ac:dyDescent="0.2">
      <c r="B18" t="s">
        <v>33</v>
      </c>
      <c r="C18" s="12">
        <v>6</v>
      </c>
      <c r="D18" s="8">
        <v>3.73</v>
      </c>
      <c r="E18" s="12">
        <v>1</v>
      </c>
      <c r="F18" s="8">
        <v>1.28</v>
      </c>
      <c r="G18" s="12">
        <v>3</v>
      </c>
      <c r="H18" s="8">
        <v>4.3499999999999996</v>
      </c>
      <c r="I18" s="12">
        <v>0</v>
      </c>
    </row>
    <row r="19" spans="2:9" ht="15" customHeight="1" x14ac:dyDescent="0.2">
      <c r="B19" t="s">
        <v>34</v>
      </c>
      <c r="C19" s="12">
        <v>5</v>
      </c>
      <c r="D19" s="8">
        <v>3.11</v>
      </c>
      <c r="E19" s="12">
        <v>1</v>
      </c>
      <c r="F19" s="8">
        <v>1.28</v>
      </c>
      <c r="G19" s="12">
        <v>3</v>
      </c>
      <c r="H19" s="8">
        <v>4.3499999999999996</v>
      </c>
      <c r="I19" s="12">
        <v>0</v>
      </c>
    </row>
    <row r="20" spans="2:9" ht="15" customHeight="1" x14ac:dyDescent="0.2">
      <c r="B20" s="9" t="s">
        <v>201</v>
      </c>
      <c r="C20" s="12">
        <f>SUM(LTBL_31390[総数／事業所数])</f>
        <v>161</v>
      </c>
      <c r="E20" s="12">
        <f>SUBTOTAL(109,LTBL_31390[個人／事業所数])</f>
        <v>78</v>
      </c>
      <c r="G20" s="12">
        <f>SUBTOTAL(109,LTBL_31390[法人／事業所数])</f>
        <v>69</v>
      </c>
      <c r="I20" s="12">
        <f>SUBTOTAL(109,LTBL_31390[法人以外の団体／事業所数])</f>
        <v>1</v>
      </c>
    </row>
    <row r="21" spans="2:9" ht="15" customHeight="1" x14ac:dyDescent="0.2">
      <c r="E21" s="11">
        <f>LTBL_31390[[#Totals],[個人／事業所数]]/LTBL_31390[[#Totals],[総数／事業所数]]</f>
        <v>0.48447204968944102</v>
      </c>
      <c r="G21" s="11">
        <f>LTBL_31390[[#Totals],[法人／事業所数]]/LTBL_31390[[#Totals],[総数／事業所数]]</f>
        <v>0.42857142857142855</v>
      </c>
      <c r="I21" s="11">
        <f>LTBL_31390[[#Totals],[法人以外の団体／事業所数]]/LTBL_31390[[#Totals],[総数／事業所数]]</f>
        <v>6.2111801242236021E-3</v>
      </c>
    </row>
    <row r="23" spans="2:9" ht="33" customHeight="1" x14ac:dyDescent="0.2">
      <c r="B23" t="s">
        <v>202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52</v>
      </c>
      <c r="C24" s="12">
        <v>21</v>
      </c>
      <c r="D24" s="8">
        <v>13.04</v>
      </c>
      <c r="E24" s="12">
        <v>11</v>
      </c>
      <c r="F24" s="8">
        <v>14.1</v>
      </c>
      <c r="G24" s="12">
        <v>10</v>
      </c>
      <c r="H24" s="8">
        <v>14.49</v>
      </c>
      <c r="I24" s="12">
        <v>0</v>
      </c>
    </row>
    <row r="25" spans="2:9" ht="15" customHeight="1" x14ac:dyDescent="0.2">
      <c r="B25" t="s">
        <v>65</v>
      </c>
      <c r="C25" s="12">
        <v>17</v>
      </c>
      <c r="D25" s="8">
        <v>10.56</v>
      </c>
      <c r="E25" s="12">
        <v>14</v>
      </c>
      <c r="F25" s="8">
        <v>17.95</v>
      </c>
      <c r="G25" s="12">
        <v>3</v>
      </c>
      <c r="H25" s="8">
        <v>4.3499999999999996</v>
      </c>
      <c r="I25" s="12">
        <v>0</v>
      </c>
    </row>
    <row r="26" spans="2:9" ht="15" customHeight="1" x14ac:dyDescent="0.2">
      <c r="B26" t="s">
        <v>57</v>
      </c>
      <c r="C26" s="12">
        <v>17</v>
      </c>
      <c r="D26" s="8">
        <v>10.56</v>
      </c>
      <c r="E26" s="12">
        <v>14</v>
      </c>
      <c r="F26" s="8">
        <v>17.95</v>
      </c>
      <c r="G26" s="12">
        <v>3</v>
      </c>
      <c r="H26" s="8">
        <v>4.3499999999999996</v>
      </c>
      <c r="I26" s="12">
        <v>0</v>
      </c>
    </row>
    <row r="27" spans="2:9" ht="15" customHeight="1" x14ac:dyDescent="0.2">
      <c r="B27" t="s">
        <v>59</v>
      </c>
      <c r="C27" s="12">
        <v>12</v>
      </c>
      <c r="D27" s="8">
        <v>7.45</v>
      </c>
      <c r="E27" s="12">
        <v>2</v>
      </c>
      <c r="F27" s="8">
        <v>2.56</v>
      </c>
      <c r="G27" s="12">
        <v>3</v>
      </c>
      <c r="H27" s="8">
        <v>4.3499999999999996</v>
      </c>
      <c r="I27" s="12">
        <v>0</v>
      </c>
    </row>
    <row r="28" spans="2:9" ht="15" customHeight="1" x14ac:dyDescent="0.2">
      <c r="B28" t="s">
        <v>43</v>
      </c>
      <c r="C28" s="12">
        <v>9</v>
      </c>
      <c r="D28" s="8">
        <v>5.59</v>
      </c>
      <c r="E28" s="12">
        <v>3</v>
      </c>
      <c r="F28" s="8">
        <v>3.85</v>
      </c>
      <c r="G28" s="12">
        <v>6</v>
      </c>
      <c r="H28" s="8">
        <v>8.6999999999999993</v>
      </c>
      <c r="I28" s="12">
        <v>0</v>
      </c>
    </row>
    <row r="29" spans="2:9" ht="15" customHeight="1" x14ac:dyDescent="0.2">
      <c r="B29" t="s">
        <v>56</v>
      </c>
      <c r="C29" s="12">
        <v>9</v>
      </c>
      <c r="D29" s="8">
        <v>5.59</v>
      </c>
      <c r="E29" s="12">
        <v>7</v>
      </c>
      <c r="F29" s="8">
        <v>8.9700000000000006</v>
      </c>
      <c r="G29" s="12">
        <v>2</v>
      </c>
      <c r="H29" s="8">
        <v>2.9</v>
      </c>
      <c r="I29" s="12">
        <v>0</v>
      </c>
    </row>
    <row r="30" spans="2:9" ht="15" customHeight="1" x14ac:dyDescent="0.2">
      <c r="B30" t="s">
        <v>50</v>
      </c>
      <c r="C30" s="12">
        <v>8</v>
      </c>
      <c r="D30" s="8">
        <v>4.97</v>
      </c>
      <c r="E30" s="12">
        <v>4</v>
      </c>
      <c r="F30" s="8">
        <v>5.13</v>
      </c>
      <c r="G30" s="12">
        <v>4</v>
      </c>
      <c r="H30" s="8">
        <v>5.8</v>
      </c>
      <c r="I30" s="12">
        <v>0</v>
      </c>
    </row>
    <row r="31" spans="2:9" ht="15" customHeight="1" x14ac:dyDescent="0.2">
      <c r="B31" t="s">
        <v>44</v>
      </c>
      <c r="C31" s="12">
        <v>7</v>
      </c>
      <c r="D31" s="8">
        <v>4.3499999999999996</v>
      </c>
      <c r="E31" s="12">
        <v>5</v>
      </c>
      <c r="F31" s="8">
        <v>6.41</v>
      </c>
      <c r="G31" s="12">
        <v>2</v>
      </c>
      <c r="H31" s="8">
        <v>2.9</v>
      </c>
      <c r="I31" s="12">
        <v>0</v>
      </c>
    </row>
    <row r="32" spans="2:9" ht="15" customHeight="1" x14ac:dyDescent="0.2">
      <c r="B32" t="s">
        <v>51</v>
      </c>
      <c r="C32" s="12">
        <v>6</v>
      </c>
      <c r="D32" s="8">
        <v>3.73</v>
      </c>
      <c r="E32" s="12">
        <v>4</v>
      </c>
      <c r="F32" s="8">
        <v>5.13</v>
      </c>
      <c r="G32" s="12">
        <v>2</v>
      </c>
      <c r="H32" s="8">
        <v>2.9</v>
      </c>
      <c r="I32" s="12">
        <v>0</v>
      </c>
    </row>
    <row r="33" spans="2:9" ht="15" customHeight="1" x14ac:dyDescent="0.2">
      <c r="B33" t="s">
        <v>69</v>
      </c>
      <c r="C33" s="12">
        <v>5</v>
      </c>
      <c r="D33" s="8">
        <v>3.11</v>
      </c>
      <c r="E33" s="12">
        <v>3</v>
      </c>
      <c r="F33" s="8">
        <v>3.85</v>
      </c>
      <c r="G33" s="12">
        <v>2</v>
      </c>
      <c r="H33" s="8">
        <v>2.9</v>
      </c>
      <c r="I33" s="12">
        <v>0</v>
      </c>
    </row>
    <row r="34" spans="2:9" ht="15" customHeight="1" x14ac:dyDescent="0.2">
      <c r="B34" t="s">
        <v>67</v>
      </c>
      <c r="C34" s="12">
        <v>5</v>
      </c>
      <c r="D34" s="8">
        <v>3.11</v>
      </c>
      <c r="E34" s="12">
        <v>0</v>
      </c>
      <c r="F34" s="8">
        <v>0</v>
      </c>
      <c r="G34" s="12">
        <v>3</v>
      </c>
      <c r="H34" s="8">
        <v>4.3499999999999996</v>
      </c>
      <c r="I34" s="12">
        <v>0</v>
      </c>
    </row>
    <row r="35" spans="2:9" ht="15" customHeight="1" x14ac:dyDescent="0.2">
      <c r="B35" t="s">
        <v>45</v>
      </c>
      <c r="C35" s="12">
        <v>4</v>
      </c>
      <c r="D35" s="8">
        <v>2.48</v>
      </c>
      <c r="E35" s="12">
        <v>2</v>
      </c>
      <c r="F35" s="8">
        <v>2.56</v>
      </c>
      <c r="G35" s="12">
        <v>2</v>
      </c>
      <c r="H35" s="8">
        <v>2.9</v>
      </c>
      <c r="I35" s="12">
        <v>0</v>
      </c>
    </row>
    <row r="36" spans="2:9" ht="15" customHeight="1" x14ac:dyDescent="0.2">
      <c r="B36" t="s">
        <v>61</v>
      </c>
      <c r="C36" s="12">
        <v>4</v>
      </c>
      <c r="D36" s="8">
        <v>2.48</v>
      </c>
      <c r="E36" s="12">
        <v>0</v>
      </c>
      <c r="F36" s="8">
        <v>0</v>
      </c>
      <c r="G36" s="12">
        <v>2</v>
      </c>
      <c r="H36" s="8">
        <v>2.9</v>
      </c>
      <c r="I36" s="12">
        <v>0</v>
      </c>
    </row>
    <row r="37" spans="2:9" ht="15" customHeight="1" x14ac:dyDescent="0.2">
      <c r="B37" t="s">
        <v>53</v>
      </c>
      <c r="C37" s="12">
        <v>3</v>
      </c>
      <c r="D37" s="8">
        <v>1.86</v>
      </c>
      <c r="E37" s="12">
        <v>0</v>
      </c>
      <c r="F37" s="8">
        <v>0</v>
      </c>
      <c r="G37" s="12">
        <v>3</v>
      </c>
      <c r="H37" s="8">
        <v>4.3499999999999996</v>
      </c>
      <c r="I37" s="12">
        <v>0</v>
      </c>
    </row>
    <row r="38" spans="2:9" ht="15" customHeight="1" x14ac:dyDescent="0.2">
      <c r="B38" t="s">
        <v>54</v>
      </c>
      <c r="C38" s="12">
        <v>3</v>
      </c>
      <c r="D38" s="8">
        <v>1.86</v>
      </c>
      <c r="E38" s="12">
        <v>3</v>
      </c>
      <c r="F38" s="8">
        <v>3.85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55</v>
      </c>
      <c r="C39" s="12">
        <v>3</v>
      </c>
      <c r="D39" s="8">
        <v>1.86</v>
      </c>
      <c r="E39" s="12">
        <v>2</v>
      </c>
      <c r="F39" s="8">
        <v>2.56</v>
      </c>
      <c r="G39" s="12">
        <v>1</v>
      </c>
      <c r="H39" s="8">
        <v>1.45</v>
      </c>
      <c r="I39" s="12">
        <v>0</v>
      </c>
    </row>
    <row r="40" spans="2:9" ht="15" customHeight="1" x14ac:dyDescent="0.2">
      <c r="B40" t="s">
        <v>70</v>
      </c>
      <c r="C40" s="12">
        <v>2</v>
      </c>
      <c r="D40" s="8">
        <v>1.24</v>
      </c>
      <c r="E40" s="12">
        <v>0</v>
      </c>
      <c r="F40" s="8">
        <v>0</v>
      </c>
      <c r="G40" s="12">
        <v>2</v>
      </c>
      <c r="H40" s="8">
        <v>2.9</v>
      </c>
      <c r="I40" s="12">
        <v>0</v>
      </c>
    </row>
    <row r="41" spans="2:9" ht="15" customHeight="1" x14ac:dyDescent="0.2">
      <c r="B41" t="s">
        <v>92</v>
      </c>
      <c r="C41" s="12">
        <v>2</v>
      </c>
      <c r="D41" s="8">
        <v>1.24</v>
      </c>
      <c r="E41" s="12">
        <v>1</v>
      </c>
      <c r="F41" s="8">
        <v>1.28</v>
      </c>
      <c r="G41" s="12">
        <v>1</v>
      </c>
      <c r="H41" s="8">
        <v>1.45</v>
      </c>
      <c r="I41" s="12">
        <v>0</v>
      </c>
    </row>
    <row r="42" spans="2:9" ht="15" customHeight="1" x14ac:dyDescent="0.2">
      <c r="B42" t="s">
        <v>93</v>
      </c>
      <c r="C42" s="12">
        <v>2</v>
      </c>
      <c r="D42" s="8">
        <v>1.24</v>
      </c>
      <c r="E42" s="12">
        <v>0</v>
      </c>
      <c r="F42" s="8">
        <v>0</v>
      </c>
      <c r="G42" s="12">
        <v>2</v>
      </c>
      <c r="H42" s="8">
        <v>2.9</v>
      </c>
      <c r="I42" s="12">
        <v>0</v>
      </c>
    </row>
    <row r="43" spans="2:9" ht="15" customHeight="1" x14ac:dyDescent="0.2">
      <c r="B43" t="s">
        <v>48</v>
      </c>
      <c r="C43" s="12">
        <v>2</v>
      </c>
      <c r="D43" s="8">
        <v>1.24</v>
      </c>
      <c r="E43" s="12">
        <v>0</v>
      </c>
      <c r="F43" s="8">
        <v>0</v>
      </c>
      <c r="G43" s="12">
        <v>2</v>
      </c>
      <c r="H43" s="8">
        <v>2.9</v>
      </c>
      <c r="I43" s="12">
        <v>0</v>
      </c>
    </row>
    <row r="44" spans="2:9" ht="15" customHeight="1" x14ac:dyDescent="0.2">
      <c r="B44" t="s">
        <v>60</v>
      </c>
      <c r="C44" s="12">
        <v>2</v>
      </c>
      <c r="D44" s="8">
        <v>1.24</v>
      </c>
      <c r="E44" s="12">
        <v>1</v>
      </c>
      <c r="F44" s="8">
        <v>1.28</v>
      </c>
      <c r="G44" s="12">
        <v>1</v>
      </c>
      <c r="H44" s="8">
        <v>1.45</v>
      </c>
      <c r="I44" s="12">
        <v>0</v>
      </c>
    </row>
    <row r="47" spans="2:9" ht="33" customHeight="1" x14ac:dyDescent="0.2">
      <c r="B47" t="s">
        <v>203</v>
      </c>
      <c r="C47" s="10" t="s">
        <v>36</v>
      </c>
      <c r="D47" s="10" t="s">
        <v>37</v>
      </c>
      <c r="E47" s="10" t="s">
        <v>38</v>
      </c>
      <c r="F47" s="10" t="s">
        <v>39</v>
      </c>
      <c r="G47" s="10" t="s">
        <v>40</v>
      </c>
      <c r="H47" s="10" t="s">
        <v>41</v>
      </c>
      <c r="I47" s="10" t="s">
        <v>42</v>
      </c>
    </row>
    <row r="48" spans="2:9" ht="15" customHeight="1" x14ac:dyDescent="0.2">
      <c r="B48" t="s">
        <v>138</v>
      </c>
      <c r="C48" s="12">
        <v>13</v>
      </c>
      <c r="D48" s="8">
        <v>8.07</v>
      </c>
      <c r="E48" s="12">
        <v>13</v>
      </c>
      <c r="F48" s="8">
        <v>16.670000000000002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115</v>
      </c>
      <c r="C49" s="12">
        <v>12</v>
      </c>
      <c r="D49" s="8">
        <v>7.45</v>
      </c>
      <c r="E49" s="12">
        <v>10</v>
      </c>
      <c r="F49" s="8">
        <v>12.82</v>
      </c>
      <c r="G49" s="12">
        <v>2</v>
      </c>
      <c r="H49" s="8">
        <v>2.9</v>
      </c>
      <c r="I49" s="12">
        <v>0</v>
      </c>
    </row>
    <row r="50" spans="2:9" ht="15" customHeight="1" x14ac:dyDescent="0.2">
      <c r="B50" t="s">
        <v>116</v>
      </c>
      <c r="C50" s="12">
        <v>8</v>
      </c>
      <c r="D50" s="8">
        <v>4.97</v>
      </c>
      <c r="E50" s="12">
        <v>0</v>
      </c>
      <c r="F50" s="8">
        <v>0</v>
      </c>
      <c r="G50" s="12">
        <v>2</v>
      </c>
      <c r="H50" s="8">
        <v>2.9</v>
      </c>
      <c r="I50" s="12">
        <v>0</v>
      </c>
    </row>
    <row r="51" spans="2:9" ht="15" customHeight="1" x14ac:dyDescent="0.2">
      <c r="B51" t="s">
        <v>107</v>
      </c>
      <c r="C51" s="12">
        <v>5</v>
      </c>
      <c r="D51" s="8">
        <v>3.11</v>
      </c>
      <c r="E51" s="12">
        <v>1</v>
      </c>
      <c r="F51" s="8">
        <v>1.28</v>
      </c>
      <c r="G51" s="12">
        <v>4</v>
      </c>
      <c r="H51" s="8">
        <v>5.8</v>
      </c>
      <c r="I51" s="12">
        <v>0</v>
      </c>
    </row>
    <row r="52" spans="2:9" ht="15" customHeight="1" x14ac:dyDescent="0.2">
      <c r="B52" t="s">
        <v>108</v>
      </c>
      <c r="C52" s="12">
        <v>4</v>
      </c>
      <c r="D52" s="8">
        <v>2.48</v>
      </c>
      <c r="E52" s="12">
        <v>2</v>
      </c>
      <c r="F52" s="8">
        <v>2.56</v>
      </c>
      <c r="G52" s="12">
        <v>2</v>
      </c>
      <c r="H52" s="8">
        <v>2.9</v>
      </c>
      <c r="I52" s="12">
        <v>0</v>
      </c>
    </row>
    <row r="53" spans="2:9" ht="15" customHeight="1" x14ac:dyDescent="0.2">
      <c r="B53" t="s">
        <v>145</v>
      </c>
      <c r="C53" s="12">
        <v>4</v>
      </c>
      <c r="D53" s="8">
        <v>2.48</v>
      </c>
      <c r="E53" s="12">
        <v>0</v>
      </c>
      <c r="F53" s="8">
        <v>0</v>
      </c>
      <c r="G53" s="12">
        <v>2</v>
      </c>
      <c r="H53" s="8">
        <v>2.9</v>
      </c>
      <c r="I53" s="12">
        <v>0</v>
      </c>
    </row>
    <row r="54" spans="2:9" ht="15" customHeight="1" x14ac:dyDescent="0.2">
      <c r="B54" t="s">
        <v>100</v>
      </c>
      <c r="C54" s="12">
        <v>3</v>
      </c>
      <c r="D54" s="8">
        <v>1.86</v>
      </c>
      <c r="E54" s="12">
        <v>1</v>
      </c>
      <c r="F54" s="8">
        <v>1.28</v>
      </c>
      <c r="G54" s="12">
        <v>2</v>
      </c>
      <c r="H54" s="8">
        <v>2.9</v>
      </c>
      <c r="I54" s="12">
        <v>0</v>
      </c>
    </row>
    <row r="55" spans="2:9" ht="15" customHeight="1" x14ac:dyDescent="0.2">
      <c r="B55" t="s">
        <v>101</v>
      </c>
      <c r="C55" s="12">
        <v>3</v>
      </c>
      <c r="D55" s="8">
        <v>1.86</v>
      </c>
      <c r="E55" s="12">
        <v>0</v>
      </c>
      <c r="F55" s="8">
        <v>0</v>
      </c>
      <c r="G55" s="12">
        <v>3</v>
      </c>
      <c r="H55" s="8">
        <v>4.3499999999999996</v>
      </c>
      <c r="I55" s="12">
        <v>0</v>
      </c>
    </row>
    <row r="56" spans="2:9" ht="15" customHeight="1" x14ac:dyDescent="0.2">
      <c r="B56" t="s">
        <v>161</v>
      </c>
      <c r="C56" s="12">
        <v>3</v>
      </c>
      <c r="D56" s="8">
        <v>1.86</v>
      </c>
      <c r="E56" s="12">
        <v>2</v>
      </c>
      <c r="F56" s="8">
        <v>2.56</v>
      </c>
      <c r="G56" s="12">
        <v>1</v>
      </c>
      <c r="H56" s="8">
        <v>1.45</v>
      </c>
      <c r="I56" s="12">
        <v>0</v>
      </c>
    </row>
    <row r="57" spans="2:9" ht="15" customHeight="1" x14ac:dyDescent="0.2">
      <c r="B57" t="s">
        <v>124</v>
      </c>
      <c r="C57" s="12">
        <v>3</v>
      </c>
      <c r="D57" s="8">
        <v>1.86</v>
      </c>
      <c r="E57" s="12">
        <v>2</v>
      </c>
      <c r="F57" s="8">
        <v>2.56</v>
      </c>
      <c r="G57" s="12">
        <v>1</v>
      </c>
      <c r="H57" s="8">
        <v>1.45</v>
      </c>
      <c r="I57" s="12">
        <v>0</v>
      </c>
    </row>
    <row r="58" spans="2:9" ht="15" customHeight="1" x14ac:dyDescent="0.2">
      <c r="B58" t="s">
        <v>104</v>
      </c>
      <c r="C58" s="12">
        <v>3</v>
      </c>
      <c r="D58" s="8">
        <v>1.86</v>
      </c>
      <c r="E58" s="12">
        <v>1</v>
      </c>
      <c r="F58" s="8">
        <v>1.28</v>
      </c>
      <c r="G58" s="12">
        <v>2</v>
      </c>
      <c r="H58" s="8">
        <v>2.9</v>
      </c>
      <c r="I58" s="12">
        <v>0</v>
      </c>
    </row>
    <row r="59" spans="2:9" ht="15" customHeight="1" x14ac:dyDescent="0.2">
      <c r="B59" t="s">
        <v>105</v>
      </c>
      <c r="C59" s="12">
        <v>3</v>
      </c>
      <c r="D59" s="8">
        <v>1.86</v>
      </c>
      <c r="E59" s="12">
        <v>2</v>
      </c>
      <c r="F59" s="8">
        <v>2.56</v>
      </c>
      <c r="G59" s="12">
        <v>1</v>
      </c>
      <c r="H59" s="8">
        <v>1.45</v>
      </c>
      <c r="I59" s="12">
        <v>0</v>
      </c>
    </row>
    <row r="60" spans="2:9" ht="15" customHeight="1" x14ac:dyDescent="0.2">
      <c r="B60" t="s">
        <v>106</v>
      </c>
      <c r="C60" s="12">
        <v>3</v>
      </c>
      <c r="D60" s="8">
        <v>1.86</v>
      </c>
      <c r="E60" s="12">
        <v>2</v>
      </c>
      <c r="F60" s="8">
        <v>2.56</v>
      </c>
      <c r="G60" s="12">
        <v>1</v>
      </c>
      <c r="H60" s="8">
        <v>1.45</v>
      </c>
      <c r="I60" s="12">
        <v>0</v>
      </c>
    </row>
    <row r="61" spans="2:9" ht="15" customHeight="1" x14ac:dyDescent="0.2">
      <c r="B61" t="s">
        <v>143</v>
      </c>
      <c r="C61" s="12">
        <v>3</v>
      </c>
      <c r="D61" s="8">
        <v>1.86</v>
      </c>
      <c r="E61" s="12">
        <v>3</v>
      </c>
      <c r="F61" s="8">
        <v>3.85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155</v>
      </c>
      <c r="C62" s="12">
        <v>3</v>
      </c>
      <c r="D62" s="8">
        <v>1.86</v>
      </c>
      <c r="E62" s="12">
        <v>1</v>
      </c>
      <c r="F62" s="8">
        <v>1.28</v>
      </c>
      <c r="G62" s="12">
        <v>2</v>
      </c>
      <c r="H62" s="8">
        <v>2.9</v>
      </c>
      <c r="I62" s="12">
        <v>0</v>
      </c>
    </row>
    <row r="63" spans="2:9" ht="15" customHeight="1" x14ac:dyDescent="0.2">
      <c r="B63" t="s">
        <v>144</v>
      </c>
      <c r="C63" s="12">
        <v>3</v>
      </c>
      <c r="D63" s="8">
        <v>1.86</v>
      </c>
      <c r="E63" s="12">
        <v>2</v>
      </c>
      <c r="F63" s="8">
        <v>2.56</v>
      </c>
      <c r="G63" s="12">
        <v>1</v>
      </c>
      <c r="H63" s="8">
        <v>1.45</v>
      </c>
      <c r="I63" s="12">
        <v>0</v>
      </c>
    </row>
    <row r="64" spans="2:9" ht="15" customHeight="1" x14ac:dyDescent="0.2">
      <c r="B64" t="s">
        <v>179</v>
      </c>
      <c r="C64" s="12">
        <v>3</v>
      </c>
      <c r="D64" s="8">
        <v>1.86</v>
      </c>
      <c r="E64" s="12">
        <v>0</v>
      </c>
      <c r="F64" s="8">
        <v>0</v>
      </c>
      <c r="G64" s="12">
        <v>3</v>
      </c>
      <c r="H64" s="8">
        <v>4.3499999999999996</v>
      </c>
      <c r="I64" s="12">
        <v>0</v>
      </c>
    </row>
    <row r="65" spans="2:9" ht="15" customHeight="1" x14ac:dyDescent="0.2">
      <c r="B65" t="s">
        <v>180</v>
      </c>
      <c r="C65" s="12">
        <v>3</v>
      </c>
      <c r="D65" s="8">
        <v>1.86</v>
      </c>
      <c r="E65" s="12">
        <v>3</v>
      </c>
      <c r="F65" s="8">
        <v>3.85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113</v>
      </c>
      <c r="C66" s="12">
        <v>3</v>
      </c>
      <c r="D66" s="8">
        <v>1.86</v>
      </c>
      <c r="E66" s="12">
        <v>3</v>
      </c>
      <c r="F66" s="8">
        <v>3.85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123</v>
      </c>
      <c r="C67" s="12">
        <v>3</v>
      </c>
      <c r="D67" s="8">
        <v>1.86</v>
      </c>
      <c r="E67" s="12">
        <v>2</v>
      </c>
      <c r="F67" s="8">
        <v>2.56</v>
      </c>
      <c r="G67" s="12">
        <v>1</v>
      </c>
      <c r="H67" s="8">
        <v>1.45</v>
      </c>
      <c r="I67" s="12">
        <v>0</v>
      </c>
    </row>
    <row r="69" spans="2:9" ht="15" customHeight="1" x14ac:dyDescent="0.2">
      <c r="B69" t="s">
        <v>204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32864-F06B-4AE2-9988-B88F4BECE437}">
  <sheetPr>
    <pageSetUpPr fitToPage="1"/>
  </sheetPr>
  <dimension ref="B2:I8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221</v>
      </c>
    </row>
    <row r="4" spans="2:9" ht="33" customHeight="1" x14ac:dyDescent="0.2">
      <c r="B4" t="s">
        <v>200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24</v>
      </c>
      <c r="D6" s="8">
        <v>18.46</v>
      </c>
      <c r="E6" s="12">
        <v>13</v>
      </c>
      <c r="F6" s="8">
        <v>18.84</v>
      </c>
      <c r="G6" s="12">
        <v>11</v>
      </c>
      <c r="H6" s="8">
        <v>22.45</v>
      </c>
      <c r="I6" s="12">
        <v>0</v>
      </c>
    </row>
    <row r="7" spans="2:9" ht="15" customHeight="1" x14ac:dyDescent="0.2">
      <c r="B7" t="s">
        <v>22</v>
      </c>
      <c r="C7" s="12">
        <v>7</v>
      </c>
      <c r="D7" s="8">
        <v>5.38</v>
      </c>
      <c r="E7" s="12">
        <v>2</v>
      </c>
      <c r="F7" s="8">
        <v>2.9</v>
      </c>
      <c r="G7" s="12">
        <v>5</v>
      </c>
      <c r="H7" s="8">
        <v>10.199999999999999</v>
      </c>
      <c r="I7" s="12">
        <v>0</v>
      </c>
    </row>
    <row r="8" spans="2:9" ht="15" customHeight="1" x14ac:dyDescent="0.2">
      <c r="B8" t="s">
        <v>23</v>
      </c>
      <c r="C8" s="12">
        <v>2</v>
      </c>
      <c r="D8" s="8">
        <v>1.54</v>
      </c>
      <c r="E8" s="12">
        <v>0</v>
      </c>
      <c r="F8" s="8">
        <v>0</v>
      </c>
      <c r="G8" s="12">
        <v>1</v>
      </c>
      <c r="H8" s="8">
        <v>2.04</v>
      </c>
      <c r="I8" s="12">
        <v>0</v>
      </c>
    </row>
    <row r="9" spans="2:9" ht="15" customHeight="1" x14ac:dyDescent="0.2">
      <c r="B9" t="s">
        <v>24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25</v>
      </c>
      <c r="C10" s="12">
        <v>3</v>
      </c>
      <c r="D10" s="8">
        <v>2.31</v>
      </c>
      <c r="E10" s="12">
        <v>0</v>
      </c>
      <c r="F10" s="8">
        <v>0</v>
      </c>
      <c r="G10" s="12">
        <v>3</v>
      </c>
      <c r="H10" s="8">
        <v>6.12</v>
      </c>
      <c r="I10" s="12">
        <v>0</v>
      </c>
    </row>
    <row r="11" spans="2:9" ht="15" customHeight="1" x14ac:dyDescent="0.2">
      <c r="B11" t="s">
        <v>26</v>
      </c>
      <c r="C11" s="12">
        <v>36</v>
      </c>
      <c r="D11" s="8">
        <v>27.69</v>
      </c>
      <c r="E11" s="12">
        <v>16</v>
      </c>
      <c r="F11" s="8">
        <v>23.19</v>
      </c>
      <c r="G11" s="12">
        <v>20</v>
      </c>
      <c r="H11" s="8">
        <v>40.82</v>
      </c>
      <c r="I11" s="12">
        <v>0</v>
      </c>
    </row>
    <row r="12" spans="2:9" ht="15" customHeight="1" x14ac:dyDescent="0.2">
      <c r="B12" t="s">
        <v>27</v>
      </c>
      <c r="C12" s="12">
        <v>1</v>
      </c>
      <c r="D12" s="8">
        <v>0.77</v>
      </c>
      <c r="E12" s="12">
        <v>0</v>
      </c>
      <c r="F12" s="8">
        <v>0</v>
      </c>
      <c r="G12" s="12">
        <v>1</v>
      </c>
      <c r="H12" s="8">
        <v>2.04</v>
      </c>
      <c r="I12" s="12">
        <v>0</v>
      </c>
    </row>
    <row r="13" spans="2:9" ht="15" customHeight="1" x14ac:dyDescent="0.2">
      <c r="B13" t="s">
        <v>28</v>
      </c>
      <c r="C13" s="12">
        <v>4</v>
      </c>
      <c r="D13" s="8">
        <v>3.08</v>
      </c>
      <c r="E13" s="12">
        <v>0</v>
      </c>
      <c r="F13" s="8">
        <v>0</v>
      </c>
      <c r="G13" s="12">
        <v>4</v>
      </c>
      <c r="H13" s="8">
        <v>8.16</v>
      </c>
      <c r="I13" s="12">
        <v>0</v>
      </c>
    </row>
    <row r="14" spans="2:9" ht="15" customHeight="1" x14ac:dyDescent="0.2">
      <c r="B14" t="s">
        <v>29</v>
      </c>
      <c r="C14" s="12">
        <v>3</v>
      </c>
      <c r="D14" s="8">
        <v>2.31</v>
      </c>
      <c r="E14" s="12">
        <v>3</v>
      </c>
      <c r="F14" s="8">
        <v>4.3499999999999996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30</v>
      </c>
      <c r="C15" s="12">
        <v>15</v>
      </c>
      <c r="D15" s="8">
        <v>11.54</v>
      </c>
      <c r="E15" s="12">
        <v>13</v>
      </c>
      <c r="F15" s="8">
        <v>18.84</v>
      </c>
      <c r="G15" s="12">
        <v>2</v>
      </c>
      <c r="H15" s="8">
        <v>4.08</v>
      </c>
      <c r="I15" s="12">
        <v>0</v>
      </c>
    </row>
    <row r="16" spans="2:9" ht="15" customHeight="1" x14ac:dyDescent="0.2">
      <c r="B16" t="s">
        <v>31</v>
      </c>
      <c r="C16" s="12">
        <v>21</v>
      </c>
      <c r="D16" s="8">
        <v>16.149999999999999</v>
      </c>
      <c r="E16" s="12">
        <v>21</v>
      </c>
      <c r="F16" s="8">
        <v>30.43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32</v>
      </c>
      <c r="C17" s="12">
        <v>2</v>
      </c>
      <c r="D17" s="8">
        <v>1.54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33</v>
      </c>
      <c r="C18" s="12">
        <v>3</v>
      </c>
      <c r="D18" s="8">
        <v>2.31</v>
      </c>
      <c r="E18" s="12">
        <v>0</v>
      </c>
      <c r="F18" s="8">
        <v>0</v>
      </c>
      <c r="G18" s="12">
        <v>2</v>
      </c>
      <c r="H18" s="8">
        <v>4.08</v>
      </c>
      <c r="I18" s="12">
        <v>0</v>
      </c>
    </row>
    <row r="19" spans="2:9" ht="15" customHeight="1" x14ac:dyDescent="0.2">
      <c r="B19" t="s">
        <v>34</v>
      </c>
      <c r="C19" s="12">
        <v>9</v>
      </c>
      <c r="D19" s="8">
        <v>6.92</v>
      </c>
      <c r="E19" s="12">
        <v>1</v>
      </c>
      <c r="F19" s="8">
        <v>1.45</v>
      </c>
      <c r="G19" s="12">
        <v>0</v>
      </c>
      <c r="H19" s="8">
        <v>0</v>
      </c>
      <c r="I19" s="12">
        <v>1</v>
      </c>
    </row>
    <row r="20" spans="2:9" ht="15" customHeight="1" x14ac:dyDescent="0.2">
      <c r="B20" s="9" t="s">
        <v>201</v>
      </c>
      <c r="C20" s="12">
        <f>SUM(LTBL_31401[総数／事業所数])</f>
        <v>130</v>
      </c>
      <c r="E20" s="12">
        <f>SUBTOTAL(109,LTBL_31401[個人／事業所数])</f>
        <v>69</v>
      </c>
      <c r="G20" s="12">
        <f>SUBTOTAL(109,LTBL_31401[法人／事業所数])</f>
        <v>49</v>
      </c>
      <c r="I20" s="12">
        <f>SUBTOTAL(109,LTBL_31401[法人以外の団体／事業所数])</f>
        <v>1</v>
      </c>
    </row>
    <row r="21" spans="2:9" ht="15" customHeight="1" x14ac:dyDescent="0.2">
      <c r="E21" s="11">
        <f>LTBL_31401[[#Totals],[個人／事業所数]]/LTBL_31401[[#Totals],[総数／事業所数]]</f>
        <v>0.53076923076923077</v>
      </c>
      <c r="G21" s="11">
        <f>LTBL_31401[[#Totals],[法人／事業所数]]/LTBL_31401[[#Totals],[総数／事業所数]]</f>
        <v>0.37692307692307692</v>
      </c>
      <c r="I21" s="11">
        <f>LTBL_31401[[#Totals],[法人以外の団体／事業所数]]/LTBL_31401[[#Totals],[総数／事業所数]]</f>
        <v>7.6923076923076927E-3</v>
      </c>
    </row>
    <row r="23" spans="2:9" ht="33" customHeight="1" x14ac:dyDescent="0.2">
      <c r="B23" t="s">
        <v>202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57</v>
      </c>
      <c r="C24" s="12">
        <v>20</v>
      </c>
      <c r="D24" s="8">
        <v>15.38</v>
      </c>
      <c r="E24" s="12">
        <v>20</v>
      </c>
      <c r="F24" s="8">
        <v>28.99</v>
      </c>
      <c r="G24" s="12">
        <v>0</v>
      </c>
      <c r="H24" s="8">
        <v>0</v>
      </c>
      <c r="I24" s="12">
        <v>0</v>
      </c>
    </row>
    <row r="25" spans="2:9" ht="15" customHeight="1" x14ac:dyDescent="0.2">
      <c r="B25" t="s">
        <v>52</v>
      </c>
      <c r="C25" s="12">
        <v>17</v>
      </c>
      <c r="D25" s="8">
        <v>13.08</v>
      </c>
      <c r="E25" s="12">
        <v>7</v>
      </c>
      <c r="F25" s="8">
        <v>10.14</v>
      </c>
      <c r="G25" s="12">
        <v>10</v>
      </c>
      <c r="H25" s="8">
        <v>20.41</v>
      </c>
      <c r="I25" s="12">
        <v>0</v>
      </c>
    </row>
    <row r="26" spans="2:9" ht="15" customHeight="1" x14ac:dyDescent="0.2">
      <c r="B26" t="s">
        <v>43</v>
      </c>
      <c r="C26" s="12">
        <v>12</v>
      </c>
      <c r="D26" s="8">
        <v>9.23</v>
      </c>
      <c r="E26" s="12">
        <v>5</v>
      </c>
      <c r="F26" s="8">
        <v>7.25</v>
      </c>
      <c r="G26" s="12">
        <v>7</v>
      </c>
      <c r="H26" s="8">
        <v>14.29</v>
      </c>
      <c r="I26" s="12">
        <v>0</v>
      </c>
    </row>
    <row r="27" spans="2:9" ht="15" customHeight="1" x14ac:dyDescent="0.2">
      <c r="B27" t="s">
        <v>56</v>
      </c>
      <c r="C27" s="12">
        <v>10</v>
      </c>
      <c r="D27" s="8">
        <v>7.69</v>
      </c>
      <c r="E27" s="12">
        <v>9</v>
      </c>
      <c r="F27" s="8">
        <v>13.04</v>
      </c>
      <c r="G27" s="12">
        <v>1</v>
      </c>
      <c r="H27" s="8">
        <v>2.04</v>
      </c>
      <c r="I27" s="12">
        <v>0</v>
      </c>
    </row>
    <row r="28" spans="2:9" ht="15" customHeight="1" x14ac:dyDescent="0.2">
      <c r="B28" t="s">
        <v>44</v>
      </c>
      <c r="C28" s="12">
        <v>9</v>
      </c>
      <c r="D28" s="8">
        <v>6.92</v>
      </c>
      <c r="E28" s="12">
        <v>6</v>
      </c>
      <c r="F28" s="8">
        <v>8.6999999999999993</v>
      </c>
      <c r="G28" s="12">
        <v>3</v>
      </c>
      <c r="H28" s="8">
        <v>6.12</v>
      </c>
      <c r="I28" s="12">
        <v>0</v>
      </c>
    </row>
    <row r="29" spans="2:9" ht="15" customHeight="1" x14ac:dyDescent="0.2">
      <c r="B29" t="s">
        <v>50</v>
      </c>
      <c r="C29" s="12">
        <v>9</v>
      </c>
      <c r="D29" s="8">
        <v>6.92</v>
      </c>
      <c r="E29" s="12">
        <v>4</v>
      </c>
      <c r="F29" s="8">
        <v>5.8</v>
      </c>
      <c r="G29" s="12">
        <v>5</v>
      </c>
      <c r="H29" s="8">
        <v>10.199999999999999</v>
      </c>
      <c r="I29" s="12">
        <v>0</v>
      </c>
    </row>
    <row r="30" spans="2:9" ht="15" customHeight="1" x14ac:dyDescent="0.2">
      <c r="B30" t="s">
        <v>85</v>
      </c>
      <c r="C30" s="12">
        <v>7</v>
      </c>
      <c r="D30" s="8">
        <v>5.38</v>
      </c>
      <c r="E30" s="12">
        <v>0</v>
      </c>
      <c r="F30" s="8">
        <v>0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51</v>
      </c>
      <c r="C31" s="12">
        <v>4</v>
      </c>
      <c r="D31" s="8">
        <v>3.08</v>
      </c>
      <c r="E31" s="12">
        <v>2</v>
      </c>
      <c r="F31" s="8">
        <v>2.9</v>
      </c>
      <c r="G31" s="12">
        <v>2</v>
      </c>
      <c r="H31" s="8">
        <v>4.08</v>
      </c>
      <c r="I31" s="12">
        <v>0</v>
      </c>
    </row>
    <row r="32" spans="2:9" ht="15" customHeight="1" x14ac:dyDescent="0.2">
      <c r="B32" t="s">
        <v>45</v>
      </c>
      <c r="C32" s="12">
        <v>3</v>
      </c>
      <c r="D32" s="8">
        <v>2.31</v>
      </c>
      <c r="E32" s="12">
        <v>2</v>
      </c>
      <c r="F32" s="8">
        <v>2.9</v>
      </c>
      <c r="G32" s="12">
        <v>1</v>
      </c>
      <c r="H32" s="8">
        <v>2.04</v>
      </c>
      <c r="I32" s="12">
        <v>0</v>
      </c>
    </row>
    <row r="33" spans="2:9" ht="15" customHeight="1" x14ac:dyDescent="0.2">
      <c r="B33" t="s">
        <v>78</v>
      </c>
      <c r="C33" s="12">
        <v>3</v>
      </c>
      <c r="D33" s="8">
        <v>2.31</v>
      </c>
      <c r="E33" s="12">
        <v>1</v>
      </c>
      <c r="F33" s="8">
        <v>1.45</v>
      </c>
      <c r="G33" s="12">
        <v>2</v>
      </c>
      <c r="H33" s="8">
        <v>4.08</v>
      </c>
      <c r="I33" s="12">
        <v>0</v>
      </c>
    </row>
    <row r="34" spans="2:9" ht="15" customHeight="1" x14ac:dyDescent="0.2">
      <c r="B34" t="s">
        <v>46</v>
      </c>
      <c r="C34" s="12">
        <v>3</v>
      </c>
      <c r="D34" s="8">
        <v>2.31</v>
      </c>
      <c r="E34" s="12">
        <v>1</v>
      </c>
      <c r="F34" s="8">
        <v>1.45</v>
      </c>
      <c r="G34" s="12">
        <v>2</v>
      </c>
      <c r="H34" s="8">
        <v>4.08</v>
      </c>
      <c r="I34" s="12">
        <v>0</v>
      </c>
    </row>
    <row r="35" spans="2:9" ht="15" customHeight="1" x14ac:dyDescent="0.2">
      <c r="B35" t="s">
        <v>49</v>
      </c>
      <c r="C35" s="12">
        <v>3</v>
      </c>
      <c r="D35" s="8">
        <v>2.31</v>
      </c>
      <c r="E35" s="12">
        <v>2</v>
      </c>
      <c r="F35" s="8">
        <v>2.9</v>
      </c>
      <c r="G35" s="12">
        <v>1</v>
      </c>
      <c r="H35" s="8">
        <v>2.04</v>
      </c>
      <c r="I35" s="12">
        <v>0</v>
      </c>
    </row>
    <row r="36" spans="2:9" ht="15" customHeight="1" x14ac:dyDescent="0.2">
      <c r="B36" t="s">
        <v>53</v>
      </c>
      <c r="C36" s="12">
        <v>3</v>
      </c>
      <c r="D36" s="8">
        <v>2.31</v>
      </c>
      <c r="E36" s="12">
        <v>0</v>
      </c>
      <c r="F36" s="8">
        <v>0</v>
      </c>
      <c r="G36" s="12">
        <v>3</v>
      </c>
      <c r="H36" s="8">
        <v>6.12</v>
      </c>
      <c r="I36" s="12">
        <v>0</v>
      </c>
    </row>
    <row r="37" spans="2:9" ht="15" customHeight="1" x14ac:dyDescent="0.2">
      <c r="B37" t="s">
        <v>65</v>
      </c>
      <c r="C37" s="12">
        <v>3</v>
      </c>
      <c r="D37" s="8">
        <v>2.31</v>
      </c>
      <c r="E37" s="12">
        <v>3</v>
      </c>
      <c r="F37" s="8">
        <v>4.3499999999999996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61</v>
      </c>
      <c r="C38" s="12">
        <v>3</v>
      </c>
      <c r="D38" s="8">
        <v>2.31</v>
      </c>
      <c r="E38" s="12">
        <v>0</v>
      </c>
      <c r="F38" s="8">
        <v>0</v>
      </c>
      <c r="G38" s="12">
        <v>2</v>
      </c>
      <c r="H38" s="8">
        <v>4.08</v>
      </c>
      <c r="I38" s="12">
        <v>0</v>
      </c>
    </row>
    <row r="39" spans="2:9" ht="15" customHeight="1" x14ac:dyDescent="0.2">
      <c r="B39" t="s">
        <v>87</v>
      </c>
      <c r="C39" s="12">
        <v>2</v>
      </c>
      <c r="D39" s="8">
        <v>1.54</v>
      </c>
      <c r="E39" s="12">
        <v>0</v>
      </c>
      <c r="F39" s="8">
        <v>0</v>
      </c>
      <c r="G39" s="12">
        <v>2</v>
      </c>
      <c r="H39" s="8">
        <v>4.08</v>
      </c>
      <c r="I39" s="12">
        <v>0</v>
      </c>
    </row>
    <row r="40" spans="2:9" ht="15" customHeight="1" x14ac:dyDescent="0.2">
      <c r="B40" t="s">
        <v>54</v>
      </c>
      <c r="C40" s="12">
        <v>2</v>
      </c>
      <c r="D40" s="8">
        <v>1.54</v>
      </c>
      <c r="E40" s="12">
        <v>2</v>
      </c>
      <c r="F40" s="8">
        <v>2.9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66</v>
      </c>
      <c r="C41" s="12">
        <v>2</v>
      </c>
      <c r="D41" s="8">
        <v>1.54</v>
      </c>
      <c r="E41" s="12">
        <v>1</v>
      </c>
      <c r="F41" s="8">
        <v>1.45</v>
      </c>
      <c r="G41" s="12">
        <v>1</v>
      </c>
      <c r="H41" s="8">
        <v>2.04</v>
      </c>
      <c r="I41" s="12">
        <v>0</v>
      </c>
    </row>
    <row r="42" spans="2:9" ht="15" customHeight="1" x14ac:dyDescent="0.2">
      <c r="B42" t="s">
        <v>59</v>
      </c>
      <c r="C42" s="12">
        <v>2</v>
      </c>
      <c r="D42" s="8">
        <v>1.54</v>
      </c>
      <c r="E42" s="12">
        <v>0</v>
      </c>
      <c r="F42" s="8">
        <v>0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69</v>
      </c>
      <c r="C43" s="12">
        <v>1</v>
      </c>
      <c r="D43" s="8">
        <v>0.77</v>
      </c>
      <c r="E43" s="12">
        <v>0</v>
      </c>
      <c r="F43" s="8">
        <v>0</v>
      </c>
      <c r="G43" s="12">
        <v>1</v>
      </c>
      <c r="H43" s="8">
        <v>2.04</v>
      </c>
      <c r="I43" s="12">
        <v>0</v>
      </c>
    </row>
    <row r="44" spans="2:9" ht="15" customHeight="1" x14ac:dyDescent="0.2">
      <c r="B44" t="s">
        <v>70</v>
      </c>
      <c r="C44" s="12">
        <v>1</v>
      </c>
      <c r="D44" s="8">
        <v>0.77</v>
      </c>
      <c r="E44" s="12">
        <v>0</v>
      </c>
      <c r="F44" s="8">
        <v>0</v>
      </c>
      <c r="G44" s="12">
        <v>1</v>
      </c>
      <c r="H44" s="8">
        <v>2.04</v>
      </c>
      <c r="I44" s="12">
        <v>0</v>
      </c>
    </row>
    <row r="45" spans="2:9" ht="15" customHeight="1" x14ac:dyDescent="0.2">
      <c r="B45" t="s">
        <v>80</v>
      </c>
      <c r="C45" s="12">
        <v>1</v>
      </c>
      <c r="D45" s="8">
        <v>0.77</v>
      </c>
      <c r="E45" s="12">
        <v>1</v>
      </c>
      <c r="F45" s="8">
        <v>1.45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72</v>
      </c>
      <c r="C46" s="12">
        <v>1</v>
      </c>
      <c r="D46" s="8">
        <v>0.77</v>
      </c>
      <c r="E46" s="12">
        <v>0</v>
      </c>
      <c r="F46" s="8">
        <v>0</v>
      </c>
      <c r="G46" s="12">
        <v>1</v>
      </c>
      <c r="H46" s="8">
        <v>2.04</v>
      </c>
      <c r="I46" s="12">
        <v>0</v>
      </c>
    </row>
    <row r="47" spans="2:9" ht="15" customHeight="1" x14ac:dyDescent="0.2">
      <c r="B47" t="s">
        <v>94</v>
      </c>
      <c r="C47" s="12">
        <v>1</v>
      </c>
      <c r="D47" s="8">
        <v>0.77</v>
      </c>
      <c r="E47" s="12">
        <v>0</v>
      </c>
      <c r="F47" s="8">
        <v>0</v>
      </c>
      <c r="G47" s="12">
        <v>1</v>
      </c>
      <c r="H47" s="8">
        <v>2.04</v>
      </c>
      <c r="I47" s="12">
        <v>0</v>
      </c>
    </row>
    <row r="48" spans="2:9" ht="15" customHeight="1" x14ac:dyDescent="0.2">
      <c r="B48" t="s">
        <v>95</v>
      </c>
      <c r="C48" s="12">
        <v>1</v>
      </c>
      <c r="D48" s="8">
        <v>0.77</v>
      </c>
      <c r="E48" s="12">
        <v>0</v>
      </c>
      <c r="F48" s="8">
        <v>0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84</v>
      </c>
      <c r="C49" s="12">
        <v>1</v>
      </c>
      <c r="D49" s="8">
        <v>0.77</v>
      </c>
      <c r="E49" s="12">
        <v>0</v>
      </c>
      <c r="F49" s="8">
        <v>0</v>
      </c>
      <c r="G49" s="12">
        <v>1</v>
      </c>
      <c r="H49" s="8">
        <v>2.04</v>
      </c>
      <c r="I49" s="12">
        <v>0</v>
      </c>
    </row>
    <row r="50" spans="2:9" ht="15" customHeight="1" x14ac:dyDescent="0.2">
      <c r="B50" t="s">
        <v>63</v>
      </c>
      <c r="C50" s="12">
        <v>1</v>
      </c>
      <c r="D50" s="8">
        <v>0.77</v>
      </c>
      <c r="E50" s="12">
        <v>0</v>
      </c>
      <c r="F50" s="8">
        <v>0</v>
      </c>
      <c r="G50" s="12">
        <v>1</v>
      </c>
      <c r="H50" s="8">
        <v>2.04</v>
      </c>
      <c r="I50" s="12">
        <v>0</v>
      </c>
    </row>
    <row r="51" spans="2:9" ht="15" customHeight="1" x14ac:dyDescent="0.2">
      <c r="B51" t="s">
        <v>89</v>
      </c>
      <c r="C51" s="12">
        <v>1</v>
      </c>
      <c r="D51" s="8">
        <v>0.77</v>
      </c>
      <c r="E51" s="12">
        <v>0</v>
      </c>
      <c r="F51" s="8">
        <v>0</v>
      </c>
      <c r="G51" s="12">
        <v>1</v>
      </c>
      <c r="H51" s="8">
        <v>2.04</v>
      </c>
      <c r="I51" s="12">
        <v>0</v>
      </c>
    </row>
    <row r="52" spans="2:9" ht="15" customHeight="1" x14ac:dyDescent="0.2">
      <c r="B52" t="s">
        <v>55</v>
      </c>
      <c r="C52" s="12">
        <v>1</v>
      </c>
      <c r="D52" s="8">
        <v>0.77</v>
      </c>
      <c r="E52" s="12">
        <v>1</v>
      </c>
      <c r="F52" s="8">
        <v>1.45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58</v>
      </c>
      <c r="C53" s="12">
        <v>1</v>
      </c>
      <c r="D53" s="8">
        <v>0.77</v>
      </c>
      <c r="E53" s="12">
        <v>1</v>
      </c>
      <c r="F53" s="8">
        <v>1.45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62</v>
      </c>
      <c r="C54" s="12">
        <v>1</v>
      </c>
      <c r="D54" s="8">
        <v>0.77</v>
      </c>
      <c r="E54" s="12">
        <v>1</v>
      </c>
      <c r="F54" s="8">
        <v>1.45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81</v>
      </c>
      <c r="C55" s="12">
        <v>1</v>
      </c>
      <c r="D55" s="8">
        <v>0.77</v>
      </c>
      <c r="E55" s="12">
        <v>0</v>
      </c>
      <c r="F55" s="8">
        <v>0</v>
      </c>
      <c r="G55" s="12">
        <v>0</v>
      </c>
      <c r="H55" s="8">
        <v>0</v>
      </c>
      <c r="I55" s="12">
        <v>1</v>
      </c>
    </row>
    <row r="58" spans="2:9" ht="33" customHeight="1" x14ac:dyDescent="0.2">
      <c r="B58" t="s">
        <v>203</v>
      </c>
      <c r="C58" s="10" t="s">
        <v>36</v>
      </c>
      <c r="D58" s="10" t="s">
        <v>37</v>
      </c>
      <c r="E58" s="10" t="s">
        <v>38</v>
      </c>
      <c r="F58" s="10" t="s">
        <v>39</v>
      </c>
      <c r="G58" s="10" t="s">
        <v>40</v>
      </c>
      <c r="H58" s="10" t="s">
        <v>41</v>
      </c>
      <c r="I58" s="10" t="s">
        <v>42</v>
      </c>
    </row>
    <row r="59" spans="2:9" ht="15" customHeight="1" x14ac:dyDescent="0.2">
      <c r="B59" t="s">
        <v>114</v>
      </c>
      <c r="C59" s="12">
        <v>10</v>
      </c>
      <c r="D59" s="8">
        <v>7.69</v>
      </c>
      <c r="E59" s="12">
        <v>10</v>
      </c>
      <c r="F59" s="8">
        <v>14.49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115</v>
      </c>
      <c r="C60" s="12">
        <v>9</v>
      </c>
      <c r="D60" s="8">
        <v>6.92</v>
      </c>
      <c r="E60" s="12">
        <v>9</v>
      </c>
      <c r="F60" s="8">
        <v>13.04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178</v>
      </c>
      <c r="C61" s="12">
        <v>7</v>
      </c>
      <c r="D61" s="8">
        <v>5.38</v>
      </c>
      <c r="E61" s="12">
        <v>0</v>
      </c>
      <c r="F61" s="8">
        <v>0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132</v>
      </c>
      <c r="C62" s="12">
        <v>6</v>
      </c>
      <c r="D62" s="8">
        <v>4.62</v>
      </c>
      <c r="E62" s="12">
        <v>1</v>
      </c>
      <c r="F62" s="8">
        <v>1.45</v>
      </c>
      <c r="G62" s="12">
        <v>5</v>
      </c>
      <c r="H62" s="8">
        <v>10.199999999999999</v>
      </c>
      <c r="I62" s="12">
        <v>0</v>
      </c>
    </row>
    <row r="63" spans="2:9" ht="15" customHeight="1" x14ac:dyDescent="0.2">
      <c r="B63" t="s">
        <v>147</v>
      </c>
      <c r="C63" s="12">
        <v>4</v>
      </c>
      <c r="D63" s="8">
        <v>3.08</v>
      </c>
      <c r="E63" s="12">
        <v>4</v>
      </c>
      <c r="F63" s="8">
        <v>5.8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136</v>
      </c>
      <c r="C64" s="12">
        <v>4</v>
      </c>
      <c r="D64" s="8">
        <v>3.08</v>
      </c>
      <c r="E64" s="12">
        <v>1</v>
      </c>
      <c r="F64" s="8">
        <v>1.45</v>
      </c>
      <c r="G64" s="12">
        <v>3</v>
      </c>
      <c r="H64" s="8">
        <v>6.12</v>
      </c>
      <c r="I64" s="12">
        <v>0</v>
      </c>
    </row>
    <row r="65" spans="2:9" ht="15" customHeight="1" x14ac:dyDescent="0.2">
      <c r="B65" t="s">
        <v>107</v>
      </c>
      <c r="C65" s="12">
        <v>4</v>
      </c>
      <c r="D65" s="8">
        <v>3.08</v>
      </c>
      <c r="E65" s="12">
        <v>2</v>
      </c>
      <c r="F65" s="8">
        <v>2.9</v>
      </c>
      <c r="G65" s="12">
        <v>2</v>
      </c>
      <c r="H65" s="8">
        <v>4.08</v>
      </c>
      <c r="I65" s="12">
        <v>0</v>
      </c>
    </row>
    <row r="66" spans="2:9" ht="15" customHeight="1" x14ac:dyDescent="0.2">
      <c r="B66" t="s">
        <v>110</v>
      </c>
      <c r="C66" s="12">
        <v>4</v>
      </c>
      <c r="D66" s="8">
        <v>3.08</v>
      </c>
      <c r="E66" s="12">
        <v>4</v>
      </c>
      <c r="F66" s="8">
        <v>5.8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100</v>
      </c>
      <c r="C67" s="12">
        <v>3</v>
      </c>
      <c r="D67" s="8">
        <v>2.31</v>
      </c>
      <c r="E67" s="12">
        <v>0</v>
      </c>
      <c r="F67" s="8">
        <v>0</v>
      </c>
      <c r="G67" s="12">
        <v>3</v>
      </c>
      <c r="H67" s="8">
        <v>6.12</v>
      </c>
      <c r="I67" s="12">
        <v>0</v>
      </c>
    </row>
    <row r="68" spans="2:9" ht="15" customHeight="1" x14ac:dyDescent="0.2">
      <c r="B68" t="s">
        <v>101</v>
      </c>
      <c r="C68" s="12">
        <v>3</v>
      </c>
      <c r="D68" s="8">
        <v>2.31</v>
      </c>
      <c r="E68" s="12">
        <v>2</v>
      </c>
      <c r="F68" s="8">
        <v>2.9</v>
      </c>
      <c r="G68" s="12">
        <v>1</v>
      </c>
      <c r="H68" s="8">
        <v>2.04</v>
      </c>
      <c r="I68" s="12">
        <v>0</v>
      </c>
    </row>
    <row r="69" spans="2:9" ht="15" customHeight="1" x14ac:dyDescent="0.2">
      <c r="B69" t="s">
        <v>126</v>
      </c>
      <c r="C69" s="12">
        <v>3</v>
      </c>
      <c r="D69" s="8">
        <v>2.31</v>
      </c>
      <c r="E69" s="12">
        <v>3</v>
      </c>
      <c r="F69" s="8">
        <v>4.3499999999999996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183</v>
      </c>
      <c r="C70" s="12">
        <v>3</v>
      </c>
      <c r="D70" s="8">
        <v>2.31</v>
      </c>
      <c r="E70" s="12">
        <v>1</v>
      </c>
      <c r="F70" s="8">
        <v>1.45</v>
      </c>
      <c r="G70" s="12">
        <v>2</v>
      </c>
      <c r="H70" s="8">
        <v>4.08</v>
      </c>
      <c r="I70" s="12">
        <v>0</v>
      </c>
    </row>
    <row r="71" spans="2:9" ht="15" customHeight="1" x14ac:dyDescent="0.2">
      <c r="B71" t="s">
        <v>102</v>
      </c>
      <c r="C71" s="12">
        <v>3</v>
      </c>
      <c r="D71" s="8">
        <v>2.31</v>
      </c>
      <c r="E71" s="12">
        <v>2</v>
      </c>
      <c r="F71" s="8">
        <v>2.9</v>
      </c>
      <c r="G71" s="12">
        <v>1</v>
      </c>
      <c r="H71" s="8">
        <v>2.04</v>
      </c>
      <c r="I71" s="12">
        <v>0</v>
      </c>
    </row>
    <row r="72" spans="2:9" ht="15" customHeight="1" x14ac:dyDescent="0.2">
      <c r="B72" t="s">
        <v>105</v>
      </c>
      <c r="C72" s="12">
        <v>3</v>
      </c>
      <c r="D72" s="8">
        <v>2.31</v>
      </c>
      <c r="E72" s="12">
        <v>2</v>
      </c>
      <c r="F72" s="8">
        <v>2.9</v>
      </c>
      <c r="G72" s="12">
        <v>1</v>
      </c>
      <c r="H72" s="8">
        <v>2.04</v>
      </c>
      <c r="I72" s="12">
        <v>0</v>
      </c>
    </row>
    <row r="73" spans="2:9" ht="15" customHeight="1" x14ac:dyDescent="0.2">
      <c r="B73" t="s">
        <v>108</v>
      </c>
      <c r="C73" s="12">
        <v>3</v>
      </c>
      <c r="D73" s="8">
        <v>2.31</v>
      </c>
      <c r="E73" s="12">
        <v>1</v>
      </c>
      <c r="F73" s="8">
        <v>1.45</v>
      </c>
      <c r="G73" s="12">
        <v>2</v>
      </c>
      <c r="H73" s="8">
        <v>4.08</v>
      </c>
      <c r="I73" s="12">
        <v>0</v>
      </c>
    </row>
    <row r="74" spans="2:9" ht="15" customHeight="1" x14ac:dyDescent="0.2">
      <c r="B74" t="s">
        <v>138</v>
      </c>
      <c r="C74" s="12">
        <v>3</v>
      </c>
      <c r="D74" s="8">
        <v>2.31</v>
      </c>
      <c r="E74" s="12">
        <v>3</v>
      </c>
      <c r="F74" s="8">
        <v>4.3499999999999996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181</v>
      </c>
      <c r="C75" s="12">
        <v>2</v>
      </c>
      <c r="D75" s="8">
        <v>1.54</v>
      </c>
      <c r="E75" s="12">
        <v>0</v>
      </c>
      <c r="F75" s="8">
        <v>0</v>
      </c>
      <c r="G75" s="12">
        <v>2</v>
      </c>
      <c r="H75" s="8">
        <v>4.08</v>
      </c>
      <c r="I75" s="12">
        <v>0</v>
      </c>
    </row>
    <row r="76" spans="2:9" ht="15" customHeight="1" x14ac:dyDescent="0.2">
      <c r="B76" t="s">
        <v>170</v>
      </c>
      <c r="C76" s="12">
        <v>2</v>
      </c>
      <c r="D76" s="8">
        <v>1.54</v>
      </c>
      <c r="E76" s="12">
        <v>2</v>
      </c>
      <c r="F76" s="8">
        <v>2.9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148</v>
      </c>
      <c r="C77" s="12">
        <v>2</v>
      </c>
      <c r="D77" s="8">
        <v>1.54</v>
      </c>
      <c r="E77" s="12">
        <v>0</v>
      </c>
      <c r="F77" s="8">
        <v>0</v>
      </c>
      <c r="G77" s="12">
        <v>2</v>
      </c>
      <c r="H77" s="8">
        <v>4.08</v>
      </c>
      <c r="I77" s="12">
        <v>0</v>
      </c>
    </row>
    <row r="78" spans="2:9" ht="15" customHeight="1" x14ac:dyDescent="0.2">
      <c r="B78" t="s">
        <v>182</v>
      </c>
      <c r="C78" s="12">
        <v>2</v>
      </c>
      <c r="D78" s="8">
        <v>1.54</v>
      </c>
      <c r="E78" s="12">
        <v>0</v>
      </c>
      <c r="F78" s="8">
        <v>0</v>
      </c>
      <c r="G78" s="12">
        <v>2</v>
      </c>
      <c r="H78" s="8">
        <v>4.08</v>
      </c>
      <c r="I78" s="12">
        <v>0</v>
      </c>
    </row>
    <row r="79" spans="2:9" ht="15" customHeight="1" x14ac:dyDescent="0.2">
      <c r="B79" t="s">
        <v>103</v>
      </c>
      <c r="C79" s="12">
        <v>2</v>
      </c>
      <c r="D79" s="8">
        <v>1.54</v>
      </c>
      <c r="E79" s="12">
        <v>1</v>
      </c>
      <c r="F79" s="8">
        <v>1.45</v>
      </c>
      <c r="G79" s="12">
        <v>1</v>
      </c>
      <c r="H79" s="8">
        <v>2.04</v>
      </c>
      <c r="I79" s="12">
        <v>0</v>
      </c>
    </row>
    <row r="80" spans="2:9" ht="15" customHeight="1" x14ac:dyDescent="0.2">
      <c r="B80" t="s">
        <v>144</v>
      </c>
      <c r="C80" s="12">
        <v>2</v>
      </c>
      <c r="D80" s="8">
        <v>1.54</v>
      </c>
      <c r="E80" s="12">
        <v>2</v>
      </c>
      <c r="F80" s="8">
        <v>2.9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109</v>
      </c>
      <c r="C81" s="12">
        <v>2</v>
      </c>
      <c r="D81" s="8">
        <v>1.54</v>
      </c>
      <c r="E81" s="12">
        <v>0</v>
      </c>
      <c r="F81" s="8">
        <v>0</v>
      </c>
      <c r="G81" s="12">
        <v>2</v>
      </c>
      <c r="H81" s="8">
        <v>4.08</v>
      </c>
      <c r="I81" s="12">
        <v>0</v>
      </c>
    </row>
    <row r="82" spans="2:9" ht="15" customHeight="1" x14ac:dyDescent="0.2">
      <c r="B82" t="s">
        <v>173</v>
      </c>
      <c r="C82" s="12">
        <v>2</v>
      </c>
      <c r="D82" s="8">
        <v>1.54</v>
      </c>
      <c r="E82" s="12">
        <v>2</v>
      </c>
      <c r="F82" s="8">
        <v>2.9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133</v>
      </c>
      <c r="C83" s="12">
        <v>2</v>
      </c>
      <c r="D83" s="8">
        <v>1.54</v>
      </c>
      <c r="E83" s="12">
        <v>1</v>
      </c>
      <c r="F83" s="8">
        <v>1.45</v>
      </c>
      <c r="G83" s="12">
        <v>1</v>
      </c>
      <c r="H83" s="8">
        <v>2.04</v>
      </c>
      <c r="I83" s="12">
        <v>0</v>
      </c>
    </row>
    <row r="84" spans="2:9" ht="15" customHeight="1" x14ac:dyDescent="0.2">
      <c r="B84" t="s">
        <v>180</v>
      </c>
      <c r="C84" s="12">
        <v>2</v>
      </c>
      <c r="D84" s="8">
        <v>1.54</v>
      </c>
      <c r="E84" s="12">
        <v>2</v>
      </c>
      <c r="F84" s="8">
        <v>2.9</v>
      </c>
      <c r="G84" s="12">
        <v>0</v>
      </c>
      <c r="H84" s="8">
        <v>0</v>
      </c>
      <c r="I84" s="12">
        <v>0</v>
      </c>
    </row>
    <row r="85" spans="2:9" ht="15" customHeight="1" x14ac:dyDescent="0.2">
      <c r="B85" t="s">
        <v>116</v>
      </c>
      <c r="C85" s="12">
        <v>2</v>
      </c>
      <c r="D85" s="8">
        <v>1.54</v>
      </c>
      <c r="E85" s="12">
        <v>0</v>
      </c>
      <c r="F85" s="8">
        <v>0</v>
      </c>
      <c r="G85" s="12">
        <v>0</v>
      </c>
      <c r="H85" s="8">
        <v>0</v>
      </c>
      <c r="I85" s="12">
        <v>0</v>
      </c>
    </row>
    <row r="86" spans="2:9" ht="15" customHeight="1" x14ac:dyDescent="0.2">
      <c r="B86" t="s">
        <v>152</v>
      </c>
      <c r="C86" s="12">
        <v>2</v>
      </c>
      <c r="D86" s="8">
        <v>1.54</v>
      </c>
      <c r="E86" s="12">
        <v>0</v>
      </c>
      <c r="F86" s="8">
        <v>0</v>
      </c>
      <c r="G86" s="12">
        <v>2</v>
      </c>
      <c r="H86" s="8">
        <v>4.08</v>
      </c>
      <c r="I86" s="12">
        <v>0</v>
      </c>
    </row>
    <row r="88" spans="2:9" ht="15" customHeight="1" x14ac:dyDescent="0.2">
      <c r="B88" t="s">
        <v>204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A6979-2EBB-4AAA-AE06-59CFB7248C5F}">
  <sheetPr>
    <pageSetUpPr fitToPage="1"/>
  </sheetPr>
  <dimension ref="B2:I8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222</v>
      </c>
    </row>
    <row r="4" spans="2:9" ht="33" customHeight="1" x14ac:dyDescent="0.2">
      <c r="B4" t="s">
        <v>200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14</v>
      </c>
      <c r="D6" s="8">
        <v>13.59</v>
      </c>
      <c r="E6" s="12">
        <v>8</v>
      </c>
      <c r="F6" s="8">
        <v>13.11</v>
      </c>
      <c r="G6" s="12">
        <v>6</v>
      </c>
      <c r="H6" s="8">
        <v>17.14</v>
      </c>
      <c r="I6" s="12">
        <v>0</v>
      </c>
    </row>
    <row r="7" spans="2:9" ht="15" customHeight="1" x14ac:dyDescent="0.2">
      <c r="B7" t="s">
        <v>22</v>
      </c>
      <c r="C7" s="12">
        <v>10</v>
      </c>
      <c r="D7" s="8">
        <v>9.7100000000000009</v>
      </c>
      <c r="E7" s="12">
        <v>2</v>
      </c>
      <c r="F7" s="8">
        <v>3.28</v>
      </c>
      <c r="G7" s="12">
        <v>8</v>
      </c>
      <c r="H7" s="8">
        <v>22.86</v>
      </c>
      <c r="I7" s="12">
        <v>0</v>
      </c>
    </row>
    <row r="8" spans="2:9" ht="15" customHeight="1" x14ac:dyDescent="0.2">
      <c r="B8" t="s">
        <v>23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25</v>
      </c>
      <c r="C10" s="12">
        <v>2</v>
      </c>
      <c r="D10" s="8">
        <v>1.94</v>
      </c>
      <c r="E10" s="12">
        <v>1</v>
      </c>
      <c r="F10" s="8">
        <v>1.64</v>
      </c>
      <c r="G10" s="12">
        <v>1</v>
      </c>
      <c r="H10" s="8">
        <v>2.86</v>
      </c>
      <c r="I10" s="12">
        <v>0</v>
      </c>
    </row>
    <row r="11" spans="2:9" ht="15" customHeight="1" x14ac:dyDescent="0.2">
      <c r="B11" t="s">
        <v>26</v>
      </c>
      <c r="C11" s="12">
        <v>33</v>
      </c>
      <c r="D11" s="8">
        <v>32.04</v>
      </c>
      <c r="E11" s="12">
        <v>20</v>
      </c>
      <c r="F11" s="8">
        <v>32.79</v>
      </c>
      <c r="G11" s="12">
        <v>12</v>
      </c>
      <c r="H11" s="8">
        <v>34.29</v>
      </c>
      <c r="I11" s="12">
        <v>1</v>
      </c>
    </row>
    <row r="12" spans="2:9" ht="15" customHeight="1" x14ac:dyDescent="0.2">
      <c r="B12" t="s">
        <v>27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28</v>
      </c>
      <c r="C13" s="12">
        <v>4</v>
      </c>
      <c r="D13" s="8">
        <v>3.88</v>
      </c>
      <c r="E13" s="12">
        <v>0</v>
      </c>
      <c r="F13" s="8">
        <v>0</v>
      </c>
      <c r="G13" s="12">
        <v>4</v>
      </c>
      <c r="H13" s="8">
        <v>11.43</v>
      </c>
      <c r="I13" s="12">
        <v>0</v>
      </c>
    </row>
    <row r="14" spans="2:9" ht="15" customHeight="1" x14ac:dyDescent="0.2">
      <c r="B14" t="s">
        <v>29</v>
      </c>
      <c r="C14" s="12">
        <v>2</v>
      </c>
      <c r="D14" s="8">
        <v>1.94</v>
      </c>
      <c r="E14" s="12">
        <v>2</v>
      </c>
      <c r="F14" s="8">
        <v>3.28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30</v>
      </c>
      <c r="C15" s="12">
        <v>13</v>
      </c>
      <c r="D15" s="8">
        <v>12.62</v>
      </c>
      <c r="E15" s="12">
        <v>10</v>
      </c>
      <c r="F15" s="8">
        <v>16.39</v>
      </c>
      <c r="G15" s="12">
        <v>2</v>
      </c>
      <c r="H15" s="8">
        <v>5.71</v>
      </c>
      <c r="I15" s="12">
        <v>0</v>
      </c>
    </row>
    <row r="16" spans="2:9" ht="15" customHeight="1" x14ac:dyDescent="0.2">
      <c r="B16" t="s">
        <v>31</v>
      </c>
      <c r="C16" s="12">
        <v>16</v>
      </c>
      <c r="D16" s="8">
        <v>15.53</v>
      </c>
      <c r="E16" s="12">
        <v>15</v>
      </c>
      <c r="F16" s="8">
        <v>24.59</v>
      </c>
      <c r="G16" s="12">
        <v>1</v>
      </c>
      <c r="H16" s="8">
        <v>2.86</v>
      </c>
      <c r="I16" s="12">
        <v>0</v>
      </c>
    </row>
    <row r="17" spans="2:9" ht="15" customHeight="1" x14ac:dyDescent="0.2">
      <c r="B17" t="s">
        <v>32</v>
      </c>
      <c r="C17" s="12">
        <v>4</v>
      </c>
      <c r="D17" s="8">
        <v>3.88</v>
      </c>
      <c r="E17" s="12">
        <v>2</v>
      </c>
      <c r="F17" s="8">
        <v>3.28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33</v>
      </c>
      <c r="C18" s="12">
        <v>1</v>
      </c>
      <c r="D18" s="8">
        <v>0.97</v>
      </c>
      <c r="E18" s="12">
        <v>1</v>
      </c>
      <c r="F18" s="8">
        <v>1.64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34</v>
      </c>
      <c r="C19" s="12">
        <v>4</v>
      </c>
      <c r="D19" s="8">
        <v>3.88</v>
      </c>
      <c r="E19" s="12">
        <v>0</v>
      </c>
      <c r="F19" s="8">
        <v>0</v>
      </c>
      <c r="G19" s="12">
        <v>1</v>
      </c>
      <c r="H19" s="8">
        <v>2.86</v>
      </c>
      <c r="I19" s="12">
        <v>0</v>
      </c>
    </row>
    <row r="20" spans="2:9" ht="15" customHeight="1" x14ac:dyDescent="0.2">
      <c r="B20" s="9" t="s">
        <v>201</v>
      </c>
      <c r="C20" s="12">
        <f>SUM(LTBL_31402[総数／事業所数])</f>
        <v>103</v>
      </c>
      <c r="E20" s="12">
        <f>SUBTOTAL(109,LTBL_31402[個人／事業所数])</f>
        <v>61</v>
      </c>
      <c r="G20" s="12">
        <f>SUBTOTAL(109,LTBL_31402[法人／事業所数])</f>
        <v>35</v>
      </c>
      <c r="I20" s="12">
        <f>SUBTOTAL(109,LTBL_31402[法人以外の団体／事業所数])</f>
        <v>1</v>
      </c>
    </row>
    <row r="21" spans="2:9" ht="15" customHeight="1" x14ac:dyDescent="0.2">
      <c r="E21" s="11">
        <f>LTBL_31402[[#Totals],[個人／事業所数]]/LTBL_31402[[#Totals],[総数／事業所数]]</f>
        <v>0.59223300970873782</v>
      </c>
      <c r="G21" s="11">
        <f>LTBL_31402[[#Totals],[法人／事業所数]]/LTBL_31402[[#Totals],[総数／事業所数]]</f>
        <v>0.33980582524271846</v>
      </c>
      <c r="I21" s="11">
        <f>LTBL_31402[[#Totals],[法人以外の団体／事業所数]]/LTBL_31402[[#Totals],[総数／事業所数]]</f>
        <v>9.7087378640776691E-3</v>
      </c>
    </row>
    <row r="23" spans="2:9" ht="33" customHeight="1" x14ac:dyDescent="0.2">
      <c r="B23" t="s">
        <v>202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52</v>
      </c>
      <c r="C24" s="12">
        <v>15</v>
      </c>
      <c r="D24" s="8">
        <v>14.56</v>
      </c>
      <c r="E24" s="12">
        <v>10</v>
      </c>
      <c r="F24" s="8">
        <v>16.39</v>
      </c>
      <c r="G24" s="12">
        <v>5</v>
      </c>
      <c r="H24" s="8">
        <v>14.29</v>
      </c>
      <c r="I24" s="12">
        <v>0</v>
      </c>
    </row>
    <row r="25" spans="2:9" ht="15" customHeight="1" x14ac:dyDescent="0.2">
      <c r="B25" t="s">
        <v>57</v>
      </c>
      <c r="C25" s="12">
        <v>13</v>
      </c>
      <c r="D25" s="8">
        <v>12.62</v>
      </c>
      <c r="E25" s="12">
        <v>13</v>
      </c>
      <c r="F25" s="8">
        <v>21.31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56</v>
      </c>
      <c r="C26" s="12">
        <v>11</v>
      </c>
      <c r="D26" s="8">
        <v>10.68</v>
      </c>
      <c r="E26" s="12">
        <v>10</v>
      </c>
      <c r="F26" s="8">
        <v>16.39</v>
      </c>
      <c r="G26" s="12">
        <v>1</v>
      </c>
      <c r="H26" s="8">
        <v>2.86</v>
      </c>
      <c r="I26" s="12">
        <v>0</v>
      </c>
    </row>
    <row r="27" spans="2:9" ht="15" customHeight="1" x14ac:dyDescent="0.2">
      <c r="B27" t="s">
        <v>43</v>
      </c>
      <c r="C27" s="12">
        <v>8</v>
      </c>
      <c r="D27" s="8">
        <v>7.77</v>
      </c>
      <c r="E27" s="12">
        <v>3</v>
      </c>
      <c r="F27" s="8">
        <v>4.92</v>
      </c>
      <c r="G27" s="12">
        <v>5</v>
      </c>
      <c r="H27" s="8">
        <v>14.29</v>
      </c>
      <c r="I27" s="12">
        <v>0</v>
      </c>
    </row>
    <row r="28" spans="2:9" ht="15" customHeight="1" x14ac:dyDescent="0.2">
      <c r="B28" t="s">
        <v>51</v>
      </c>
      <c r="C28" s="12">
        <v>6</v>
      </c>
      <c r="D28" s="8">
        <v>5.83</v>
      </c>
      <c r="E28" s="12">
        <v>5</v>
      </c>
      <c r="F28" s="8">
        <v>8.1999999999999993</v>
      </c>
      <c r="G28" s="12">
        <v>1</v>
      </c>
      <c r="H28" s="8">
        <v>2.86</v>
      </c>
      <c r="I28" s="12">
        <v>0</v>
      </c>
    </row>
    <row r="29" spans="2:9" ht="15" customHeight="1" x14ac:dyDescent="0.2">
      <c r="B29" t="s">
        <v>50</v>
      </c>
      <c r="C29" s="12">
        <v>5</v>
      </c>
      <c r="D29" s="8">
        <v>4.8499999999999996</v>
      </c>
      <c r="E29" s="12">
        <v>4</v>
      </c>
      <c r="F29" s="8">
        <v>6.56</v>
      </c>
      <c r="G29" s="12">
        <v>0</v>
      </c>
      <c r="H29" s="8">
        <v>0</v>
      </c>
      <c r="I29" s="12">
        <v>1</v>
      </c>
    </row>
    <row r="30" spans="2:9" ht="15" customHeight="1" x14ac:dyDescent="0.2">
      <c r="B30" t="s">
        <v>44</v>
      </c>
      <c r="C30" s="12">
        <v>4</v>
      </c>
      <c r="D30" s="8">
        <v>3.88</v>
      </c>
      <c r="E30" s="12">
        <v>3</v>
      </c>
      <c r="F30" s="8">
        <v>4.92</v>
      </c>
      <c r="G30" s="12">
        <v>1</v>
      </c>
      <c r="H30" s="8">
        <v>2.86</v>
      </c>
      <c r="I30" s="12">
        <v>0</v>
      </c>
    </row>
    <row r="31" spans="2:9" ht="15" customHeight="1" x14ac:dyDescent="0.2">
      <c r="B31" t="s">
        <v>59</v>
      </c>
      <c r="C31" s="12">
        <v>4</v>
      </c>
      <c r="D31" s="8">
        <v>3.88</v>
      </c>
      <c r="E31" s="12">
        <v>2</v>
      </c>
      <c r="F31" s="8">
        <v>3.28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46</v>
      </c>
      <c r="C32" s="12">
        <v>3</v>
      </c>
      <c r="D32" s="8">
        <v>2.91</v>
      </c>
      <c r="E32" s="12">
        <v>0</v>
      </c>
      <c r="F32" s="8">
        <v>0</v>
      </c>
      <c r="G32" s="12">
        <v>3</v>
      </c>
      <c r="H32" s="8">
        <v>8.57</v>
      </c>
      <c r="I32" s="12">
        <v>0</v>
      </c>
    </row>
    <row r="33" spans="2:9" ht="15" customHeight="1" x14ac:dyDescent="0.2">
      <c r="B33" t="s">
        <v>53</v>
      </c>
      <c r="C33" s="12">
        <v>3</v>
      </c>
      <c r="D33" s="8">
        <v>2.91</v>
      </c>
      <c r="E33" s="12">
        <v>0</v>
      </c>
      <c r="F33" s="8">
        <v>0</v>
      </c>
      <c r="G33" s="12">
        <v>3</v>
      </c>
      <c r="H33" s="8">
        <v>8.57</v>
      </c>
      <c r="I33" s="12">
        <v>0</v>
      </c>
    </row>
    <row r="34" spans="2:9" ht="15" customHeight="1" x14ac:dyDescent="0.2">
      <c r="B34" t="s">
        <v>58</v>
      </c>
      <c r="C34" s="12">
        <v>3</v>
      </c>
      <c r="D34" s="8">
        <v>2.91</v>
      </c>
      <c r="E34" s="12">
        <v>2</v>
      </c>
      <c r="F34" s="8">
        <v>3.28</v>
      </c>
      <c r="G34" s="12">
        <v>1</v>
      </c>
      <c r="H34" s="8">
        <v>2.86</v>
      </c>
      <c r="I34" s="12">
        <v>0</v>
      </c>
    </row>
    <row r="35" spans="2:9" ht="15" customHeight="1" x14ac:dyDescent="0.2">
      <c r="B35" t="s">
        <v>45</v>
      </c>
      <c r="C35" s="12">
        <v>2</v>
      </c>
      <c r="D35" s="8">
        <v>1.94</v>
      </c>
      <c r="E35" s="12">
        <v>2</v>
      </c>
      <c r="F35" s="8">
        <v>3.28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69</v>
      </c>
      <c r="C36" s="12">
        <v>2</v>
      </c>
      <c r="D36" s="8">
        <v>1.94</v>
      </c>
      <c r="E36" s="12">
        <v>0</v>
      </c>
      <c r="F36" s="8">
        <v>0</v>
      </c>
      <c r="G36" s="12">
        <v>2</v>
      </c>
      <c r="H36" s="8">
        <v>5.71</v>
      </c>
      <c r="I36" s="12">
        <v>0</v>
      </c>
    </row>
    <row r="37" spans="2:9" ht="15" customHeight="1" x14ac:dyDescent="0.2">
      <c r="B37" t="s">
        <v>70</v>
      </c>
      <c r="C37" s="12">
        <v>2</v>
      </c>
      <c r="D37" s="8">
        <v>1.94</v>
      </c>
      <c r="E37" s="12">
        <v>0</v>
      </c>
      <c r="F37" s="8">
        <v>0</v>
      </c>
      <c r="G37" s="12">
        <v>2</v>
      </c>
      <c r="H37" s="8">
        <v>5.71</v>
      </c>
      <c r="I37" s="12">
        <v>0</v>
      </c>
    </row>
    <row r="38" spans="2:9" ht="15" customHeight="1" x14ac:dyDescent="0.2">
      <c r="B38" t="s">
        <v>54</v>
      </c>
      <c r="C38" s="12">
        <v>2</v>
      </c>
      <c r="D38" s="8">
        <v>1.94</v>
      </c>
      <c r="E38" s="12">
        <v>2</v>
      </c>
      <c r="F38" s="8">
        <v>3.28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66</v>
      </c>
      <c r="C39" s="12">
        <v>2</v>
      </c>
      <c r="D39" s="8">
        <v>1.94</v>
      </c>
      <c r="E39" s="12">
        <v>0</v>
      </c>
      <c r="F39" s="8">
        <v>0</v>
      </c>
      <c r="G39" s="12">
        <v>1</v>
      </c>
      <c r="H39" s="8">
        <v>2.86</v>
      </c>
      <c r="I39" s="12">
        <v>0</v>
      </c>
    </row>
    <row r="40" spans="2:9" ht="15" customHeight="1" x14ac:dyDescent="0.2">
      <c r="B40" t="s">
        <v>85</v>
      </c>
      <c r="C40" s="12">
        <v>2</v>
      </c>
      <c r="D40" s="8">
        <v>1.94</v>
      </c>
      <c r="E40" s="12">
        <v>0</v>
      </c>
      <c r="F40" s="8">
        <v>0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77</v>
      </c>
      <c r="C41" s="12">
        <v>1</v>
      </c>
      <c r="D41" s="8">
        <v>0.97</v>
      </c>
      <c r="E41" s="12">
        <v>1</v>
      </c>
      <c r="F41" s="8">
        <v>1.64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79</v>
      </c>
      <c r="C42" s="12">
        <v>1</v>
      </c>
      <c r="D42" s="8">
        <v>0.97</v>
      </c>
      <c r="E42" s="12">
        <v>0</v>
      </c>
      <c r="F42" s="8">
        <v>0</v>
      </c>
      <c r="G42" s="12">
        <v>1</v>
      </c>
      <c r="H42" s="8">
        <v>2.86</v>
      </c>
      <c r="I42" s="12">
        <v>0</v>
      </c>
    </row>
    <row r="43" spans="2:9" ht="15" customHeight="1" x14ac:dyDescent="0.2">
      <c r="B43" t="s">
        <v>90</v>
      </c>
      <c r="C43" s="12">
        <v>1</v>
      </c>
      <c r="D43" s="8">
        <v>0.97</v>
      </c>
      <c r="E43" s="12">
        <v>0</v>
      </c>
      <c r="F43" s="8">
        <v>0</v>
      </c>
      <c r="G43" s="12">
        <v>1</v>
      </c>
      <c r="H43" s="8">
        <v>2.86</v>
      </c>
      <c r="I43" s="12">
        <v>0</v>
      </c>
    </row>
    <row r="44" spans="2:9" ht="15" customHeight="1" x14ac:dyDescent="0.2">
      <c r="B44" t="s">
        <v>96</v>
      </c>
      <c r="C44" s="12">
        <v>1</v>
      </c>
      <c r="D44" s="8">
        <v>0.97</v>
      </c>
      <c r="E44" s="12">
        <v>0</v>
      </c>
      <c r="F44" s="8">
        <v>0</v>
      </c>
      <c r="G44" s="12">
        <v>1</v>
      </c>
      <c r="H44" s="8">
        <v>2.86</v>
      </c>
      <c r="I44" s="12">
        <v>0</v>
      </c>
    </row>
    <row r="45" spans="2:9" ht="15" customHeight="1" x14ac:dyDescent="0.2">
      <c r="B45" t="s">
        <v>72</v>
      </c>
      <c r="C45" s="12">
        <v>1</v>
      </c>
      <c r="D45" s="8">
        <v>0.97</v>
      </c>
      <c r="E45" s="12">
        <v>0</v>
      </c>
      <c r="F45" s="8">
        <v>0</v>
      </c>
      <c r="G45" s="12">
        <v>1</v>
      </c>
      <c r="H45" s="8">
        <v>2.86</v>
      </c>
      <c r="I45" s="12">
        <v>0</v>
      </c>
    </row>
    <row r="46" spans="2:9" ht="15" customHeight="1" x14ac:dyDescent="0.2">
      <c r="B46" t="s">
        <v>92</v>
      </c>
      <c r="C46" s="12">
        <v>1</v>
      </c>
      <c r="D46" s="8">
        <v>0.97</v>
      </c>
      <c r="E46" s="12">
        <v>1</v>
      </c>
      <c r="F46" s="8">
        <v>1.64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87</v>
      </c>
      <c r="C47" s="12">
        <v>1</v>
      </c>
      <c r="D47" s="8">
        <v>0.97</v>
      </c>
      <c r="E47" s="12">
        <v>0</v>
      </c>
      <c r="F47" s="8">
        <v>0</v>
      </c>
      <c r="G47" s="12">
        <v>1</v>
      </c>
      <c r="H47" s="8">
        <v>2.86</v>
      </c>
      <c r="I47" s="12">
        <v>0</v>
      </c>
    </row>
    <row r="48" spans="2:9" ht="15" customHeight="1" x14ac:dyDescent="0.2">
      <c r="B48" t="s">
        <v>84</v>
      </c>
      <c r="C48" s="12">
        <v>1</v>
      </c>
      <c r="D48" s="8">
        <v>0.97</v>
      </c>
      <c r="E48" s="12">
        <v>1</v>
      </c>
      <c r="F48" s="8">
        <v>1.64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97</v>
      </c>
      <c r="C49" s="12">
        <v>1</v>
      </c>
      <c r="D49" s="8">
        <v>0.97</v>
      </c>
      <c r="E49" s="12">
        <v>1</v>
      </c>
      <c r="F49" s="8">
        <v>1.64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47</v>
      </c>
      <c r="C50" s="12">
        <v>1</v>
      </c>
      <c r="D50" s="8">
        <v>0.97</v>
      </c>
      <c r="E50" s="12">
        <v>0</v>
      </c>
      <c r="F50" s="8">
        <v>0</v>
      </c>
      <c r="G50" s="12">
        <v>1</v>
      </c>
      <c r="H50" s="8">
        <v>2.86</v>
      </c>
      <c r="I50" s="12">
        <v>0</v>
      </c>
    </row>
    <row r="51" spans="2:9" ht="15" customHeight="1" x14ac:dyDescent="0.2">
      <c r="B51" t="s">
        <v>48</v>
      </c>
      <c r="C51" s="12">
        <v>1</v>
      </c>
      <c r="D51" s="8">
        <v>0.97</v>
      </c>
      <c r="E51" s="12">
        <v>0</v>
      </c>
      <c r="F51" s="8">
        <v>0</v>
      </c>
      <c r="G51" s="12">
        <v>1</v>
      </c>
      <c r="H51" s="8">
        <v>2.86</v>
      </c>
      <c r="I51" s="12">
        <v>0</v>
      </c>
    </row>
    <row r="52" spans="2:9" ht="15" customHeight="1" x14ac:dyDescent="0.2">
      <c r="B52" t="s">
        <v>49</v>
      </c>
      <c r="C52" s="12">
        <v>1</v>
      </c>
      <c r="D52" s="8">
        <v>0.97</v>
      </c>
      <c r="E52" s="12">
        <v>0</v>
      </c>
      <c r="F52" s="8">
        <v>0</v>
      </c>
      <c r="G52" s="12">
        <v>1</v>
      </c>
      <c r="H52" s="8">
        <v>2.86</v>
      </c>
      <c r="I52" s="12">
        <v>0</v>
      </c>
    </row>
    <row r="53" spans="2:9" ht="15" customHeight="1" x14ac:dyDescent="0.2">
      <c r="B53" t="s">
        <v>89</v>
      </c>
      <c r="C53" s="12">
        <v>1</v>
      </c>
      <c r="D53" s="8">
        <v>0.97</v>
      </c>
      <c r="E53" s="12">
        <v>0</v>
      </c>
      <c r="F53" s="8">
        <v>0</v>
      </c>
      <c r="G53" s="12">
        <v>1</v>
      </c>
      <c r="H53" s="8">
        <v>2.86</v>
      </c>
      <c r="I53" s="12">
        <v>0</v>
      </c>
    </row>
    <row r="54" spans="2:9" ht="15" customHeight="1" x14ac:dyDescent="0.2">
      <c r="B54" t="s">
        <v>60</v>
      </c>
      <c r="C54" s="12">
        <v>1</v>
      </c>
      <c r="D54" s="8">
        <v>0.97</v>
      </c>
      <c r="E54" s="12">
        <v>1</v>
      </c>
      <c r="F54" s="8">
        <v>1.64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91</v>
      </c>
      <c r="C55" s="12">
        <v>1</v>
      </c>
      <c r="D55" s="8">
        <v>0.97</v>
      </c>
      <c r="E55" s="12">
        <v>0</v>
      </c>
      <c r="F55" s="8">
        <v>0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75</v>
      </c>
      <c r="C56" s="12">
        <v>1</v>
      </c>
      <c r="D56" s="8">
        <v>0.97</v>
      </c>
      <c r="E56" s="12">
        <v>0</v>
      </c>
      <c r="F56" s="8">
        <v>0</v>
      </c>
      <c r="G56" s="12">
        <v>1</v>
      </c>
      <c r="H56" s="8">
        <v>2.86</v>
      </c>
      <c r="I56" s="12">
        <v>0</v>
      </c>
    </row>
    <row r="59" spans="2:9" ht="33" customHeight="1" x14ac:dyDescent="0.2">
      <c r="B59" t="s">
        <v>203</v>
      </c>
      <c r="C59" s="10" t="s">
        <v>36</v>
      </c>
      <c r="D59" s="10" t="s">
        <v>37</v>
      </c>
      <c r="E59" s="10" t="s">
        <v>38</v>
      </c>
      <c r="F59" s="10" t="s">
        <v>39</v>
      </c>
      <c r="G59" s="10" t="s">
        <v>40</v>
      </c>
      <c r="H59" s="10" t="s">
        <v>41</v>
      </c>
      <c r="I59" s="10" t="s">
        <v>42</v>
      </c>
    </row>
    <row r="60" spans="2:9" ht="15" customHeight="1" x14ac:dyDescent="0.2">
      <c r="B60" t="s">
        <v>115</v>
      </c>
      <c r="C60" s="12">
        <v>7</v>
      </c>
      <c r="D60" s="8">
        <v>6.8</v>
      </c>
      <c r="E60" s="12">
        <v>7</v>
      </c>
      <c r="F60" s="8">
        <v>11.48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105</v>
      </c>
      <c r="C61" s="12">
        <v>5</v>
      </c>
      <c r="D61" s="8">
        <v>4.8499999999999996</v>
      </c>
      <c r="E61" s="12">
        <v>4</v>
      </c>
      <c r="F61" s="8">
        <v>6.56</v>
      </c>
      <c r="G61" s="12">
        <v>1</v>
      </c>
      <c r="H61" s="8">
        <v>2.86</v>
      </c>
      <c r="I61" s="12">
        <v>0</v>
      </c>
    </row>
    <row r="62" spans="2:9" ht="15" customHeight="1" x14ac:dyDescent="0.2">
      <c r="B62" t="s">
        <v>100</v>
      </c>
      <c r="C62" s="12">
        <v>4</v>
      </c>
      <c r="D62" s="8">
        <v>3.88</v>
      </c>
      <c r="E62" s="12">
        <v>0</v>
      </c>
      <c r="F62" s="8">
        <v>0</v>
      </c>
      <c r="G62" s="12">
        <v>4</v>
      </c>
      <c r="H62" s="8">
        <v>11.43</v>
      </c>
      <c r="I62" s="12">
        <v>0</v>
      </c>
    </row>
    <row r="63" spans="2:9" ht="15" customHeight="1" x14ac:dyDescent="0.2">
      <c r="B63" t="s">
        <v>133</v>
      </c>
      <c r="C63" s="12">
        <v>4</v>
      </c>
      <c r="D63" s="8">
        <v>3.88</v>
      </c>
      <c r="E63" s="12">
        <v>4</v>
      </c>
      <c r="F63" s="8">
        <v>6.56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114</v>
      </c>
      <c r="C64" s="12">
        <v>4</v>
      </c>
      <c r="D64" s="8">
        <v>3.88</v>
      </c>
      <c r="E64" s="12">
        <v>4</v>
      </c>
      <c r="F64" s="8">
        <v>6.56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183</v>
      </c>
      <c r="C65" s="12">
        <v>3</v>
      </c>
      <c r="D65" s="8">
        <v>2.91</v>
      </c>
      <c r="E65" s="12">
        <v>0</v>
      </c>
      <c r="F65" s="8">
        <v>0</v>
      </c>
      <c r="G65" s="12">
        <v>3</v>
      </c>
      <c r="H65" s="8">
        <v>8.57</v>
      </c>
      <c r="I65" s="12">
        <v>0</v>
      </c>
    </row>
    <row r="66" spans="2:9" ht="15" customHeight="1" x14ac:dyDescent="0.2">
      <c r="B66" t="s">
        <v>107</v>
      </c>
      <c r="C66" s="12">
        <v>3</v>
      </c>
      <c r="D66" s="8">
        <v>2.91</v>
      </c>
      <c r="E66" s="12">
        <v>0</v>
      </c>
      <c r="F66" s="8">
        <v>0</v>
      </c>
      <c r="G66" s="12">
        <v>3</v>
      </c>
      <c r="H66" s="8">
        <v>8.57</v>
      </c>
      <c r="I66" s="12">
        <v>0</v>
      </c>
    </row>
    <row r="67" spans="2:9" ht="15" customHeight="1" x14ac:dyDescent="0.2">
      <c r="B67" t="s">
        <v>132</v>
      </c>
      <c r="C67" s="12">
        <v>3</v>
      </c>
      <c r="D67" s="8">
        <v>2.91</v>
      </c>
      <c r="E67" s="12">
        <v>2</v>
      </c>
      <c r="F67" s="8">
        <v>3.28</v>
      </c>
      <c r="G67" s="12">
        <v>1</v>
      </c>
      <c r="H67" s="8">
        <v>2.86</v>
      </c>
      <c r="I67" s="12">
        <v>0</v>
      </c>
    </row>
    <row r="68" spans="2:9" ht="15" customHeight="1" x14ac:dyDescent="0.2">
      <c r="B68" t="s">
        <v>144</v>
      </c>
      <c r="C68" s="12">
        <v>3</v>
      </c>
      <c r="D68" s="8">
        <v>2.91</v>
      </c>
      <c r="E68" s="12">
        <v>2</v>
      </c>
      <c r="F68" s="8">
        <v>3.28</v>
      </c>
      <c r="G68" s="12">
        <v>1</v>
      </c>
      <c r="H68" s="8">
        <v>2.86</v>
      </c>
      <c r="I68" s="12">
        <v>0</v>
      </c>
    </row>
    <row r="69" spans="2:9" ht="15" customHeight="1" x14ac:dyDescent="0.2">
      <c r="B69" t="s">
        <v>184</v>
      </c>
      <c r="C69" s="12">
        <v>3</v>
      </c>
      <c r="D69" s="8">
        <v>2.91</v>
      </c>
      <c r="E69" s="12">
        <v>3</v>
      </c>
      <c r="F69" s="8">
        <v>4.92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101</v>
      </c>
      <c r="C70" s="12">
        <v>2</v>
      </c>
      <c r="D70" s="8">
        <v>1.94</v>
      </c>
      <c r="E70" s="12">
        <v>2</v>
      </c>
      <c r="F70" s="8">
        <v>3.28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170</v>
      </c>
      <c r="C71" s="12">
        <v>2</v>
      </c>
      <c r="D71" s="8">
        <v>1.94</v>
      </c>
      <c r="E71" s="12">
        <v>1</v>
      </c>
      <c r="F71" s="8">
        <v>1.64</v>
      </c>
      <c r="G71" s="12">
        <v>1</v>
      </c>
      <c r="H71" s="8">
        <v>2.86</v>
      </c>
      <c r="I71" s="12">
        <v>0</v>
      </c>
    </row>
    <row r="72" spans="2:9" ht="15" customHeight="1" x14ac:dyDescent="0.2">
      <c r="B72" t="s">
        <v>124</v>
      </c>
      <c r="C72" s="12">
        <v>2</v>
      </c>
      <c r="D72" s="8">
        <v>1.94</v>
      </c>
      <c r="E72" s="12">
        <v>2</v>
      </c>
      <c r="F72" s="8">
        <v>3.28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136</v>
      </c>
      <c r="C73" s="12">
        <v>2</v>
      </c>
      <c r="D73" s="8">
        <v>1.94</v>
      </c>
      <c r="E73" s="12">
        <v>2</v>
      </c>
      <c r="F73" s="8">
        <v>3.28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110</v>
      </c>
      <c r="C74" s="12">
        <v>2</v>
      </c>
      <c r="D74" s="8">
        <v>1.94</v>
      </c>
      <c r="E74" s="12">
        <v>2</v>
      </c>
      <c r="F74" s="8">
        <v>3.28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111</v>
      </c>
      <c r="C75" s="12">
        <v>2</v>
      </c>
      <c r="D75" s="8">
        <v>1.94</v>
      </c>
      <c r="E75" s="12">
        <v>1</v>
      </c>
      <c r="F75" s="8">
        <v>1.64</v>
      </c>
      <c r="G75" s="12">
        <v>1</v>
      </c>
      <c r="H75" s="8">
        <v>2.86</v>
      </c>
      <c r="I75" s="12">
        <v>0</v>
      </c>
    </row>
    <row r="76" spans="2:9" ht="15" customHeight="1" x14ac:dyDescent="0.2">
      <c r="B76" t="s">
        <v>169</v>
      </c>
      <c r="C76" s="12">
        <v>2</v>
      </c>
      <c r="D76" s="8">
        <v>1.94</v>
      </c>
      <c r="E76" s="12">
        <v>0</v>
      </c>
      <c r="F76" s="8">
        <v>0</v>
      </c>
      <c r="G76" s="12">
        <v>1</v>
      </c>
      <c r="H76" s="8">
        <v>2.86</v>
      </c>
      <c r="I76" s="12">
        <v>0</v>
      </c>
    </row>
    <row r="77" spans="2:9" ht="15" customHeight="1" x14ac:dyDescent="0.2">
      <c r="B77" t="s">
        <v>176</v>
      </c>
      <c r="C77" s="12">
        <v>2</v>
      </c>
      <c r="D77" s="8">
        <v>1.94</v>
      </c>
      <c r="E77" s="12">
        <v>2</v>
      </c>
      <c r="F77" s="8">
        <v>3.28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116</v>
      </c>
      <c r="C78" s="12">
        <v>2</v>
      </c>
      <c r="D78" s="8">
        <v>1.94</v>
      </c>
      <c r="E78" s="12">
        <v>0</v>
      </c>
      <c r="F78" s="8">
        <v>0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178</v>
      </c>
      <c r="C79" s="12">
        <v>2</v>
      </c>
      <c r="D79" s="8">
        <v>1.94</v>
      </c>
      <c r="E79" s="12">
        <v>0</v>
      </c>
      <c r="F79" s="8">
        <v>0</v>
      </c>
      <c r="G79" s="12">
        <v>0</v>
      </c>
      <c r="H79" s="8">
        <v>0</v>
      </c>
      <c r="I79" s="12">
        <v>0</v>
      </c>
    </row>
    <row r="81" spans="2:2" ht="15" customHeight="1" x14ac:dyDescent="0.2">
      <c r="B81" t="s">
        <v>204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BB754-7D0A-4C98-8A26-E076CBEE65B6}">
  <sheetPr>
    <pageSetUpPr fitToPage="1"/>
  </sheetPr>
  <dimension ref="B2:I10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223</v>
      </c>
    </row>
    <row r="4" spans="2:9" ht="33" customHeight="1" x14ac:dyDescent="0.2">
      <c r="B4" t="s">
        <v>200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11</v>
      </c>
      <c r="D6" s="8">
        <v>17.739999999999998</v>
      </c>
      <c r="E6" s="12">
        <v>10</v>
      </c>
      <c r="F6" s="8">
        <v>35.71</v>
      </c>
      <c r="G6" s="12">
        <v>1</v>
      </c>
      <c r="H6" s="8">
        <v>3.85</v>
      </c>
      <c r="I6" s="12">
        <v>0</v>
      </c>
    </row>
    <row r="7" spans="2:9" ht="15" customHeight="1" x14ac:dyDescent="0.2">
      <c r="B7" t="s">
        <v>22</v>
      </c>
      <c r="C7" s="12">
        <v>10</v>
      </c>
      <c r="D7" s="8">
        <v>16.13</v>
      </c>
      <c r="E7" s="12">
        <v>1</v>
      </c>
      <c r="F7" s="8">
        <v>3.57</v>
      </c>
      <c r="G7" s="12">
        <v>9</v>
      </c>
      <c r="H7" s="8">
        <v>34.619999999999997</v>
      </c>
      <c r="I7" s="12">
        <v>0</v>
      </c>
    </row>
    <row r="8" spans="2:9" ht="15" customHeight="1" x14ac:dyDescent="0.2">
      <c r="B8" t="s">
        <v>23</v>
      </c>
      <c r="C8" s="12">
        <v>1</v>
      </c>
      <c r="D8" s="8">
        <v>1.61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25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26</v>
      </c>
      <c r="C11" s="12">
        <v>12</v>
      </c>
      <c r="D11" s="8">
        <v>19.350000000000001</v>
      </c>
      <c r="E11" s="12">
        <v>4</v>
      </c>
      <c r="F11" s="8">
        <v>14.29</v>
      </c>
      <c r="G11" s="12">
        <v>7</v>
      </c>
      <c r="H11" s="8">
        <v>26.92</v>
      </c>
      <c r="I11" s="12">
        <v>1</v>
      </c>
    </row>
    <row r="12" spans="2:9" ht="15" customHeight="1" x14ac:dyDescent="0.2">
      <c r="B12" t="s">
        <v>27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28</v>
      </c>
      <c r="C13" s="12">
        <v>1</v>
      </c>
      <c r="D13" s="8">
        <v>1.61</v>
      </c>
      <c r="E13" s="12">
        <v>0</v>
      </c>
      <c r="F13" s="8">
        <v>0</v>
      </c>
      <c r="G13" s="12">
        <v>1</v>
      </c>
      <c r="H13" s="8">
        <v>3.85</v>
      </c>
      <c r="I13" s="12">
        <v>0</v>
      </c>
    </row>
    <row r="14" spans="2:9" ht="15" customHeight="1" x14ac:dyDescent="0.2">
      <c r="B14" t="s">
        <v>29</v>
      </c>
      <c r="C14" s="12">
        <v>2</v>
      </c>
      <c r="D14" s="8">
        <v>3.23</v>
      </c>
      <c r="E14" s="12">
        <v>2</v>
      </c>
      <c r="F14" s="8">
        <v>7.14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30</v>
      </c>
      <c r="C15" s="12">
        <v>8</v>
      </c>
      <c r="D15" s="8">
        <v>12.9</v>
      </c>
      <c r="E15" s="12">
        <v>4</v>
      </c>
      <c r="F15" s="8">
        <v>14.29</v>
      </c>
      <c r="G15" s="12">
        <v>4</v>
      </c>
      <c r="H15" s="8">
        <v>15.38</v>
      </c>
      <c r="I15" s="12">
        <v>0</v>
      </c>
    </row>
    <row r="16" spans="2:9" ht="15" customHeight="1" x14ac:dyDescent="0.2">
      <c r="B16" t="s">
        <v>31</v>
      </c>
      <c r="C16" s="12">
        <v>7</v>
      </c>
      <c r="D16" s="8">
        <v>11.29</v>
      </c>
      <c r="E16" s="12">
        <v>6</v>
      </c>
      <c r="F16" s="8">
        <v>21.43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32</v>
      </c>
      <c r="C17" s="12">
        <v>1</v>
      </c>
      <c r="D17" s="8">
        <v>1.61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33</v>
      </c>
      <c r="C18" s="12">
        <v>5</v>
      </c>
      <c r="D18" s="8">
        <v>8.06</v>
      </c>
      <c r="E18" s="12">
        <v>0</v>
      </c>
      <c r="F18" s="8">
        <v>0</v>
      </c>
      <c r="G18" s="12">
        <v>4</v>
      </c>
      <c r="H18" s="8">
        <v>15.38</v>
      </c>
      <c r="I18" s="12">
        <v>0</v>
      </c>
    </row>
    <row r="19" spans="2:9" ht="15" customHeight="1" x14ac:dyDescent="0.2">
      <c r="B19" t="s">
        <v>34</v>
      </c>
      <c r="C19" s="12">
        <v>4</v>
      </c>
      <c r="D19" s="8">
        <v>6.45</v>
      </c>
      <c r="E19" s="12">
        <v>1</v>
      </c>
      <c r="F19" s="8">
        <v>3.57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201</v>
      </c>
      <c r="C20" s="12">
        <f>SUM(LTBL_31403[総数／事業所数])</f>
        <v>62</v>
      </c>
      <c r="E20" s="12">
        <f>SUBTOTAL(109,LTBL_31403[個人／事業所数])</f>
        <v>28</v>
      </c>
      <c r="G20" s="12">
        <f>SUBTOTAL(109,LTBL_31403[法人／事業所数])</f>
        <v>26</v>
      </c>
      <c r="I20" s="12">
        <f>SUBTOTAL(109,LTBL_31403[法人以外の団体／事業所数])</f>
        <v>1</v>
      </c>
    </row>
    <row r="21" spans="2:9" ht="15" customHeight="1" x14ac:dyDescent="0.2">
      <c r="E21" s="11">
        <f>LTBL_31403[[#Totals],[個人／事業所数]]/LTBL_31403[[#Totals],[総数／事業所数]]</f>
        <v>0.45161290322580644</v>
      </c>
      <c r="G21" s="11">
        <f>LTBL_31403[[#Totals],[法人／事業所数]]/LTBL_31403[[#Totals],[総数／事業所数]]</f>
        <v>0.41935483870967744</v>
      </c>
      <c r="I21" s="11">
        <f>LTBL_31403[[#Totals],[法人以外の団体／事業所数]]/LTBL_31403[[#Totals],[総数／事業所数]]</f>
        <v>1.6129032258064516E-2</v>
      </c>
    </row>
    <row r="23" spans="2:9" ht="33" customHeight="1" x14ac:dyDescent="0.2">
      <c r="B23" t="s">
        <v>202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43</v>
      </c>
      <c r="C24" s="12">
        <v>6</v>
      </c>
      <c r="D24" s="8">
        <v>9.68</v>
      </c>
      <c r="E24" s="12">
        <v>6</v>
      </c>
      <c r="F24" s="8">
        <v>21.43</v>
      </c>
      <c r="G24" s="12">
        <v>0</v>
      </c>
      <c r="H24" s="8">
        <v>0</v>
      </c>
      <c r="I24" s="12">
        <v>0</v>
      </c>
    </row>
    <row r="25" spans="2:9" ht="15" customHeight="1" x14ac:dyDescent="0.2">
      <c r="B25" t="s">
        <v>52</v>
      </c>
      <c r="C25" s="12">
        <v>5</v>
      </c>
      <c r="D25" s="8">
        <v>8.06</v>
      </c>
      <c r="E25" s="12">
        <v>1</v>
      </c>
      <c r="F25" s="8">
        <v>3.57</v>
      </c>
      <c r="G25" s="12">
        <v>4</v>
      </c>
      <c r="H25" s="8">
        <v>15.38</v>
      </c>
      <c r="I25" s="12">
        <v>0</v>
      </c>
    </row>
    <row r="26" spans="2:9" ht="15" customHeight="1" x14ac:dyDescent="0.2">
      <c r="B26" t="s">
        <v>57</v>
      </c>
      <c r="C26" s="12">
        <v>5</v>
      </c>
      <c r="D26" s="8">
        <v>8.06</v>
      </c>
      <c r="E26" s="12">
        <v>5</v>
      </c>
      <c r="F26" s="8">
        <v>17.86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61</v>
      </c>
      <c r="C27" s="12">
        <v>5</v>
      </c>
      <c r="D27" s="8">
        <v>8.06</v>
      </c>
      <c r="E27" s="12">
        <v>0</v>
      </c>
      <c r="F27" s="8">
        <v>0</v>
      </c>
      <c r="G27" s="12">
        <v>4</v>
      </c>
      <c r="H27" s="8">
        <v>15.38</v>
      </c>
      <c r="I27" s="12">
        <v>0</v>
      </c>
    </row>
    <row r="28" spans="2:9" ht="15" customHeight="1" x14ac:dyDescent="0.2">
      <c r="B28" t="s">
        <v>44</v>
      </c>
      <c r="C28" s="12">
        <v>4</v>
      </c>
      <c r="D28" s="8">
        <v>6.45</v>
      </c>
      <c r="E28" s="12">
        <v>3</v>
      </c>
      <c r="F28" s="8">
        <v>10.71</v>
      </c>
      <c r="G28" s="12">
        <v>1</v>
      </c>
      <c r="H28" s="8">
        <v>3.85</v>
      </c>
      <c r="I28" s="12">
        <v>0</v>
      </c>
    </row>
    <row r="29" spans="2:9" ht="15" customHeight="1" x14ac:dyDescent="0.2">
      <c r="B29" t="s">
        <v>70</v>
      </c>
      <c r="C29" s="12">
        <v>4</v>
      </c>
      <c r="D29" s="8">
        <v>6.45</v>
      </c>
      <c r="E29" s="12">
        <v>0</v>
      </c>
      <c r="F29" s="8">
        <v>0</v>
      </c>
      <c r="G29" s="12">
        <v>4</v>
      </c>
      <c r="H29" s="8">
        <v>15.38</v>
      </c>
      <c r="I29" s="12">
        <v>0</v>
      </c>
    </row>
    <row r="30" spans="2:9" ht="15" customHeight="1" x14ac:dyDescent="0.2">
      <c r="B30" t="s">
        <v>50</v>
      </c>
      <c r="C30" s="12">
        <v>4</v>
      </c>
      <c r="D30" s="8">
        <v>6.45</v>
      </c>
      <c r="E30" s="12">
        <v>2</v>
      </c>
      <c r="F30" s="8">
        <v>7.14</v>
      </c>
      <c r="G30" s="12">
        <v>1</v>
      </c>
      <c r="H30" s="8">
        <v>3.85</v>
      </c>
      <c r="I30" s="12">
        <v>1</v>
      </c>
    </row>
    <row r="31" spans="2:9" ht="15" customHeight="1" x14ac:dyDescent="0.2">
      <c r="B31" t="s">
        <v>76</v>
      </c>
      <c r="C31" s="12">
        <v>3</v>
      </c>
      <c r="D31" s="8">
        <v>4.84</v>
      </c>
      <c r="E31" s="12">
        <v>0</v>
      </c>
      <c r="F31" s="8">
        <v>0</v>
      </c>
      <c r="G31" s="12">
        <v>3</v>
      </c>
      <c r="H31" s="8">
        <v>11.54</v>
      </c>
      <c r="I31" s="12">
        <v>0</v>
      </c>
    </row>
    <row r="32" spans="2:9" ht="15" customHeight="1" x14ac:dyDescent="0.2">
      <c r="B32" t="s">
        <v>65</v>
      </c>
      <c r="C32" s="12">
        <v>3</v>
      </c>
      <c r="D32" s="8">
        <v>4.84</v>
      </c>
      <c r="E32" s="12">
        <v>2</v>
      </c>
      <c r="F32" s="8">
        <v>7.14</v>
      </c>
      <c r="G32" s="12">
        <v>1</v>
      </c>
      <c r="H32" s="8">
        <v>3.85</v>
      </c>
      <c r="I32" s="12">
        <v>0</v>
      </c>
    </row>
    <row r="33" spans="2:9" ht="15" customHeight="1" x14ac:dyDescent="0.2">
      <c r="B33" t="s">
        <v>56</v>
      </c>
      <c r="C33" s="12">
        <v>3</v>
      </c>
      <c r="D33" s="8">
        <v>4.84</v>
      </c>
      <c r="E33" s="12">
        <v>2</v>
      </c>
      <c r="F33" s="8">
        <v>7.14</v>
      </c>
      <c r="G33" s="12">
        <v>1</v>
      </c>
      <c r="H33" s="8">
        <v>3.85</v>
      </c>
      <c r="I33" s="12">
        <v>0</v>
      </c>
    </row>
    <row r="34" spans="2:9" ht="15" customHeight="1" x14ac:dyDescent="0.2">
      <c r="B34" t="s">
        <v>66</v>
      </c>
      <c r="C34" s="12">
        <v>2</v>
      </c>
      <c r="D34" s="8">
        <v>3.23</v>
      </c>
      <c r="E34" s="12">
        <v>0</v>
      </c>
      <c r="F34" s="8">
        <v>0</v>
      </c>
      <c r="G34" s="12">
        <v>2</v>
      </c>
      <c r="H34" s="8">
        <v>7.69</v>
      </c>
      <c r="I34" s="12">
        <v>0</v>
      </c>
    </row>
    <row r="35" spans="2:9" ht="15" customHeight="1" x14ac:dyDescent="0.2">
      <c r="B35" t="s">
        <v>91</v>
      </c>
      <c r="C35" s="12">
        <v>2</v>
      </c>
      <c r="D35" s="8">
        <v>3.23</v>
      </c>
      <c r="E35" s="12">
        <v>0</v>
      </c>
      <c r="F35" s="8">
        <v>0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45</v>
      </c>
      <c r="C36" s="12">
        <v>1</v>
      </c>
      <c r="D36" s="8">
        <v>1.61</v>
      </c>
      <c r="E36" s="12">
        <v>1</v>
      </c>
      <c r="F36" s="8">
        <v>3.57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69</v>
      </c>
      <c r="C37" s="12">
        <v>1</v>
      </c>
      <c r="D37" s="8">
        <v>1.61</v>
      </c>
      <c r="E37" s="12">
        <v>0</v>
      </c>
      <c r="F37" s="8">
        <v>0</v>
      </c>
      <c r="G37" s="12">
        <v>1</v>
      </c>
      <c r="H37" s="8">
        <v>3.85</v>
      </c>
      <c r="I37" s="12">
        <v>0</v>
      </c>
    </row>
    <row r="38" spans="2:9" ht="15" customHeight="1" x14ac:dyDescent="0.2">
      <c r="B38" t="s">
        <v>78</v>
      </c>
      <c r="C38" s="12">
        <v>1</v>
      </c>
      <c r="D38" s="8">
        <v>1.61</v>
      </c>
      <c r="E38" s="12">
        <v>0</v>
      </c>
      <c r="F38" s="8">
        <v>0</v>
      </c>
      <c r="G38" s="12">
        <v>1</v>
      </c>
      <c r="H38" s="8">
        <v>3.85</v>
      </c>
      <c r="I38" s="12">
        <v>0</v>
      </c>
    </row>
    <row r="39" spans="2:9" ht="15" customHeight="1" x14ac:dyDescent="0.2">
      <c r="B39" t="s">
        <v>80</v>
      </c>
      <c r="C39" s="12">
        <v>1</v>
      </c>
      <c r="D39" s="8">
        <v>1.61</v>
      </c>
      <c r="E39" s="12">
        <v>1</v>
      </c>
      <c r="F39" s="8">
        <v>3.57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95</v>
      </c>
      <c r="C40" s="12">
        <v>1</v>
      </c>
      <c r="D40" s="8">
        <v>1.61</v>
      </c>
      <c r="E40" s="12">
        <v>0</v>
      </c>
      <c r="F40" s="8">
        <v>0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64</v>
      </c>
      <c r="C41" s="12">
        <v>1</v>
      </c>
      <c r="D41" s="8">
        <v>1.61</v>
      </c>
      <c r="E41" s="12">
        <v>0</v>
      </c>
      <c r="F41" s="8">
        <v>0</v>
      </c>
      <c r="G41" s="12">
        <v>1</v>
      </c>
      <c r="H41" s="8">
        <v>3.85</v>
      </c>
      <c r="I41" s="12">
        <v>0</v>
      </c>
    </row>
    <row r="42" spans="2:9" ht="15" customHeight="1" x14ac:dyDescent="0.2">
      <c r="B42" t="s">
        <v>49</v>
      </c>
      <c r="C42" s="12">
        <v>1</v>
      </c>
      <c r="D42" s="8">
        <v>1.61</v>
      </c>
      <c r="E42" s="12">
        <v>1</v>
      </c>
      <c r="F42" s="8">
        <v>3.57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51</v>
      </c>
      <c r="C43" s="12">
        <v>1</v>
      </c>
      <c r="D43" s="8">
        <v>1.61</v>
      </c>
      <c r="E43" s="12">
        <v>0</v>
      </c>
      <c r="F43" s="8">
        <v>0</v>
      </c>
      <c r="G43" s="12">
        <v>1</v>
      </c>
      <c r="H43" s="8">
        <v>3.85</v>
      </c>
      <c r="I43" s="12">
        <v>0</v>
      </c>
    </row>
    <row r="44" spans="2:9" ht="15" customHeight="1" x14ac:dyDescent="0.2">
      <c r="B44" t="s">
        <v>89</v>
      </c>
      <c r="C44" s="12">
        <v>1</v>
      </c>
      <c r="D44" s="8">
        <v>1.61</v>
      </c>
      <c r="E44" s="12">
        <v>0</v>
      </c>
      <c r="F44" s="8">
        <v>0</v>
      </c>
      <c r="G44" s="12">
        <v>1</v>
      </c>
      <c r="H44" s="8">
        <v>3.85</v>
      </c>
      <c r="I44" s="12">
        <v>0</v>
      </c>
    </row>
    <row r="45" spans="2:9" ht="15" customHeight="1" x14ac:dyDescent="0.2">
      <c r="B45" t="s">
        <v>54</v>
      </c>
      <c r="C45" s="12">
        <v>1</v>
      </c>
      <c r="D45" s="8">
        <v>1.61</v>
      </c>
      <c r="E45" s="12">
        <v>1</v>
      </c>
      <c r="F45" s="8">
        <v>3.57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55</v>
      </c>
      <c r="C46" s="12">
        <v>1</v>
      </c>
      <c r="D46" s="8">
        <v>1.61</v>
      </c>
      <c r="E46" s="12">
        <v>1</v>
      </c>
      <c r="F46" s="8">
        <v>3.57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58</v>
      </c>
      <c r="C47" s="12">
        <v>1</v>
      </c>
      <c r="D47" s="8">
        <v>1.61</v>
      </c>
      <c r="E47" s="12">
        <v>1</v>
      </c>
      <c r="F47" s="8">
        <v>3.57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67</v>
      </c>
      <c r="C48" s="12">
        <v>1</v>
      </c>
      <c r="D48" s="8">
        <v>1.61</v>
      </c>
      <c r="E48" s="12">
        <v>0</v>
      </c>
      <c r="F48" s="8">
        <v>0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59</v>
      </c>
      <c r="C49" s="12">
        <v>1</v>
      </c>
      <c r="D49" s="8">
        <v>1.61</v>
      </c>
      <c r="E49" s="12">
        <v>0</v>
      </c>
      <c r="F49" s="8">
        <v>0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62</v>
      </c>
      <c r="C50" s="12">
        <v>1</v>
      </c>
      <c r="D50" s="8">
        <v>1.61</v>
      </c>
      <c r="E50" s="12">
        <v>1</v>
      </c>
      <c r="F50" s="8">
        <v>3.57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85</v>
      </c>
      <c r="C51" s="12">
        <v>1</v>
      </c>
      <c r="D51" s="8">
        <v>1.61</v>
      </c>
      <c r="E51" s="12">
        <v>0</v>
      </c>
      <c r="F51" s="8">
        <v>0</v>
      </c>
      <c r="G51" s="12">
        <v>0</v>
      </c>
      <c r="H51" s="8">
        <v>0</v>
      </c>
      <c r="I51" s="12">
        <v>0</v>
      </c>
    </row>
    <row r="54" spans="2:9" ht="33" customHeight="1" x14ac:dyDescent="0.2">
      <c r="B54" t="s">
        <v>203</v>
      </c>
      <c r="C54" s="10" t="s">
        <v>36</v>
      </c>
      <c r="D54" s="10" t="s">
        <v>37</v>
      </c>
      <c r="E54" s="10" t="s">
        <v>38</v>
      </c>
      <c r="F54" s="10" t="s">
        <v>39</v>
      </c>
      <c r="G54" s="10" t="s">
        <v>40</v>
      </c>
      <c r="H54" s="10" t="s">
        <v>41</v>
      </c>
      <c r="I54" s="10" t="s">
        <v>42</v>
      </c>
    </row>
    <row r="55" spans="2:9" ht="15" customHeight="1" x14ac:dyDescent="0.2">
      <c r="B55" t="s">
        <v>195</v>
      </c>
      <c r="C55" s="12">
        <v>4</v>
      </c>
      <c r="D55" s="8">
        <v>6.45</v>
      </c>
      <c r="E55" s="12">
        <v>0</v>
      </c>
      <c r="F55" s="8">
        <v>0</v>
      </c>
      <c r="G55" s="12">
        <v>3</v>
      </c>
      <c r="H55" s="8">
        <v>11.54</v>
      </c>
      <c r="I55" s="12">
        <v>0</v>
      </c>
    </row>
    <row r="56" spans="2:9" ht="15" customHeight="1" x14ac:dyDescent="0.2">
      <c r="B56" t="s">
        <v>101</v>
      </c>
      <c r="C56" s="12">
        <v>3</v>
      </c>
      <c r="D56" s="8">
        <v>4.84</v>
      </c>
      <c r="E56" s="12">
        <v>3</v>
      </c>
      <c r="F56" s="8">
        <v>10.71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189</v>
      </c>
      <c r="C57" s="12">
        <v>3</v>
      </c>
      <c r="D57" s="8">
        <v>4.84</v>
      </c>
      <c r="E57" s="12">
        <v>0</v>
      </c>
      <c r="F57" s="8">
        <v>0</v>
      </c>
      <c r="G57" s="12">
        <v>3</v>
      </c>
      <c r="H57" s="8">
        <v>11.54</v>
      </c>
      <c r="I57" s="12">
        <v>0</v>
      </c>
    </row>
    <row r="58" spans="2:9" ht="15" customHeight="1" x14ac:dyDescent="0.2">
      <c r="B58" t="s">
        <v>138</v>
      </c>
      <c r="C58" s="12">
        <v>3</v>
      </c>
      <c r="D58" s="8">
        <v>4.84</v>
      </c>
      <c r="E58" s="12">
        <v>2</v>
      </c>
      <c r="F58" s="8">
        <v>7.14</v>
      </c>
      <c r="G58" s="12">
        <v>1</v>
      </c>
      <c r="H58" s="8">
        <v>3.85</v>
      </c>
      <c r="I58" s="12">
        <v>0</v>
      </c>
    </row>
    <row r="59" spans="2:9" ht="15" customHeight="1" x14ac:dyDescent="0.2">
      <c r="B59" t="s">
        <v>115</v>
      </c>
      <c r="C59" s="12">
        <v>3</v>
      </c>
      <c r="D59" s="8">
        <v>4.84</v>
      </c>
      <c r="E59" s="12">
        <v>3</v>
      </c>
      <c r="F59" s="8">
        <v>10.71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126</v>
      </c>
      <c r="C60" s="12">
        <v>2</v>
      </c>
      <c r="D60" s="8">
        <v>3.23</v>
      </c>
      <c r="E60" s="12">
        <v>2</v>
      </c>
      <c r="F60" s="8">
        <v>7.14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160</v>
      </c>
      <c r="C61" s="12">
        <v>2</v>
      </c>
      <c r="D61" s="8">
        <v>3.23</v>
      </c>
      <c r="E61" s="12">
        <v>1</v>
      </c>
      <c r="F61" s="8">
        <v>3.57</v>
      </c>
      <c r="G61" s="12">
        <v>1</v>
      </c>
      <c r="H61" s="8">
        <v>3.85</v>
      </c>
      <c r="I61" s="12">
        <v>0</v>
      </c>
    </row>
    <row r="62" spans="2:9" ht="15" customHeight="1" x14ac:dyDescent="0.2">
      <c r="B62" t="s">
        <v>104</v>
      </c>
      <c r="C62" s="12">
        <v>2</v>
      </c>
      <c r="D62" s="8">
        <v>3.23</v>
      </c>
      <c r="E62" s="12">
        <v>1</v>
      </c>
      <c r="F62" s="8">
        <v>3.57</v>
      </c>
      <c r="G62" s="12">
        <v>0</v>
      </c>
      <c r="H62" s="8">
        <v>0</v>
      </c>
      <c r="I62" s="12">
        <v>1</v>
      </c>
    </row>
    <row r="63" spans="2:9" ht="15" customHeight="1" x14ac:dyDescent="0.2">
      <c r="B63" t="s">
        <v>107</v>
      </c>
      <c r="C63" s="12">
        <v>2</v>
      </c>
      <c r="D63" s="8">
        <v>3.23</v>
      </c>
      <c r="E63" s="12">
        <v>1</v>
      </c>
      <c r="F63" s="8">
        <v>3.57</v>
      </c>
      <c r="G63" s="12">
        <v>1</v>
      </c>
      <c r="H63" s="8">
        <v>3.85</v>
      </c>
      <c r="I63" s="12">
        <v>0</v>
      </c>
    </row>
    <row r="64" spans="2:9" ht="15" customHeight="1" x14ac:dyDescent="0.2">
      <c r="B64" t="s">
        <v>132</v>
      </c>
      <c r="C64" s="12">
        <v>2</v>
      </c>
      <c r="D64" s="8">
        <v>3.23</v>
      </c>
      <c r="E64" s="12">
        <v>0</v>
      </c>
      <c r="F64" s="8">
        <v>0</v>
      </c>
      <c r="G64" s="12">
        <v>2</v>
      </c>
      <c r="H64" s="8">
        <v>7.69</v>
      </c>
      <c r="I64" s="12">
        <v>0</v>
      </c>
    </row>
    <row r="65" spans="2:9" ht="15" customHeight="1" x14ac:dyDescent="0.2">
      <c r="B65" t="s">
        <v>169</v>
      </c>
      <c r="C65" s="12">
        <v>2</v>
      </c>
      <c r="D65" s="8">
        <v>3.23</v>
      </c>
      <c r="E65" s="12">
        <v>0</v>
      </c>
      <c r="F65" s="8">
        <v>0</v>
      </c>
      <c r="G65" s="12">
        <v>2</v>
      </c>
      <c r="H65" s="8">
        <v>7.69</v>
      </c>
      <c r="I65" s="12">
        <v>0</v>
      </c>
    </row>
    <row r="66" spans="2:9" ht="15" customHeight="1" x14ac:dyDescent="0.2">
      <c r="B66" t="s">
        <v>114</v>
      </c>
      <c r="C66" s="12">
        <v>2</v>
      </c>
      <c r="D66" s="8">
        <v>3.23</v>
      </c>
      <c r="E66" s="12">
        <v>2</v>
      </c>
      <c r="F66" s="8">
        <v>7.14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100</v>
      </c>
      <c r="C67" s="12">
        <v>1</v>
      </c>
      <c r="D67" s="8">
        <v>1.61</v>
      </c>
      <c r="E67" s="12">
        <v>1</v>
      </c>
      <c r="F67" s="8">
        <v>3.57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170</v>
      </c>
      <c r="C68" s="12">
        <v>1</v>
      </c>
      <c r="D68" s="8">
        <v>1.61</v>
      </c>
      <c r="E68" s="12">
        <v>1</v>
      </c>
      <c r="F68" s="8">
        <v>3.57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158</v>
      </c>
      <c r="C69" s="12">
        <v>1</v>
      </c>
      <c r="D69" s="8">
        <v>1.61</v>
      </c>
      <c r="E69" s="12">
        <v>1</v>
      </c>
      <c r="F69" s="8">
        <v>3.57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128</v>
      </c>
      <c r="C70" s="12">
        <v>1</v>
      </c>
      <c r="D70" s="8">
        <v>1.61</v>
      </c>
      <c r="E70" s="12">
        <v>1</v>
      </c>
      <c r="F70" s="8">
        <v>3.57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185</v>
      </c>
      <c r="C71" s="12">
        <v>1</v>
      </c>
      <c r="D71" s="8">
        <v>1.61</v>
      </c>
      <c r="E71" s="12">
        <v>0</v>
      </c>
      <c r="F71" s="8">
        <v>0</v>
      </c>
      <c r="G71" s="12">
        <v>1</v>
      </c>
      <c r="H71" s="8">
        <v>3.85</v>
      </c>
      <c r="I71" s="12">
        <v>0</v>
      </c>
    </row>
    <row r="72" spans="2:9" ht="15" customHeight="1" x14ac:dyDescent="0.2">
      <c r="B72" t="s">
        <v>186</v>
      </c>
      <c r="C72" s="12">
        <v>1</v>
      </c>
      <c r="D72" s="8">
        <v>1.61</v>
      </c>
      <c r="E72" s="12">
        <v>0</v>
      </c>
      <c r="F72" s="8">
        <v>0</v>
      </c>
      <c r="G72" s="12">
        <v>1</v>
      </c>
      <c r="H72" s="8">
        <v>3.85</v>
      </c>
      <c r="I72" s="12">
        <v>0</v>
      </c>
    </row>
    <row r="73" spans="2:9" ht="15" customHeight="1" x14ac:dyDescent="0.2">
      <c r="B73" t="s">
        <v>187</v>
      </c>
      <c r="C73" s="12">
        <v>1</v>
      </c>
      <c r="D73" s="8">
        <v>1.61</v>
      </c>
      <c r="E73" s="12">
        <v>0</v>
      </c>
      <c r="F73" s="8">
        <v>0</v>
      </c>
      <c r="G73" s="12">
        <v>1</v>
      </c>
      <c r="H73" s="8">
        <v>3.85</v>
      </c>
      <c r="I73" s="12">
        <v>0</v>
      </c>
    </row>
    <row r="74" spans="2:9" ht="15" customHeight="1" x14ac:dyDescent="0.2">
      <c r="B74" t="s">
        <v>188</v>
      </c>
      <c r="C74" s="12">
        <v>1</v>
      </c>
      <c r="D74" s="8">
        <v>1.61</v>
      </c>
      <c r="E74" s="12">
        <v>0</v>
      </c>
      <c r="F74" s="8">
        <v>0</v>
      </c>
      <c r="G74" s="12">
        <v>1</v>
      </c>
      <c r="H74" s="8">
        <v>3.85</v>
      </c>
      <c r="I74" s="12">
        <v>0</v>
      </c>
    </row>
    <row r="75" spans="2:9" ht="15" customHeight="1" x14ac:dyDescent="0.2">
      <c r="B75" t="s">
        <v>148</v>
      </c>
      <c r="C75" s="12">
        <v>1</v>
      </c>
      <c r="D75" s="8">
        <v>1.61</v>
      </c>
      <c r="E75" s="12">
        <v>0</v>
      </c>
      <c r="F75" s="8">
        <v>0</v>
      </c>
      <c r="G75" s="12">
        <v>1</v>
      </c>
      <c r="H75" s="8">
        <v>3.85</v>
      </c>
      <c r="I75" s="12">
        <v>0</v>
      </c>
    </row>
    <row r="76" spans="2:9" ht="15" customHeight="1" x14ac:dyDescent="0.2">
      <c r="B76" t="s">
        <v>190</v>
      </c>
      <c r="C76" s="12">
        <v>1</v>
      </c>
      <c r="D76" s="8">
        <v>1.61</v>
      </c>
      <c r="E76" s="12">
        <v>0</v>
      </c>
      <c r="F76" s="8">
        <v>0</v>
      </c>
      <c r="G76" s="12">
        <v>1</v>
      </c>
      <c r="H76" s="8">
        <v>3.85</v>
      </c>
      <c r="I76" s="12">
        <v>0</v>
      </c>
    </row>
    <row r="77" spans="2:9" ht="15" customHeight="1" x14ac:dyDescent="0.2">
      <c r="B77" t="s">
        <v>141</v>
      </c>
      <c r="C77" s="12">
        <v>1</v>
      </c>
      <c r="D77" s="8">
        <v>1.61</v>
      </c>
      <c r="E77" s="12">
        <v>1</v>
      </c>
      <c r="F77" s="8">
        <v>3.57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191</v>
      </c>
      <c r="C78" s="12">
        <v>1</v>
      </c>
      <c r="D78" s="8">
        <v>1.61</v>
      </c>
      <c r="E78" s="12">
        <v>0</v>
      </c>
      <c r="F78" s="8">
        <v>0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192</v>
      </c>
      <c r="C79" s="12">
        <v>1</v>
      </c>
      <c r="D79" s="8">
        <v>1.61</v>
      </c>
      <c r="E79" s="12">
        <v>0</v>
      </c>
      <c r="F79" s="8">
        <v>0</v>
      </c>
      <c r="G79" s="12">
        <v>1</v>
      </c>
      <c r="H79" s="8">
        <v>3.85</v>
      </c>
      <c r="I79" s="12">
        <v>0</v>
      </c>
    </row>
    <row r="80" spans="2:9" ht="15" customHeight="1" x14ac:dyDescent="0.2">
      <c r="B80" t="s">
        <v>102</v>
      </c>
      <c r="C80" s="12">
        <v>1</v>
      </c>
      <c r="D80" s="8">
        <v>1.61</v>
      </c>
      <c r="E80" s="12">
        <v>1</v>
      </c>
      <c r="F80" s="8">
        <v>3.57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151</v>
      </c>
      <c r="C81" s="12">
        <v>1</v>
      </c>
      <c r="D81" s="8">
        <v>1.61</v>
      </c>
      <c r="E81" s="12">
        <v>0</v>
      </c>
      <c r="F81" s="8">
        <v>0</v>
      </c>
      <c r="G81" s="12">
        <v>1</v>
      </c>
      <c r="H81" s="8">
        <v>3.85</v>
      </c>
      <c r="I81" s="12">
        <v>0</v>
      </c>
    </row>
    <row r="82" spans="2:9" ht="15" customHeight="1" x14ac:dyDescent="0.2">
      <c r="B82" t="s">
        <v>193</v>
      </c>
      <c r="C82" s="12">
        <v>1</v>
      </c>
      <c r="D82" s="8">
        <v>1.61</v>
      </c>
      <c r="E82" s="12">
        <v>1</v>
      </c>
      <c r="F82" s="8">
        <v>3.57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105</v>
      </c>
      <c r="C83" s="12">
        <v>1</v>
      </c>
      <c r="D83" s="8">
        <v>1.61</v>
      </c>
      <c r="E83" s="12">
        <v>0</v>
      </c>
      <c r="F83" s="8">
        <v>0</v>
      </c>
      <c r="G83" s="12">
        <v>1</v>
      </c>
      <c r="H83" s="8">
        <v>3.85</v>
      </c>
      <c r="I83" s="12">
        <v>0</v>
      </c>
    </row>
    <row r="84" spans="2:9" ht="15" customHeight="1" x14ac:dyDescent="0.2">
      <c r="B84" t="s">
        <v>155</v>
      </c>
      <c r="C84" s="12">
        <v>1</v>
      </c>
      <c r="D84" s="8">
        <v>1.61</v>
      </c>
      <c r="E84" s="12">
        <v>0</v>
      </c>
      <c r="F84" s="8">
        <v>0</v>
      </c>
      <c r="G84" s="12">
        <v>1</v>
      </c>
      <c r="H84" s="8">
        <v>3.85</v>
      </c>
      <c r="I84" s="12">
        <v>0</v>
      </c>
    </row>
    <row r="85" spans="2:9" ht="15" customHeight="1" x14ac:dyDescent="0.2">
      <c r="B85" t="s">
        <v>194</v>
      </c>
      <c r="C85" s="12">
        <v>1</v>
      </c>
      <c r="D85" s="8">
        <v>1.61</v>
      </c>
      <c r="E85" s="12">
        <v>0</v>
      </c>
      <c r="F85" s="8">
        <v>0</v>
      </c>
      <c r="G85" s="12">
        <v>1</v>
      </c>
      <c r="H85" s="8">
        <v>3.85</v>
      </c>
      <c r="I85" s="12">
        <v>0</v>
      </c>
    </row>
    <row r="86" spans="2:9" ht="15" customHeight="1" x14ac:dyDescent="0.2">
      <c r="B86" t="s">
        <v>173</v>
      </c>
      <c r="C86" s="12">
        <v>1</v>
      </c>
      <c r="D86" s="8">
        <v>1.61</v>
      </c>
      <c r="E86" s="12">
        <v>1</v>
      </c>
      <c r="F86" s="8">
        <v>3.57</v>
      </c>
      <c r="G86" s="12">
        <v>0</v>
      </c>
      <c r="H86" s="8">
        <v>0</v>
      </c>
      <c r="I86" s="12">
        <v>0</v>
      </c>
    </row>
    <row r="87" spans="2:9" ht="15" customHeight="1" x14ac:dyDescent="0.2">
      <c r="B87" t="s">
        <v>122</v>
      </c>
      <c r="C87" s="12">
        <v>1</v>
      </c>
      <c r="D87" s="8">
        <v>1.61</v>
      </c>
      <c r="E87" s="12">
        <v>1</v>
      </c>
      <c r="F87" s="8">
        <v>3.57</v>
      </c>
      <c r="G87" s="12">
        <v>0</v>
      </c>
      <c r="H87" s="8">
        <v>0</v>
      </c>
      <c r="I87" s="12">
        <v>0</v>
      </c>
    </row>
    <row r="88" spans="2:9" ht="15" customHeight="1" x14ac:dyDescent="0.2">
      <c r="B88" t="s">
        <v>133</v>
      </c>
      <c r="C88" s="12">
        <v>1</v>
      </c>
      <c r="D88" s="8">
        <v>1.61</v>
      </c>
      <c r="E88" s="12">
        <v>1</v>
      </c>
      <c r="F88" s="8">
        <v>3.57</v>
      </c>
      <c r="G88" s="12">
        <v>0</v>
      </c>
      <c r="H88" s="8">
        <v>0</v>
      </c>
      <c r="I88" s="12">
        <v>0</v>
      </c>
    </row>
    <row r="89" spans="2:9" ht="15" customHeight="1" x14ac:dyDescent="0.2">
      <c r="B89" t="s">
        <v>110</v>
      </c>
      <c r="C89" s="12">
        <v>1</v>
      </c>
      <c r="D89" s="8">
        <v>1.61</v>
      </c>
      <c r="E89" s="12">
        <v>1</v>
      </c>
      <c r="F89" s="8">
        <v>3.57</v>
      </c>
      <c r="G89" s="12">
        <v>0</v>
      </c>
      <c r="H89" s="8">
        <v>0</v>
      </c>
      <c r="I89" s="12">
        <v>0</v>
      </c>
    </row>
    <row r="90" spans="2:9" ht="15" customHeight="1" x14ac:dyDescent="0.2">
      <c r="B90" t="s">
        <v>113</v>
      </c>
      <c r="C90" s="12">
        <v>1</v>
      </c>
      <c r="D90" s="8">
        <v>1.61</v>
      </c>
      <c r="E90" s="12">
        <v>0</v>
      </c>
      <c r="F90" s="8">
        <v>0</v>
      </c>
      <c r="G90" s="12">
        <v>1</v>
      </c>
      <c r="H90" s="8">
        <v>3.85</v>
      </c>
      <c r="I90" s="12">
        <v>0</v>
      </c>
    </row>
    <row r="91" spans="2:9" ht="15" customHeight="1" x14ac:dyDescent="0.2">
      <c r="B91" t="s">
        <v>176</v>
      </c>
      <c r="C91" s="12">
        <v>1</v>
      </c>
      <c r="D91" s="8">
        <v>1.61</v>
      </c>
      <c r="E91" s="12">
        <v>1</v>
      </c>
      <c r="F91" s="8">
        <v>3.57</v>
      </c>
      <c r="G91" s="12">
        <v>0</v>
      </c>
      <c r="H91" s="8">
        <v>0</v>
      </c>
      <c r="I91" s="12">
        <v>0</v>
      </c>
    </row>
    <row r="92" spans="2:9" ht="15" customHeight="1" x14ac:dyDescent="0.2">
      <c r="B92" t="s">
        <v>145</v>
      </c>
      <c r="C92" s="12">
        <v>1</v>
      </c>
      <c r="D92" s="8">
        <v>1.61</v>
      </c>
      <c r="E92" s="12">
        <v>0</v>
      </c>
      <c r="F92" s="8">
        <v>0</v>
      </c>
      <c r="G92" s="12">
        <v>0</v>
      </c>
      <c r="H92" s="8">
        <v>0</v>
      </c>
      <c r="I92" s="12">
        <v>0</v>
      </c>
    </row>
    <row r="93" spans="2:9" ht="15" customHeight="1" x14ac:dyDescent="0.2">
      <c r="B93" t="s">
        <v>116</v>
      </c>
      <c r="C93" s="12">
        <v>1</v>
      </c>
      <c r="D93" s="8">
        <v>1.61</v>
      </c>
      <c r="E93" s="12">
        <v>0</v>
      </c>
      <c r="F93" s="8">
        <v>0</v>
      </c>
      <c r="G93" s="12">
        <v>0</v>
      </c>
      <c r="H93" s="8">
        <v>0</v>
      </c>
      <c r="I93" s="12">
        <v>0</v>
      </c>
    </row>
    <row r="94" spans="2:9" ht="15" customHeight="1" x14ac:dyDescent="0.2">
      <c r="B94" t="s">
        <v>152</v>
      </c>
      <c r="C94" s="12">
        <v>1</v>
      </c>
      <c r="D94" s="8">
        <v>1.61</v>
      </c>
      <c r="E94" s="12">
        <v>0</v>
      </c>
      <c r="F94" s="8">
        <v>0</v>
      </c>
      <c r="G94" s="12">
        <v>1</v>
      </c>
      <c r="H94" s="8">
        <v>3.85</v>
      </c>
      <c r="I94" s="12">
        <v>0</v>
      </c>
    </row>
    <row r="95" spans="2:9" ht="15" customHeight="1" x14ac:dyDescent="0.2">
      <c r="B95" t="s">
        <v>196</v>
      </c>
      <c r="C95" s="12">
        <v>1</v>
      </c>
      <c r="D95" s="8">
        <v>1.61</v>
      </c>
      <c r="E95" s="12">
        <v>0</v>
      </c>
      <c r="F95" s="8">
        <v>0</v>
      </c>
      <c r="G95" s="12">
        <v>0</v>
      </c>
      <c r="H95" s="8">
        <v>0</v>
      </c>
      <c r="I95" s="12">
        <v>0</v>
      </c>
    </row>
    <row r="96" spans="2:9" ht="15" customHeight="1" x14ac:dyDescent="0.2">
      <c r="B96" t="s">
        <v>197</v>
      </c>
      <c r="C96" s="12">
        <v>1</v>
      </c>
      <c r="D96" s="8">
        <v>1.61</v>
      </c>
      <c r="E96" s="12">
        <v>0</v>
      </c>
      <c r="F96" s="8">
        <v>0</v>
      </c>
      <c r="G96" s="12">
        <v>0</v>
      </c>
      <c r="H96" s="8">
        <v>0</v>
      </c>
      <c r="I96" s="12">
        <v>0</v>
      </c>
    </row>
    <row r="97" spans="2:9" ht="15" customHeight="1" x14ac:dyDescent="0.2">
      <c r="B97" t="s">
        <v>125</v>
      </c>
      <c r="C97" s="12">
        <v>1</v>
      </c>
      <c r="D97" s="8">
        <v>1.61</v>
      </c>
      <c r="E97" s="12">
        <v>1</v>
      </c>
      <c r="F97" s="8">
        <v>3.57</v>
      </c>
      <c r="G97" s="12">
        <v>0</v>
      </c>
      <c r="H97" s="8">
        <v>0</v>
      </c>
      <c r="I97" s="12">
        <v>0</v>
      </c>
    </row>
    <row r="98" spans="2:9" ht="15" customHeight="1" x14ac:dyDescent="0.2">
      <c r="B98" t="s">
        <v>178</v>
      </c>
      <c r="C98" s="12">
        <v>1</v>
      </c>
      <c r="D98" s="8">
        <v>1.61</v>
      </c>
      <c r="E98" s="12">
        <v>0</v>
      </c>
      <c r="F98" s="8">
        <v>0</v>
      </c>
      <c r="G98" s="12">
        <v>0</v>
      </c>
      <c r="H98" s="8">
        <v>0</v>
      </c>
      <c r="I98" s="12">
        <v>0</v>
      </c>
    </row>
    <row r="100" spans="2:9" ht="15" customHeight="1" x14ac:dyDescent="0.2">
      <c r="B100" t="s">
        <v>204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B2672-40FA-4185-9660-F517BAC75246}">
  <sheetPr>
    <pageSetUpPr fitToPage="1"/>
  </sheetPr>
  <dimension ref="A1:I530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98</v>
      </c>
      <c r="B1" s="3" t="s">
        <v>99</v>
      </c>
      <c r="C1" s="7" t="s">
        <v>36</v>
      </c>
      <c r="D1" s="7" t="s">
        <v>37</v>
      </c>
      <c r="E1" s="7" t="s">
        <v>38</v>
      </c>
      <c r="F1" s="7" t="s">
        <v>39</v>
      </c>
      <c r="G1" s="7" t="s">
        <v>40</v>
      </c>
      <c r="H1" s="7" t="s">
        <v>41</v>
      </c>
      <c r="I1" s="7" t="s">
        <v>42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57</v>
      </c>
      <c r="C3" s="4">
        <v>1732</v>
      </c>
      <c r="D3" s="8">
        <v>12.7</v>
      </c>
      <c r="E3" s="4">
        <v>1467</v>
      </c>
      <c r="F3" s="8">
        <v>21</v>
      </c>
      <c r="G3" s="4">
        <v>263</v>
      </c>
      <c r="H3" s="8">
        <v>4.17</v>
      </c>
      <c r="I3" s="4">
        <v>1</v>
      </c>
    </row>
    <row r="4" spans="1:9" x14ac:dyDescent="0.2">
      <c r="A4" s="2">
        <v>2</v>
      </c>
      <c r="B4" s="1" t="s">
        <v>56</v>
      </c>
      <c r="C4" s="4">
        <v>1558</v>
      </c>
      <c r="D4" s="8">
        <v>11.42</v>
      </c>
      <c r="E4" s="4">
        <v>1332</v>
      </c>
      <c r="F4" s="8">
        <v>19.059999999999999</v>
      </c>
      <c r="G4" s="4">
        <v>224</v>
      </c>
      <c r="H4" s="8">
        <v>3.55</v>
      </c>
      <c r="I4" s="4">
        <v>2</v>
      </c>
    </row>
    <row r="5" spans="1:9" x14ac:dyDescent="0.2">
      <c r="A5" s="2">
        <v>3</v>
      </c>
      <c r="B5" s="1" t="s">
        <v>52</v>
      </c>
      <c r="C5" s="4">
        <v>1135</v>
      </c>
      <c r="D5" s="8">
        <v>8.32</v>
      </c>
      <c r="E5" s="4">
        <v>557</v>
      </c>
      <c r="F5" s="8">
        <v>7.97</v>
      </c>
      <c r="G5" s="4">
        <v>577</v>
      </c>
      <c r="H5" s="8">
        <v>9.15</v>
      </c>
      <c r="I5" s="4">
        <v>1</v>
      </c>
    </row>
    <row r="6" spans="1:9" x14ac:dyDescent="0.2">
      <c r="A6" s="2">
        <v>4</v>
      </c>
      <c r="B6" s="1" t="s">
        <v>53</v>
      </c>
      <c r="C6" s="4">
        <v>796</v>
      </c>
      <c r="D6" s="8">
        <v>5.84</v>
      </c>
      <c r="E6" s="4">
        <v>357</v>
      </c>
      <c r="F6" s="8">
        <v>5.1100000000000003</v>
      </c>
      <c r="G6" s="4">
        <v>437</v>
      </c>
      <c r="H6" s="8">
        <v>6.93</v>
      </c>
      <c r="I6" s="4">
        <v>0</v>
      </c>
    </row>
    <row r="7" spans="1:9" x14ac:dyDescent="0.2">
      <c r="A7" s="2">
        <v>5</v>
      </c>
      <c r="B7" s="1" t="s">
        <v>43</v>
      </c>
      <c r="C7" s="4">
        <v>753</v>
      </c>
      <c r="D7" s="8">
        <v>5.52</v>
      </c>
      <c r="E7" s="4">
        <v>153</v>
      </c>
      <c r="F7" s="8">
        <v>2.19</v>
      </c>
      <c r="G7" s="4">
        <v>598</v>
      </c>
      <c r="H7" s="8">
        <v>9.48</v>
      </c>
      <c r="I7" s="4">
        <v>0</v>
      </c>
    </row>
    <row r="8" spans="1:9" x14ac:dyDescent="0.2">
      <c r="A8" s="2">
        <v>6</v>
      </c>
      <c r="B8" s="1" t="s">
        <v>50</v>
      </c>
      <c r="C8" s="4">
        <v>635</v>
      </c>
      <c r="D8" s="8">
        <v>4.66</v>
      </c>
      <c r="E8" s="4">
        <v>389</v>
      </c>
      <c r="F8" s="8">
        <v>5.57</v>
      </c>
      <c r="G8" s="4">
        <v>242</v>
      </c>
      <c r="H8" s="8">
        <v>3.84</v>
      </c>
      <c r="I8" s="4">
        <v>4</v>
      </c>
    </row>
    <row r="9" spans="1:9" x14ac:dyDescent="0.2">
      <c r="A9" s="2">
        <v>7</v>
      </c>
      <c r="B9" s="1" t="s">
        <v>59</v>
      </c>
      <c r="C9" s="4">
        <v>621</v>
      </c>
      <c r="D9" s="8">
        <v>4.55</v>
      </c>
      <c r="E9" s="4">
        <v>315</v>
      </c>
      <c r="F9" s="8">
        <v>4.51</v>
      </c>
      <c r="G9" s="4">
        <v>135</v>
      </c>
      <c r="H9" s="8">
        <v>2.14</v>
      </c>
      <c r="I9" s="4">
        <v>5</v>
      </c>
    </row>
    <row r="10" spans="1:9" x14ac:dyDescent="0.2">
      <c r="A10" s="2">
        <v>8</v>
      </c>
      <c r="B10" s="1" t="s">
        <v>44</v>
      </c>
      <c r="C10" s="4">
        <v>561</v>
      </c>
      <c r="D10" s="8">
        <v>4.1100000000000003</v>
      </c>
      <c r="E10" s="4">
        <v>248</v>
      </c>
      <c r="F10" s="8">
        <v>3.55</v>
      </c>
      <c r="G10" s="4">
        <v>313</v>
      </c>
      <c r="H10" s="8">
        <v>4.96</v>
      </c>
      <c r="I10" s="4">
        <v>0</v>
      </c>
    </row>
    <row r="11" spans="1:9" x14ac:dyDescent="0.2">
      <c r="A11" s="2">
        <v>9</v>
      </c>
      <c r="B11" s="1" t="s">
        <v>51</v>
      </c>
      <c r="C11" s="4">
        <v>493</v>
      </c>
      <c r="D11" s="8">
        <v>3.62</v>
      </c>
      <c r="E11" s="4">
        <v>274</v>
      </c>
      <c r="F11" s="8">
        <v>3.92</v>
      </c>
      <c r="G11" s="4">
        <v>219</v>
      </c>
      <c r="H11" s="8">
        <v>3.47</v>
      </c>
      <c r="I11" s="4">
        <v>0</v>
      </c>
    </row>
    <row r="12" spans="1:9" x14ac:dyDescent="0.2">
      <c r="A12" s="2">
        <v>10</v>
      </c>
      <c r="B12" s="1" t="s">
        <v>49</v>
      </c>
      <c r="C12" s="4">
        <v>392</v>
      </c>
      <c r="D12" s="8">
        <v>2.87</v>
      </c>
      <c r="E12" s="4">
        <v>189</v>
      </c>
      <c r="F12" s="8">
        <v>2.71</v>
      </c>
      <c r="G12" s="4">
        <v>203</v>
      </c>
      <c r="H12" s="8">
        <v>3.22</v>
      </c>
      <c r="I12" s="4">
        <v>0</v>
      </c>
    </row>
    <row r="13" spans="1:9" x14ac:dyDescent="0.2">
      <c r="A13" s="2">
        <v>11</v>
      </c>
      <c r="B13" s="1" t="s">
        <v>60</v>
      </c>
      <c r="C13" s="4">
        <v>361</v>
      </c>
      <c r="D13" s="8">
        <v>2.65</v>
      </c>
      <c r="E13" s="4">
        <v>308</v>
      </c>
      <c r="F13" s="8">
        <v>4.41</v>
      </c>
      <c r="G13" s="4">
        <v>53</v>
      </c>
      <c r="H13" s="8">
        <v>0.84</v>
      </c>
      <c r="I13" s="4">
        <v>0</v>
      </c>
    </row>
    <row r="14" spans="1:9" x14ac:dyDescent="0.2">
      <c r="A14" s="2">
        <v>12</v>
      </c>
      <c r="B14" s="1" t="s">
        <v>45</v>
      </c>
      <c r="C14" s="4">
        <v>360</v>
      </c>
      <c r="D14" s="8">
        <v>2.64</v>
      </c>
      <c r="E14" s="4">
        <v>93</v>
      </c>
      <c r="F14" s="8">
        <v>1.33</v>
      </c>
      <c r="G14" s="4">
        <v>267</v>
      </c>
      <c r="H14" s="8">
        <v>4.2300000000000004</v>
      </c>
      <c r="I14" s="4">
        <v>0</v>
      </c>
    </row>
    <row r="15" spans="1:9" x14ac:dyDescent="0.2">
      <c r="A15" s="2">
        <v>13</v>
      </c>
      <c r="B15" s="1" t="s">
        <v>54</v>
      </c>
      <c r="C15" s="4">
        <v>336</v>
      </c>
      <c r="D15" s="8">
        <v>2.46</v>
      </c>
      <c r="E15" s="4">
        <v>240</v>
      </c>
      <c r="F15" s="8">
        <v>3.43</v>
      </c>
      <c r="G15" s="4">
        <v>95</v>
      </c>
      <c r="H15" s="8">
        <v>1.51</v>
      </c>
      <c r="I15" s="4">
        <v>1</v>
      </c>
    </row>
    <row r="16" spans="1:9" x14ac:dyDescent="0.2">
      <c r="A16" s="2">
        <v>14</v>
      </c>
      <c r="B16" s="1" t="s">
        <v>61</v>
      </c>
      <c r="C16" s="4">
        <v>268</v>
      </c>
      <c r="D16" s="8">
        <v>1.97</v>
      </c>
      <c r="E16" s="4">
        <v>0</v>
      </c>
      <c r="F16" s="8">
        <v>0</v>
      </c>
      <c r="G16" s="4">
        <v>205</v>
      </c>
      <c r="H16" s="8">
        <v>3.25</v>
      </c>
      <c r="I16" s="4">
        <v>5</v>
      </c>
    </row>
    <row r="17" spans="1:9" x14ac:dyDescent="0.2">
      <c r="A17" s="2">
        <v>15</v>
      </c>
      <c r="B17" s="1" t="s">
        <v>55</v>
      </c>
      <c r="C17" s="4">
        <v>261</v>
      </c>
      <c r="D17" s="8">
        <v>1.91</v>
      </c>
      <c r="E17" s="4">
        <v>102</v>
      </c>
      <c r="F17" s="8">
        <v>1.46</v>
      </c>
      <c r="G17" s="4">
        <v>150</v>
      </c>
      <c r="H17" s="8">
        <v>2.38</v>
      </c>
      <c r="I17" s="4">
        <v>0</v>
      </c>
    </row>
    <row r="18" spans="1:9" x14ac:dyDescent="0.2">
      <c r="A18" s="2">
        <v>16</v>
      </c>
      <c r="B18" s="1" t="s">
        <v>58</v>
      </c>
      <c r="C18" s="4">
        <v>182</v>
      </c>
      <c r="D18" s="8">
        <v>1.33</v>
      </c>
      <c r="E18" s="4">
        <v>79</v>
      </c>
      <c r="F18" s="8">
        <v>1.1299999999999999</v>
      </c>
      <c r="G18" s="4">
        <v>103</v>
      </c>
      <c r="H18" s="8">
        <v>1.63</v>
      </c>
      <c r="I18" s="4">
        <v>0</v>
      </c>
    </row>
    <row r="19" spans="1:9" x14ac:dyDescent="0.2">
      <c r="A19" s="2">
        <v>17</v>
      </c>
      <c r="B19" s="1" t="s">
        <v>47</v>
      </c>
      <c r="C19" s="4">
        <v>173</v>
      </c>
      <c r="D19" s="8">
        <v>1.27</v>
      </c>
      <c r="E19" s="4">
        <v>9</v>
      </c>
      <c r="F19" s="8">
        <v>0.13</v>
      </c>
      <c r="G19" s="4">
        <v>164</v>
      </c>
      <c r="H19" s="8">
        <v>2.6</v>
      </c>
      <c r="I19" s="4">
        <v>0</v>
      </c>
    </row>
    <row r="20" spans="1:9" x14ac:dyDescent="0.2">
      <c r="A20" s="2">
        <v>18</v>
      </c>
      <c r="B20" s="1" t="s">
        <v>46</v>
      </c>
      <c r="C20" s="4">
        <v>167</v>
      </c>
      <c r="D20" s="8">
        <v>1.22</v>
      </c>
      <c r="E20" s="4">
        <v>21</v>
      </c>
      <c r="F20" s="8">
        <v>0.3</v>
      </c>
      <c r="G20" s="4">
        <v>146</v>
      </c>
      <c r="H20" s="8">
        <v>2.31</v>
      </c>
      <c r="I20" s="4">
        <v>0</v>
      </c>
    </row>
    <row r="21" spans="1:9" x14ac:dyDescent="0.2">
      <c r="A21" s="2">
        <v>18</v>
      </c>
      <c r="B21" s="1" t="s">
        <v>62</v>
      </c>
      <c r="C21" s="4">
        <v>167</v>
      </c>
      <c r="D21" s="8">
        <v>1.22</v>
      </c>
      <c r="E21" s="4">
        <v>116</v>
      </c>
      <c r="F21" s="8">
        <v>1.66</v>
      </c>
      <c r="G21" s="4">
        <v>51</v>
      </c>
      <c r="H21" s="8">
        <v>0.81</v>
      </c>
      <c r="I21" s="4">
        <v>0</v>
      </c>
    </row>
    <row r="22" spans="1:9" x14ac:dyDescent="0.2">
      <c r="A22" s="2">
        <v>20</v>
      </c>
      <c r="B22" s="1" t="s">
        <v>48</v>
      </c>
      <c r="C22" s="4">
        <v>161</v>
      </c>
      <c r="D22" s="8">
        <v>1.18</v>
      </c>
      <c r="E22" s="4">
        <v>37</v>
      </c>
      <c r="F22" s="8">
        <v>0.53</v>
      </c>
      <c r="G22" s="4">
        <v>124</v>
      </c>
      <c r="H22" s="8">
        <v>1.97</v>
      </c>
      <c r="I22" s="4">
        <v>0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57</v>
      </c>
      <c r="C25" s="4">
        <v>575</v>
      </c>
      <c r="D25" s="8">
        <v>12.22</v>
      </c>
      <c r="E25" s="4">
        <v>477</v>
      </c>
      <c r="F25" s="8">
        <v>20.32</v>
      </c>
      <c r="G25" s="4">
        <v>98</v>
      </c>
      <c r="H25" s="8">
        <v>4.33</v>
      </c>
      <c r="I25" s="4">
        <v>0</v>
      </c>
    </row>
    <row r="26" spans="1:9" x14ac:dyDescent="0.2">
      <c r="A26" s="2">
        <v>2</v>
      </c>
      <c r="B26" s="1" t="s">
        <v>56</v>
      </c>
      <c r="C26" s="4">
        <v>537</v>
      </c>
      <c r="D26" s="8">
        <v>11.42</v>
      </c>
      <c r="E26" s="4">
        <v>455</v>
      </c>
      <c r="F26" s="8">
        <v>19.39</v>
      </c>
      <c r="G26" s="4">
        <v>81</v>
      </c>
      <c r="H26" s="8">
        <v>3.58</v>
      </c>
      <c r="I26" s="4">
        <v>1</v>
      </c>
    </row>
    <row r="27" spans="1:9" x14ac:dyDescent="0.2">
      <c r="A27" s="2">
        <v>3</v>
      </c>
      <c r="B27" s="1" t="s">
        <v>53</v>
      </c>
      <c r="C27" s="4">
        <v>364</v>
      </c>
      <c r="D27" s="8">
        <v>7.74</v>
      </c>
      <c r="E27" s="4">
        <v>197</v>
      </c>
      <c r="F27" s="8">
        <v>8.39</v>
      </c>
      <c r="G27" s="4">
        <v>167</v>
      </c>
      <c r="H27" s="8">
        <v>7.38</v>
      </c>
      <c r="I27" s="4">
        <v>0</v>
      </c>
    </row>
    <row r="28" spans="1:9" x14ac:dyDescent="0.2">
      <c r="A28" s="2">
        <v>4</v>
      </c>
      <c r="B28" s="1" t="s">
        <v>52</v>
      </c>
      <c r="C28" s="4">
        <v>338</v>
      </c>
      <c r="D28" s="8">
        <v>7.19</v>
      </c>
      <c r="E28" s="4">
        <v>166</v>
      </c>
      <c r="F28" s="8">
        <v>7.07</v>
      </c>
      <c r="G28" s="4">
        <v>171</v>
      </c>
      <c r="H28" s="8">
        <v>7.55</v>
      </c>
      <c r="I28" s="4">
        <v>1</v>
      </c>
    </row>
    <row r="29" spans="1:9" x14ac:dyDescent="0.2">
      <c r="A29" s="2">
        <v>5</v>
      </c>
      <c r="B29" s="1" t="s">
        <v>43</v>
      </c>
      <c r="C29" s="4">
        <v>258</v>
      </c>
      <c r="D29" s="8">
        <v>5.48</v>
      </c>
      <c r="E29" s="4">
        <v>27</v>
      </c>
      <c r="F29" s="8">
        <v>1.1499999999999999</v>
      </c>
      <c r="G29" s="4">
        <v>229</v>
      </c>
      <c r="H29" s="8">
        <v>10.11</v>
      </c>
      <c r="I29" s="4">
        <v>0</v>
      </c>
    </row>
    <row r="30" spans="1:9" x14ac:dyDescent="0.2">
      <c r="A30" s="2">
        <v>6</v>
      </c>
      <c r="B30" s="1" t="s">
        <v>59</v>
      </c>
      <c r="C30" s="4">
        <v>225</v>
      </c>
      <c r="D30" s="8">
        <v>4.78</v>
      </c>
      <c r="E30" s="4">
        <v>115</v>
      </c>
      <c r="F30" s="8">
        <v>4.9000000000000004</v>
      </c>
      <c r="G30" s="4">
        <v>47</v>
      </c>
      <c r="H30" s="8">
        <v>2.08</v>
      </c>
      <c r="I30" s="4">
        <v>0</v>
      </c>
    </row>
    <row r="31" spans="1:9" x14ac:dyDescent="0.2">
      <c r="A31" s="2">
        <v>7</v>
      </c>
      <c r="B31" s="1" t="s">
        <v>50</v>
      </c>
      <c r="C31" s="4">
        <v>192</v>
      </c>
      <c r="D31" s="8">
        <v>4.08</v>
      </c>
      <c r="E31" s="4">
        <v>115</v>
      </c>
      <c r="F31" s="8">
        <v>4.9000000000000004</v>
      </c>
      <c r="G31" s="4">
        <v>77</v>
      </c>
      <c r="H31" s="8">
        <v>3.4</v>
      </c>
      <c r="I31" s="4">
        <v>0</v>
      </c>
    </row>
    <row r="32" spans="1:9" x14ac:dyDescent="0.2">
      <c r="A32" s="2">
        <v>8</v>
      </c>
      <c r="B32" s="1" t="s">
        <v>51</v>
      </c>
      <c r="C32" s="4">
        <v>184</v>
      </c>
      <c r="D32" s="8">
        <v>3.91</v>
      </c>
      <c r="E32" s="4">
        <v>98</v>
      </c>
      <c r="F32" s="8">
        <v>4.18</v>
      </c>
      <c r="G32" s="4">
        <v>86</v>
      </c>
      <c r="H32" s="8">
        <v>3.8</v>
      </c>
      <c r="I32" s="4">
        <v>0</v>
      </c>
    </row>
    <row r="33" spans="1:9" x14ac:dyDescent="0.2">
      <c r="A33" s="2">
        <v>9</v>
      </c>
      <c r="B33" s="1" t="s">
        <v>44</v>
      </c>
      <c r="C33" s="4">
        <v>174</v>
      </c>
      <c r="D33" s="8">
        <v>3.7</v>
      </c>
      <c r="E33" s="4">
        <v>57</v>
      </c>
      <c r="F33" s="8">
        <v>2.4300000000000002</v>
      </c>
      <c r="G33" s="4">
        <v>117</v>
      </c>
      <c r="H33" s="8">
        <v>5.17</v>
      </c>
      <c r="I33" s="4">
        <v>0</v>
      </c>
    </row>
    <row r="34" spans="1:9" x14ac:dyDescent="0.2">
      <c r="A34" s="2">
        <v>10</v>
      </c>
      <c r="B34" s="1" t="s">
        <v>54</v>
      </c>
      <c r="C34" s="4">
        <v>135</v>
      </c>
      <c r="D34" s="8">
        <v>2.87</v>
      </c>
      <c r="E34" s="4">
        <v>87</v>
      </c>
      <c r="F34" s="8">
        <v>3.71</v>
      </c>
      <c r="G34" s="4">
        <v>47</v>
      </c>
      <c r="H34" s="8">
        <v>2.08</v>
      </c>
      <c r="I34" s="4">
        <v>1</v>
      </c>
    </row>
    <row r="35" spans="1:9" x14ac:dyDescent="0.2">
      <c r="A35" s="2">
        <v>10</v>
      </c>
      <c r="B35" s="1" t="s">
        <v>60</v>
      </c>
      <c r="C35" s="4">
        <v>135</v>
      </c>
      <c r="D35" s="8">
        <v>2.87</v>
      </c>
      <c r="E35" s="4">
        <v>114</v>
      </c>
      <c r="F35" s="8">
        <v>4.8600000000000003</v>
      </c>
      <c r="G35" s="4">
        <v>21</v>
      </c>
      <c r="H35" s="8">
        <v>0.93</v>
      </c>
      <c r="I35" s="4">
        <v>0</v>
      </c>
    </row>
    <row r="36" spans="1:9" x14ac:dyDescent="0.2">
      <c r="A36" s="2">
        <v>12</v>
      </c>
      <c r="B36" s="1" t="s">
        <v>49</v>
      </c>
      <c r="C36" s="4">
        <v>116</v>
      </c>
      <c r="D36" s="8">
        <v>2.4700000000000002</v>
      </c>
      <c r="E36" s="4">
        <v>50</v>
      </c>
      <c r="F36" s="8">
        <v>2.13</v>
      </c>
      <c r="G36" s="4">
        <v>66</v>
      </c>
      <c r="H36" s="8">
        <v>2.92</v>
      </c>
      <c r="I36" s="4">
        <v>0</v>
      </c>
    </row>
    <row r="37" spans="1:9" x14ac:dyDescent="0.2">
      <c r="A37" s="2">
        <v>13</v>
      </c>
      <c r="B37" s="1" t="s">
        <v>45</v>
      </c>
      <c r="C37" s="4">
        <v>105</v>
      </c>
      <c r="D37" s="8">
        <v>2.23</v>
      </c>
      <c r="E37" s="4">
        <v>20</v>
      </c>
      <c r="F37" s="8">
        <v>0.85</v>
      </c>
      <c r="G37" s="4">
        <v>85</v>
      </c>
      <c r="H37" s="8">
        <v>3.75</v>
      </c>
      <c r="I37" s="4">
        <v>0</v>
      </c>
    </row>
    <row r="38" spans="1:9" x14ac:dyDescent="0.2">
      <c r="A38" s="2">
        <v>14</v>
      </c>
      <c r="B38" s="1" t="s">
        <v>55</v>
      </c>
      <c r="C38" s="4">
        <v>104</v>
      </c>
      <c r="D38" s="8">
        <v>2.21</v>
      </c>
      <c r="E38" s="4">
        <v>31</v>
      </c>
      <c r="F38" s="8">
        <v>1.32</v>
      </c>
      <c r="G38" s="4">
        <v>68</v>
      </c>
      <c r="H38" s="8">
        <v>3</v>
      </c>
      <c r="I38" s="4">
        <v>0</v>
      </c>
    </row>
    <row r="39" spans="1:9" x14ac:dyDescent="0.2">
      <c r="A39" s="2">
        <v>15</v>
      </c>
      <c r="B39" s="1" t="s">
        <v>61</v>
      </c>
      <c r="C39" s="4">
        <v>92</v>
      </c>
      <c r="D39" s="8">
        <v>1.96</v>
      </c>
      <c r="E39" s="4">
        <v>0</v>
      </c>
      <c r="F39" s="8">
        <v>0</v>
      </c>
      <c r="G39" s="4">
        <v>80</v>
      </c>
      <c r="H39" s="8">
        <v>3.53</v>
      </c>
      <c r="I39" s="4">
        <v>3</v>
      </c>
    </row>
    <row r="40" spans="1:9" x14ac:dyDescent="0.2">
      <c r="A40" s="2">
        <v>16</v>
      </c>
      <c r="B40" s="1" t="s">
        <v>48</v>
      </c>
      <c r="C40" s="4">
        <v>67</v>
      </c>
      <c r="D40" s="8">
        <v>1.42</v>
      </c>
      <c r="E40" s="4">
        <v>14</v>
      </c>
      <c r="F40" s="8">
        <v>0.6</v>
      </c>
      <c r="G40" s="4">
        <v>53</v>
      </c>
      <c r="H40" s="8">
        <v>2.34</v>
      </c>
      <c r="I40" s="4">
        <v>0</v>
      </c>
    </row>
    <row r="41" spans="1:9" x14ac:dyDescent="0.2">
      <c r="A41" s="2">
        <v>17</v>
      </c>
      <c r="B41" s="1" t="s">
        <v>47</v>
      </c>
      <c r="C41" s="4">
        <v>60</v>
      </c>
      <c r="D41" s="8">
        <v>1.28</v>
      </c>
      <c r="E41" s="4">
        <v>4</v>
      </c>
      <c r="F41" s="8">
        <v>0.17</v>
      </c>
      <c r="G41" s="4">
        <v>56</v>
      </c>
      <c r="H41" s="8">
        <v>2.4700000000000002</v>
      </c>
      <c r="I41" s="4">
        <v>0</v>
      </c>
    </row>
    <row r="42" spans="1:9" x14ac:dyDescent="0.2">
      <c r="A42" s="2">
        <v>18</v>
      </c>
      <c r="B42" s="1" t="s">
        <v>58</v>
      </c>
      <c r="C42" s="4">
        <v>59</v>
      </c>
      <c r="D42" s="8">
        <v>1.25</v>
      </c>
      <c r="E42" s="4">
        <v>26</v>
      </c>
      <c r="F42" s="8">
        <v>1.1100000000000001</v>
      </c>
      <c r="G42" s="4">
        <v>33</v>
      </c>
      <c r="H42" s="8">
        <v>1.46</v>
      </c>
      <c r="I42" s="4">
        <v>0</v>
      </c>
    </row>
    <row r="43" spans="1:9" x14ac:dyDescent="0.2">
      <c r="A43" s="2">
        <v>19</v>
      </c>
      <c r="B43" s="1" t="s">
        <v>62</v>
      </c>
      <c r="C43" s="4">
        <v>58</v>
      </c>
      <c r="D43" s="8">
        <v>1.23</v>
      </c>
      <c r="E43" s="4">
        <v>35</v>
      </c>
      <c r="F43" s="8">
        <v>1.49</v>
      </c>
      <c r="G43" s="4">
        <v>23</v>
      </c>
      <c r="H43" s="8">
        <v>1.02</v>
      </c>
      <c r="I43" s="4">
        <v>0</v>
      </c>
    </row>
    <row r="44" spans="1:9" x14ac:dyDescent="0.2">
      <c r="A44" s="2">
        <v>20</v>
      </c>
      <c r="B44" s="1" t="s">
        <v>63</v>
      </c>
      <c r="C44" s="4">
        <v>56</v>
      </c>
      <c r="D44" s="8">
        <v>1.19</v>
      </c>
      <c r="E44" s="4">
        <v>9</v>
      </c>
      <c r="F44" s="8">
        <v>0.38</v>
      </c>
      <c r="G44" s="4">
        <v>47</v>
      </c>
      <c r="H44" s="8">
        <v>2.08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57</v>
      </c>
      <c r="C47" s="4">
        <v>489</v>
      </c>
      <c r="D47" s="8">
        <v>13.81</v>
      </c>
      <c r="E47" s="4">
        <v>406</v>
      </c>
      <c r="F47" s="8">
        <v>24.64</v>
      </c>
      <c r="G47" s="4">
        <v>83</v>
      </c>
      <c r="H47" s="8">
        <v>4.49</v>
      </c>
      <c r="I47" s="4">
        <v>0</v>
      </c>
    </row>
    <row r="48" spans="1:9" x14ac:dyDescent="0.2">
      <c r="A48" s="2">
        <v>2</v>
      </c>
      <c r="B48" s="1" t="s">
        <v>56</v>
      </c>
      <c r="C48" s="4">
        <v>435</v>
      </c>
      <c r="D48" s="8">
        <v>12.28</v>
      </c>
      <c r="E48" s="4">
        <v>370</v>
      </c>
      <c r="F48" s="8">
        <v>22.45</v>
      </c>
      <c r="G48" s="4">
        <v>65</v>
      </c>
      <c r="H48" s="8">
        <v>3.51</v>
      </c>
      <c r="I48" s="4">
        <v>0</v>
      </c>
    </row>
    <row r="49" spans="1:9" x14ac:dyDescent="0.2">
      <c r="A49" s="2">
        <v>3</v>
      </c>
      <c r="B49" s="1" t="s">
        <v>52</v>
      </c>
      <c r="C49" s="4">
        <v>279</v>
      </c>
      <c r="D49" s="8">
        <v>7.88</v>
      </c>
      <c r="E49" s="4">
        <v>118</v>
      </c>
      <c r="F49" s="8">
        <v>7.16</v>
      </c>
      <c r="G49" s="4">
        <v>161</v>
      </c>
      <c r="H49" s="8">
        <v>8.6999999999999993</v>
      </c>
      <c r="I49" s="4">
        <v>0</v>
      </c>
    </row>
    <row r="50" spans="1:9" x14ac:dyDescent="0.2">
      <c r="A50" s="2">
        <v>4</v>
      </c>
      <c r="B50" s="1" t="s">
        <v>53</v>
      </c>
      <c r="C50" s="4">
        <v>215</v>
      </c>
      <c r="D50" s="8">
        <v>6.07</v>
      </c>
      <c r="E50" s="4">
        <v>37</v>
      </c>
      <c r="F50" s="8">
        <v>2.25</v>
      </c>
      <c r="G50" s="4">
        <v>178</v>
      </c>
      <c r="H50" s="8">
        <v>9.6199999999999992</v>
      </c>
      <c r="I50" s="4">
        <v>0</v>
      </c>
    </row>
    <row r="51" spans="1:9" x14ac:dyDescent="0.2">
      <c r="A51" s="2">
        <v>5</v>
      </c>
      <c r="B51" s="1" t="s">
        <v>43</v>
      </c>
      <c r="C51" s="4">
        <v>165</v>
      </c>
      <c r="D51" s="8">
        <v>4.66</v>
      </c>
      <c r="E51" s="4">
        <v>29</v>
      </c>
      <c r="F51" s="8">
        <v>1.76</v>
      </c>
      <c r="G51" s="4">
        <v>136</v>
      </c>
      <c r="H51" s="8">
        <v>7.35</v>
      </c>
      <c r="I51" s="4">
        <v>0</v>
      </c>
    </row>
    <row r="52" spans="1:9" x14ac:dyDescent="0.2">
      <c r="A52" s="2">
        <v>6</v>
      </c>
      <c r="B52" s="1" t="s">
        <v>59</v>
      </c>
      <c r="C52" s="4">
        <v>153</v>
      </c>
      <c r="D52" s="8">
        <v>4.32</v>
      </c>
      <c r="E52" s="4">
        <v>80</v>
      </c>
      <c r="F52" s="8">
        <v>4.8499999999999996</v>
      </c>
      <c r="G52" s="4">
        <v>43</v>
      </c>
      <c r="H52" s="8">
        <v>2.3199999999999998</v>
      </c>
      <c r="I52" s="4">
        <v>0</v>
      </c>
    </row>
    <row r="53" spans="1:9" x14ac:dyDescent="0.2">
      <c r="A53" s="2">
        <v>7</v>
      </c>
      <c r="B53" s="1" t="s">
        <v>44</v>
      </c>
      <c r="C53" s="4">
        <v>142</v>
      </c>
      <c r="D53" s="8">
        <v>4.01</v>
      </c>
      <c r="E53" s="4">
        <v>44</v>
      </c>
      <c r="F53" s="8">
        <v>2.67</v>
      </c>
      <c r="G53" s="4">
        <v>98</v>
      </c>
      <c r="H53" s="8">
        <v>5.3</v>
      </c>
      <c r="I53" s="4">
        <v>0</v>
      </c>
    </row>
    <row r="54" spans="1:9" x14ac:dyDescent="0.2">
      <c r="A54" s="2">
        <v>8</v>
      </c>
      <c r="B54" s="1" t="s">
        <v>50</v>
      </c>
      <c r="C54" s="4">
        <v>123</v>
      </c>
      <c r="D54" s="8">
        <v>3.47</v>
      </c>
      <c r="E54" s="4">
        <v>63</v>
      </c>
      <c r="F54" s="8">
        <v>3.82</v>
      </c>
      <c r="G54" s="4">
        <v>60</v>
      </c>
      <c r="H54" s="8">
        <v>3.24</v>
      </c>
      <c r="I54" s="4">
        <v>0</v>
      </c>
    </row>
    <row r="55" spans="1:9" x14ac:dyDescent="0.2">
      <c r="A55" s="2">
        <v>9</v>
      </c>
      <c r="B55" s="1" t="s">
        <v>51</v>
      </c>
      <c r="C55" s="4">
        <v>122</v>
      </c>
      <c r="D55" s="8">
        <v>3.45</v>
      </c>
      <c r="E55" s="4">
        <v>71</v>
      </c>
      <c r="F55" s="8">
        <v>4.3099999999999996</v>
      </c>
      <c r="G55" s="4">
        <v>51</v>
      </c>
      <c r="H55" s="8">
        <v>2.76</v>
      </c>
      <c r="I55" s="4">
        <v>0</v>
      </c>
    </row>
    <row r="56" spans="1:9" x14ac:dyDescent="0.2">
      <c r="A56" s="2">
        <v>10</v>
      </c>
      <c r="B56" s="1" t="s">
        <v>45</v>
      </c>
      <c r="C56" s="4">
        <v>112</v>
      </c>
      <c r="D56" s="8">
        <v>3.16</v>
      </c>
      <c r="E56" s="4">
        <v>22</v>
      </c>
      <c r="F56" s="8">
        <v>1.33</v>
      </c>
      <c r="G56" s="4">
        <v>90</v>
      </c>
      <c r="H56" s="8">
        <v>4.8600000000000003</v>
      </c>
      <c r="I56" s="4">
        <v>0</v>
      </c>
    </row>
    <row r="57" spans="1:9" x14ac:dyDescent="0.2">
      <c r="A57" s="2">
        <v>11</v>
      </c>
      <c r="B57" s="1" t="s">
        <v>60</v>
      </c>
      <c r="C57" s="4">
        <v>107</v>
      </c>
      <c r="D57" s="8">
        <v>3.02</v>
      </c>
      <c r="E57" s="4">
        <v>89</v>
      </c>
      <c r="F57" s="8">
        <v>5.4</v>
      </c>
      <c r="G57" s="4">
        <v>18</v>
      </c>
      <c r="H57" s="8">
        <v>0.97</v>
      </c>
      <c r="I57" s="4">
        <v>0</v>
      </c>
    </row>
    <row r="58" spans="1:9" x14ac:dyDescent="0.2">
      <c r="A58" s="2">
        <v>12</v>
      </c>
      <c r="B58" s="1" t="s">
        <v>54</v>
      </c>
      <c r="C58" s="4">
        <v>105</v>
      </c>
      <c r="D58" s="8">
        <v>2.97</v>
      </c>
      <c r="E58" s="4">
        <v>73</v>
      </c>
      <c r="F58" s="8">
        <v>4.43</v>
      </c>
      <c r="G58" s="4">
        <v>32</v>
      </c>
      <c r="H58" s="8">
        <v>1.73</v>
      </c>
      <c r="I58" s="4">
        <v>0</v>
      </c>
    </row>
    <row r="59" spans="1:9" x14ac:dyDescent="0.2">
      <c r="A59" s="2">
        <v>13</v>
      </c>
      <c r="B59" s="1" t="s">
        <v>49</v>
      </c>
      <c r="C59" s="4">
        <v>97</v>
      </c>
      <c r="D59" s="8">
        <v>2.74</v>
      </c>
      <c r="E59" s="4">
        <v>39</v>
      </c>
      <c r="F59" s="8">
        <v>2.37</v>
      </c>
      <c r="G59" s="4">
        <v>58</v>
      </c>
      <c r="H59" s="8">
        <v>3.14</v>
      </c>
      <c r="I59" s="4">
        <v>0</v>
      </c>
    </row>
    <row r="60" spans="1:9" x14ac:dyDescent="0.2">
      <c r="A60" s="2">
        <v>14</v>
      </c>
      <c r="B60" s="1" t="s">
        <v>47</v>
      </c>
      <c r="C60" s="4">
        <v>74</v>
      </c>
      <c r="D60" s="8">
        <v>2.09</v>
      </c>
      <c r="E60" s="4">
        <v>1</v>
      </c>
      <c r="F60" s="8">
        <v>0.06</v>
      </c>
      <c r="G60" s="4">
        <v>73</v>
      </c>
      <c r="H60" s="8">
        <v>3.95</v>
      </c>
      <c r="I60" s="4">
        <v>0</v>
      </c>
    </row>
    <row r="61" spans="1:9" x14ac:dyDescent="0.2">
      <c r="A61" s="2">
        <v>15</v>
      </c>
      <c r="B61" s="1" t="s">
        <v>58</v>
      </c>
      <c r="C61" s="4">
        <v>67</v>
      </c>
      <c r="D61" s="8">
        <v>1.89</v>
      </c>
      <c r="E61" s="4">
        <v>26</v>
      </c>
      <c r="F61" s="8">
        <v>1.58</v>
      </c>
      <c r="G61" s="4">
        <v>41</v>
      </c>
      <c r="H61" s="8">
        <v>2.2200000000000002</v>
      </c>
      <c r="I61" s="4">
        <v>0</v>
      </c>
    </row>
    <row r="62" spans="1:9" x14ac:dyDescent="0.2">
      <c r="A62" s="2">
        <v>16</v>
      </c>
      <c r="B62" s="1" t="s">
        <v>46</v>
      </c>
      <c r="C62" s="4">
        <v>59</v>
      </c>
      <c r="D62" s="8">
        <v>1.67</v>
      </c>
      <c r="E62" s="4">
        <v>9</v>
      </c>
      <c r="F62" s="8">
        <v>0.55000000000000004</v>
      </c>
      <c r="G62" s="4">
        <v>50</v>
      </c>
      <c r="H62" s="8">
        <v>2.7</v>
      </c>
      <c r="I62" s="4">
        <v>0</v>
      </c>
    </row>
    <row r="63" spans="1:9" x14ac:dyDescent="0.2">
      <c r="A63" s="2">
        <v>17</v>
      </c>
      <c r="B63" s="1" t="s">
        <v>55</v>
      </c>
      <c r="C63" s="4">
        <v>56</v>
      </c>
      <c r="D63" s="8">
        <v>1.58</v>
      </c>
      <c r="E63" s="4">
        <v>20</v>
      </c>
      <c r="F63" s="8">
        <v>1.21</v>
      </c>
      <c r="G63" s="4">
        <v>36</v>
      </c>
      <c r="H63" s="8">
        <v>1.95</v>
      </c>
      <c r="I63" s="4">
        <v>0</v>
      </c>
    </row>
    <row r="64" spans="1:9" x14ac:dyDescent="0.2">
      <c r="A64" s="2">
        <v>18</v>
      </c>
      <c r="B64" s="1" t="s">
        <v>62</v>
      </c>
      <c r="C64" s="4">
        <v>49</v>
      </c>
      <c r="D64" s="8">
        <v>1.38</v>
      </c>
      <c r="E64" s="4">
        <v>35</v>
      </c>
      <c r="F64" s="8">
        <v>2.12</v>
      </c>
      <c r="G64" s="4">
        <v>14</v>
      </c>
      <c r="H64" s="8">
        <v>0.76</v>
      </c>
      <c r="I64" s="4">
        <v>0</v>
      </c>
    </row>
    <row r="65" spans="1:9" x14ac:dyDescent="0.2">
      <c r="A65" s="2">
        <v>19</v>
      </c>
      <c r="B65" s="1" t="s">
        <v>48</v>
      </c>
      <c r="C65" s="4">
        <v>45</v>
      </c>
      <c r="D65" s="8">
        <v>1.27</v>
      </c>
      <c r="E65" s="4">
        <v>8</v>
      </c>
      <c r="F65" s="8">
        <v>0.49</v>
      </c>
      <c r="G65" s="4">
        <v>37</v>
      </c>
      <c r="H65" s="8">
        <v>2</v>
      </c>
      <c r="I65" s="4">
        <v>0</v>
      </c>
    </row>
    <row r="66" spans="1:9" x14ac:dyDescent="0.2">
      <c r="A66" s="2">
        <v>19</v>
      </c>
      <c r="B66" s="1" t="s">
        <v>61</v>
      </c>
      <c r="C66" s="4">
        <v>45</v>
      </c>
      <c r="D66" s="8">
        <v>1.27</v>
      </c>
      <c r="E66" s="4">
        <v>0</v>
      </c>
      <c r="F66" s="8">
        <v>0</v>
      </c>
      <c r="G66" s="4">
        <v>41</v>
      </c>
      <c r="H66" s="8">
        <v>2.2200000000000002</v>
      </c>
      <c r="I66" s="4">
        <v>0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56</v>
      </c>
      <c r="C69" s="4">
        <v>269</v>
      </c>
      <c r="D69" s="8">
        <v>16.350000000000001</v>
      </c>
      <c r="E69" s="4">
        <v>236</v>
      </c>
      <c r="F69" s="8">
        <v>25.32</v>
      </c>
      <c r="G69" s="4">
        <v>33</v>
      </c>
      <c r="H69" s="8">
        <v>4.83</v>
      </c>
      <c r="I69" s="4">
        <v>0</v>
      </c>
    </row>
    <row r="70" spans="1:9" x14ac:dyDescent="0.2">
      <c r="A70" s="2">
        <v>2</v>
      </c>
      <c r="B70" s="1" t="s">
        <v>57</v>
      </c>
      <c r="C70" s="4">
        <v>211</v>
      </c>
      <c r="D70" s="8">
        <v>12.83</v>
      </c>
      <c r="E70" s="4">
        <v>174</v>
      </c>
      <c r="F70" s="8">
        <v>18.670000000000002</v>
      </c>
      <c r="G70" s="4">
        <v>36</v>
      </c>
      <c r="H70" s="8">
        <v>5.27</v>
      </c>
      <c r="I70" s="4">
        <v>1</v>
      </c>
    </row>
    <row r="71" spans="1:9" x14ac:dyDescent="0.2">
      <c r="A71" s="2">
        <v>3</v>
      </c>
      <c r="B71" s="1" t="s">
        <v>52</v>
      </c>
      <c r="C71" s="4">
        <v>140</v>
      </c>
      <c r="D71" s="8">
        <v>8.51</v>
      </c>
      <c r="E71" s="4">
        <v>71</v>
      </c>
      <c r="F71" s="8">
        <v>7.62</v>
      </c>
      <c r="G71" s="4">
        <v>69</v>
      </c>
      <c r="H71" s="8">
        <v>10.1</v>
      </c>
      <c r="I71" s="4">
        <v>0</v>
      </c>
    </row>
    <row r="72" spans="1:9" x14ac:dyDescent="0.2">
      <c r="A72" s="2">
        <v>4</v>
      </c>
      <c r="B72" s="1" t="s">
        <v>53</v>
      </c>
      <c r="C72" s="4">
        <v>98</v>
      </c>
      <c r="D72" s="8">
        <v>5.96</v>
      </c>
      <c r="E72" s="4">
        <v>51</v>
      </c>
      <c r="F72" s="8">
        <v>5.47</v>
      </c>
      <c r="G72" s="4">
        <v>47</v>
      </c>
      <c r="H72" s="8">
        <v>6.88</v>
      </c>
      <c r="I72" s="4">
        <v>0</v>
      </c>
    </row>
    <row r="73" spans="1:9" x14ac:dyDescent="0.2">
      <c r="A73" s="2">
        <v>5</v>
      </c>
      <c r="B73" s="1" t="s">
        <v>43</v>
      </c>
      <c r="C73" s="4">
        <v>72</v>
      </c>
      <c r="D73" s="8">
        <v>4.38</v>
      </c>
      <c r="E73" s="4">
        <v>19</v>
      </c>
      <c r="F73" s="8">
        <v>2.04</v>
      </c>
      <c r="G73" s="4">
        <v>53</v>
      </c>
      <c r="H73" s="8">
        <v>7.76</v>
      </c>
      <c r="I73" s="4">
        <v>0</v>
      </c>
    </row>
    <row r="74" spans="1:9" x14ac:dyDescent="0.2">
      <c r="A74" s="2">
        <v>5</v>
      </c>
      <c r="B74" s="1" t="s">
        <v>44</v>
      </c>
      <c r="C74" s="4">
        <v>72</v>
      </c>
      <c r="D74" s="8">
        <v>4.38</v>
      </c>
      <c r="E74" s="4">
        <v>37</v>
      </c>
      <c r="F74" s="8">
        <v>3.97</v>
      </c>
      <c r="G74" s="4">
        <v>35</v>
      </c>
      <c r="H74" s="8">
        <v>5.12</v>
      </c>
      <c r="I74" s="4">
        <v>0</v>
      </c>
    </row>
    <row r="75" spans="1:9" x14ac:dyDescent="0.2">
      <c r="A75" s="2">
        <v>7</v>
      </c>
      <c r="B75" s="1" t="s">
        <v>50</v>
      </c>
      <c r="C75" s="4">
        <v>67</v>
      </c>
      <c r="D75" s="8">
        <v>4.07</v>
      </c>
      <c r="E75" s="4">
        <v>44</v>
      </c>
      <c r="F75" s="8">
        <v>4.72</v>
      </c>
      <c r="G75" s="4">
        <v>23</v>
      </c>
      <c r="H75" s="8">
        <v>3.37</v>
      </c>
      <c r="I75" s="4">
        <v>0</v>
      </c>
    </row>
    <row r="76" spans="1:9" x14ac:dyDescent="0.2">
      <c r="A76" s="2">
        <v>8</v>
      </c>
      <c r="B76" s="1" t="s">
        <v>49</v>
      </c>
      <c r="C76" s="4">
        <v>66</v>
      </c>
      <c r="D76" s="8">
        <v>4.01</v>
      </c>
      <c r="E76" s="4">
        <v>43</v>
      </c>
      <c r="F76" s="8">
        <v>4.6100000000000003</v>
      </c>
      <c r="G76" s="4">
        <v>23</v>
      </c>
      <c r="H76" s="8">
        <v>3.37</v>
      </c>
      <c r="I76" s="4">
        <v>0</v>
      </c>
    </row>
    <row r="77" spans="1:9" x14ac:dyDescent="0.2">
      <c r="A77" s="2">
        <v>9</v>
      </c>
      <c r="B77" s="1" t="s">
        <v>51</v>
      </c>
      <c r="C77" s="4">
        <v>57</v>
      </c>
      <c r="D77" s="8">
        <v>3.47</v>
      </c>
      <c r="E77" s="4">
        <v>33</v>
      </c>
      <c r="F77" s="8">
        <v>3.54</v>
      </c>
      <c r="G77" s="4">
        <v>24</v>
      </c>
      <c r="H77" s="8">
        <v>3.51</v>
      </c>
      <c r="I77" s="4">
        <v>0</v>
      </c>
    </row>
    <row r="78" spans="1:9" x14ac:dyDescent="0.2">
      <c r="A78" s="2">
        <v>10</v>
      </c>
      <c r="B78" s="1" t="s">
        <v>59</v>
      </c>
      <c r="C78" s="4">
        <v>54</v>
      </c>
      <c r="D78" s="8">
        <v>3.28</v>
      </c>
      <c r="E78" s="4">
        <v>32</v>
      </c>
      <c r="F78" s="8">
        <v>3.43</v>
      </c>
      <c r="G78" s="4">
        <v>17</v>
      </c>
      <c r="H78" s="8">
        <v>2.4900000000000002</v>
      </c>
      <c r="I78" s="4">
        <v>4</v>
      </c>
    </row>
    <row r="79" spans="1:9" x14ac:dyDescent="0.2">
      <c r="A79" s="2">
        <v>11</v>
      </c>
      <c r="B79" s="1" t="s">
        <v>61</v>
      </c>
      <c r="C79" s="4">
        <v>43</v>
      </c>
      <c r="D79" s="8">
        <v>2.61</v>
      </c>
      <c r="E79" s="4">
        <v>0</v>
      </c>
      <c r="F79" s="8">
        <v>0</v>
      </c>
      <c r="G79" s="4">
        <v>34</v>
      </c>
      <c r="H79" s="8">
        <v>4.9800000000000004</v>
      </c>
      <c r="I79" s="4">
        <v>0</v>
      </c>
    </row>
    <row r="80" spans="1:9" x14ac:dyDescent="0.2">
      <c r="A80" s="2">
        <v>12</v>
      </c>
      <c r="B80" s="1" t="s">
        <v>54</v>
      </c>
      <c r="C80" s="4">
        <v>39</v>
      </c>
      <c r="D80" s="8">
        <v>2.37</v>
      </c>
      <c r="E80" s="4">
        <v>32</v>
      </c>
      <c r="F80" s="8">
        <v>3.43</v>
      </c>
      <c r="G80" s="4">
        <v>7</v>
      </c>
      <c r="H80" s="8">
        <v>1.02</v>
      </c>
      <c r="I80" s="4">
        <v>0</v>
      </c>
    </row>
    <row r="81" spans="1:9" x14ac:dyDescent="0.2">
      <c r="A81" s="2">
        <v>13</v>
      </c>
      <c r="B81" s="1" t="s">
        <v>60</v>
      </c>
      <c r="C81" s="4">
        <v>37</v>
      </c>
      <c r="D81" s="8">
        <v>2.25</v>
      </c>
      <c r="E81" s="4">
        <v>32</v>
      </c>
      <c r="F81" s="8">
        <v>3.43</v>
      </c>
      <c r="G81" s="4">
        <v>5</v>
      </c>
      <c r="H81" s="8">
        <v>0.73</v>
      </c>
      <c r="I81" s="4">
        <v>0</v>
      </c>
    </row>
    <row r="82" spans="1:9" x14ac:dyDescent="0.2">
      <c r="A82" s="2">
        <v>14</v>
      </c>
      <c r="B82" s="1" t="s">
        <v>45</v>
      </c>
      <c r="C82" s="4">
        <v>36</v>
      </c>
      <c r="D82" s="8">
        <v>2.19</v>
      </c>
      <c r="E82" s="4">
        <v>9</v>
      </c>
      <c r="F82" s="8">
        <v>0.97</v>
      </c>
      <c r="G82" s="4">
        <v>27</v>
      </c>
      <c r="H82" s="8">
        <v>3.95</v>
      </c>
      <c r="I82" s="4">
        <v>0</v>
      </c>
    </row>
    <row r="83" spans="1:9" x14ac:dyDescent="0.2">
      <c r="A83" s="2">
        <v>15</v>
      </c>
      <c r="B83" s="1" t="s">
        <v>55</v>
      </c>
      <c r="C83" s="4">
        <v>29</v>
      </c>
      <c r="D83" s="8">
        <v>1.76</v>
      </c>
      <c r="E83" s="4">
        <v>9</v>
      </c>
      <c r="F83" s="8">
        <v>0.97</v>
      </c>
      <c r="G83" s="4">
        <v>19</v>
      </c>
      <c r="H83" s="8">
        <v>2.78</v>
      </c>
      <c r="I83" s="4">
        <v>0</v>
      </c>
    </row>
    <row r="84" spans="1:9" x14ac:dyDescent="0.2">
      <c r="A84" s="2">
        <v>16</v>
      </c>
      <c r="B84" s="1" t="s">
        <v>68</v>
      </c>
      <c r="C84" s="4">
        <v>21</v>
      </c>
      <c r="D84" s="8">
        <v>1.28</v>
      </c>
      <c r="E84" s="4">
        <v>4</v>
      </c>
      <c r="F84" s="8">
        <v>0.43</v>
      </c>
      <c r="G84" s="4">
        <v>16</v>
      </c>
      <c r="H84" s="8">
        <v>2.34</v>
      </c>
      <c r="I84" s="4">
        <v>1</v>
      </c>
    </row>
    <row r="85" spans="1:9" x14ac:dyDescent="0.2">
      <c r="A85" s="2">
        <v>17</v>
      </c>
      <c r="B85" s="1" t="s">
        <v>63</v>
      </c>
      <c r="C85" s="4">
        <v>17</v>
      </c>
      <c r="D85" s="8">
        <v>1.03</v>
      </c>
      <c r="E85" s="4">
        <v>2</v>
      </c>
      <c r="F85" s="8">
        <v>0.21</v>
      </c>
      <c r="G85" s="4">
        <v>15</v>
      </c>
      <c r="H85" s="8">
        <v>2.2000000000000002</v>
      </c>
      <c r="I85" s="4">
        <v>0</v>
      </c>
    </row>
    <row r="86" spans="1:9" x14ac:dyDescent="0.2">
      <c r="A86" s="2">
        <v>17</v>
      </c>
      <c r="B86" s="1" t="s">
        <v>66</v>
      </c>
      <c r="C86" s="4">
        <v>17</v>
      </c>
      <c r="D86" s="8">
        <v>1.03</v>
      </c>
      <c r="E86" s="4">
        <v>7</v>
      </c>
      <c r="F86" s="8">
        <v>0.75</v>
      </c>
      <c r="G86" s="4">
        <v>9</v>
      </c>
      <c r="H86" s="8">
        <v>1.32</v>
      </c>
      <c r="I86" s="4">
        <v>0</v>
      </c>
    </row>
    <row r="87" spans="1:9" x14ac:dyDescent="0.2">
      <c r="A87" s="2">
        <v>17</v>
      </c>
      <c r="B87" s="1" t="s">
        <v>58</v>
      </c>
      <c r="C87" s="4">
        <v>17</v>
      </c>
      <c r="D87" s="8">
        <v>1.03</v>
      </c>
      <c r="E87" s="4">
        <v>6</v>
      </c>
      <c r="F87" s="8">
        <v>0.64</v>
      </c>
      <c r="G87" s="4">
        <v>11</v>
      </c>
      <c r="H87" s="8">
        <v>1.61</v>
      </c>
      <c r="I87" s="4">
        <v>0</v>
      </c>
    </row>
    <row r="88" spans="1:9" x14ac:dyDescent="0.2">
      <c r="A88" s="2">
        <v>20</v>
      </c>
      <c r="B88" s="1" t="s">
        <v>64</v>
      </c>
      <c r="C88" s="4">
        <v>15</v>
      </c>
      <c r="D88" s="8">
        <v>0.91</v>
      </c>
      <c r="E88" s="4">
        <v>4</v>
      </c>
      <c r="F88" s="8">
        <v>0.43</v>
      </c>
      <c r="G88" s="4">
        <v>11</v>
      </c>
      <c r="H88" s="8">
        <v>1.61</v>
      </c>
      <c r="I88" s="4">
        <v>0</v>
      </c>
    </row>
    <row r="89" spans="1:9" x14ac:dyDescent="0.2">
      <c r="A89" s="2">
        <v>20</v>
      </c>
      <c r="B89" s="1" t="s">
        <v>65</v>
      </c>
      <c r="C89" s="4">
        <v>15</v>
      </c>
      <c r="D89" s="8">
        <v>0.91</v>
      </c>
      <c r="E89" s="4">
        <v>9</v>
      </c>
      <c r="F89" s="8">
        <v>0.97</v>
      </c>
      <c r="G89" s="4">
        <v>6</v>
      </c>
      <c r="H89" s="8">
        <v>0.88</v>
      </c>
      <c r="I89" s="4">
        <v>0</v>
      </c>
    </row>
    <row r="90" spans="1:9" x14ac:dyDescent="0.2">
      <c r="A90" s="2">
        <v>20</v>
      </c>
      <c r="B90" s="1" t="s">
        <v>67</v>
      </c>
      <c r="C90" s="4">
        <v>15</v>
      </c>
      <c r="D90" s="8">
        <v>0.91</v>
      </c>
      <c r="E90" s="4">
        <v>7</v>
      </c>
      <c r="F90" s="8">
        <v>0.75</v>
      </c>
      <c r="G90" s="4">
        <v>8</v>
      </c>
      <c r="H90" s="8">
        <v>1.17</v>
      </c>
      <c r="I90" s="4">
        <v>0</v>
      </c>
    </row>
    <row r="91" spans="1:9" x14ac:dyDescent="0.2">
      <c r="A91" s="2">
        <v>20</v>
      </c>
      <c r="B91" s="1" t="s">
        <v>62</v>
      </c>
      <c r="C91" s="4">
        <v>15</v>
      </c>
      <c r="D91" s="8">
        <v>0.91</v>
      </c>
      <c r="E91" s="4">
        <v>11</v>
      </c>
      <c r="F91" s="8">
        <v>1.18</v>
      </c>
      <c r="G91" s="4">
        <v>4</v>
      </c>
      <c r="H91" s="8">
        <v>0.59</v>
      </c>
      <c r="I91" s="4">
        <v>0</v>
      </c>
    </row>
    <row r="92" spans="1:9" x14ac:dyDescent="0.2">
      <c r="A92" s="1"/>
      <c r="C92" s="4"/>
      <c r="D92" s="8"/>
      <c r="E92" s="4"/>
      <c r="F92" s="8"/>
      <c r="G92" s="4"/>
      <c r="H92" s="8"/>
      <c r="I92" s="4"/>
    </row>
    <row r="93" spans="1:9" x14ac:dyDescent="0.2">
      <c r="A93" s="1" t="s">
        <v>4</v>
      </c>
      <c r="C93" s="4"/>
      <c r="D93" s="8"/>
      <c r="E93" s="4"/>
      <c r="F93" s="8"/>
      <c r="G93" s="4"/>
      <c r="H93" s="8"/>
      <c r="I93" s="4"/>
    </row>
    <row r="94" spans="1:9" x14ac:dyDescent="0.2">
      <c r="A94" s="2">
        <v>1</v>
      </c>
      <c r="B94" s="1" t="s">
        <v>57</v>
      </c>
      <c r="C94" s="4">
        <v>103</v>
      </c>
      <c r="D94" s="8">
        <v>12.94</v>
      </c>
      <c r="E94" s="4">
        <v>92</v>
      </c>
      <c r="F94" s="8">
        <v>22.55</v>
      </c>
      <c r="G94" s="4">
        <v>11</v>
      </c>
      <c r="H94" s="8">
        <v>2.93</v>
      </c>
      <c r="I94" s="4">
        <v>0</v>
      </c>
    </row>
    <row r="95" spans="1:9" x14ac:dyDescent="0.2">
      <c r="A95" s="2">
        <v>2</v>
      </c>
      <c r="B95" s="1" t="s">
        <v>56</v>
      </c>
      <c r="C95" s="4">
        <v>99</v>
      </c>
      <c r="D95" s="8">
        <v>12.44</v>
      </c>
      <c r="E95" s="4">
        <v>85</v>
      </c>
      <c r="F95" s="8">
        <v>20.83</v>
      </c>
      <c r="G95" s="4">
        <v>14</v>
      </c>
      <c r="H95" s="8">
        <v>3.73</v>
      </c>
      <c r="I95" s="4">
        <v>0</v>
      </c>
    </row>
    <row r="96" spans="1:9" x14ac:dyDescent="0.2">
      <c r="A96" s="2">
        <v>3</v>
      </c>
      <c r="B96" s="1" t="s">
        <v>52</v>
      </c>
      <c r="C96" s="4">
        <v>82</v>
      </c>
      <c r="D96" s="8">
        <v>10.3</v>
      </c>
      <c r="E96" s="4">
        <v>40</v>
      </c>
      <c r="F96" s="8">
        <v>9.8000000000000007</v>
      </c>
      <c r="G96" s="4">
        <v>42</v>
      </c>
      <c r="H96" s="8">
        <v>11.2</v>
      </c>
      <c r="I96" s="4">
        <v>0</v>
      </c>
    </row>
    <row r="97" spans="1:9" x14ac:dyDescent="0.2">
      <c r="A97" s="2">
        <v>4</v>
      </c>
      <c r="B97" s="1" t="s">
        <v>50</v>
      </c>
      <c r="C97" s="4">
        <v>64</v>
      </c>
      <c r="D97" s="8">
        <v>8.0399999999999991</v>
      </c>
      <c r="E97" s="4">
        <v>31</v>
      </c>
      <c r="F97" s="8">
        <v>7.6</v>
      </c>
      <c r="G97" s="4">
        <v>33</v>
      </c>
      <c r="H97" s="8">
        <v>8.8000000000000007</v>
      </c>
      <c r="I97" s="4">
        <v>0</v>
      </c>
    </row>
    <row r="98" spans="1:9" x14ac:dyDescent="0.2">
      <c r="A98" s="2">
        <v>5</v>
      </c>
      <c r="B98" s="1" t="s">
        <v>43</v>
      </c>
      <c r="C98" s="4">
        <v>34</v>
      </c>
      <c r="D98" s="8">
        <v>4.2699999999999996</v>
      </c>
      <c r="E98" s="4">
        <v>7</v>
      </c>
      <c r="F98" s="8">
        <v>1.72</v>
      </c>
      <c r="G98" s="4">
        <v>27</v>
      </c>
      <c r="H98" s="8">
        <v>7.2</v>
      </c>
      <c r="I98" s="4">
        <v>0</v>
      </c>
    </row>
    <row r="99" spans="1:9" x14ac:dyDescent="0.2">
      <c r="A99" s="2">
        <v>5</v>
      </c>
      <c r="B99" s="1" t="s">
        <v>59</v>
      </c>
      <c r="C99" s="4">
        <v>34</v>
      </c>
      <c r="D99" s="8">
        <v>4.2699999999999996</v>
      </c>
      <c r="E99" s="4">
        <v>19</v>
      </c>
      <c r="F99" s="8">
        <v>4.66</v>
      </c>
      <c r="G99" s="4">
        <v>7</v>
      </c>
      <c r="H99" s="8">
        <v>1.87</v>
      </c>
      <c r="I99" s="4">
        <v>0</v>
      </c>
    </row>
    <row r="100" spans="1:9" x14ac:dyDescent="0.2">
      <c r="A100" s="2">
        <v>7</v>
      </c>
      <c r="B100" s="1" t="s">
        <v>69</v>
      </c>
      <c r="C100" s="4">
        <v>26</v>
      </c>
      <c r="D100" s="8">
        <v>3.27</v>
      </c>
      <c r="E100" s="4">
        <v>8</v>
      </c>
      <c r="F100" s="8">
        <v>1.96</v>
      </c>
      <c r="G100" s="4">
        <v>18</v>
      </c>
      <c r="H100" s="8">
        <v>4.8</v>
      </c>
      <c r="I100" s="4">
        <v>0</v>
      </c>
    </row>
    <row r="101" spans="1:9" x14ac:dyDescent="0.2">
      <c r="A101" s="2">
        <v>7</v>
      </c>
      <c r="B101" s="1" t="s">
        <v>51</v>
      </c>
      <c r="C101" s="4">
        <v>26</v>
      </c>
      <c r="D101" s="8">
        <v>3.27</v>
      </c>
      <c r="E101" s="4">
        <v>12</v>
      </c>
      <c r="F101" s="8">
        <v>2.94</v>
      </c>
      <c r="G101" s="4">
        <v>14</v>
      </c>
      <c r="H101" s="8">
        <v>3.73</v>
      </c>
      <c r="I101" s="4">
        <v>0</v>
      </c>
    </row>
    <row r="102" spans="1:9" x14ac:dyDescent="0.2">
      <c r="A102" s="2">
        <v>9</v>
      </c>
      <c r="B102" s="1" t="s">
        <v>44</v>
      </c>
      <c r="C102" s="4">
        <v>24</v>
      </c>
      <c r="D102" s="8">
        <v>3.02</v>
      </c>
      <c r="E102" s="4">
        <v>7</v>
      </c>
      <c r="F102" s="8">
        <v>1.72</v>
      </c>
      <c r="G102" s="4">
        <v>17</v>
      </c>
      <c r="H102" s="8">
        <v>4.53</v>
      </c>
      <c r="I102" s="4">
        <v>0</v>
      </c>
    </row>
    <row r="103" spans="1:9" x14ac:dyDescent="0.2">
      <c r="A103" s="2">
        <v>9</v>
      </c>
      <c r="B103" s="1" t="s">
        <v>53</v>
      </c>
      <c r="C103" s="4">
        <v>24</v>
      </c>
      <c r="D103" s="8">
        <v>3.02</v>
      </c>
      <c r="E103" s="4">
        <v>7</v>
      </c>
      <c r="F103" s="8">
        <v>1.72</v>
      </c>
      <c r="G103" s="4">
        <v>16</v>
      </c>
      <c r="H103" s="8">
        <v>4.2699999999999996</v>
      </c>
      <c r="I103" s="4">
        <v>0</v>
      </c>
    </row>
    <row r="104" spans="1:9" x14ac:dyDescent="0.2">
      <c r="A104" s="2">
        <v>11</v>
      </c>
      <c r="B104" s="1" t="s">
        <v>45</v>
      </c>
      <c r="C104" s="4">
        <v>23</v>
      </c>
      <c r="D104" s="8">
        <v>2.89</v>
      </c>
      <c r="E104" s="4">
        <v>7</v>
      </c>
      <c r="F104" s="8">
        <v>1.72</v>
      </c>
      <c r="G104" s="4">
        <v>16</v>
      </c>
      <c r="H104" s="8">
        <v>4.2699999999999996</v>
      </c>
      <c r="I104" s="4">
        <v>0</v>
      </c>
    </row>
    <row r="105" spans="1:9" x14ac:dyDescent="0.2">
      <c r="A105" s="2">
        <v>12</v>
      </c>
      <c r="B105" s="1" t="s">
        <v>64</v>
      </c>
      <c r="C105" s="4">
        <v>22</v>
      </c>
      <c r="D105" s="8">
        <v>2.76</v>
      </c>
      <c r="E105" s="4">
        <v>2</v>
      </c>
      <c r="F105" s="8">
        <v>0.49</v>
      </c>
      <c r="G105" s="4">
        <v>20</v>
      </c>
      <c r="H105" s="8">
        <v>5.33</v>
      </c>
      <c r="I105" s="4">
        <v>0</v>
      </c>
    </row>
    <row r="106" spans="1:9" x14ac:dyDescent="0.2">
      <c r="A106" s="2">
        <v>13</v>
      </c>
      <c r="B106" s="1" t="s">
        <v>60</v>
      </c>
      <c r="C106" s="4">
        <v>19</v>
      </c>
      <c r="D106" s="8">
        <v>2.39</v>
      </c>
      <c r="E106" s="4">
        <v>18</v>
      </c>
      <c r="F106" s="8">
        <v>4.41</v>
      </c>
      <c r="G106" s="4">
        <v>1</v>
      </c>
      <c r="H106" s="8">
        <v>0.27</v>
      </c>
      <c r="I106" s="4">
        <v>0</v>
      </c>
    </row>
    <row r="107" spans="1:9" x14ac:dyDescent="0.2">
      <c r="A107" s="2">
        <v>14</v>
      </c>
      <c r="B107" s="1" t="s">
        <v>49</v>
      </c>
      <c r="C107" s="4">
        <v>18</v>
      </c>
      <c r="D107" s="8">
        <v>2.2599999999999998</v>
      </c>
      <c r="E107" s="4">
        <v>8</v>
      </c>
      <c r="F107" s="8">
        <v>1.96</v>
      </c>
      <c r="G107" s="4">
        <v>10</v>
      </c>
      <c r="H107" s="8">
        <v>2.67</v>
      </c>
      <c r="I107" s="4">
        <v>0</v>
      </c>
    </row>
    <row r="108" spans="1:9" x14ac:dyDescent="0.2">
      <c r="A108" s="2">
        <v>15</v>
      </c>
      <c r="B108" s="1" t="s">
        <v>55</v>
      </c>
      <c r="C108" s="4">
        <v>17</v>
      </c>
      <c r="D108" s="8">
        <v>2.14</v>
      </c>
      <c r="E108" s="4">
        <v>7</v>
      </c>
      <c r="F108" s="8">
        <v>1.72</v>
      </c>
      <c r="G108" s="4">
        <v>10</v>
      </c>
      <c r="H108" s="8">
        <v>2.67</v>
      </c>
      <c r="I108" s="4">
        <v>0</v>
      </c>
    </row>
    <row r="109" spans="1:9" x14ac:dyDescent="0.2">
      <c r="A109" s="2">
        <v>16</v>
      </c>
      <c r="B109" s="1" t="s">
        <v>46</v>
      </c>
      <c r="C109" s="4">
        <v>13</v>
      </c>
      <c r="D109" s="8">
        <v>1.63</v>
      </c>
      <c r="E109" s="4">
        <v>2</v>
      </c>
      <c r="F109" s="8">
        <v>0.49</v>
      </c>
      <c r="G109" s="4">
        <v>11</v>
      </c>
      <c r="H109" s="8">
        <v>2.93</v>
      </c>
      <c r="I109" s="4">
        <v>0</v>
      </c>
    </row>
    <row r="110" spans="1:9" x14ac:dyDescent="0.2">
      <c r="A110" s="2">
        <v>16</v>
      </c>
      <c r="B110" s="1" t="s">
        <v>54</v>
      </c>
      <c r="C110" s="4">
        <v>13</v>
      </c>
      <c r="D110" s="8">
        <v>1.63</v>
      </c>
      <c r="E110" s="4">
        <v>10</v>
      </c>
      <c r="F110" s="8">
        <v>2.4500000000000002</v>
      </c>
      <c r="G110" s="4">
        <v>3</v>
      </c>
      <c r="H110" s="8">
        <v>0.8</v>
      </c>
      <c r="I110" s="4">
        <v>0</v>
      </c>
    </row>
    <row r="111" spans="1:9" x14ac:dyDescent="0.2">
      <c r="A111" s="2">
        <v>18</v>
      </c>
      <c r="B111" s="1" t="s">
        <v>58</v>
      </c>
      <c r="C111" s="4">
        <v>12</v>
      </c>
      <c r="D111" s="8">
        <v>1.51</v>
      </c>
      <c r="E111" s="4">
        <v>6</v>
      </c>
      <c r="F111" s="8">
        <v>1.47</v>
      </c>
      <c r="G111" s="4">
        <v>6</v>
      </c>
      <c r="H111" s="8">
        <v>1.6</v>
      </c>
      <c r="I111" s="4">
        <v>0</v>
      </c>
    </row>
    <row r="112" spans="1:9" x14ac:dyDescent="0.2">
      <c r="A112" s="2">
        <v>19</v>
      </c>
      <c r="B112" s="1" t="s">
        <v>48</v>
      </c>
      <c r="C112" s="4">
        <v>10</v>
      </c>
      <c r="D112" s="8">
        <v>1.26</v>
      </c>
      <c r="E112" s="4">
        <v>2</v>
      </c>
      <c r="F112" s="8">
        <v>0.49</v>
      </c>
      <c r="G112" s="4">
        <v>8</v>
      </c>
      <c r="H112" s="8">
        <v>2.13</v>
      </c>
      <c r="I112" s="4">
        <v>0</v>
      </c>
    </row>
    <row r="113" spans="1:9" x14ac:dyDescent="0.2">
      <c r="A113" s="2">
        <v>20</v>
      </c>
      <c r="B113" s="1" t="s">
        <v>47</v>
      </c>
      <c r="C113" s="4">
        <v>9</v>
      </c>
      <c r="D113" s="8">
        <v>1.1299999999999999</v>
      </c>
      <c r="E113" s="4">
        <v>2</v>
      </c>
      <c r="F113" s="8">
        <v>0.49</v>
      </c>
      <c r="G113" s="4">
        <v>7</v>
      </c>
      <c r="H113" s="8">
        <v>1.87</v>
      </c>
      <c r="I113" s="4">
        <v>0</v>
      </c>
    </row>
    <row r="114" spans="1:9" x14ac:dyDescent="0.2">
      <c r="A114" s="1"/>
      <c r="C114" s="4"/>
      <c r="D114" s="8"/>
      <c r="E114" s="4"/>
      <c r="F114" s="8"/>
      <c r="G114" s="4"/>
      <c r="H114" s="8"/>
      <c r="I114" s="4"/>
    </row>
    <row r="115" spans="1:9" x14ac:dyDescent="0.2">
      <c r="A115" s="1" t="s">
        <v>5</v>
      </c>
      <c r="C115" s="4"/>
      <c r="D115" s="8"/>
      <c r="E115" s="4"/>
      <c r="F115" s="8"/>
      <c r="G115" s="4"/>
      <c r="H115" s="8"/>
      <c r="I115" s="4"/>
    </row>
    <row r="116" spans="1:9" x14ac:dyDescent="0.2">
      <c r="A116" s="2">
        <v>1</v>
      </c>
      <c r="B116" s="1" t="s">
        <v>57</v>
      </c>
      <c r="C116" s="4">
        <v>30</v>
      </c>
      <c r="D116" s="8">
        <v>15.54</v>
      </c>
      <c r="E116" s="4">
        <v>28</v>
      </c>
      <c r="F116" s="8">
        <v>24.14</v>
      </c>
      <c r="G116" s="4">
        <v>2</v>
      </c>
      <c r="H116" s="8">
        <v>3.23</v>
      </c>
      <c r="I116" s="4">
        <v>0</v>
      </c>
    </row>
    <row r="117" spans="1:9" x14ac:dyDescent="0.2">
      <c r="A117" s="2">
        <v>2</v>
      </c>
      <c r="B117" s="1" t="s">
        <v>50</v>
      </c>
      <c r="C117" s="4">
        <v>21</v>
      </c>
      <c r="D117" s="8">
        <v>10.88</v>
      </c>
      <c r="E117" s="4">
        <v>18</v>
      </c>
      <c r="F117" s="8">
        <v>15.52</v>
      </c>
      <c r="G117" s="4">
        <v>3</v>
      </c>
      <c r="H117" s="8">
        <v>4.84</v>
      </c>
      <c r="I117" s="4">
        <v>0</v>
      </c>
    </row>
    <row r="118" spans="1:9" x14ac:dyDescent="0.2">
      <c r="A118" s="2">
        <v>3</v>
      </c>
      <c r="B118" s="1" t="s">
        <v>65</v>
      </c>
      <c r="C118" s="4">
        <v>16</v>
      </c>
      <c r="D118" s="8">
        <v>8.2899999999999991</v>
      </c>
      <c r="E118" s="4">
        <v>13</v>
      </c>
      <c r="F118" s="8">
        <v>11.21</v>
      </c>
      <c r="G118" s="4">
        <v>3</v>
      </c>
      <c r="H118" s="8">
        <v>4.84</v>
      </c>
      <c r="I118" s="4">
        <v>0</v>
      </c>
    </row>
    <row r="119" spans="1:9" x14ac:dyDescent="0.2">
      <c r="A119" s="2">
        <v>4</v>
      </c>
      <c r="B119" s="1" t="s">
        <v>59</v>
      </c>
      <c r="C119" s="4">
        <v>14</v>
      </c>
      <c r="D119" s="8">
        <v>7.25</v>
      </c>
      <c r="E119" s="4">
        <v>4</v>
      </c>
      <c r="F119" s="8">
        <v>3.45</v>
      </c>
      <c r="G119" s="4">
        <v>1</v>
      </c>
      <c r="H119" s="8">
        <v>1.61</v>
      </c>
      <c r="I119" s="4">
        <v>0</v>
      </c>
    </row>
    <row r="120" spans="1:9" x14ac:dyDescent="0.2">
      <c r="A120" s="2">
        <v>5</v>
      </c>
      <c r="B120" s="1" t="s">
        <v>52</v>
      </c>
      <c r="C120" s="4">
        <v>13</v>
      </c>
      <c r="D120" s="8">
        <v>6.74</v>
      </c>
      <c r="E120" s="4">
        <v>8</v>
      </c>
      <c r="F120" s="8">
        <v>6.9</v>
      </c>
      <c r="G120" s="4">
        <v>5</v>
      </c>
      <c r="H120" s="8">
        <v>8.06</v>
      </c>
      <c r="I120" s="4">
        <v>0</v>
      </c>
    </row>
    <row r="121" spans="1:9" x14ac:dyDescent="0.2">
      <c r="A121" s="2">
        <v>5</v>
      </c>
      <c r="B121" s="1" t="s">
        <v>56</v>
      </c>
      <c r="C121" s="4">
        <v>13</v>
      </c>
      <c r="D121" s="8">
        <v>6.74</v>
      </c>
      <c r="E121" s="4">
        <v>12</v>
      </c>
      <c r="F121" s="8">
        <v>10.34</v>
      </c>
      <c r="G121" s="4">
        <v>1</v>
      </c>
      <c r="H121" s="8">
        <v>1.61</v>
      </c>
      <c r="I121" s="4">
        <v>0</v>
      </c>
    </row>
    <row r="122" spans="1:9" x14ac:dyDescent="0.2">
      <c r="A122" s="2">
        <v>7</v>
      </c>
      <c r="B122" s="1" t="s">
        <v>43</v>
      </c>
      <c r="C122" s="4">
        <v>10</v>
      </c>
      <c r="D122" s="8">
        <v>5.18</v>
      </c>
      <c r="E122" s="4">
        <v>2</v>
      </c>
      <c r="F122" s="8">
        <v>1.72</v>
      </c>
      <c r="G122" s="4">
        <v>8</v>
      </c>
      <c r="H122" s="8">
        <v>12.9</v>
      </c>
      <c r="I122" s="4">
        <v>0</v>
      </c>
    </row>
    <row r="123" spans="1:9" x14ac:dyDescent="0.2">
      <c r="A123" s="2">
        <v>8</v>
      </c>
      <c r="B123" s="1" t="s">
        <v>61</v>
      </c>
      <c r="C123" s="4">
        <v>7</v>
      </c>
      <c r="D123" s="8">
        <v>3.63</v>
      </c>
      <c r="E123" s="4">
        <v>0</v>
      </c>
      <c r="F123" s="8">
        <v>0</v>
      </c>
      <c r="G123" s="4">
        <v>3</v>
      </c>
      <c r="H123" s="8">
        <v>4.84</v>
      </c>
      <c r="I123" s="4">
        <v>0</v>
      </c>
    </row>
    <row r="124" spans="1:9" x14ac:dyDescent="0.2">
      <c r="A124" s="2">
        <v>9</v>
      </c>
      <c r="B124" s="1" t="s">
        <v>44</v>
      </c>
      <c r="C124" s="4">
        <v>6</v>
      </c>
      <c r="D124" s="8">
        <v>3.11</v>
      </c>
      <c r="E124" s="4">
        <v>3</v>
      </c>
      <c r="F124" s="8">
        <v>2.59</v>
      </c>
      <c r="G124" s="4">
        <v>3</v>
      </c>
      <c r="H124" s="8">
        <v>4.84</v>
      </c>
      <c r="I124" s="4">
        <v>0</v>
      </c>
    </row>
    <row r="125" spans="1:9" x14ac:dyDescent="0.2">
      <c r="A125" s="2">
        <v>9</v>
      </c>
      <c r="B125" s="1" t="s">
        <v>45</v>
      </c>
      <c r="C125" s="4">
        <v>6</v>
      </c>
      <c r="D125" s="8">
        <v>3.11</v>
      </c>
      <c r="E125" s="4">
        <v>1</v>
      </c>
      <c r="F125" s="8">
        <v>0.86</v>
      </c>
      <c r="G125" s="4">
        <v>5</v>
      </c>
      <c r="H125" s="8">
        <v>8.06</v>
      </c>
      <c r="I125" s="4">
        <v>0</v>
      </c>
    </row>
    <row r="126" spans="1:9" x14ac:dyDescent="0.2">
      <c r="A126" s="2">
        <v>9</v>
      </c>
      <c r="B126" s="1" t="s">
        <v>49</v>
      </c>
      <c r="C126" s="4">
        <v>6</v>
      </c>
      <c r="D126" s="8">
        <v>3.11</v>
      </c>
      <c r="E126" s="4">
        <v>6</v>
      </c>
      <c r="F126" s="8">
        <v>5.17</v>
      </c>
      <c r="G126" s="4">
        <v>0</v>
      </c>
      <c r="H126" s="8">
        <v>0</v>
      </c>
      <c r="I126" s="4">
        <v>0</v>
      </c>
    </row>
    <row r="127" spans="1:9" x14ac:dyDescent="0.2">
      <c r="A127" s="2">
        <v>12</v>
      </c>
      <c r="B127" s="1" t="s">
        <v>70</v>
      </c>
      <c r="C127" s="4">
        <v>4</v>
      </c>
      <c r="D127" s="8">
        <v>2.0699999999999998</v>
      </c>
      <c r="E127" s="4">
        <v>3</v>
      </c>
      <c r="F127" s="8">
        <v>2.59</v>
      </c>
      <c r="G127" s="4">
        <v>1</v>
      </c>
      <c r="H127" s="8">
        <v>1.61</v>
      </c>
      <c r="I127" s="4">
        <v>0</v>
      </c>
    </row>
    <row r="128" spans="1:9" x14ac:dyDescent="0.2">
      <c r="A128" s="2">
        <v>12</v>
      </c>
      <c r="B128" s="1" t="s">
        <v>72</v>
      </c>
      <c r="C128" s="4">
        <v>4</v>
      </c>
      <c r="D128" s="8">
        <v>2.0699999999999998</v>
      </c>
      <c r="E128" s="4">
        <v>2</v>
      </c>
      <c r="F128" s="8">
        <v>1.72</v>
      </c>
      <c r="G128" s="4">
        <v>2</v>
      </c>
      <c r="H128" s="8">
        <v>3.23</v>
      </c>
      <c r="I128" s="4">
        <v>0</v>
      </c>
    </row>
    <row r="129" spans="1:9" x14ac:dyDescent="0.2">
      <c r="A129" s="2">
        <v>12</v>
      </c>
      <c r="B129" s="1" t="s">
        <v>64</v>
      </c>
      <c r="C129" s="4">
        <v>4</v>
      </c>
      <c r="D129" s="8">
        <v>2.0699999999999998</v>
      </c>
      <c r="E129" s="4">
        <v>1</v>
      </c>
      <c r="F129" s="8">
        <v>0.86</v>
      </c>
      <c r="G129" s="4">
        <v>3</v>
      </c>
      <c r="H129" s="8">
        <v>4.84</v>
      </c>
      <c r="I129" s="4">
        <v>0</v>
      </c>
    </row>
    <row r="130" spans="1:9" x14ac:dyDescent="0.2">
      <c r="A130" s="2">
        <v>12</v>
      </c>
      <c r="B130" s="1" t="s">
        <v>60</v>
      </c>
      <c r="C130" s="4">
        <v>4</v>
      </c>
      <c r="D130" s="8">
        <v>2.0699999999999998</v>
      </c>
      <c r="E130" s="4">
        <v>3</v>
      </c>
      <c r="F130" s="8">
        <v>2.59</v>
      </c>
      <c r="G130" s="4">
        <v>1</v>
      </c>
      <c r="H130" s="8">
        <v>1.61</v>
      </c>
      <c r="I130" s="4">
        <v>0</v>
      </c>
    </row>
    <row r="131" spans="1:9" x14ac:dyDescent="0.2">
      <c r="A131" s="2">
        <v>16</v>
      </c>
      <c r="B131" s="1" t="s">
        <v>48</v>
      </c>
      <c r="C131" s="4">
        <v>3</v>
      </c>
      <c r="D131" s="8">
        <v>1.55</v>
      </c>
      <c r="E131" s="4">
        <v>3</v>
      </c>
      <c r="F131" s="8">
        <v>2.59</v>
      </c>
      <c r="G131" s="4">
        <v>0</v>
      </c>
      <c r="H131" s="8">
        <v>0</v>
      </c>
      <c r="I131" s="4">
        <v>0</v>
      </c>
    </row>
    <row r="132" spans="1:9" x14ac:dyDescent="0.2">
      <c r="A132" s="2">
        <v>16</v>
      </c>
      <c r="B132" s="1" t="s">
        <v>73</v>
      </c>
      <c r="C132" s="4">
        <v>3</v>
      </c>
      <c r="D132" s="8">
        <v>1.55</v>
      </c>
      <c r="E132" s="4">
        <v>2</v>
      </c>
      <c r="F132" s="8">
        <v>1.72</v>
      </c>
      <c r="G132" s="4">
        <v>1</v>
      </c>
      <c r="H132" s="8">
        <v>1.61</v>
      </c>
      <c r="I132" s="4">
        <v>0</v>
      </c>
    </row>
    <row r="133" spans="1:9" x14ac:dyDescent="0.2">
      <c r="A133" s="2">
        <v>16</v>
      </c>
      <c r="B133" s="1" t="s">
        <v>66</v>
      </c>
      <c r="C133" s="4">
        <v>3</v>
      </c>
      <c r="D133" s="8">
        <v>1.55</v>
      </c>
      <c r="E133" s="4">
        <v>1</v>
      </c>
      <c r="F133" s="8">
        <v>0.86</v>
      </c>
      <c r="G133" s="4">
        <v>2</v>
      </c>
      <c r="H133" s="8">
        <v>3.23</v>
      </c>
      <c r="I133" s="4">
        <v>0</v>
      </c>
    </row>
    <row r="134" spans="1:9" x14ac:dyDescent="0.2">
      <c r="A134" s="2">
        <v>19</v>
      </c>
      <c r="B134" s="1" t="s">
        <v>71</v>
      </c>
      <c r="C134" s="4">
        <v>2</v>
      </c>
      <c r="D134" s="8">
        <v>1.04</v>
      </c>
      <c r="E134" s="4">
        <v>1</v>
      </c>
      <c r="F134" s="8">
        <v>0.86</v>
      </c>
      <c r="G134" s="4">
        <v>1</v>
      </c>
      <c r="H134" s="8">
        <v>1.61</v>
      </c>
      <c r="I134" s="4">
        <v>0</v>
      </c>
    </row>
    <row r="135" spans="1:9" x14ac:dyDescent="0.2">
      <c r="A135" s="2">
        <v>19</v>
      </c>
      <c r="B135" s="1" t="s">
        <v>51</v>
      </c>
      <c r="C135" s="4">
        <v>2</v>
      </c>
      <c r="D135" s="8">
        <v>1.04</v>
      </c>
      <c r="E135" s="4">
        <v>0</v>
      </c>
      <c r="F135" s="8">
        <v>0</v>
      </c>
      <c r="G135" s="4">
        <v>2</v>
      </c>
      <c r="H135" s="8">
        <v>3.23</v>
      </c>
      <c r="I135" s="4">
        <v>0</v>
      </c>
    </row>
    <row r="136" spans="1:9" x14ac:dyDescent="0.2">
      <c r="A136" s="2">
        <v>19</v>
      </c>
      <c r="B136" s="1" t="s">
        <v>74</v>
      </c>
      <c r="C136" s="4">
        <v>2</v>
      </c>
      <c r="D136" s="8">
        <v>1.04</v>
      </c>
      <c r="E136" s="4">
        <v>0</v>
      </c>
      <c r="F136" s="8">
        <v>0</v>
      </c>
      <c r="G136" s="4">
        <v>2</v>
      </c>
      <c r="H136" s="8">
        <v>3.23</v>
      </c>
      <c r="I136" s="4">
        <v>0</v>
      </c>
    </row>
    <row r="137" spans="1:9" x14ac:dyDescent="0.2">
      <c r="A137" s="2">
        <v>19</v>
      </c>
      <c r="B137" s="1" t="s">
        <v>55</v>
      </c>
      <c r="C137" s="4">
        <v>2</v>
      </c>
      <c r="D137" s="8">
        <v>1.04</v>
      </c>
      <c r="E137" s="4">
        <v>0</v>
      </c>
      <c r="F137" s="8">
        <v>0</v>
      </c>
      <c r="G137" s="4">
        <v>2</v>
      </c>
      <c r="H137" s="8">
        <v>3.23</v>
      </c>
      <c r="I137" s="4">
        <v>0</v>
      </c>
    </row>
    <row r="138" spans="1:9" x14ac:dyDescent="0.2">
      <c r="A138" s="2">
        <v>19</v>
      </c>
      <c r="B138" s="1" t="s">
        <v>67</v>
      </c>
      <c r="C138" s="4">
        <v>2</v>
      </c>
      <c r="D138" s="8">
        <v>1.04</v>
      </c>
      <c r="E138" s="4">
        <v>0</v>
      </c>
      <c r="F138" s="8">
        <v>0</v>
      </c>
      <c r="G138" s="4">
        <v>1</v>
      </c>
      <c r="H138" s="8">
        <v>1.61</v>
      </c>
      <c r="I138" s="4">
        <v>0</v>
      </c>
    </row>
    <row r="139" spans="1:9" x14ac:dyDescent="0.2">
      <c r="A139" s="2">
        <v>19</v>
      </c>
      <c r="B139" s="1" t="s">
        <v>62</v>
      </c>
      <c r="C139" s="4">
        <v>2</v>
      </c>
      <c r="D139" s="8">
        <v>1.04</v>
      </c>
      <c r="E139" s="4">
        <v>1</v>
      </c>
      <c r="F139" s="8">
        <v>0.86</v>
      </c>
      <c r="G139" s="4">
        <v>1</v>
      </c>
      <c r="H139" s="8">
        <v>1.61</v>
      </c>
      <c r="I139" s="4">
        <v>0</v>
      </c>
    </row>
    <row r="140" spans="1:9" x14ac:dyDescent="0.2">
      <c r="A140" s="2">
        <v>19</v>
      </c>
      <c r="B140" s="1" t="s">
        <v>75</v>
      </c>
      <c r="C140" s="4">
        <v>2</v>
      </c>
      <c r="D140" s="8">
        <v>1.04</v>
      </c>
      <c r="E140" s="4">
        <v>1</v>
      </c>
      <c r="F140" s="8">
        <v>0.86</v>
      </c>
      <c r="G140" s="4">
        <v>1</v>
      </c>
      <c r="H140" s="8">
        <v>1.61</v>
      </c>
      <c r="I140" s="4">
        <v>0</v>
      </c>
    </row>
    <row r="141" spans="1:9" x14ac:dyDescent="0.2">
      <c r="A141" s="1"/>
      <c r="C141" s="4"/>
      <c r="D141" s="8"/>
      <c r="E141" s="4"/>
      <c r="F141" s="8"/>
      <c r="G141" s="4"/>
      <c r="H141" s="8"/>
      <c r="I141" s="4"/>
    </row>
    <row r="142" spans="1:9" x14ac:dyDescent="0.2">
      <c r="A142" s="1" t="s">
        <v>6</v>
      </c>
      <c r="C142" s="4"/>
      <c r="D142" s="8"/>
      <c r="E142" s="4"/>
      <c r="F142" s="8"/>
      <c r="G142" s="4"/>
      <c r="H142" s="8"/>
      <c r="I142" s="4"/>
    </row>
    <row r="143" spans="1:9" x14ac:dyDescent="0.2">
      <c r="A143" s="2">
        <v>1</v>
      </c>
      <c r="B143" s="1" t="s">
        <v>52</v>
      </c>
      <c r="C143" s="4">
        <v>18</v>
      </c>
      <c r="D143" s="8">
        <v>18.18</v>
      </c>
      <c r="E143" s="4">
        <v>15</v>
      </c>
      <c r="F143" s="8">
        <v>20.55</v>
      </c>
      <c r="G143" s="4">
        <v>3</v>
      </c>
      <c r="H143" s="8">
        <v>16.670000000000002</v>
      </c>
      <c r="I143" s="4">
        <v>0</v>
      </c>
    </row>
    <row r="144" spans="1:9" x14ac:dyDescent="0.2">
      <c r="A144" s="2">
        <v>2</v>
      </c>
      <c r="B144" s="1" t="s">
        <v>50</v>
      </c>
      <c r="C144" s="4">
        <v>9</v>
      </c>
      <c r="D144" s="8">
        <v>9.09</v>
      </c>
      <c r="E144" s="4">
        <v>7</v>
      </c>
      <c r="F144" s="8">
        <v>9.59</v>
      </c>
      <c r="G144" s="4">
        <v>1</v>
      </c>
      <c r="H144" s="8">
        <v>5.56</v>
      </c>
      <c r="I144" s="4">
        <v>1</v>
      </c>
    </row>
    <row r="145" spans="1:9" x14ac:dyDescent="0.2">
      <c r="A145" s="2">
        <v>2</v>
      </c>
      <c r="B145" s="1" t="s">
        <v>57</v>
      </c>
      <c r="C145" s="4">
        <v>9</v>
      </c>
      <c r="D145" s="8">
        <v>9.09</v>
      </c>
      <c r="E145" s="4">
        <v>8</v>
      </c>
      <c r="F145" s="8">
        <v>10.96</v>
      </c>
      <c r="G145" s="4">
        <v>0</v>
      </c>
      <c r="H145" s="8">
        <v>0</v>
      </c>
      <c r="I145" s="4">
        <v>0</v>
      </c>
    </row>
    <row r="146" spans="1:9" x14ac:dyDescent="0.2">
      <c r="A146" s="2">
        <v>4</v>
      </c>
      <c r="B146" s="1" t="s">
        <v>49</v>
      </c>
      <c r="C146" s="4">
        <v>6</v>
      </c>
      <c r="D146" s="8">
        <v>6.06</v>
      </c>
      <c r="E146" s="4">
        <v>5</v>
      </c>
      <c r="F146" s="8">
        <v>6.85</v>
      </c>
      <c r="G146" s="4">
        <v>1</v>
      </c>
      <c r="H146" s="8">
        <v>5.56</v>
      </c>
      <c r="I146" s="4">
        <v>0</v>
      </c>
    </row>
    <row r="147" spans="1:9" x14ac:dyDescent="0.2">
      <c r="A147" s="2">
        <v>4</v>
      </c>
      <c r="B147" s="1" t="s">
        <v>56</v>
      </c>
      <c r="C147" s="4">
        <v>6</v>
      </c>
      <c r="D147" s="8">
        <v>6.06</v>
      </c>
      <c r="E147" s="4">
        <v>5</v>
      </c>
      <c r="F147" s="8">
        <v>6.85</v>
      </c>
      <c r="G147" s="4">
        <v>1</v>
      </c>
      <c r="H147" s="8">
        <v>5.56</v>
      </c>
      <c r="I147" s="4">
        <v>0</v>
      </c>
    </row>
    <row r="148" spans="1:9" x14ac:dyDescent="0.2">
      <c r="A148" s="2">
        <v>4</v>
      </c>
      <c r="B148" s="1" t="s">
        <v>59</v>
      </c>
      <c r="C148" s="4">
        <v>6</v>
      </c>
      <c r="D148" s="8">
        <v>6.06</v>
      </c>
      <c r="E148" s="4">
        <v>4</v>
      </c>
      <c r="F148" s="8">
        <v>5.48</v>
      </c>
      <c r="G148" s="4">
        <v>0</v>
      </c>
      <c r="H148" s="8">
        <v>0</v>
      </c>
      <c r="I148" s="4">
        <v>0</v>
      </c>
    </row>
    <row r="149" spans="1:9" x14ac:dyDescent="0.2">
      <c r="A149" s="2">
        <v>7</v>
      </c>
      <c r="B149" s="1" t="s">
        <v>43</v>
      </c>
      <c r="C149" s="4">
        <v>5</v>
      </c>
      <c r="D149" s="8">
        <v>5.05</v>
      </c>
      <c r="E149" s="4">
        <v>3</v>
      </c>
      <c r="F149" s="8">
        <v>4.1100000000000003</v>
      </c>
      <c r="G149" s="4">
        <v>2</v>
      </c>
      <c r="H149" s="8">
        <v>11.11</v>
      </c>
      <c r="I149" s="4">
        <v>0</v>
      </c>
    </row>
    <row r="150" spans="1:9" x14ac:dyDescent="0.2">
      <c r="A150" s="2">
        <v>8</v>
      </c>
      <c r="B150" s="1" t="s">
        <v>80</v>
      </c>
      <c r="C150" s="4">
        <v>3</v>
      </c>
      <c r="D150" s="8">
        <v>3.03</v>
      </c>
      <c r="E150" s="4">
        <v>3</v>
      </c>
      <c r="F150" s="8">
        <v>4.1100000000000003</v>
      </c>
      <c r="G150" s="4">
        <v>0</v>
      </c>
      <c r="H150" s="8">
        <v>0</v>
      </c>
      <c r="I150" s="4">
        <v>0</v>
      </c>
    </row>
    <row r="151" spans="1:9" x14ac:dyDescent="0.2">
      <c r="A151" s="2">
        <v>8</v>
      </c>
      <c r="B151" s="1" t="s">
        <v>51</v>
      </c>
      <c r="C151" s="4">
        <v>3</v>
      </c>
      <c r="D151" s="8">
        <v>3.03</v>
      </c>
      <c r="E151" s="4">
        <v>2</v>
      </c>
      <c r="F151" s="8">
        <v>2.74</v>
      </c>
      <c r="G151" s="4">
        <v>1</v>
      </c>
      <c r="H151" s="8">
        <v>5.56</v>
      </c>
      <c r="I151" s="4">
        <v>0</v>
      </c>
    </row>
    <row r="152" spans="1:9" x14ac:dyDescent="0.2">
      <c r="A152" s="2">
        <v>8</v>
      </c>
      <c r="B152" s="1" t="s">
        <v>53</v>
      </c>
      <c r="C152" s="4">
        <v>3</v>
      </c>
      <c r="D152" s="8">
        <v>3.03</v>
      </c>
      <c r="E152" s="4">
        <v>1</v>
      </c>
      <c r="F152" s="8">
        <v>1.37</v>
      </c>
      <c r="G152" s="4">
        <v>2</v>
      </c>
      <c r="H152" s="8">
        <v>11.11</v>
      </c>
      <c r="I152" s="4">
        <v>0</v>
      </c>
    </row>
    <row r="153" spans="1:9" x14ac:dyDescent="0.2">
      <c r="A153" s="2">
        <v>8</v>
      </c>
      <c r="B153" s="1" t="s">
        <v>67</v>
      </c>
      <c r="C153" s="4">
        <v>3</v>
      </c>
      <c r="D153" s="8">
        <v>3.03</v>
      </c>
      <c r="E153" s="4">
        <v>0</v>
      </c>
      <c r="F153" s="8">
        <v>0</v>
      </c>
      <c r="G153" s="4">
        <v>1</v>
      </c>
      <c r="H153" s="8">
        <v>5.56</v>
      </c>
      <c r="I153" s="4">
        <v>0</v>
      </c>
    </row>
    <row r="154" spans="1:9" x14ac:dyDescent="0.2">
      <c r="A154" s="2">
        <v>8</v>
      </c>
      <c r="B154" s="1" t="s">
        <v>60</v>
      </c>
      <c r="C154" s="4">
        <v>3</v>
      </c>
      <c r="D154" s="8">
        <v>3.03</v>
      </c>
      <c r="E154" s="4">
        <v>3</v>
      </c>
      <c r="F154" s="8">
        <v>4.1100000000000003</v>
      </c>
      <c r="G154" s="4">
        <v>0</v>
      </c>
      <c r="H154" s="8">
        <v>0</v>
      </c>
      <c r="I154" s="4">
        <v>0</v>
      </c>
    </row>
    <row r="155" spans="1:9" x14ac:dyDescent="0.2">
      <c r="A155" s="2">
        <v>8</v>
      </c>
      <c r="B155" s="1" t="s">
        <v>61</v>
      </c>
      <c r="C155" s="4">
        <v>3</v>
      </c>
      <c r="D155" s="8">
        <v>3.03</v>
      </c>
      <c r="E155" s="4">
        <v>0</v>
      </c>
      <c r="F155" s="8">
        <v>0</v>
      </c>
      <c r="G155" s="4">
        <v>1</v>
      </c>
      <c r="H155" s="8">
        <v>5.56</v>
      </c>
      <c r="I155" s="4">
        <v>0</v>
      </c>
    </row>
    <row r="156" spans="1:9" x14ac:dyDescent="0.2">
      <c r="A156" s="2">
        <v>14</v>
      </c>
      <c r="B156" s="1" t="s">
        <v>45</v>
      </c>
      <c r="C156" s="4">
        <v>2</v>
      </c>
      <c r="D156" s="8">
        <v>2.02</v>
      </c>
      <c r="E156" s="4">
        <v>2</v>
      </c>
      <c r="F156" s="8">
        <v>2.74</v>
      </c>
      <c r="G156" s="4">
        <v>0</v>
      </c>
      <c r="H156" s="8">
        <v>0</v>
      </c>
      <c r="I156" s="4">
        <v>0</v>
      </c>
    </row>
    <row r="157" spans="1:9" x14ac:dyDescent="0.2">
      <c r="A157" s="2">
        <v>14</v>
      </c>
      <c r="B157" s="1" t="s">
        <v>69</v>
      </c>
      <c r="C157" s="4">
        <v>2</v>
      </c>
      <c r="D157" s="8">
        <v>2.02</v>
      </c>
      <c r="E157" s="4">
        <v>2</v>
      </c>
      <c r="F157" s="8">
        <v>2.74</v>
      </c>
      <c r="G157" s="4">
        <v>0</v>
      </c>
      <c r="H157" s="8">
        <v>0</v>
      </c>
      <c r="I157" s="4">
        <v>0</v>
      </c>
    </row>
    <row r="158" spans="1:9" x14ac:dyDescent="0.2">
      <c r="A158" s="2">
        <v>14</v>
      </c>
      <c r="B158" s="1" t="s">
        <v>76</v>
      </c>
      <c r="C158" s="4">
        <v>2</v>
      </c>
      <c r="D158" s="8">
        <v>2.02</v>
      </c>
      <c r="E158" s="4">
        <v>0</v>
      </c>
      <c r="F158" s="8">
        <v>0</v>
      </c>
      <c r="G158" s="4">
        <v>2</v>
      </c>
      <c r="H158" s="8">
        <v>11.11</v>
      </c>
      <c r="I158" s="4">
        <v>0</v>
      </c>
    </row>
    <row r="159" spans="1:9" x14ac:dyDescent="0.2">
      <c r="A159" s="2">
        <v>14</v>
      </c>
      <c r="B159" s="1" t="s">
        <v>77</v>
      </c>
      <c r="C159" s="4">
        <v>2</v>
      </c>
      <c r="D159" s="8">
        <v>2.02</v>
      </c>
      <c r="E159" s="4">
        <v>2</v>
      </c>
      <c r="F159" s="8">
        <v>2.74</v>
      </c>
      <c r="G159" s="4">
        <v>0</v>
      </c>
      <c r="H159" s="8">
        <v>0</v>
      </c>
      <c r="I159" s="4">
        <v>0</v>
      </c>
    </row>
    <row r="160" spans="1:9" x14ac:dyDescent="0.2">
      <c r="A160" s="2">
        <v>14</v>
      </c>
      <c r="B160" s="1" t="s">
        <v>65</v>
      </c>
      <c r="C160" s="4">
        <v>2</v>
      </c>
      <c r="D160" s="8">
        <v>2.02</v>
      </c>
      <c r="E160" s="4">
        <v>2</v>
      </c>
      <c r="F160" s="8">
        <v>2.74</v>
      </c>
      <c r="G160" s="4">
        <v>0</v>
      </c>
      <c r="H160" s="8">
        <v>0</v>
      </c>
      <c r="I160" s="4">
        <v>0</v>
      </c>
    </row>
    <row r="161" spans="1:9" x14ac:dyDescent="0.2">
      <c r="A161" s="2">
        <v>14</v>
      </c>
      <c r="B161" s="1" t="s">
        <v>62</v>
      </c>
      <c r="C161" s="4">
        <v>2</v>
      </c>
      <c r="D161" s="8">
        <v>2.02</v>
      </c>
      <c r="E161" s="4">
        <v>2</v>
      </c>
      <c r="F161" s="8">
        <v>2.74</v>
      </c>
      <c r="G161" s="4">
        <v>0</v>
      </c>
      <c r="H161" s="8">
        <v>0</v>
      </c>
      <c r="I161" s="4">
        <v>0</v>
      </c>
    </row>
    <row r="162" spans="1:9" x14ac:dyDescent="0.2">
      <c r="A162" s="2">
        <v>20</v>
      </c>
      <c r="B162" s="1" t="s">
        <v>44</v>
      </c>
      <c r="C162" s="4">
        <v>1</v>
      </c>
      <c r="D162" s="8">
        <v>1.01</v>
      </c>
      <c r="E162" s="4">
        <v>1</v>
      </c>
      <c r="F162" s="8">
        <v>1.37</v>
      </c>
      <c r="G162" s="4">
        <v>0</v>
      </c>
      <c r="H162" s="8">
        <v>0</v>
      </c>
      <c r="I162" s="4">
        <v>0</v>
      </c>
    </row>
    <row r="163" spans="1:9" x14ac:dyDescent="0.2">
      <c r="A163" s="2">
        <v>20</v>
      </c>
      <c r="B163" s="1" t="s">
        <v>78</v>
      </c>
      <c r="C163" s="4">
        <v>1</v>
      </c>
      <c r="D163" s="8">
        <v>1.01</v>
      </c>
      <c r="E163" s="4">
        <v>1</v>
      </c>
      <c r="F163" s="8">
        <v>1.37</v>
      </c>
      <c r="G163" s="4">
        <v>0</v>
      </c>
      <c r="H163" s="8">
        <v>0</v>
      </c>
      <c r="I163" s="4">
        <v>0</v>
      </c>
    </row>
    <row r="164" spans="1:9" x14ac:dyDescent="0.2">
      <c r="A164" s="2">
        <v>20</v>
      </c>
      <c r="B164" s="1" t="s">
        <v>79</v>
      </c>
      <c r="C164" s="4">
        <v>1</v>
      </c>
      <c r="D164" s="8">
        <v>1.01</v>
      </c>
      <c r="E164" s="4">
        <v>1</v>
      </c>
      <c r="F164" s="8">
        <v>1.37</v>
      </c>
      <c r="G164" s="4">
        <v>0</v>
      </c>
      <c r="H164" s="8">
        <v>0</v>
      </c>
      <c r="I164" s="4">
        <v>0</v>
      </c>
    </row>
    <row r="165" spans="1:9" x14ac:dyDescent="0.2">
      <c r="A165" s="2">
        <v>20</v>
      </c>
      <c r="B165" s="1" t="s">
        <v>71</v>
      </c>
      <c r="C165" s="4">
        <v>1</v>
      </c>
      <c r="D165" s="8">
        <v>1.01</v>
      </c>
      <c r="E165" s="4">
        <v>0</v>
      </c>
      <c r="F165" s="8">
        <v>0</v>
      </c>
      <c r="G165" s="4">
        <v>1</v>
      </c>
      <c r="H165" s="8">
        <v>5.56</v>
      </c>
      <c r="I165" s="4">
        <v>0</v>
      </c>
    </row>
    <row r="166" spans="1:9" x14ac:dyDescent="0.2">
      <c r="A166" s="2">
        <v>20</v>
      </c>
      <c r="B166" s="1" t="s">
        <v>64</v>
      </c>
      <c r="C166" s="4">
        <v>1</v>
      </c>
      <c r="D166" s="8">
        <v>1.01</v>
      </c>
      <c r="E166" s="4">
        <v>1</v>
      </c>
      <c r="F166" s="8">
        <v>1.37</v>
      </c>
      <c r="G166" s="4">
        <v>0</v>
      </c>
      <c r="H166" s="8">
        <v>0</v>
      </c>
      <c r="I166" s="4">
        <v>0</v>
      </c>
    </row>
    <row r="167" spans="1:9" x14ac:dyDescent="0.2">
      <c r="A167" s="2">
        <v>20</v>
      </c>
      <c r="B167" s="1" t="s">
        <v>46</v>
      </c>
      <c r="C167" s="4">
        <v>1</v>
      </c>
      <c r="D167" s="8">
        <v>1.01</v>
      </c>
      <c r="E167" s="4">
        <v>0</v>
      </c>
      <c r="F167" s="8">
        <v>0</v>
      </c>
      <c r="G167" s="4">
        <v>1</v>
      </c>
      <c r="H167" s="8">
        <v>5.56</v>
      </c>
      <c r="I167" s="4">
        <v>0</v>
      </c>
    </row>
    <row r="168" spans="1:9" x14ac:dyDescent="0.2">
      <c r="A168" s="2">
        <v>20</v>
      </c>
      <c r="B168" s="1" t="s">
        <v>63</v>
      </c>
      <c r="C168" s="4">
        <v>1</v>
      </c>
      <c r="D168" s="8">
        <v>1.01</v>
      </c>
      <c r="E168" s="4">
        <v>1</v>
      </c>
      <c r="F168" s="8">
        <v>1.37</v>
      </c>
      <c r="G168" s="4">
        <v>0</v>
      </c>
      <c r="H168" s="8">
        <v>0</v>
      </c>
      <c r="I168" s="4">
        <v>0</v>
      </c>
    </row>
    <row r="169" spans="1:9" x14ac:dyDescent="0.2">
      <c r="A169" s="2">
        <v>20</v>
      </c>
      <c r="B169" s="1" t="s">
        <v>54</v>
      </c>
      <c r="C169" s="4">
        <v>1</v>
      </c>
      <c r="D169" s="8">
        <v>1.01</v>
      </c>
      <c r="E169" s="4">
        <v>1</v>
      </c>
      <c r="F169" s="8">
        <v>1.37</v>
      </c>
      <c r="G169" s="4">
        <v>0</v>
      </c>
      <c r="H169" s="8">
        <v>0</v>
      </c>
      <c r="I169" s="4">
        <v>0</v>
      </c>
    </row>
    <row r="170" spans="1:9" x14ac:dyDescent="0.2">
      <c r="A170" s="2">
        <v>20</v>
      </c>
      <c r="B170" s="1" t="s">
        <v>75</v>
      </c>
      <c r="C170" s="4">
        <v>1</v>
      </c>
      <c r="D170" s="8">
        <v>1.01</v>
      </c>
      <c r="E170" s="4">
        <v>1</v>
      </c>
      <c r="F170" s="8">
        <v>1.37</v>
      </c>
      <c r="G170" s="4">
        <v>0</v>
      </c>
      <c r="H170" s="8">
        <v>0</v>
      </c>
      <c r="I170" s="4">
        <v>0</v>
      </c>
    </row>
    <row r="171" spans="1:9" x14ac:dyDescent="0.2">
      <c r="A171" s="2">
        <v>20</v>
      </c>
      <c r="B171" s="1" t="s">
        <v>81</v>
      </c>
      <c r="C171" s="4">
        <v>1</v>
      </c>
      <c r="D171" s="8">
        <v>1.01</v>
      </c>
      <c r="E171" s="4">
        <v>0</v>
      </c>
      <c r="F171" s="8">
        <v>0</v>
      </c>
      <c r="G171" s="4">
        <v>1</v>
      </c>
      <c r="H171" s="8">
        <v>5.56</v>
      </c>
      <c r="I171" s="4">
        <v>0</v>
      </c>
    </row>
    <row r="172" spans="1:9" x14ac:dyDescent="0.2">
      <c r="A172" s="1"/>
      <c r="C172" s="4"/>
      <c r="D172" s="8"/>
      <c r="E172" s="4"/>
      <c r="F172" s="8"/>
      <c r="G172" s="4"/>
      <c r="H172" s="8"/>
      <c r="I172" s="4"/>
    </row>
    <row r="173" spans="1:9" x14ac:dyDescent="0.2">
      <c r="A173" s="1" t="s">
        <v>7</v>
      </c>
      <c r="C173" s="4"/>
      <c r="D173" s="8"/>
      <c r="E173" s="4"/>
      <c r="F173" s="8"/>
      <c r="G173" s="4"/>
      <c r="H173" s="8"/>
      <c r="I173" s="4"/>
    </row>
    <row r="174" spans="1:9" x14ac:dyDescent="0.2">
      <c r="A174" s="2">
        <v>1</v>
      </c>
      <c r="B174" s="1" t="s">
        <v>52</v>
      </c>
      <c r="C174" s="4">
        <v>24</v>
      </c>
      <c r="D174" s="8">
        <v>12.31</v>
      </c>
      <c r="E174" s="4">
        <v>16</v>
      </c>
      <c r="F174" s="8">
        <v>14.95</v>
      </c>
      <c r="G174" s="4">
        <v>8</v>
      </c>
      <c r="H174" s="8">
        <v>10.81</v>
      </c>
      <c r="I174" s="4">
        <v>0</v>
      </c>
    </row>
    <row r="175" spans="1:9" x14ac:dyDescent="0.2">
      <c r="A175" s="2">
        <v>2</v>
      </c>
      <c r="B175" s="1" t="s">
        <v>57</v>
      </c>
      <c r="C175" s="4">
        <v>20</v>
      </c>
      <c r="D175" s="8">
        <v>10.26</v>
      </c>
      <c r="E175" s="4">
        <v>19</v>
      </c>
      <c r="F175" s="8">
        <v>17.760000000000002</v>
      </c>
      <c r="G175" s="4">
        <v>1</v>
      </c>
      <c r="H175" s="8">
        <v>1.35</v>
      </c>
      <c r="I175" s="4">
        <v>0</v>
      </c>
    </row>
    <row r="176" spans="1:9" x14ac:dyDescent="0.2">
      <c r="A176" s="2">
        <v>3</v>
      </c>
      <c r="B176" s="1" t="s">
        <v>43</v>
      </c>
      <c r="C176" s="4">
        <v>16</v>
      </c>
      <c r="D176" s="8">
        <v>8.2100000000000009</v>
      </c>
      <c r="E176" s="4">
        <v>4</v>
      </c>
      <c r="F176" s="8">
        <v>3.74</v>
      </c>
      <c r="G176" s="4">
        <v>12</v>
      </c>
      <c r="H176" s="8">
        <v>16.22</v>
      </c>
      <c r="I176" s="4">
        <v>0</v>
      </c>
    </row>
    <row r="177" spans="1:9" x14ac:dyDescent="0.2">
      <c r="A177" s="2">
        <v>4</v>
      </c>
      <c r="B177" s="1" t="s">
        <v>56</v>
      </c>
      <c r="C177" s="4">
        <v>14</v>
      </c>
      <c r="D177" s="8">
        <v>7.18</v>
      </c>
      <c r="E177" s="4">
        <v>12</v>
      </c>
      <c r="F177" s="8">
        <v>11.21</v>
      </c>
      <c r="G177" s="4">
        <v>2</v>
      </c>
      <c r="H177" s="8">
        <v>2.7</v>
      </c>
      <c r="I177" s="4">
        <v>0</v>
      </c>
    </row>
    <row r="178" spans="1:9" x14ac:dyDescent="0.2">
      <c r="A178" s="2">
        <v>5</v>
      </c>
      <c r="B178" s="1" t="s">
        <v>50</v>
      </c>
      <c r="C178" s="4">
        <v>13</v>
      </c>
      <c r="D178" s="8">
        <v>6.67</v>
      </c>
      <c r="E178" s="4">
        <v>10</v>
      </c>
      <c r="F178" s="8">
        <v>9.35</v>
      </c>
      <c r="G178" s="4">
        <v>3</v>
      </c>
      <c r="H178" s="8">
        <v>4.05</v>
      </c>
      <c r="I178" s="4">
        <v>0</v>
      </c>
    </row>
    <row r="179" spans="1:9" x14ac:dyDescent="0.2">
      <c r="A179" s="2">
        <v>6</v>
      </c>
      <c r="B179" s="1" t="s">
        <v>44</v>
      </c>
      <c r="C179" s="4">
        <v>12</v>
      </c>
      <c r="D179" s="8">
        <v>6.15</v>
      </c>
      <c r="E179" s="4">
        <v>9</v>
      </c>
      <c r="F179" s="8">
        <v>8.41</v>
      </c>
      <c r="G179" s="4">
        <v>3</v>
      </c>
      <c r="H179" s="8">
        <v>4.05</v>
      </c>
      <c r="I179" s="4">
        <v>0</v>
      </c>
    </row>
    <row r="180" spans="1:9" x14ac:dyDescent="0.2">
      <c r="A180" s="2">
        <v>7</v>
      </c>
      <c r="B180" s="1" t="s">
        <v>78</v>
      </c>
      <c r="C180" s="4">
        <v>9</v>
      </c>
      <c r="D180" s="8">
        <v>4.62</v>
      </c>
      <c r="E180" s="4">
        <v>2</v>
      </c>
      <c r="F180" s="8">
        <v>1.87</v>
      </c>
      <c r="G180" s="4">
        <v>7</v>
      </c>
      <c r="H180" s="8">
        <v>9.4600000000000009</v>
      </c>
      <c r="I180" s="4">
        <v>0</v>
      </c>
    </row>
    <row r="181" spans="1:9" x14ac:dyDescent="0.2">
      <c r="A181" s="2">
        <v>7</v>
      </c>
      <c r="B181" s="1" t="s">
        <v>59</v>
      </c>
      <c r="C181" s="4">
        <v>9</v>
      </c>
      <c r="D181" s="8">
        <v>4.62</v>
      </c>
      <c r="E181" s="4">
        <v>1</v>
      </c>
      <c r="F181" s="8">
        <v>0.93</v>
      </c>
      <c r="G181" s="4">
        <v>2</v>
      </c>
      <c r="H181" s="8">
        <v>2.7</v>
      </c>
      <c r="I181" s="4">
        <v>0</v>
      </c>
    </row>
    <row r="182" spans="1:9" x14ac:dyDescent="0.2">
      <c r="A182" s="2">
        <v>9</v>
      </c>
      <c r="B182" s="1" t="s">
        <v>61</v>
      </c>
      <c r="C182" s="4">
        <v>8</v>
      </c>
      <c r="D182" s="8">
        <v>4.0999999999999996</v>
      </c>
      <c r="E182" s="4">
        <v>0</v>
      </c>
      <c r="F182" s="8">
        <v>0</v>
      </c>
      <c r="G182" s="4">
        <v>4</v>
      </c>
      <c r="H182" s="8">
        <v>5.41</v>
      </c>
      <c r="I182" s="4">
        <v>0</v>
      </c>
    </row>
    <row r="183" spans="1:9" x14ac:dyDescent="0.2">
      <c r="A183" s="2">
        <v>10</v>
      </c>
      <c r="B183" s="1" t="s">
        <v>49</v>
      </c>
      <c r="C183" s="4">
        <v>7</v>
      </c>
      <c r="D183" s="8">
        <v>3.59</v>
      </c>
      <c r="E183" s="4">
        <v>4</v>
      </c>
      <c r="F183" s="8">
        <v>3.74</v>
      </c>
      <c r="G183" s="4">
        <v>3</v>
      </c>
      <c r="H183" s="8">
        <v>4.05</v>
      </c>
      <c r="I183" s="4">
        <v>0</v>
      </c>
    </row>
    <row r="184" spans="1:9" x14ac:dyDescent="0.2">
      <c r="A184" s="2">
        <v>11</v>
      </c>
      <c r="B184" s="1" t="s">
        <v>51</v>
      </c>
      <c r="C184" s="4">
        <v>5</v>
      </c>
      <c r="D184" s="8">
        <v>2.56</v>
      </c>
      <c r="E184" s="4">
        <v>1</v>
      </c>
      <c r="F184" s="8">
        <v>0.93</v>
      </c>
      <c r="G184" s="4">
        <v>4</v>
      </c>
      <c r="H184" s="8">
        <v>5.41</v>
      </c>
      <c r="I184" s="4">
        <v>0</v>
      </c>
    </row>
    <row r="185" spans="1:9" x14ac:dyDescent="0.2">
      <c r="A185" s="2">
        <v>12</v>
      </c>
      <c r="B185" s="1" t="s">
        <v>68</v>
      </c>
      <c r="C185" s="4">
        <v>4</v>
      </c>
      <c r="D185" s="8">
        <v>2.0499999999999998</v>
      </c>
      <c r="E185" s="4">
        <v>1</v>
      </c>
      <c r="F185" s="8">
        <v>0.93</v>
      </c>
      <c r="G185" s="4">
        <v>2</v>
      </c>
      <c r="H185" s="8">
        <v>2.7</v>
      </c>
      <c r="I185" s="4">
        <v>1</v>
      </c>
    </row>
    <row r="186" spans="1:9" x14ac:dyDescent="0.2">
      <c r="A186" s="2">
        <v>13</v>
      </c>
      <c r="B186" s="1" t="s">
        <v>80</v>
      </c>
      <c r="C186" s="4">
        <v>3</v>
      </c>
      <c r="D186" s="8">
        <v>1.54</v>
      </c>
      <c r="E186" s="4">
        <v>3</v>
      </c>
      <c r="F186" s="8">
        <v>2.8</v>
      </c>
      <c r="G186" s="4">
        <v>0</v>
      </c>
      <c r="H186" s="8">
        <v>0</v>
      </c>
      <c r="I186" s="4">
        <v>0</v>
      </c>
    </row>
    <row r="187" spans="1:9" x14ac:dyDescent="0.2">
      <c r="A187" s="2">
        <v>13</v>
      </c>
      <c r="B187" s="1" t="s">
        <v>83</v>
      </c>
      <c r="C187" s="4">
        <v>3</v>
      </c>
      <c r="D187" s="8">
        <v>1.54</v>
      </c>
      <c r="E187" s="4">
        <v>1</v>
      </c>
      <c r="F187" s="8">
        <v>0.93</v>
      </c>
      <c r="G187" s="4">
        <v>2</v>
      </c>
      <c r="H187" s="8">
        <v>2.7</v>
      </c>
      <c r="I187" s="4">
        <v>0</v>
      </c>
    </row>
    <row r="188" spans="1:9" x14ac:dyDescent="0.2">
      <c r="A188" s="2">
        <v>13</v>
      </c>
      <c r="B188" s="1" t="s">
        <v>72</v>
      </c>
      <c r="C188" s="4">
        <v>3</v>
      </c>
      <c r="D188" s="8">
        <v>1.54</v>
      </c>
      <c r="E188" s="4">
        <v>2</v>
      </c>
      <c r="F188" s="8">
        <v>1.87</v>
      </c>
      <c r="G188" s="4">
        <v>1</v>
      </c>
      <c r="H188" s="8">
        <v>1.35</v>
      </c>
      <c r="I188" s="4">
        <v>0</v>
      </c>
    </row>
    <row r="189" spans="1:9" x14ac:dyDescent="0.2">
      <c r="A189" s="2">
        <v>13</v>
      </c>
      <c r="B189" s="1" t="s">
        <v>84</v>
      </c>
      <c r="C189" s="4">
        <v>3</v>
      </c>
      <c r="D189" s="8">
        <v>1.54</v>
      </c>
      <c r="E189" s="4">
        <v>2</v>
      </c>
      <c r="F189" s="8">
        <v>1.87</v>
      </c>
      <c r="G189" s="4">
        <v>1</v>
      </c>
      <c r="H189" s="8">
        <v>1.35</v>
      </c>
      <c r="I189" s="4">
        <v>0</v>
      </c>
    </row>
    <row r="190" spans="1:9" x14ac:dyDescent="0.2">
      <c r="A190" s="2">
        <v>13</v>
      </c>
      <c r="B190" s="1" t="s">
        <v>53</v>
      </c>
      <c r="C190" s="4">
        <v>3</v>
      </c>
      <c r="D190" s="8">
        <v>1.54</v>
      </c>
      <c r="E190" s="4">
        <v>1</v>
      </c>
      <c r="F190" s="8">
        <v>0.93</v>
      </c>
      <c r="G190" s="4">
        <v>2</v>
      </c>
      <c r="H190" s="8">
        <v>2.7</v>
      </c>
      <c r="I190" s="4">
        <v>0</v>
      </c>
    </row>
    <row r="191" spans="1:9" x14ac:dyDescent="0.2">
      <c r="A191" s="2">
        <v>13</v>
      </c>
      <c r="B191" s="1" t="s">
        <v>62</v>
      </c>
      <c r="C191" s="4">
        <v>3</v>
      </c>
      <c r="D191" s="8">
        <v>1.54</v>
      </c>
      <c r="E191" s="4">
        <v>1</v>
      </c>
      <c r="F191" s="8">
        <v>0.93</v>
      </c>
      <c r="G191" s="4">
        <v>2</v>
      </c>
      <c r="H191" s="8">
        <v>2.7</v>
      </c>
      <c r="I191" s="4">
        <v>0</v>
      </c>
    </row>
    <row r="192" spans="1:9" x14ac:dyDescent="0.2">
      <c r="A192" s="2">
        <v>13</v>
      </c>
      <c r="B192" s="1" t="s">
        <v>75</v>
      </c>
      <c r="C192" s="4">
        <v>3</v>
      </c>
      <c r="D192" s="8">
        <v>1.54</v>
      </c>
      <c r="E192" s="4">
        <v>3</v>
      </c>
      <c r="F192" s="8">
        <v>2.8</v>
      </c>
      <c r="G192" s="4">
        <v>0</v>
      </c>
      <c r="H192" s="8">
        <v>0</v>
      </c>
      <c r="I192" s="4">
        <v>0</v>
      </c>
    </row>
    <row r="193" spans="1:9" x14ac:dyDescent="0.2">
      <c r="A193" s="2">
        <v>20</v>
      </c>
      <c r="B193" s="1" t="s">
        <v>69</v>
      </c>
      <c r="C193" s="4">
        <v>2</v>
      </c>
      <c r="D193" s="8">
        <v>1.03</v>
      </c>
      <c r="E193" s="4">
        <v>2</v>
      </c>
      <c r="F193" s="8">
        <v>1.87</v>
      </c>
      <c r="G193" s="4">
        <v>0</v>
      </c>
      <c r="H193" s="8">
        <v>0</v>
      </c>
      <c r="I193" s="4">
        <v>0</v>
      </c>
    </row>
    <row r="194" spans="1:9" x14ac:dyDescent="0.2">
      <c r="A194" s="2">
        <v>20</v>
      </c>
      <c r="B194" s="1" t="s">
        <v>77</v>
      </c>
      <c r="C194" s="4">
        <v>2</v>
      </c>
      <c r="D194" s="8">
        <v>1.03</v>
      </c>
      <c r="E194" s="4">
        <v>2</v>
      </c>
      <c r="F194" s="8">
        <v>1.87</v>
      </c>
      <c r="G194" s="4">
        <v>0</v>
      </c>
      <c r="H194" s="8">
        <v>0</v>
      </c>
      <c r="I194" s="4">
        <v>0</v>
      </c>
    </row>
    <row r="195" spans="1:9" x14ac:dyDescent="0.2">
      <c r="A195" s="2">
        <v>20</v>
      </c>
      <c r="B195" s="1" t="s">
        <v>79</v>
      </c>
      <c r="C195" s="4">
        <v>2</v>
      </c>
      <c r="D195" s="8">
        <v>1.03</v>
      </c>
      <c r="E195" s="4">
        <v>1</v>
      </c>
      <c r="F195" s="8">
        <v>0.93</v>
      </c>
      <c r="G195" s="4">
        <v>1</v>
      </c>
      <c r="H195" s="8">
        <v>1.35</v>
      </c>
      <c r="I195" s="4">
        <v>0</v>
      </c>
    </row>
    <row r="196" spans="1:9" x14ac:dyDescent="0.2">
      <c r="A196" s="2">
        <v>20</v>
      </c>
      <c r="B196" s="1" t="s">
        <v>82</v>
      </c>
      <c r="C196" s="4">
        <v>2</v>
      </c>
      <c r="D196" s="8">
        <v>1.03</v>
      </c>
      <c r="E196" s="4">
        <v>2</v>
      </c>
      <c r="F196" s="8">
        <v>1.87</v>
      </c>
      <c r="G196" s="4">
        <v>0</v>
      </c>
      <c r="H196" s="8">
        <v>0</v>
      </c>
      <c r="I196" s="4">
        <v>0</v>
      </c>
    </row>
    <row r="197" spans="1:9" x14ac:dyDescent="0.2">
      <c r="A197" s="2">
        <v>20</v>
      </c>
      <c r="B197" s="1" t="s">
        <v>46</v>
      </c>
      <c r="C197" s="4">
        <v>2</v>
      </c>
      <c r="D197" s="8">
        <v>1.03</v>
      </c>
      <c r="E197" s="4">
        <v>1</v>
      </c>
      <c r="F197" s="8">
        <v>0.93</v>
      </c>
      <c r="G197" s="4">
        <v>1</v>
      </c>
      <c r="H197" s="8">
        <v>1.35</v>
      </c>
      <c r="I197" s="4">
        <v>0</v>
      </c>
    </row>
    <row r="198" spans="1:9" x14ac:dyDescent="0.2">
      <c r="A198" s="2">
        <v>20</v>
      </c>
      <c r="B198" s="1" t="s">
        <v>63</v>
      </c>
      <c r="C198" s="4">
        <v>2</v>
      </c>
      <c r="D198" s="8">
        <v>1.03</v>
      </c>
      <c r="E198" s="4">
        <v>0</v>
      </c>
      <c r="F198" s="8">
        <v>0</v>
      </c>
      <c r="G198" s="4">
        <v>2</v>
      </c>
      <c r="H198" s="8">
        <v>2.7</v>
      </c>
      <c r="I198" s="4">
        <v>0</v>
      </c>
    </row>
    <row r="199" spans="1:9" x14ac:dyDescent="0.2">
      <c r="A199" s="2">
        <v>20</v>
      </c>
      <c r="B199" s="1" t="s">
        <v>54</v>
      </c>
      <c r="C199" s="4">
        <v>2</v>
      </c>
      <c r="D199" s="8">
        <v>1.03</v>
      </c>
      <c r="E199" s="4">
        <v>1</v>
      </c>
      <c r="F199" s="8">
        <v>0.93</v>
      </c>
      <c r="G199" s="4">
        <v>1</v>
      </c>
      <c r="H199" s="8">
        <v>1.35</v>
      </c>
      <c r="I199" s="4">
        <v>0</v>
      </c>
    </row>
    <row r="200" spans="1:9" x14ac:dyDescent="0.2">
      <c r="A200" s="2">
        <v>20</v>
      </c>
      <c r="B200" s="1" t="s">
        <v>55</v>
      </c>
      <c r="C200" s="4">
        <v>2</v>
      </c>
      <c r="D200" s="8">
        <v>1.03</v>
      </c>
      <c r="E200" s="4">
        <v>1</v>
      </c>
      <c r="F200" s="8">
        <v>0.93</v>
      </c>
      <c r="G200" s="4">
        <v>1</v>
      </c>
      <c r="H200" s="8">
        <v>1.35</v>
      </c>
      <c r="I200" s="4">
        <v>0</v>
      </c>
    </row>
    <row r="201" spans="1:9" x14ac:dyDescent="0.2">
      <c r="A201" s="2">
        <v>20</v>
      </c>
      <c r="B201" s="1" t="s">
        <v>65</v>
      </c>
      <c r="C201" s="4">
        <v>2</v>
      </c>
      <c r="D201" s="8">
        <v>1.03</v>
      </c>
      <c r="E201" s="4">
        <v>2</v>
      </c>
      <c r="F201" s="8">
        <v>1.87</v>
      </c>
      <c r="G201" s="4">
        <v>0</v>
      </c>
      <c r="H201" s="8">
        <v>0</v>
      </c>
      <c r="I201" s="4">
        <v>0</v>
      </c>
    </row>
    <row r="202" spans="1:9" x14ac:dyDescent="0.2">
      <c r="A202" s="2">
        <v>20</v>
      </c>
      <c r="B202" s="1" t="s">
        <v>58</v>
      </c>
      <c r="C202" s="4">
        <v>2</v>
      </c>
      <c r="D202" s="8">
        <v>1.03</v>
      </c>
      <c r="E202" s="4">
        <v>0</v>
      </c>
      <c r="F202" s="8">
        <v>0</v>
      </c>
      <c r="G202" s="4">
        <v>2</v>
      </c>
      <c r="H202" s="8">
        <v>2.7</v>
      </c>
      <c r="I202" s="4">
        <v>0</v>
      </c>
    </row>
    <row r="203" spans="1:9" x14ac:dyDescent="0.2">
      <c r="A203" s="2">
        <v>20</v>
      </c>
      <c r="B203" s="1" t="s">
        <v>60</v>
      </c>
      <c r="C203" s="4">
        <v>2</v>
      </c>
      <c r="D203" s="8">
        <v>1.03</v>
      </c>
      <c r="E203" s="4">
        <v>2</v>
      </c>
      <c r="F203" s="8">
        <v>1.87</v>
      </c>
      <c r="G203" s="4">
        <v>0</v>
      </c>
      <c r="H203" s="8">
        <v>0</v>
      </c>
      <c r="I203" s="4">
        <v>0</v>
      </c>
    </row>
    <row r="204" spans="1:9" x14ac:dyDescent="0.2">
      <c r="A204" s="2">
        <v>20</v>
      </c>
      <c r="B204" s="1" t="s">
        <v>81</v>
      </c>
      <c r="C204" s="4">
        <v>2</v>
      </c>
      <c r="D204" s="8">
        <v>1.03</v>
      </c>
      <c r="E204" s="4">
        <v>0</v>
      </c>
      <c r="F204" s="8">
        <v>0</v>
      </c>
      <c r="G204" s="4">
        <v>2</v>
      </c>
      <c r="H204" s="8">
        <v>2.7</v>
      </c>
      <c r="I204" s="4">
        <v>0</v>
      </c>
    </row>
    <row r="205" spans="1:9" x14ac:dyDescent="0.2">
      <c r="A205" s="2">
        <v>20</v>
      </c>
      <c r="B205" s="1" t="s">
        <v>85</v>
      </c>
      <c r="C205" s="4">
        <v>2</v>
      </c>
      <c r="D205" s="8">
        <v>1.03</v>
      </c>
      <c r="E205" s="4">
        <v>0</v>
      </c>
      <c r="F205" s="8">
        <v>0</v>
      </c>
      <c r="G205" s="4">
        <v>0</v>
      </c>
      <c r="H205" s="8">
        <v>0</v>
      </c>
      <c r="I205" s="4">
        <v>0</v>
      </c>
    </row>
    <row r="206" spans="1:9" x14ac:dyDescent="0.2">
      <c r="A206" s="1"/>
      <c r="C206" s="4"/>
      <c r="D206" s="8"/>
      <c r="E206" s="4"/>
      <c r="F206" s="8"/>
      <c r="G206" s="4"/>
      <c r="H206" s="8"/>
      <c r="I206" s="4"/>
    </row>
    <row r="207" spans="1:9" x14ac:dyDescent="0.2">
      <c r="A207" s="1" t="s">
        <v>8</v>
      </c>
      <c r="C207" s="4"/>
      <c r="D207" s="8"/>
      <c r="E207" s="4"/>
      <c r="F207" s="8"/>
      <c r="G207" s="4"/>
      <c r="H207" s="8"/>
      <c r="I207" s="4"/>
    </row>
    <row r="208" spans="1:9" x14ac:dyDescent="0.2">
      <c r="A208" s="2">
        <v>1</v>
      </c>
      <c r="B208" s="1" t="s">
        <v>57</v>
      </c>
      <c r="C208" s="4">
        <v>46</v>
      </c>
      <c r="D208" s="8">
        <v>13.86</v>
      </c>
      <c r="E208" s="4">
        <v>39</v>
      </c>
      <c r="F208" s="8">
        <v>22.94</v>
      </c>
      <c r="G208" s="4">
        <v>7</v>
      </c>
      <c r="H208" s="8">
        <v>4.8600000000000003</v>
      </c>
      <c r="I208" s="4">
        <v>0</v>
      </c>
    </row>
    <row r="209" spans="1:9" x14ac:dyDescent="0.2">
      <c r="A209" s="2">
        <v>2</v>
      </c>
      <c r="B209" s="1" t="s">
        <v>43</v>
      </c>
      <c r="C209" s="4">
        <v>30</v>
      </c>
      <c r="D209" s="8">
        <v>9.0399999999999991</v>
      </c>
      <c r="E209" s="4">
        <v>6</v>
      </c>
      <c r="F209" s="8">
        <v>3.53</v>
      </c>
      <c r="G209" s="4">
        <v>24</v>
      </c>
      <c r="H209" s="8">
        <v>16.670000000000002</v>
      </c>
      <c r="I209" s="4">
        <v>0</v>
      </c>
    </row>
    <row r="210" spans="1:9" x14ac:dyDescent="0.2">
      <c r="A210" s="2">
        <v>2</v>
      </c>
      <c r="B210" s="1" t="s">
        <v>52</v>
      </c>
      <c r="C210" s="4">
        <v>30</v>
      </c>
      <c r="D210" s="8">
        <v>9.0399999999999991</v>
      </c>
      <c r="E210" s="4">
        <v>16</v>
      </c>
      <c r="F210" s="8">
        <v>9.41</v>
      </c>
      <c r="G210" s="4">
        <v>14</v>
      </c>
      <c r="H210" s="8">
        <v>9.7200000000000006</v>
      </c>
      <c r="I210" s="4">
        <v>0</v>
      </c>
    </row>
    <row r="211" spans="1:9" x14ac:dyDescent="0.2">
      <c r="A211" s="2">
        <v>4</v>
      </c>
      <c r="B211" s="1" t="s">
        <v>59</v>
      </c>
      <c r="C211" s="4">
        <v>21</v>
      </c>
      <c r="D211" s="8">
        <v>6.33</v>
      </c>
      <c r="E211" s="4">
        <v>6</v>
      </c>
      <c r="F211" s="8">
        <v>3.53</v>
      </c>
      <c r="G211" s="4">
        <v>4</v>
      </c>
      <c r="H211" s="8">
        <v>2.78</v>
      </c>
      <c r="I211" s="4">
        <v>0</v>
      </c>
    </row>
    <row r="212" spans="1:9" x14ac:dyDescent="0.2">
      <c r="A212" s="2">
        <v>5</v>
      </c>
      <c r="B212" s="1" t="s">
        <v>50</v>
      </c>
      <c r="C212" s="4">
        <v>18</v>
      </c>
      <c r="D212" s="8">
        <v>5.42</v>
      </c>
      <c r="E212" s="4">
        <v>16</v>
      </c>
      <c r="F212" s="8">
        <v>9.41</v>
      </c>
      <c r="G212" s="4">
        <v>2</v>
      </c>
      <c r="H212" s="8">
        <v>1.39</v>
      </c>
      <c r="I212" s="4">
        <v>0</v>
      </c>
    </row>
    <row r="213" spans="1:9" x14ac:dyDescent="0.2">
      <c r="A213" s="2">
        <v>6</v>
      </c>
      <c r="B213" s="1" t="s">
        <v>56</v>
      </c>
      <c r="C213" s="4">
        <v>17</v>
      </c>
      <c r="D213" s="8">
        <v>5.12</v>
      </c>
      <c r="E213" s="4">
        <v>13</v>
      </c>
      <c r="F213" s="8">
        <v>7.65</v>
      </c>
      <c r="G213" s="4">
        <v>4</v>
      </c>
      <c r="H213" s="8">
        <v>2.78</v>
      </c>
      <c r="I213" s="4">
        <v>0</v>
      </c>
    </row>
    <row r="214" spans="1:9" x14ac:dyDescent="0.2">
      <c r="A214" s="2">
        <v>7</v>
      </c>
      <c r="B214" s="1" t="s">
        <v>44</v>
      </c>
      <c r="C214" s="4">
        <v>15</v>
      </c>
      <c r="D214" s="8">
        <v>4.5199999999999996</v>
      </c>
      <c r="E214" s="4">
        <v>13</v>
      </c>
      <c r="F214" s="8">
        <v>7.65</v>
      </c>
      <c r="G214" s="4">
        <v>2</v>
      </c>
      <c r="H214" s="8">
        <v>1.39</v>
      </c>
      <c r="I214" s="4">
        <v>0</v>
      </c>
    </row>
    <row r="215" spans="1:9" x14ac:dyDescent="0.2">
      <c r="A215" s="2">
        <v>7</v>
      </c>
      <c r="B215" s="1" t="s">
        <v>61</v>
      </c>
      <c r="C215" s="4">
        <v>15</v>
      </c>
      <c r="D215" s="8">
        <v>4.5199999999999996</v>
      </c>
      <c r="E215" s="4">
        <v>0</v>
      </c>
      <c r="F215" s="8">
        <v>0</v>
      </c>
      <c r="G215" s="4">
        <v>9</v>
      </c>
      <c r="H215" s="8">
        <v>6.25</v>
      </c>
      <c r="I215" s="4">
        <v>0</v>
      </c>
    </row>
    <row r="216" spans="1:9" x14ac:dyDescent="0.2">
      <c r="A216" s="2">
        <v>9</v>
      </c>
      <c r="B216" s="1" t="s">
        <v>45</v>
      </c>
      <c r="C216" s="4">
        <v>12</v>
      </c>
      <c r="D216" s="8">
        <v>3.61</v>
      </c>
      <c r="E216" s="4">
        <v>4</v>
      </c>
      <c r="F216" s="8">
        <v>2.35</v>
      </c>
      <c r="G216" s="4">
        <v>8</v>
      </c>
      <c r="H216" s="8">
        <v>5.56</v>
      </c>
      <c r="I216" s="4">
        <v>0</v>
      </c>
    </row>
    <row r="217" spans="1:9" x14ac:dyDescent="0.2">
      <c r="A217" s="2">
        <v>9</v>
      </c>
      <c r="B217" s="1" t="s">
        <v>53</v>
      </c>
      <c r="C217" s="4">
        <v>12</v>
      </c>
      <c r="D217" s="8">
        <v>3.61</v>
      </c>
      <c r="E217" s="4">
        <v>5</v>
      </c>
      <c r="F217" s="8">
        <v>2.94</v>
      </c>
      <c r="G217" s="4">
        <v>7</v>
      </c>
      <c r="H217" s="8">
        <v>4.8600000000000003</v>
      </c>
      <c r="I217" s="4">
        <v>0</v>
      </c>
    </row>
    <row r="218" spans="1:9" x14ac:dyDescent="0.2">
      <c r="A218" s="2">
        <v>11</v>
      </c>
      <c r="B218" s="1" t="s">
        <v>51</v>
      </c>
      <c r="C218" s="4">
        <v>10</v>
      </c>
      <c r="D218" s="8">
        <v>3.01</v>
      </c>
      <c r="E218" s="4">
        <v>6</v>
      </c>
      <c r="F218" s="8">
        <v>3.53</v>
      </c>
      <c r="G218" s="4">
        <v>4</v>
      </c>
      <c r="H218" s="8">
        <v>2.78</v>
      </c>
      <c r="I218" s="4">
        <v>0</v>
      </c>
    </row>
    <row r="219" spans="1:9" x14ac:dyDescent="0.2">
      <c r="A219" s="2">
        <v>12</v>
      </c>
      <c r="B219" s="1" t="s">
        <v>60</v>
      </c>
      <c r="C219" s="4">
        <v>8</v>
      </c>
      <c r="D219" s="8">
        <v>2.41</v>
      </c>
      <c r="E219" s="4">
        <v>7</v>
      </c>
      <c r="F219" s="8">
        <v>4.12</v>
      </c>
      <c r="G219" s="4">
        <v>1</v>
      </c>
      <c r="H219" s="8">
        <v>0.69</v>
      </c>
      <c r="I219" s="4">
        <v>0</v>
      </c>
    </row>
    <row r="220" spans="1:9" x14ac:dyDescent="0.2">
      <c r="A220" s="2">
        <v>13</v>
      </c>
      <c r="B220" s="1" t="s">
        <v>78</v>
      </c>
      <c r="C220" s="4">
        <v>7</v>
      </c>
      <c r="D220" s="8">
        <v>2.11</v>
      </c>
      <c r="E220" s="4">
        <v>3</v>
      </c>
      <c r="F220" s="8">
        <v>1.76</v>
      </c>
      <c r="G220" s="4">
        <v>4</v>
      </c>
      <c r="H220" s="8">
        <v>2.78</v>
      </c>
      <c r="I220" s="4">
        <v>0</v>
      </c>
    </row>
    <row r="221" spans="1:9" x14ac:dyDescent="0.2">
      <c r="A221" s="2">
        <v>13</v>
      </c>
      <c r="B221" s="1" t="s">
        <v>54</v>
      </c>
      <c r="C221" s="4">
        <v>7</v>
      </c>
      <c r="D221" s="8">
        <v>2.11</v>
      </c>
      <c r="E221" s="4">
        <v>6</v>
      </c>
      <c r="F221" s="8">
        <v>3.53</v>
      </c>
      <c r="G221" s="4">
        <v>1</v>
      </c>
      <c r="H221" s="8">
        <v>0.69</v>
      </c>
      <c r="I221" s="4">
        <v>0</v>
      </c>
    </row>
    <row r="222" spans="1:9" x14ac:dyDescent="0.2">
      <c r="A222" s="2">
        <v>13</v>
      </c>
      <c r="B222" s="1" t="s">
        <v>55</v>
      </c>
      <c r="C222" s="4">
        <v>7</v>
      </c>
      <c r="D222" s="8">
        <v>2.11</v>
      </c>
      <c r="E222" s="4">
        <v>3</v>
      </c>
      <c r="F222" s="8">
        <v>1.76</v>
      </c>
      <c r="G222" s="4">
        <v>3</v>
      </c>
      <c r="H222" s="8">
        <v>2.08</v>
      </c>
      <c r="I222" s="4">
        <v>0</v>
      </c>
    </row>
    <row r="223" spans="1:9" x14ac:dyDescent="0.2">
      <c r="A223" s="2">
        <v>16</v>
      </c>
      <c r="B223" s="1" t="s">
        <v>49</v>
      </c>
      <c r="C223" s="4">
        <v>6</v>
      </c>
      <c r="D223" s="8">
        <v>1.81</v>
      </c>
      <c r="E223" s="4">
        <v>4</v>
      </c>
      <c r="F223" s="8">
        <v>2.35</v>
      </c>
      <c r="G223" s="4">
        <v>2</v>
      </c>
      <c r="H223" s="8">
        <v>1.39</v>
      </c>
      <c r="I223" s="4">
        <v>0</v>
      </c>
    </row>
    <row r="224" spans="1:9" x14ac:dyDescent="0.2">
      <c r="A224" s="2">
        <v>17</v>
      </c>
      <c r="B224" s="1" t="s">
        <v>69</v>
      </c>
      <c r="C224" s="4">
        <v>5</v>
      </c>
      <c r="D224" s="8">
        <v>1.51</v>
      </c>
      <c r="E224" s="4">
        <v>1</v>
      </c>
      <c r="F224" s="8">
        <v>0.59</v>
      </c>
      <c r="G224" s="4">
        <v>4</v>
      </c>
      <c r="H224" s="8">
        <v>2.78</v>
      </c>
      <c r="I224" s="4">
        <v>0</v>
      </c>
    </row>
    <row r="225" spans="1:9" x14ac:dyDescent="0.2">
      <c r="A225" s="2">
        <v>17</v>
      </c>
      <c r="B225" s="1" t="s">
        <v>77</v>
      </c>
      <c r="C225" s="4">
        <v>5</v>
      </c>
      <c r="D225" s="8">
        <v>1.51</v>
      </c>
      <c r="E225" s="4">
        <v>2</v>
      </c>
      <c r="F225" s="8">
        <v>1.18</v>
      </c>
      <c r="G225" s="4">
        <v>3</v>
      </c>
      <c r="H225" s="8">
        <v>2.08</v>
      </c>
      <c r="I225" s="4">
        <v>0</v>
      </c>
    </row>
    <row r="226" spans="1:9" x14ac:dyDescent="0.2">
      <c r="A226" s="2">
        <v>17</v>
      </c>
      <c r="B226" s="1" t="s">
        <v>86</v>
      </c>
      <c r="C226" s="4">
        <v>5</v>
      </c>
      <c r="D226" s="8">
        <v>1.51</v>
      </c>
      <c r="E226" s="4">
        <v>0</v>
      </c>
      <c r="F226" s="8">
        <v>0</v>
      </c>
      <c r="G226" s="4">
        <v>5</v>
      </c>
      <c r="H226" s="8">
        <v>3.47</v>
      </c>
      <c r="I226" s="4">
        <v>0</v>
      </c>
    </row>
    <row r="227" spans="1:9" x14ac:dyDescent="0.2">
      <c r="A227" s="2">
        <v>17</v>
      </c>
      <c r="B227" s="1" t="s">
        <v>46</v>
      </c>
      <c r="C227" s="4">
        <v>5</v>
      </c>
      <c r="D227" s="8">
        <v>1.51</v>
      </c>
      <c r="E227" s="4">
        <v>0</v>
      </c>
      <c r="F227" s="8">
        <v>0</v>
      </c>
      <c r="G227" s="4">
        <v>5</v>
      </c>
      <c r="H227" s="8">
        <v>3.47</v>
      </c>
      <c r="I227" s="4">
        <v>0</v>
      </c>
    </row>
    <row r="228" spans="1:9" x14ac:dyDescent="0.2">
      <c r="A228" s="2">
        <v>17</v>
      </c>
      <c r="B228" s="1" t="s">
        <v>48</v>
      </c>
      <c r="C228" s="4">
        <v>5</v>
      </c>
      <c r="D228" s="8">
        <v>1.51</v>
      </c>
      <c r="E228" s="4">
        <v>2</v>
      </c>
      <c r="F228" s="8">
        <v>1.18</v>
      </c>
      <c r="G228" s="4">
        <v>3</v>
      </c>
      <c r="H228" s="8">
        <v>2.08</v>
      </c>
      <c r="I228" s="4">
        <v>0</v>
      </c>
    </row>
    <row r="229" spans="1:9" x14ac:dyDescent="0.2">
      <c r="A229" s="1"/>
      <c r="C229" s="4"/>
      <c r="D229" s="8"/>
      <c r="E229" s="4"/>
      <c r="F229" s="8"/>
      <c r="G229" s="4"/>
      <c r="H229" s="8"/>
      <c r="I229" s="4"/>
    </row>
    <row r="230" spans="1:9" x14ac:dyDescent="0.2">
      <c r="A230" s="1" t="s">
        <v>9</v>
      </c>
      <c r="C230" s="4"/>
      <c r="D230" s="8"/>
      <c r="E230" s="4"/>
      <c r="F230" s="8"/>
      <c r="G230" s="4"/>
      <c r="H230" s="8"/>
      <c r="I230" s="4"/>
    </row>
    <row r="231" spans="1:9" x14ac:dyDescent="0.2">
      <c r="A231" s="2">
        <v>1</v>
      </c>
      <c r="B231" s="1" t="s">
        <v>56</v>
      </c>
      <c r="C231" s="4">
        <v>16</v>
      </c>
      <c r="D231" s="8">
        <v>15.24</v>
      </c>
      <c r="E231" s="4">
        <v>13</v>
      </c>
      <c r="F231" s="8">
        <v>20.97</v>
      </c>
      <c r="G231" s="4">
        <v>3</v>
      </c>
      <c r="H231" s="8">
        <v>7.89</v>
      </c>
      <c r="I231" s="4">
        <v>0</v>
      </c>
    </row>
    <row r="232" spans="1:9" x14ac:dyDescent="0.2">
      <c r="A232" s="2">
        <v>2</v>
      </c>
      <c r="B232" s="1" t="s">
        <v>53</v>
      </c>
      <c r="C232" s="4">
        <v>14</v>
      </c>
      <c r="D232" s="8">
        <v>13.33</v>
      </c>
      <c r="E232" s="4">
        <v>14</v>
      </c>
      <c r="F232" s="8">
        <v>22.58</v>
      </c>
      <c r="G232" s="4">
        <v>0</v>
      </c>
      <c r="H232" s="8">
        <v>0</v>
      </c>
      <c r="I232" s="4">
        <v>0</v>
      </c>
    </row>
    <row r="233" spans="1:9" x14ac:dyDescent="0.2">
      <c r="A233" s="2">
        <v>3</v>
      </c>
      <c r="B233" s="1" t="s">
        <v>52</v>
      </c>
      <c r="C233" s="4">
        <v>13</v>
      </c>
      <c r="D233" s="8">
        <v>12.38</v>
      </c>
      <c r="E233" s="4">
        <v>7</v>
      </c>
      <c r="F233" s="8">
        <v>11.29</v>
      </c>
      <c r="G233" s="4">
        <v>6</v>
      </c>
      <c r="H233" s="8">
        <v>15.79</v>
      </c>
      <c r="I233" s="4">
        <v>0</v>
      </c>
    </row>
    <row r="234" spans="1:9" x14ac:dyDescent="0.2">
      <c r="A234" s="2">
        <v>4</v>
      </c>
      <c r="B234" s="1" t="s">
        <v>57</v>
      </c>
      <c r="C234" s="4">
        <v>12</v>
      </c>
      <c r="D234" s="8">
        <v>11.43</v>
      </c>
      <c r="E234" s="4">
        <v>11</v>
      </c>
      <c r="F234" s="8">
        <v>17.739999999999998</v>
      </c>
      <c r="G234" s="4">
        <v>1</v>
      </c>
      <c r="H234" s="8">
        <v>2.63</v>
      </c>
      <c r="I234" s="4">
        <v>0</v>
      </c>
    </row>
    <row r="235" spans="1:9" x14ac:dyDescent="0.2">
      <c r="A235" s="2">
        <v>5</v>
      </c>
      <c r="B235" s="1" t="s">
        <v>50</v>
      </c>
      <c r="C235" s="4">
        <v>8</v>
      </c>
      <c r="D235" s="8">
        <v>7.62</v>
      </c>
      <c r="E235" s="4">
        <v>2</v>
      </c>
      <c r="F235" s="8">
        <v>3.23</v>
      </c>
      <c r="G235" s="4">
        <v>6</v>
      </c>
      <c r="H235" s="8">
        <v>15.79</v>
      </c>
      <c r="I235" s="4">
        <v>0</v>
      </c>
    </row>
    <row r="236" spans="1:9" x14ac:dyDescent="0.2">
      <c r="A236" s="2">
        <v>6</v>
      </c>
      <c r="B236" s="1" t="s">
        <v>43</v>
      </c>
      <c r="C236" s="4">
        <v>6</v>
      </c>
      <c r="D236" s="8">
        <v>5.71</v>
      </c>
      <c r="E236" s="4">
        <v>0</v>
      </c>
      <c r="F236" s="8">
        <v>0</v>
      </c>
      <c r="G236" s="4">
        <v>6</v>
      </c>
      <c r="H236" s="8">
        <v>15.79</v>
      </c>
      <c r="I236" s="4">
        <v>0</v>
      </c>
    </row>
    <row r="237" spans="1:9" x14ac:dyDescent="0.2">
      <c r="A237" s="2">
        <v>6</v>
      </c>
      <c r="B237" s="1" t="s">
        <v>65</v>
      </c>
      <c r="C237" s="4">
        <v>6</v>
      </c>
      <c r="D237" s="8">
        <v>5.71</v>
      </c>
      <c r="E237" s="4">
        <v>3</v>
      </c>
      <c r="F237" s="8">
        <v>4.84</v>
      </c>
      <c r="G237" s="4">
        <v>3</v>
      </c>
      <c r="H237" s="8">
        <v>7.89</v>
      </c>
      <c r="I237" s="4">
        <v>0</v>
      </c>
    </row>
    <row r="238" spans="1:9" x14ac:dyDescent="0.2">
      <c r="A238" s="2">
        <v>6</v>
      </c>
      <c r="B238" s="1" t="s">
        <v>60</v>
      </c>
      <c r="C238" s="4">
        <v>6</v>
      </c>
      <c r="D238" s="8">
        <v>5.71</v>
      </c>
      <c r="E238" s="4">
        <v>5</v>
      </c>
      <c r="F238" s="8">
        <v>8.06</v>
      </c>
      <c r="G238" s="4">
        <v>1</v>
      </c>
      <c r="H238" s="8">
        <v>2.63</v>
      </c>
      <c r="I238" s="4">
        <v>0</v>
      </c>
    </row>
    <row r="239" spans="1:9" x14ac:dyDescent="0.2">
      <c r="A239" s="2">
        <v>9</v>
      </c>
      <c r="B239" s="1" t="s">
        <v>44</v>
      </c>
      <c r="C239" s="4">
        <v>3</v>
      </c>
      <c r="D239" s="8">
        <v>2.86</v>
      </c>
      <c r="E239" s="4">
        <v>1</v>
      </c>
      <c r="F239" s="8">
        <v>1.61</v>
      </c>
      <c r="G239" s="4">
        <v>2</v>
      </c>
      <c r="H239" s="8">
        <v>5.26</v>
      </c>
      <c r="I239" s="4">
        <v>0</v>
      </c>
    </row>
    <row r="240" spans="1:9" x14ac:dyDescent="0.2">
      <c r="A240" s="2">
        <v>9</v>
      </c>
      <c r="B240" s="1" t="s">
        <v>55</v>
      </c>
      <c r="C240" s="4">
        <v>3</v>
      </c>
      <c r="D240" s="8">
        <v>2.86</v>
      </c>
      <c r="E240" s="4">
        <v>2</v>
      </c>
      <c r="F240" s="8">
        <v>3.23</v>
      </c>
      <c r="G240" s="4">
        <v>1</v>
      </c>
      <c r="H240" s="8">
        <v>2.63</v>
      </c>
      <c r="I240" s="4">
        <v>0</v>
      </c>
    </row>
    <row r="241" spans="1:9" x14ac:dyDescent="0.2">
      <c r="A241" s="2">
        <v>11</v>
      </c>
      <c r="B241" s="1" t="s">
        <v>45</v>
      </c>
      <c r="C241" s="4">
        <v>2</v>
      </c>
      <c r="D241" s="8">
        <v>1.9</v>
      </c>
      <c r="E241" s="4">
        <v>1</v>
      </c>
      <c r="F241" s="8">
        <v>1.61</v>
      </c>
      <c r="G241" s="4">
        <v>1</v>
      </c>
      <c r="H241" s="8">
        <v>2.63</v>
      </c>
      <c r="I241" s="4">
        <v>0</v>
      </c>
    </row>
    <row r="242" spans="1:9" x14ac:dyDescent="0.2">
      <c r="A242" s="2">
        <v>11</v>
      </c>
      <c r="B242" s="1" t="s">
        <v>59</v>
      </c>
      <c r="C242" s="4">
        <v>2</v>
      </c>
      <c r="D242" s="8">
        <v>1.9</v>
      </c>
      <c r="E242" s="4">
        <v>1</v>
      </c>
      <c r="F242" s="8">
        <v>1.61</v>
      </c>
      <c r="G242" s="4">
        <v>0</v>
      </c>
      <c r="H242" s="8">
        <v>0</v>
      </c>
      <c r="I242" s="4">
        <v>1</v>
      </c>
    </row>
    <row r="243" spans="1:9" x14ac:dyDescent="0.2">
      <c r="A243" s="2">
        <v>13</v>
      </c>
      <c r="B243" s="1" t="s">
        <v>76</v>
      </c>
      <c r="C243" s="4">
        <v>1</v>
      </c>
      <c r="D243" s="8">
        <v>0.95</v>
      </c>
      <c r="E243" s="4">
        <v>0</v>
      </c>
      <c r="F243" s="8">
        <v>0</v>
      </c>
      <c r="G243" s="4">
        <v>1</v>
      </c>
      <c r="H243" s="8">
        <v>2.63</v>
      </c>
      <c r="I243" s="4">
        <v>0</v>
      </c>
    </row>
    <row r="244" spans="1:9" x14ac:dyDescent="0.2">
      <c r="A244" s="2">
        <v>13</v>
      </c>
      <c r="B244" s="1" t="s">
        <v>78</v>
      </c>
      <c r="C244" s="4">
        <v>1</v>
      </c>
      <c r="D244" s="8">
        <v>0.95</v>
      </c>
      <c r="E244" s="4">
        <v>0</v>
      </c>
      <c r="F244" s="8">
        <v>0</v>
      </c>
      <c r="G244" s="4">
        <v>1</v>
      </c>
      <c r="H244" s="8">
        <v>2.63</v>
      </c>
      <c r="I244" s="4">
        <v>0</v>
      </c>
    </row>
    <row r="245" spans="1:9" x14ac:dyDescent="0.2">
      <c r="A245" s="2">
        <v>13</v>
      </c>
      <c r="B245" s="1" t="s">
        <v>70</v>
      </c>
      <c r="C245" s="4">
        <v>1</v>
      </c>
      <c r="D245" s="8">
        <v>0.95</v>
      </c>
      <c r="E245" s="4">
        <v>0</v>
      </c>
      <c r="F245" s="8">
        <v>0</v>
      </c>
      <c r="G245" s="4">
        <v>1</v>
      </c>
      <c r="H245" s="8">
        <v>2.63</v>
      </c>
      <c r="I245" s="4">
        <v>0</v>
      </c>
    </row>
    <row r="246" spans="1:9" x14ac:dyDescent="0.2">
      <c r="A246" s="2">
        <v>13</v>
      </c>
      <c r="B246" s="1" t="s">
        <v>87</v>
      </c>
      <c r="C246" s="4">
        <v>1</v>
      </c>
      <c r="D246" s="8">
        <v>0.95</v>
      </c>
      <c r="E246" s="4">
        <v>0</v>
      </c>
      <c r="F246" s="8">
        <v>0</v>
      </c>
      <c r="G246" s="4">
        <v>1</v>
      </c>
      <c r="H246" s="8">
        <v>2.63</v>
      </c>
      <c r="I246" s="4">
        <v>0</v>
      </c>
    </row>
    <row r="247" spans="1:9" x14ac:dyDescent="0.2">
      <c r="A247" s="2">
        <v>13</v>
      </c>
      <c r="B247" s="1" t="s">
        <v>88</v>
      </c>
      <c r="C247" s="4">
        <v>1</v>
      </c>
      <c r="D247" s="8">
        <v>0.95</v>
      </c>
      <c r="E247" s="4">
        <v>0</v>
      </c>
      <c r="F247" s="8">
        <v>0</v>
      </c>
      <c r="G247" s="4">
        <v>0</v>
      </c>
      <c r="H247" s="8">
        <v>0</v>
      </c>
      <c r="I247" s="4">
        <v>1</v>
      </c>
    </row>
    <row r="248" spans="1:9" x14ac:dyDescent="0.2">
      <c r="A248" s="2">
        <v>13</v>
      </c>
      <c r="B248" s="1" t="s">
        <v>64</v>
      </c>
      <c r="C248" s="4">
        <v>1</v>
      </c>
      <c r="D248" s="8">
        <v>0.95</v>
      </c>
      <c r="E248" s="4">
        <v>0</v>
      </c>
      <c r="F248" s="8">
        <v>0</v>
      </c>
      <c r="G248" s="4">
        <v>1</v>
      </c>
      <c r="H248" s="8">
        <v>2.63</v>
      </c>
      <c r="I248" s="4">
        <v>0</v>
      </c>
    </row>
    <row r="249" spans="1:9" x14ac:dyDescent="0.2">
      <c r="A249" s="2">
        <v>13</v>
      </c>
      <c r="B249" s="1" t="s">
        <v>46</v>
      </c>
      <c r="C249" s="4">
        <v>1</v>
      </c>
      <c r="D249" s="8">
        <v>0.95</v>
      </c>
      <c r="E249" s="4">
        <v>0</v>
      </c>
      <c r="F249" s="8">
        <v>0</v>
      </c>
      <c r="G249" s="4">
        <v>1</v>
      </c>
      <c r="H249" s="8">
        <v>2.63</v>
      </c>
      <c r="I249" s="4">
        <v>0</v>
      </c>
    </row>
    <row r="250" spans="1:9" x14ac:dyDescent="0.2">
      <c r="A250" s="2">
        <v>13</v>
      </c>
      <c r="B250" s="1" t="s">
        <v>51</v>
      </c>
      <c r="C250" s="4">
        <v>1</v>
      </c>
      <c r="D250" s="8">
        <v>0.95</v>
      </c>
      <c r="E250" s="4">
        <v>1</v>
      </c>
      <c r="F250" s="8">
        <v>1.61</v>
      </c>
      <c r="G250" s="4">
        <v>0</v>
      </c>
      <c r="H250" s="8">
        <v>0</v>
      </c>
      <c r="I250" s="4">
        <v>0</v>
      </c>
    </row>
    <row r="251" spans="1:9" x14ac:dyDescent="0.2">
      <c r="A251" s="2">
        <v>13</v>
      </c>
      <c r="B251" s="1" t="s">
        <v>73</v>
      </c>
      <c r="C251" s="4">
        <v>1</v>
      </c>
      <c r="D251" s="8">
        <v>0.95</v>
      </c>
      <c r="E251" s="4">
        <v>0</v>
      </c>
      <c r="F251" s="8">
        <v>0</v>
      </c>
      <c r="G251" s="4">
        <v>1</v>
      </c>
      <c r="H251" s="8">
        <v>2.63</v>
      </c>
      <c r="I251" s="4">
        <v>0</v>
      </c>
    </row>
    <row r="252" spans="1:9" x14ac:dyDescent="0.2">
      <c r="A252" s="2">
        <v>13</v>
      </c>
      <c r="B252" s="1" t="s">
        <v>63</v>
      </c>
      <c r="C252" s="4">
        <v>1</v>
      </c>
      <c r="D252" s="8">
        <v>0.95</v>
      </c>
      <c r="E252" s="4">
        <v>1</v>
      </c>
      <c r="F252" s="8">
        <v>1.61</v>
      </c>
      <c r="G252" s="4">
        <v>0</v>
      </c>
      <c r="H252" s="8">
        <v>0</v>
      </c>
      <c r="I252" s="4">
        <v>0</v>
      </c>
    </row>
    <row r="253" spans="1:9" x14ac:dyDescent="0.2">
      <c r="A253" s="2">
        <v>13</v>
      </c>
      <c r="B253" s="1" t="s">
        <v>67</v>
      </c>
      <c r="C253" s="4">
        <v>1</v>
      </c>
      <c r="D253" s="8">
        <v>0.95</v>
      </c>
      <c r="E253" s="4">
        <v>0</v>
      </c>
      <c r="F253" s="8">
        <v>0</v>
      </c>
      <c r="G253" s="4">
        <v>0</v>
      </c>
      <c r="H253" s="8">
        <v>0</v>
      </c>
      <c r="I253" s="4">
        <v>1</v>
      </c>
    </row>
    <row r="254" spans="1:9" x14ac:dyDescent="0.2">
      <c r="A254" s="2">
        <v>13</v>
      </c>
      <c r="B254" s="1" t="s">
        <v>75</v>
      </c>
      <c r="C254" s="4">
        <v>1</v>
      </c>
      <c r="D254" s="8">
        <v>0.95</v>
      </c>
      <c r="E254" s="4">
        <v>0</v>
      </c>
      <c r="F254" s="8">
        <v>0</v>
      </c>
      <c r="G254" s="4">
        <v>1</v>
      </c>
      <c r="H254" s="8">
        <v>2.63</v>
      </c>
      <c r="I254" s="4">
        <v>0</v>
      </c>
    </row>
    <row r="255" spans="1:9" x14ac:dyDescent="0.2">
      <c r="A255" s="2">
        <v>13</v>
      </c>
      <c r="B255" s="1" t="s">
        <v>81</v>
      </c>
      <c r="C255" s="4">
        <v>1</v>
      </c>
      <c r="D255" s="8">
        <v>0.95</v>
      </c>
      <c r="E255" s="4">
        <v>0</v>
      </c>
      <c r="F255" s="8">
        <v>0</v>
      </c>
      <c r="G255" s="4">
        <v>0</v>
      </c>
      <c r="H255" s="8">
        <v>0</v>
      </c>
      <c r="I255" s="4">
        <v>1</v>
      </c>
    </row>
    <row r="256" spans="1:9" x14ac:dyDescent="0.2">
      <c r="A256" s="2">
        <v>13</v>
      </c>
      <c r="B256" s="1" t="s">
        <v>85</v>
      </c>
      <c r="C256" s="4">
        <v>1</v>
      </c>
      <c r="D256" s="8">
        <v>0.95</v>
      </c>
      <c r="E256" s="4">
        <v>0</v>
      </c>
      <c r="F256" s="8">
        <v>0</v>
      </c>
      <c r="G256" s="4">
        <v>0</v>
      </c>
      <c r="H256" s="8">
        <v>0</v>
      </c>
      <c r="I256" s="4">
        <v>0</v>
      </c>
    </row>
    <row r="257" spans="1:9" x14ac:dyDescent="0.2">
      <c r="A257" s="1"/>
      <c r="C257" s="4"/>
      <c r="D257" s="8"/>
      <c r="E257" s="4"/>
      <c r="F257" s="8"/>
      <c r="G257" s="4"/>
      <c r="H257" s="8"/>
      <c r="I257" s="4"/>
    </row>
    <row r="258" spans="1:9" x14ac:dyDescent="0.2">
      <c r="A258" s="1" t="s">
        <v>10</v>
      </c>
      <c r="C258" s="4"/>
      <c r="D258" s="8"/>
      <c r="E258" s="4"/>
      <c r="F258" s="8"/>
      <c r="G258" s="4"/>
      <c r="H258" s="8"/>
      <c r="I258" s="4"/>
    </row>
    <row r="259" spans="1:9" x14ac:dyDescent="0.2">
      <c r="A259" s="2">
        <v>1</v>
      </c>
      <c r="B259" s="1" t="s">
        <v>57</v>
      </c>
      <c r="C259" s="4">
        <v>37</v>
      </c>
      <c r="D259" s="8">
        <v>10.76</v>
      </c>
      <c r="E259" s="4">
        <v>32</v>
      </c>
      <c r="F259" s="8">
        <v>15.24</v>
      </c>
      <c r="G259" s="4">
        <v>5</v>
      </c>
      <c r="H259" s="8">
        <v>4.03</v>
      </c>
      <c r="I259" s="4">
        <v>0</v>
      </c>
    </row>
    <row r="260" spans="1:9" x14ac:dyDescent="0.2">
      <c r="A260" s="2">
        <v>2</v>
      </c>
      <c r="B260" s="1" t="s">
        <v>52</v>
      </c>
      <c r="C260" s="4">
        <v>31</v>
      </c>
      <c r="D260" s="8">
        <v>9.01</v>
      </c>
      <c r="E260" s="4">
        <v>20</v>
      </c>
      <c r="F260" s="8">
        <v>9.52</v>
      </c>
      <c r="G260" s="4">
        <v>11</v>
      </c>
      <c r="H260" s="8">
        <v>8.8699999999999992</v>
      </c>
      <c r="I260" s="4">
        <v>0</v>
      </c>
    </row>
    <row r="261" spans="1:9" x14ac:dyDescent="0.2">
      <c r="A261" s="2">
        <v>3</v>
      </c>
      <c r="B261" s="1" t="s">
        <v>43</v>
      </c>
      <c r="C261" s="4">
        <v>25</v>
      </c>
      <c r="D261" s="8">
        <v>7.27</v>
      </c>
      <c r="E261" s="4">
        <v>10</v>
      </c>
      <c r="F261" s="8">
        <v>4.76</v>
      </c>
      <c r="G261" s="4">
        <v>15</v>
      </c>
      <c r="H261" s="8">
        <v>12.1</v>
      </c>
      <c r="I261" s="4">
        <v>0</v>
      </c>
    </row>
    <row r="262" spans="1:9" x14ac:dyDescent="0.2">
      <c r="A262" s="2">
        <v>4</v>
      </c>
      <c r="B262" s="1" t="s">
        <v>50</v>
      </c>
      <c r="C262" s="4">
        <v>24</v>
      </c>
      <c r="D262" s="8">
        <v>6.98</v>
      </c>
      <c r="E262" s="4">
        <v>18</v>
      </c>
      <c r="F262" s="8">
        <v>8.57</v>
      </c>
      <c r="G262" s="4">
        <v>6</v>
      </c>
      <c r="H262" s="8">
        <v>4.84</v>
      </c>
      <c r="I262" s="4">
        <v>0</v>
      </c>
    </row>
    <row r="263" spans="1:9" x14ac:dyDescent="0.2">
      <c r="A263" s="2">
        <v>5</v>
      </c>
      <c r="B263" s="1" t="s">
        <v>53</v>
      </c>
      <c r="C263" s="4">
        <v>22</v>
      </c>
      <c r="D263" s="8">
        <v>6.4</v>
      </c>
      <c r="E263" s="4">
        <v>21</v>
      </c>
      <c r="F263" s="8">
        <v>10</v>
      </c>
      <c r="G263" s="4">
        <v>1</v>
      </c>
      <c r="H263" s="8">
        <v>0.81</v>
      </c>
      <c r="I263" s="4">
        <v>0</v>
      </c>
    </row>
    <row r="264" spans="1:9" x14ac:dyDescent="0.2">
      <c r="A264" s="2">
        <v>5</v>
      </c>
      <c r="B264" s="1" t="s">
        <v>56</v>
      </c>
      <c r="C264" s="4">
        <v>22</v>
      </c>
      <c r="D264" s="8">
        <v>6.4</v>
      </c>
      <c r="E264" s="4">
        <v>17</v>
      </c>
      <c r="F264" s="8">
        <v>8.1</v>
      </c>
      <c r="G264" s="4">
        <v>5</v>
      </c>
      <c r="H264" s="8">
        <v>4.03</v>
      </c>
      <c r="I264" s="4">
        <v>0</v>
      </c>
    </row>
    <row r="265" spans="1:9" x14ac:dyDescent="0.2">
      <c r="A265" s="2">
        <v>7</v>
      </c>
      <c r="B265" s="1" t="s">
        <v>51</v>
      </c>
      <c r="C265" s="4">
        <v>18</v>
      </c>
      <c r="D265" s="8">
        <v>5.23</v>
      </c>
      <c r="E265" s="4">
        <v>12</v>
      </c>
      <c r="F265" s="8">
        <v>5.71</v>
      </c>
      <c r="G265" s="4">
        <v>6</v>
      </c>
      <c r="H265" s="8">
        <v>4.84</v>
      </c>
      <c r="I265" s="4">
        <v>0</v>
      </c>
    </row>
    <row r="266" spans="1:9" x14ac:dyDescent="0.2">
      <c r="A266" s="2">
        <v>7</v>
      </c>
      <c r="B266" s="1" t="s">
        <v>59</v>
      </c>
      <c r="C266" s="4">
        <v>18</v>
      </c>
      <c r="D266" s="8">
        <v>5.23</v>
      </c>
      <c r="E266" s="4">
        <v>14</v>
      </c>
      <c r="F266" s="8">
        <v>6.67</v>
      </c>
      <c r="G266" s="4">
        <v>3</v>
      </c>
      <c r="H266" s="8">
        <v>2.42</v>
      </c>
      <c r="I266" s="4">
        <v>0</v>
      </c>
    </row>
    <row r="267" spans="1:9" x14ac:dyDescent="0.2">
      <c r="A267" s="2">
        <v>9</v>
      </c>
      <c r="B267" s="1" t="s">
        <v>45</v>
      </c>
      <c r="C267" s="4">
        <v>16</v>
      </c>
      <c r="D267" s="8">
        <v>4.6500000000000004</v>
      </c>
      <c r="E267" s="4">
        <v>5</v>
      </c>
      <c r="F267" s="8">
        <v>2.38</v>
      </c>
      <c r="G267" s="4">
        <v>11</v>
      </c>
      <c r="H267" s="8">
        <v>8.8699999999999992</v>
      </c>
      <c r="I267" s="4">
        <v>0</v>
      </c>
    </row>
    <row r="268" spans="1:9" x14ac:dyDescent="0.2">
      <c r="A268" s="2">
        <v>10</v>
      </c>
      <c r="B268" s="1" t="s">
        <v>44</v>
      </c>
      <c r="C268" s="4">
        <v>15</v>
      </c>
      <c r="D268" s="8">
        <v>4.3600000000000003</v>
      </c>
      <c r="E268" s="4">
        <v>12</v>
      </c>
      <c r="F268" s="8">
        <v>5.71</v>
      </c>
      <c r="G268" s="4">
        <v>3</v>
      </c>
      <c r="H268" s="8">
        <v>2.42</v>
      </c>
      <c r="I268" s="4">
        <v>0</v>
      </c>
    </row>
    <row r="269" spans="1:9" x14ac:dyDescent="0.2">
      <c r="A269" s="2">
        <v>11</v>
      </c>
      <c r="B269" s="1" t="s">
        <v>65</v>
      </c>
      <c r="C269" s="4">
        <v>10</v>
      </c>
      <c r="D269" s="8">
        <v>2.91</v>
      </c>
      <c r="E269" s="4">
        <v>4</v>
      </c>
      <c r="F269" s="8">
        <v>1.9</v>
      </c>
      <c r="G269" s="4">
        <v>6</v>
      </c>
      <c r="H269" s="8">
        <v>4.84</v>
      </c>
      <c r="I269" s="4">
        <v>0</v>
      </c>
    </row>
    <row r="270" spans="1:9" x14ac:dyDescent="0.2">
      <c r="A270" s="2">
        <v>11</v>
      </c>
      <c r="B270" s="1" t="s">
        <v>60</v>
      </c>
      <c r="C270" s="4">
        <v>10</v>
      </c>
      <c r="D270" s="8">
        <v>2.91</v>
      </c>
      <c r="E270" s="4">
        <v>10</v>
      </c>
      <c r="F270" s="8">
        <v>4.76</v>
      </c>
      <c r="G270" s="4">
        <v>0</v>
      </c>
      <c r="H270" s="8">
        <v>0</v>
      </c>
      <c r="I270" s="4">
        <v>0</v>
      </c>
    </row>
    <row r="271" spans="1:9" x14ac:dyDescent="0.2">
      <c r="A271" s="2">
        <v>13</v>
      </c>
      <c r="B271" s="1" t="s">
        <v>49</v>
      </c>
      <c r="C271" s="4">
        <v>9</v>
      </c>
      <c r="D271" s="8">
        <v>2.62</v>
      </c>
      <c r="E271" s="4">
        <v>5</v>
      </c>
      <c r="F271" s="8">
        <v>2.38</v>
      </c>
      <c r="G271" s="4">
        <v>4</v>
      </c>
      <c r="H271" s="8">
        <v>3.23</v>
      </c>
      <c r="I271" s="4">
        <v>0</v>
      </c>
    </row>
    <row r="272" spans="1:9" x14ac:dyDescent="0.2">
      <c r="A272" s="2">
        <v>14</v>
      </c>
      <c r="B272" s="1" t="s">
        <v>61</v>
      </c>
      <c r="C272" s="4">
        <v>8</v>
      </c>
      <c r="D272" s="8">
        <v>2.33</v>
      </c>
      <c r="E272" s="4">
        <v>0</v>
      </c>
      <c r="F272" s="8">
        <v>0</v>
      </c>
      <c r="G272" s="4">
        <v>2</v>
      </c>
      <c r="H272" s="8">
        <v>1.61</v>
      </c>
      <c r="I272" s="4">
        <v>1</v>
      </c>
    </row>
    <row r="273" spans="1:9" x14ac:dyDescent="0.2">
      <c r="A273" s="2">
        <v>15</v>
      </c>
      <c r="B273" s="1" t="s">
        <v>80</v>
      </c>
      <c r="C273" s="4">
        <v>6</v>
      </c>
      <c r="D273" s="8">
        <v>1.74</v>
      </c>
      <c r="E273" s="4">
        <v>1</v>
      </c>
      <c r="F273" s="8">
        <v>0.48</v>
      </c>
      <c r="G273" s="4">
        <v>5</v>
      </c>
      <c r="H273" s="8">
        <v>4.03</v>
      </c>
      <c r="I273" s="4">
        <v>0</v>
      </c>
    </row>
    <row r="274" spans="1:9" x14ac:dyDescent="0.2">
      <c r="A274" s="2">
        <v>15</v>
      </c>
      <c r="B274" s="1" t="s">
        <v>54</v>
      </c>
      <c r="C274" s="4">
        <v>6</v>
      </c>
      <c r="D274" s="8">
        <v>1.74</v>
      </c>
      <c r="E274" s="4">
        <v>6</v>
      </c>
      <c r="F274" s="8">
        <v>2.86</v>
      </c>
      <c r="G274" s="4">
        <v>0</v>
      </c>
      <c r="H274" s="8">
        <v>0</v>
      </c>
      <c r="I274" s="4">
        <v>0</v>
      </c>
    </row>
    <row r="275" spans="1:9" x14ac:dyDescent="0.2">
      <c r="A275" s="2">
        <v>17</v>
      </c>
      <c r="B275" s="1" t="s">
        <v>77</v>
      </c>
      <c r="C275" s="4">
        <v>5</v>
      </c>
      <c r="D275" s="8">
        <v>1.45</v>
      </c>
      <c r="E275" s="4">
        <v>3</v>
      </c>
      <c r="F275" s="8">
        <v>1.43</v>
      </c>
      <c r="G275" s="4">
        <v>2</v>
      </c>
      <c r="H275" s="8">
        <v>1.61</v>
      </c>
      <c r="I275" s="4">
        <v>0</v>
      </c>
    </row>
    <row r="276" spans="1:9" x14ac:dyDescent="0.2">
      <c r="A276" s="2">
        <v>17</v>
      </c>
      <c r="B276" s="1" t="s">
        <v>62</v>
      </c>
      <c r="C276" s="4">
        <v>5</v>
      </c>
      <c r="D276" s="8">
        <v>1.45</v>
      </c>
      <c r="E276" s="4">
        <v>3</v>
      </c>
      <c r="F276" s="8">
        <v>1.43</v>
      </c>
      <c r="G276" s="4">
        <v>2</v>
      </c>
      <c r="H276" s="8">
        <v>1.61</v>
      </c>
      <c r="I276" s="4">
        <v>0</v>
      </c>
    </row>
    <row r="277" spans="1:9" x14ac:dyDescent="0.2">
      <c r="A277" s="2">
        <v>19</v>
      </c>
      <c r="B277" s="1" t="s">
        <v>69</v>
      </c>
      <c r="C277" s="4">
        <v>4</v>
      </c>
      <c r="D277" s="8">
        <v>1.1599999999999999</v>
      </c>
      <c r="E277" s="4">
        <v>2</v>
      </c>
      <c r="F277" s="8">
        <v>0.95</v>
      </c>
      <c r="G277" s="4">
        <v>2</v>
      </c>
      <c r="H277" s="8">
        <v>1.61</v>
      </c>
      <c r="I277" s="4">
        <v>0</v>
      </c>
    </row>
    <row r="278" spans="1:9" x14ac:dyDescent="0.2">
      <c r="A278" s="2">
        <v>19</v>
      </c>
      <c r="B278" s="1" t="s">
        <v>46</v>
      </c>
      <c r="C278" s="4">
        <v>4</v>
      </c>
      <c r="D278" s="8">
        <v>1.1599999999999999</v>
      </c>
      <c r="E278" s="4">
        <v>1</v>
      </c>
      <c r="F278" s="8">
        <v>0.48</v>
      </c>
      <c r="G278" s="4">
        <v>3</v>
      </c>
      <c r="H278" s="8">
        <v>2.42</v>
      </c>
      <c r="I278" s="4">
        <v>0</v>
      </c>
    </row>
    <row r="279" spans="1:9" x14ac:dyDescent="0.2">
      <c r="A279" s="2">
        <v>19</v>
      </c>
      <c r="B279" s="1" t="s">
        <v>73</v>
      </c>
      <c r="C279" s="4">
        <v>4</v>
      </c>
      <c r="D279" s="8">
        <v>1.1599999999999999</v>
      </c>
      <c r="E279" s="4">
        <v>2</v>
      </c>
      <c r="F279" s="8">
        <v>0.95</v>
      </c>
      <c r="G279" s="4">
        <v>2</v>
      </c>
      <c r="H279" s="8">
        <v>1.61</v>
      </c>
      <c r="I279" s="4">
        <v>0</v>
      </c>
    </row>
    <row r="280" spans="1:9" x14ac:dyDescent="0.2">
      <c r="A280" s="2">
        <v>19</v>
      </c>
      <c r="B280" s="1" t="s">
        <v>55</v>
      </c>
      <c r="C280" s="4">
        <v>4</v>
      </c>
      <c r="D280" s="8">
        <v>1.1599999999999999</v>
      </c>
      <c r="E280" s="4">
        <v>3</v>
      </c>
      <c r="F280" s="8">
        <v>1.43</v>
      </c>
      <c r="G280" s="4">
        <v>0</v>
      </c>
      <c r="H280" s="8">
        <v>0</v>
      </c>
      <c r="I280" s="4">
        <v>0</v>
      </c>
    </row>
    <row r="281" spans="1:9" x14ac:dyDescent="0.2">
      <c r="A281" s="2">
        <v>19</v>
      </c>
      <c r="B281" s="1" t="s">
        <v>66</v>
      </c>
      <c r="C281" s="4">
        <v>4</v>
      </c>
      <c r="D281" s="8">
        <v>1.1599999999999999</v>
      </c>
      <c r="E281" s="4">
        <v>3</v>
      </c>
      <c r="F281" s="8">
        <v>1.43</v>
      </c>
      <c r="G281" s="4">
        <v>1</v>
      </c>
      <c r="H281" s="8">
        <v>0.81</v>
      </c>
      <c r="I281" s="4">
        <v>0</v>
      </c>
    </row>
    <row r="282" spans="1:9" x14ac:dyDescent="0.2">
      <c r="A282" s="1"/>
      <c r="C282" s="4"/>
      <c r="D282" s="8"/>
      <c r="E282" s="4"/>
      <c r="F282" s="8"/>
      <c r="G282" s="4"/>
      <c r="H282" s="8"/>
      <c r="I282" s="4"/>
    </row>
    <row r="283" spans="1:9" x14ac:dyDescent="0.2">
      <c r="A283" s="1" t="s">
        <v>11</v>
      </c>
      <c r="C283" s="4"/>
      <c r="D283" s="8"/>
      <c r="E283" s="4"/>
      <c r="F283" s="8"/>
      <c r="G283" s="4"/>
      <c r="H283" s="8"/>
      <c r="I283" s="4"/>
    </row>
    <row r="284" spans="1:9" x14ac:dyDescent="0.2">
      <c r="A284" s="2">
        <v>1</v>
      </c>
      <c r="B284" s="1" t="s">
        <v>57</v>
      </c>
      <c r="C284" s="4">
        <v>55</v>
      </c>
      <c r="D284" s="8">
        <v>14.44</v>
      </c>
      <c r="E284" s="4">
        <v>50</v>
      </c>
      <c r="F284" s="8">
        <v>21.37</v>
      </c>
      <c r="G284" s="4">
        <v>5</v>
      </c>
      <c r="H284" s="8">
        <v>3.82</v>
      </c>
      <c r="I284" s="4">
        <v>0</v>
      </c>
    </row>
    <row r="285" spans="1:9" x14ac:dyDescent="0.2">
      <c r="A285" s="2">
        <v>2</v>
      </c>
      <c r="B285" s="1" t="s">
        <v>56</v>
      </c>
      <c r="C285" s="4">
        <v>41</v>
      </c>
      <c r="D285" s="8">
        <v>10.76</v>
      </c>
      <c r="E285" s="4">
        <v>38</v>
      </c>
      <c r="F285" s="8">
        <v>16.239999999999998</v>
      </c>
      <c r="G285" s="4">
        <v>3</v>
      </c>
      <c r="H285" s="8">
        <v>2.29</v>
      </c>
      <c r="I285" s="4">
        <v>0</v>
      </c>
    </row>
    <row r="286" spans="1:9" x14ac:dyDescent="0.2">
      <c r="A286" s="2">
        <v>3</v>
      </c>
      <c r="B286" s="1" t="s">
        <v>52</v>
      </c>
      <c r="C286" s="4">
        <v>34</v>
      </c>
      <c r="D286" s="8">
        <v>8.92</v>
      </c>
      <c r="E286" s="4">
        <v>19</v>
      </c>
      <c r="F286" s="8">
        <v>8.1199999999999992</v>
      </c>
      <c r="G286" s="4">
        <v>15</v>
      </c>
      <c r="H286" s="8">
        <v>11.45</v>
      </c>
      <c r="I286" s="4">
        <v>0</v>
      </c>
    </row>
    <row r="287" spans="1:9" x14ac:dyDescent="0.2">
      <c r="A287" s="2">
        <v>4</v>
      </c>
      <c r="B287" s="1" t="s">
        <v>43</v>
      </c>
      <c r="C287" s="4">
        <v>25</v>
      </c>
      <c r="D287" s="8">
        <v>6.56</v>
      </c>
      <c r="E287" s="4">
        <v>5</v>
      </c>
      <c r="F287" s="8">
        <v>2.14</v>
      </c>
      <c r="G287" s="4">
        <v>20</v>
      </c>
      <c r="H287" s="8">
        <v>15.27</v>
      </c>
      <c r="I287" s="4">
        <v>0</v>
      </c>
    </row>
    <row r="288" spans="1:9" x14ac:dyDescent="0.2">
      <c r="A288" s="2">
        <v>5</v>
      </c>
      <c r="B288" s="1" t="s">
        <v>59</v>
      </c>
      <c r="C288" s="4">
        <v>22</v>
      </c>
      <c r="D288" s="8">
        <v>5.77</v>
      </c>
      <c r="E288" s="4">
        <v>7</v>
      </c>
      <c r="F288" s="8">
        <v>2.99</v>
      </c>
      <c r="G288" s="4">
        <v>3</v>
      </c>
      <c r="H288" s="8">
        <v>2.29</v>
      </c>
      <c r="I288" s="4">
        <v>0</v>
      </c>
    </row>
    <row r="289" spans="1:9" x14ac:dyDescent="0.2">
      <c r="A289" s="2">
        <v>6</v>
      </c>
      <c r="B289" s="1" t="s">
        <v>44</v>
      </c>
      <c r="C289" s="4">
        <v>20</v>
      </c>
      <c r="D289" s="8">
        <v>5.25</v>
      </c>
      <c r="E289" s="4">
        <v>12</v>
      </c>
      <c r="F289" s="8">
        <v>5.13</v>
      </c>
      <c r="G289" s="4">
        <v>8</v>
      </c>
      <c r="H289" s="8">
        <v>6.11</v>
      </c>
      <c r="I289" s="4">
        <v>0</v>
      </c>
    </row>
    <row r="290" spans="1:9" x14ac:dyDescent="0.2">
      <c r="A290" s="2">
        <v>6</v>
      </c>
      <c r="B290" s="1" t="s">
        <v>50</v>
      </c>
      <c r="C290" s="4">
        <v>20</v>
      </c>
      <c r="D290" s="8">
        <v>5.25</v>
      </c>
      <c r="E290" s="4">
        <v>17</v>
      </c>
      <c r="F290" s="8">
        <v>7.26</v>
      </c>
      <c r="G290" s="4">
        <v>3</v>
      </c>
      <c r="H290" s="8">
        <v>2.29</v>
      </c>
      <c r="I290" s="4">
        <v>0</v>
      </c>
    </row>
    <row r="291" spans="1:9" x14ac:dyDescent="0.2">
      <c r="A291" s="2">
        <v>8</v>
      </c>
      <c r="B291" s="1" t="s">
        <v>51</v>
      </c>
      <c r="C291" s="4">
        <v>17</v>
      </c>
      <c r="D291" s="8">
        <v>4.46</v>
      </c>
      <c r="E291" s="4">
        <v>9</v>
      </c>
      <c r="F291" s="8">
        <v>3.85</v>
      </c>
      <c r="G291" s="4">
        <v>8</v>
      </c>
      <c r="H291" s="8">
        <v>6.11</v>
      </c>
      <c r="I291" s="4">
        <v>0</v>
      </c>
    </row>
    <row r="292" spans="1:9" x14ac:dyDescent="0.2">
      <c r="A292" s="2">
        <v>9</v>
      </c>
      <c r="B292" s="1" t="s">
        <v>53</v>
      </c>
      <c r="C292" s="4">
        <v>16</v>
      </c>
      <c r="D292" s="8">
        <v>4.2</v>
      </c>
      <c r="E292" s="4">
        <v>12</v>
      </c>
      <c r="F292" s="8">
        <v>5.13</v>
      </c>
      <c r="G292" s="4">
        <v>4</v>
      </c>
      <c r="H292" s="8">
        <v>3.05</v>
      </c>
      <c r="I292" s="4">
        <v>0</v>
      </c>
    </row>
    <row r="293" spans="1:9" x14ac:dyDescent="0.2">
      <c r="A293" s="2">
        <v>10</v>
      </c>
      <c r="B293" s="1" t="s">
        <v>55</v>
      </c>
      <c r="C293" s="4">
        <v>13</v>
      </c>
      <c r="D293" s="8">
        <v>3.41</v>
      </c>
      <c r="E293" s="4">
        <v>8</v>
      </c>
      <c r="F293" s="8">
        <v>3.42</v>
      </c>
      <c r="G293" s="4">
        <v>5</v>
      </c>
      <c r="H293" s="8">
        <v>3.82</v>
      </c>
      <c r="I293" s="4">
        <v>0</v>
      </c>
    </row>
    <row r="294" spans="1:9" x14ac:dyDescent="0.2">
      <c r="A294" s="2">
        <v>10</v>
      </c>
      <c r="B294" s="1" t="s">
        <v>60</v>
      </c>
      <c r="C294" s="4">
        <v>13</v>
      </c>
      <c r="D294" s="8">
        <v>3.41</v>
      </c>
      <c r="E294" s="4">
        <v>12</v>
      </c>
      <c r="F294" s="8">
        <v>5.13</v>
      </c>
      <c r="G294" s="4">
        <v>1</v>
      </c>
      <c r="H294" s="8">
        <v>0.76</v>
      </c>
      <c r="I294" s="4">
        <v>0</v>
      </c>
    </row>
    <row r="295" spans="1:9" x14ac:dyDescent="0.2">
      <c r="A295" s="2">
        <v>12</v>
      </c>
      <c r="B295" s="1" t="s">
        <v>69</v>
      </c>
      <c r="C295" s="4">
        <v>11</v>
      </c>
      <c r="D295" s="8">
        <v>2.89</v>
      </c>
      <c r="E295" s="4">
        <v>9</v>
      </c>
      <c r="F295" s="8">
        <v>3.85</v>
      </c>
      <c r="G295" s="4">
        <v>2</v>
      </c>
      <c r="H295" s="8">
        <v>1.53</v>
      </c>
      <c r="I295" s="4">
        <v>0</v>
      </c>
    </row>
    <row r="296" spans="1:9" x14ac:dyDescent="0.2">
      <c r="A296" s="2">
        <v>12</v>
      </c>
      <c r="B296" s="1" t="s">
        <v>49</v>
      </c>
      <c r="C296" s="4">
        <v>11</v>
      </c>
      <c r="D296" s="8">
        <v>2.89</v>
      </c>
      <c r="E296" s="4">
        <v>7</v>
      </c>
      <c r="F296" s="8">
        <v>2.99</v>
      </c>
      <c r="G296" s="4">
        <v>4</v>
      </c>
      <c r="H296" s="8">
        <v>3.05</v>
      </c>
      <c r="I296" s="4">
        <v>0</v>
      </c>
    </row>
    <row r="297" spans="1:9" x14ac:dyDescent="0.2">
      <c r="A297" s="2">
        <v>14</v>
      </c>
      <c r="B297" s="1" t="s">
        <v>45</v>
      </c>
      <c r="C297" s="4">
        <v>10</v>
      </c>
      <c r="D297" s="8">
        <v>2.62</v>
      </c>
      <c r="E297" s="4">
        <v>5</v>
      </c>
      <c r="F297" s="8">
        <v>2.14</v>
      </c>
      <c r="G297" s="4">
        <v>5</v>
      </c>
      <c r="H297" s="8">
        <v>3.82</v>
      </c>
      <c r="I297" s="4">
        <v>0</v>
      </c>
    </row>
    <row r="298" spans="1:9" x14ac:dyDescent="0.2">
      <c r="A298" s="2">
        <v>15</v>
      </c>
      <c r="B298" s="1" t="s">
        <v>54</v>
      </c>
      <c r="C298" s="4">
        <v>8</v>
      </c>
      <c r="D298" s="8">
        <v>2.1</v>
      </c>
      <c r="E298" s="4">
        <v>6</v>
      </c>
      <c r="F298" s="8">
        <v>2.56</v>
      </c>
      <c r="G298" s="4">
        <v>2</v>
      </c>
      <c r="H298" s="8">
        <v>1.53</v>
      </c>
      <c r="I298" s="4">
        <v>0</v>
      </c>
    </row>
    <row r="299" spans="1:9" x14ac:dyDescent="0.2">
      <c r="A299" s="2">
        <v>16</v>
      </c>
      <c r="B299" s="1" t="s">
        <v>48</v>
      </c>
      <c r="C299" s="4">
        <v>7</v>
      </c>
      <c r="D299" s="8">
        <v>1.84</v>
      </c>
      <c r="E299" s="4">
        <v>1</v>
      </c>
      <c r="F299" s="8">
        <v>0.43</v>
      </c>
      <c r="G299" s="4">
        <v>6</v>
      </c>
      <c r="H299" s="8">
        <v>4.58</v>
      </c>
      <c r="I299" s="4">
        <v>0</v>
      </c>
    </row>
    <row r="300" spans="1:9" x14ac:dyDescent="0.2">
      <c r="A300" s="2">
        <v>17</v>
      </c>
      <c r="B300" s="1" t="s">
        <v>61</v>
      </c>
      <c r="C300" s="4">
        <v>6</v>
      </c>
      <c r="D300" s="8">
        <v>1.57</v>
      </c>
      <c r="E300" s="4">
        <v>0</v>
      </c>
      <c r="F300" s="8">
        <v>0</v>
      </c>
      <c r="G300" s="4">
        <v>6</v>
      </c>
      <c r="H300" s="8">
        <v>4.58</v>
      </c>
      <c r="I300" s="4">
        <v>0</v>
      </c>
    </row>
    <row r="301" spans="1:9" x14ac:dyDescent="0.2">
      <c r="A301" s="2">
        <v>18</v>
      </c>
      <c r="B301" s="1" t="s">
        <v>47</v>
      </c>
      <c r="C301" s="4">
        <v>4</v>
      </c>
      <c r="D301" s="8">
        <v>1.05</v>
      </c>
      <c r="E301" s="4">
        <v>0</v>
      </c>
      <c r="F301" s="8">
        <v>0</v>
      </c>
      <c r="G301" s="4">
        <v>4</v>
      </c>
      <c r="H301" s="8">
        <v>3.05</v>
      </c>
      <c r="I301" s="4">
        <v>0</v>
      </c>
    </row>
    <row r="302" spans="1:9" x14ac:dyDescent="0.2">
      <c r="A302" s="2">
        <v>18</v>
      </c>
      <c r="B302" s="1" t="s">
        <v>58</v>
      </c>
      <c r="C302" s="4">
        <v>4</v>
      </c>
      <c r="D302" s="8">
        <v>1.05</v>
      </c>
      <c r="E302" s="4">
        <v>4</v>
      </c>
      <c r="F302" s="8">
        <v>1.71</v>
      </c>
      <c r="G302" s="4">
        <v>0</v>
      </c>
      <c r="H302" s="8">
        <v>0</v>
      </c>
      <c r="I302" s="4">
        <v>0</v>
      </c>
    </row>
    <row r="303" spans="1:9" x14ac:dyDescent="0.2">
      <c r="A303" s="2">
        <v>18</v>
      </c>
      <c r="B303" s="1" t="s">
        <v>62</v>
      </c>
      <c r="C303" s="4">
        <v>4</v>
      </c>
      <c r="D303" s="8">
        <v>1.05</v>
      </c>
      <c r="E303" s="4">
        <v>4</v>
      </c>
      <c r="F303" s="8">
        <v>1.71</v>
      </c>
      <c r="G303" s="4">
        <v>0</v>
      </c>
      <c r="H303" s="8">
        <v>0</v>
      </c>
      <c r="I303" s="4">
        <v>0</v>
      </c>
    </row>
    <row r="304" spans="1:9" x14ac:dyDescent="0.2">
      <c r="A304" s="1"/>
      <c r="C304" s="4"/>
      <c r="D304" s="8"/>
      <c r="E304" s="4"/>
      <c r="F304" s="8"/>
      <c r="G304" s="4"/>
      <c r="H304" s="8"/>
      <c r="I304" s="4"/>
    </row>
    <row r="305" spans="1:9" x14ac:dyDescent="0.2">
      <c r="A305" s="1" t="s">
        <v>12</v>
      </c>
      <c r="C305" s="4"/>
      <c r="D305" s="8"/>
      <c r="E305" s="4"/>
      <c r="F305" s="8"/>
      <c r="G305" s="4"/>
      <c r="H305" s="8"/>
      <c r="I305" s="4"/>
    </row>
    <row r="306" spans="1:9" x14ac:dyDescent="0.2">
      <c r="A306" s="2">
        <v>1</v>
      </c>
      <c r="B306" s="1" t="s">
        <v>57</v>
      </c>
      <c r="C306" s="4">
        <v>36</v>
      </c>
      <c r="D306" s="8">
        <v>11.54</v>
      </c>
      <c r="E306" s="4">
        <v>31</v>
      </c>
      <c r="F306" s="8">
        <v>18.239999999999998</v>
      </c>
      <c r="G306" s="4">
        <v>5</v>
      </c>
      <c r="H306" s="8">
        <v>3.65</v>
      </c>
      <c r="I306" s="4">
        <v>0</v>
      </c>
    </row>
    <row r="307" spans="1:9" x14ac:dyDescent="0.2">
      <c r="A307" s="2">
        <v>2</v>
      </c>
      <c r="B307" s="1" t="s">
        <v>52</v>
      </c>
      <c r="C307" s="4">
        <v>28</v>
      </c>
      <c r="D307" s="8">
        <v>8.9700000000000006</v>
      </c>
      <c r="E307" s="4">
        <v>11</v>
      </c>
      <c r="F307" s="8">
        <v>6.47</v>
      </c>
      <c r="G307" s="4">
        <v>17</v>
      </c>
      <c r="H307" s="8">
        <v>12.41</v>
      </c>
      <c r="I307" s="4">
        <v>0</v>
      </c>
    </row>
    <row r="308" spans="1:9" x14ac:dyDescent="0.2">
      <c r="A308" s="2">
        <v>3</v>
      </c>
      <c r="B308" s="1" t="s">
        <v>43</v>
      </c>
      <c r="C308" s="4">
        <v>26</v>
      </c>
      <c r="D308" s="8">
        <v>8.33</v>
      </c>
      <c r="E308" s="4">
        <v>8</v>
      </c>
      <c r="F308" s="8">
        <v>4.71</v>
      </c>
      <c r="G308" s="4">
        <v>18</v>
      </c>
      <c r="H308" s="8">
        <v>13.14</v>
      </c>
      <c r="I308" s="4">
        <v>0</v>
      </c>
    </row>
    <row r="309" spans="1:9" x14ac:dyDescent="0.2">
      <c r="A309" s="2">
        <v>3</v>
      </c>
      <c r="B309" s="1" t="s">
        <v>44</v>
      </c>
      <c r="C309" s="4">
        <v>26</v>
      </c>
      <c r="D309" s="8">
        <v>8.33</v>
      </c>
      <c r="E309" s="4">
        <v>16</v>
      </c>
      <c r="F309" s="8">
        <v>9.41</v>
      </c>
      <c r="G309" s="4">
        <v>10</v>
      </c>
      <c r="H309" s="8">
        <v>7.3</v>
      </c>
      <c r="I309" s="4">
        <v>0</v>
      </c>
    </row>
    <row r="310" spans="1:9" x14ac:dyDescent="0.2">
      <c r="A310" s="2">
        <v>5</v>
      </c>
      <c r="B310" s="1" t="s">
        <v>50</v>
      </c>
      <c r="C310" s="4">
        <v>19</v>
      </c>
      <c r="D310" s="8">
        <v>6.09</v>
      </c>
      <c r="E310" s="4">
        <v>15</v>
      </c>
      <c r="F310" s="8">
        <v>8.82</v>
      </c>
      <c r="G310" s="4">
        <v>4</v>
      </c>
      <c r="H310" s="8">
        <v>2.92</v>
      </c>
      <c r="I310" s="4">
        <v>0</v>
      </c>
    </row>
    <row r="311" spans="1:9" x14ac:dyDescent="0.2">
      <c r="A311" s="2">
        <v>6</v>
      </c>
      <c r="B311" s="1" t="s">
        <v>59</v>
      </c>
      <c r="C311" s="4">
        <v>15</v>
      </c>
      <c r="D311" s="8">
        <v>4.8099999999999996</v>
      </c>
      <c r="E311" s="4">
        <v>10</v>
      </c>
      <c r="F311" s="8">
        <v>5.88</v>
      </c>
      <c r="G311" s="4">
        <v>2</v>
      </c>
      <c r="H311" s="8">
        <v>1.46</v>
      </c>
      <c r="I311" s="4">
        <v>0</v>
      </c>
    </row>
    <row r="312" spans="1:9" x14ac:dyDescent="0.2">
      <c r="A312" s="2">
        <v>7</v>
      </c>
      <c r="B312" s="1" t="s">
        <v>51</v>
      </c>
      <c r="C312" s="4">
        <v>14</v>
      </c>
      <c r="D312" s="8">
        <v>4.49</v>
      </c>
      <c r="E312" s="4">
        <v>9</v>
      </c>
      <c r="F312" s="8">
        <v>5.29</v>
      </c>
      <c r="G312" s="4">
        <v>5</v>
      </c>
      <c r="H312" s="8">
        <v>3.65</v>
      </c>
      <c r="I312" s="4">
        <v>0</v>
      </c>
    </row>
    <row r="313" spans="1:9" x14ac:dyDescent="0.2">
      <c r="A313" s="2">
        <v>7</v>
      </c>
      <c r="B313" s="1" t="s">
        <v>56</v>
      </c>
      <c r="C313" s="4">
        <v>14</v>
      </c>
      <c r="D313" s="8">
        <v>4.49</v>
      </c>
      <c r="E313" s="4">
        <v>13</v>
      </c>
      <c r="F313" s="8">
        <v>7.65</v>
      </c>
      <c r="G313" s="4">
        <v>1</v>
      </c>
      <c r="H313" s="8">
        <v>0.73</v>
      </c>
      <c r="I313" s="4">
        <v>0</v>
      </c>
    </row>
    <row r="314" spans="1:9" x14ac:dyDescent="0.2">
      <c r="A314" s="2">
        <v>9</v>
      </c>
      <c r="B314" s="1" t="s">
        <v>80</v>
      </c>
      <c r="C314" s="4">
        <v>12</v>
      </c>
      <c r="D314" s="8">
        <v>3.85</v>
      </c>
      <c r="E314" s="4">
        <v>3</v>
      </c>
      <c r="F314" s="8">
        <v>1.76</v>
      </c>
      <c r="G314" s="4">
        <v>9</v>
      </c>
      <c r="H314" s="8">
        <v>6.57</v>
      </c>
      <c r="I314" s="4">
        <v>0</v>
      </c>
    </row>
    <row r="315" spans="1:9" x14ac:dyDescent="0.2">
      <c r="A315" s="2">
        <v>10</v>
      </c>
      <c r="B315" s="1" t="s">
        <v>45</v>
      </c>
      <c r="C315" s="4">
        <v>11</v>
      </c>
      <c r="D315" s="8">
        <v>3.53</v>
      </c>
      <c r="E315" s="4">
        <v>5</v>
      </c>
      <c r="F315" s="8">
        <v>2.94</v>
      </c>
      <c r="G315" s="4">
        <v>6</v>
      </c>
      <c r="H315" s="8">
        <v>4.38</v>
      </c>
      <c r="I315" s="4">
        <v>0</v>
      </c>
    </row>
    <row r="316" spans="1:9" x14ac:dyDescent="0.2">
      <c r="A316" s="2">
        <v>11</v>
      </c>
      <c r="B316" s="1" t="s">
        <v>62</v>
      </c>
      <c r="C316" s="4">
        <v>10</v>
      </c>
      <c r="D316" s="8">
        <v>3.21</v>
      </c>
      <c r="E316" s="4">
        <v>9</v>
      </c>
      <c r="F316" s="8">
        <v>5.29</v>
      </c>
      <c r="G316" s="4">
        <v>1</v>
      </c>
      <c r="H316" s="8">
        <v>0.73</v>
      </c>
      <c r="I316" s="4">
        <v>0</v>
      </c>
    </row>
    <row r="317" spans="1:9" x14ac:dyDescent="0.2">
      <c r="A317" s="2">
        <v>12</v>
      </c>
      <c r="B317" s="1" t="s">
        <v>49</v>
      </c>
      <c r="C317" s="4">
        <v>7</v>
      </c>
      <c r="D317" s="8">
        <v>2.2400000000000002</v>
      </c>
      <c r="E317" s="4">
        <v>6</v>
      </c>
      <c r="F317" s="8">
        <v>3.53</v>
      </c>
      <c r="G317" s="4">
        <v>1</v>
      </c>
      <c r="H317" s="8">
        <v>0.73</v>
      </c>
      <c r="I317" s="4">
        <v>0</v>
      </c>
    </row>
    <row r="318" spans="1:9" x14ac:dyDescent="0.2">
      <c r="A318" s="2">
        <v>12</v>
      </c>
      <c r="B318" s="1" t="s">
        <v>89</v>
      </c>
      <c r="C318" s="4">
        <v>7</v>
      </c>
      <c r="D318" s="8">
        <v>2.2400000000000002</v>
      </c>
      <c r="E318" s="4">
        <v>1</v>
      </c>
      <c r="F318" s="8">
        <v>0.59</v>
      </c>
      <c r="G318" s="4">
        <v>6</v>
      </c>
      <c r="H318" s="8">
        <v>4.38</v>
      </c>
      <c r="I318" s="4">
        <v>0</v>
      </c>
    </row>
    <row r="319" spans="1:9" x14ac:dyDescent="0.2">
      <c r="A319" s="2">
        <v>14</v>
      </c>
      <c r="B319" s="1" t="s">
        <v>55</v>
      </c>
      <c r="C319" s="4">
        <v>6</v>
      </c>
      <c r="D319" s="8">
        <v>1.92</v>
      </c>
      <c r="E319" s="4">
        <v>6</v>
      </c>
      <c r="F319" s="8">
        <v>3.53</v>
      </c>
      <c r="G319" s="4">
        <v>0</v>
      </c>
      <c r="H319" s="8">
        <v>0</v>
      </c>
      <c r="I319" s="4">
        <v>0</v>
      </c>
    </row>
    <row r="320" spans="1:9" x14ac:dyDescent="0.2">
      <c r="A320" s="2">
        <v>15</v>
      </c>
      <c r="B320" s="1" t="s">
        <v>77</v>
      </c>
      <c r="C320" s="4">
        <v>5</v>
      </c>
      <c r="D320" s="8">
        <v>1.6</v>
      </c>
      <c r="E320" s="4">
        <v>5</v>
      </c>
      <c r="F320" s="8">
        <v>2.94</v>
      </c>
      <c r="G320" s="4">
        <v>0</v>
      </c>
      <c r="H320" s="8">
        <v>0</v>
      </c>
      <c r="I320" s="4">
        <v>0</v>
      </c>
    </row>
    <row r="321" spans="1:9" x14ac:dyDescent="0.2">
      <c r="A321" s="2">
        <v>15</v>
      </c>
      <c r="B321" s="1" t="s">
        <v>46</v>
      </c>
      <c r="C321" s="4">
        <v>5</v>
      </c>
      <c r="D321" s="8">
        <v>1.6</v>
      </c>
      <c r="E321" s="4">
        <v>2</v>
      </c>
      <c r="F321" s="8">
        <v>1.18</v>
      </c>
      <c r="G321" s="4">
        <v>3</v>
      </c>
      <c r="H321" s="8">
        <v>2.19</v>
      </c>
      <c r="I321" s="4">
        <v>0</v>
      </c>
    </row>
    <row r="322" spans="1:9" x14ac:dyDescent="0.2">
      <c r="A322" s="2">
        <v>15</v>
      </c>
      <c r="B322" s="1" t="s">
        <v>54</v>
      </c>
      <c r="C322" s="4">
        <v>5</v>
      </c>
      <c r="D322" s="8">
        <v>1.6</v>
      </c>
      <c r="E322" s="4">
        <v>4</v>
      </c>
      <c r="F322" s="8">
        <v>2.35</v>
      </c>
      <c r="G322" s="4">
        <v>1</v>
      </c>
      <c r="H322" s="8">
        <v>0.73</v>
      </c>
      <c r="I322" s="4">
        <v>0</v>
      </c>
    </row>
    <row r="323" spans="1:9" x14ac:dyDescent="0.2">
      <c r="A323" s="2">
        <v>15</v>
      </c>
      <c r="B323" s="1" t="s">
        <v>67</v>
      </c>
      <c r="C323" s="4">
        <v>5</v>
      </c>
      <c r="D323" s="8">
        <v>1.6</v>
      </c>
      <c r="E323" s="4">
        <v>1</v>
      </c>
      <c r="F323" s="8">
        <v>0.59</v>
      </c>
      <c r="G323" s="4">
        <v>4</v>
      </c>
      <c r="H323" s="8">
        <v>2.92</v>
      </c>
      <c r="I323" s="4">
        <v>0</v>
      </c>
    </row>
    <row r="324" spans="1:9" x14ac:dyDescent="0.2">
      <c r="A324" s="2">
        <v>15</v>
      </c>
      <c r="B324" s="1" t="s">
        <v>61</v>
      </c>
      <c r="C324" s="4">
        <v>5</v>
      </c>
      <c r="D324" s="8">
        <v>1.6</v>
      </c>
      <c r="E324" s="4">
        <v>0</v>
      </c>
      <c r="F324" s="8">
        <v>0</v>
      </c>
      <c r="G324" s="4">
        <v>5</v>
      </c>
      <c r="H324" s="8">
        <v>3.65</v>
      </c>
      <c r="I324" s="4">
        <v>0</v>
      </c>
    </row>
    <row r="325" spans="1:9" x14ac:dyDescent="0.2">
      <c r="A325" s="2">
        <v>20</v>
      </c>
      <c r="B325" s="1" t="s">
        <v>53</v>
      </c>
      <c r="C325" s="4">
        <v>4</v>
      </c>
      <c r="D325" s="8">
        <v>1.28</v>
      </c>
      <c r="E325" s="4">
        <v>2</v>
      </c>
      <c r="F325" s="8">
        <v>1.18</v>
      </c>
      <c r="G325" s="4">
        <v>2</v>
      </c>
      <c r="H325" s="8">
        <v>1.46</v>
      </c>
      <c r="I325" s="4">
        <v>0</v>
      </c>
    </row>
    <row r="326" spans="1:9" x14ac:dyDescent="0.2">
      <c r="A326" s="2">
        <v>20</v>
      </c>
      <c r="B326" s="1" t="s">
        <v>66</v>
      </c>
      <c r="C326" s="4">
        <v>4</v>
      </c>
      <c r="D326" s="8">
        <v>1.28</v>
      </c>
      <c r="E326" s="4">
        <v>2</v>
      </c>
      <c r="F326" s="8">
        <v>1.18</v>
      </c>
      <c r="G326" s="4">
        <v>1</v>
      </c>
      <c r="H326" s="8">
        <v>0.73</v>
      </c>
      <c r="I326" s="4">
        <v>0</v>
      </c>
    </row>
    <row r="327" spans="1:9" x14ac:dyDescent="0.2">
      <c r="A327" s="2">
        <v>20</v>
      </c>
      <c r="B327" s="1" t="s">
        <v>60</v>
      </c>
      <c r="C327" s="4">
        <v>4</v>
      </c>
      <c r="D327" s="8">
        <v>1.28</v>
      </c>
      <c r="E327" s="4">
        <v>3</v>
      </c>
      <c r="F327" s="8">
        <v>1.76</v>
      </c>
      <c r="G327" s="4">
        <v>1</v>
      </c>
      <c r="H327" s="8">
        <v>0.73</v>
      </c>
      <c r="I327" s="4">
        <v>0</v>
      </c>
    </row>
    <row r="328" spans="1:9" x14ac:dyDescent="0.2">
      <c r="A328" s="1"/>
      <c r="C328" s="4"/>
      <c r="D328" s="8"/>
      <c r="E328" s="4"/>
      <c r="F328" s="8"/>
      <c r="G328" s="4"/>
      <c r="H328" s="8"/>
      <c r="I328" s="4"/>
    </row>
    <row r="329" spans="1:9" x14ac:dyDescent="0.2">
      <c r="A329" s="1" t="s">
        <v>13</v>
      </c>
      <c r="C329" s="4"/>
      <c r="D329" s="8"/>
      <c r="E329" s="4"/>
      <c r="F329" s="8"/>
      <c r="G329" s="4"/>
      <c r="H329" s="8"/>
      <c r="I329" s="4"/>
    </row>
    <row r="330" spans="1:9" x14ac:dyDescent="0.2">
      <c r="A330" s="2">
        <v>1</v>
      </c>
      <c r="B330" s="1" t="s">
        <v>49</v>
      </c>
      <c r="C330" s="4">
        <v>27</v>
      </c>
      <c r="D330" s="8">
        <v>20</v>
      </c>
      <c r="E330" s="4">
        <v>1</v>
      </c>
      <c r="F330" s="8">
        <v>1.85</v>
      </c>
      <c r="G330" s="4">
        <v>26</v>
      </c>
      <c r="H330" s="8">
        <v>32.909999999999997</v>
      </c>
      <c r="I330" s="4">
        <v>0</v>
      </c>
    </row>
    <row r="331" spans="1:9" x14ac:dyDescent="0.2">
      <c r="A331" s="2">
        <v>2</v>
      </c>
      <c r="B331" s="1" t="s">
        <v>52</v>
      </c>
      <c r="C331" s="4">
        <v>13</v>
      </c>
      <c r="D331" s="8">
        <v>9.6300000000000008</v>
      </c>
      <c r="E331" s="4">
        <v>2</v>
      </c>
      <c r="F331" s="8">
        <v>3.7</v>
      </c>
      <c r="G331" s="4">
        <v>11</v>
      </c>
      <c r="H331" s="8">
        <v>13.92</v>
      </c>
      <c r="I331" s="4">
        <v>0</v>
      </c>
    </row>
    <row r="332" spans="1:9" x14ac:dyDescent="0.2">
      <c r="A332" s="2">
        <v>3</v>
      </c>
      <c r="B332" s="1" t="s">
        <v>43</v>
      </c>
      <c r="C332" s="4">
        <v>10</v>
      </c>
      <c r="D332" s="8">
        <v>7.41</v>
      </c>
      <c r="E332" s="4">
        <v>3</v>
      </c>
      <c r="F332" s="8">
        <v>5.56</v>
      </c>
      <c r="G332" s="4">
        <v>7</v>
      </c>
      <c r="H332" s="8">
        <v>8.86</v>
      </c>
      <c r="I332" s="4">
        <v>0</v>
      </c>
    </row>
    <row r="333" spans="1:9" x14ac:dyDescent="0.2">
      <c r="A333" s="2">
        <v>3</v>
      </c>
      <c r="B333" s="1" t="s">
        <v>50</v>
      </c>
      <c r="C333" s="4">
        <v>10</v>
      </c>
      <c r="D333" s="8">
        <v>7.41</v>
      </c>
      <c r="E333" s="4">
        <v>5</v>
      </c>
      <c r="F333" s="8">
        <v>9.26</v>
      </c>
      <c r="G333" s="4">
        <v>5</v>
      </c>
      <c r="H333" s="8">
        <v>6.33</v>
      </c>
      <c r="I333" s="4">
        <v>0</v>
      </c>
    </row>
    <row r="334" spans="1:9" x14ac:dyDescent="0.2">
      <c r="A334" s="2">
        <v>3</v>
      </c>
      <c r="B334" s="1" t="s">
        <v>57</v>
      </c>
      <c r="C334" s="4">
        <v>10</v>
      </c>
      <c r="D334" s="8">
        <v>7.41</v>
      </c>
      <c r="E334" s="4">
        <v>7</v>
      </c>
      <c r="F334" s="8">
        <v>12.96</v>
      </c>
      <c r="G334" s="4">
        <v>3</v>
      </c>
      <c r="H334" s="8">
        <v>3.8</v>
      </c>
      <c r="I334" s="4">
        <v>0</v>
      </c>
    </row>
    <row r="335" spans="1:9" x14ac:dyDescent="0.2">
      <c r="A335" s="2">
        <v>6</v>
      </c>
      <c r="B335" s="1" t="s">
        <v>53</v>
      </c>
      <c r="C335" s="4">
        <v>9</v>
      </c>
      <c r="D335" s="8">
        <v>6.67</v>
      </c>
      <c r="E335" s="4">
        <v>7</v>
      </c>
      <c r="F335" s="8">
        <v>12.96</v>
      </c>
      <c r="G335" s="4">
        <v>2</v>
      </c>
      <c r="H335" s="8">
        <v>2.5299999999999998</v>
      </c>
      <c r="I335" s="4">
        <v>0</v>
      </c>
    </row>
    <row r="336" spans="1:9" x14ac:dyDescent="0.2">
      <c r="A336" s="2">
        <v>7</v>
      </c>
      <c r="B336" s="1" t="s">
        <v>56</v>
      </c>
      <c r="C336" s="4">
        <v>8</v>
      </c>
      <c r="D336" s="8">
        <v>5.93</v>
      </c>
      <c r="E336" s="4">
        <v>7</v>
      </c>
      <c r="F336" s="8">
        <v>12.96</v>
      </c>
      <c r="G336" s="4">
        <v>1</v>
      </c>
      <c r="H336" s="8">
        <v>1.27</v>
      </c>
      <c r="I336" s="4">
        <v>0</v>
      </c>
    </row>
    <row r="337" spans="1:9" x14ac:dyDescent="0.2">
      <c r="A337" s="2">
        <v>8</v>
      </c>
      <c r="B337" s="1" t="s">
        <v>45</v>
      </c>
      <c r="C337" s="4">
        <v>6</v>
      </c>
      <c r="D337" s="8">
        <v>4.4400000000000004</v>
      </c>
      <c r="E337" s="4">
        <v>0</v>
      </c>
      <c r="F337" s="8">
        <v>0</v>
      </c>
      <c r="G337" s="4">
        <v>6</v>
      </c>
      <c r="H337" s="8">
        <v>7.59</v>
      </c>
      <c r="I337" s="4">
        <v>0</v>
      </c>
    </row>
    <row r="338" spans="1:9" x14ac:dyDescent="0.2">
      <c r="A338" s="2">
        <v>8</v>
      </c>
      <c r="B338" s="1" t="s">
        <v>59</v>
      </c>
      <c r="C338" s="4">
        <v>6</v>
      </c>
      <c r="D338" s="8">
        <v>4.4400000000000004</v>
      </c>
      <c r="E338" s="4">
        <v>4</v>
      </c>
      <c r="F338" s="8">
        <v>7.41</v>
      </c>
      <c r="G338" s="4">
        <v>2</v>
      </c>
      <c r="H338" s="8">
        <v>2.5299999999999998</v>
      </c>
      <c r="I338" s="4">
        <v>0</v>
      </c>
    </row>
    <row r="339" spans="1:9" x14ac:dyDescent="0.2">
      <c r="A339" s="2">
        <v>10</v>
      </c>
      <c r="B339" s="1" t="s">
        <v>44</v>
      </c>
      <c r="C339" s="4">
        <v>5</v>
      </c>
      <c r="D339" s="8">
        <v>3.7</v>
      </c>
      <c r="E339" s="4">
        <v>4</v>
      </c>
      <c r="F339" s="8">
        <v>7.41</v>
      </c>
      <c r="G339" s="4">
        <v>1</v>
      </c>
      <c r="H339" s="8">
        <v>1.27</v>
      </c>
      <c r="I339" s="4">
        <v>0</v>
      </c>
    </row>
    <row r="340" spans="1:9" x14ac:dyDescent="0.2">
      <c r="A340" s="2">
        <v>11</v>
      </c>
      <c r="B340" s="1" t="s">
        <v>62</v>
      </c>
      <c r="C340" s="4">
        <v>4</v>
      </c>
      <c r="D340" s="8">
        <v>2.96</v>
      </c>
      <c r="E340" s="4">
        <v>2</v>
      </c>
      <c r="F340" s="8">
        <v>3.7</v>
      </c>
      <c r="G340" s="4">
        <v>2</v>
      </c>
      <c r="H340" s="8">
        <v>2.5299999999999998</v>
      </c>
      <c r="I340" s="4">
        <v>0</v>
      </c>
    </row>
    <row r="341" spans="1:9" x14ac:dyDescent="0.2">
      <c r="A341" s="2">
        <v>12</v>
      </c>
      <c r="B341" s="1" t="s">
        <v>80</v>
      </c>
      <c r="C341" s="4">
        <v>3</v>
      </c>
      <c r="D341" s="8">
        <v>2.2200000000000002</v>
      </c>
      <c r="E341" s="4">
        <v>3</v>
      </c>
      <c r="F341" s="8">
        <v>5.56</v>
      </c>
      <c r="G341" s="4">
        <v>0</v>
      </c>
      <c r="H341" s="8">
        <v>0</v>
      </c>
      <c r="I341" s="4">
        <v>0</v>
      </c>
    </row>
    <row r="342" spans="1:9" x14ac:dyDescent="0.2">
      <c r="A342" s="2">
        <v>12</v>
      </c>
      <c r="B342" s="1" t="s">
        <v>46</v>
      </c>
      <c r="C342" s="4">
        <v>3</v>
      </c>
      <c r="D342" s="8">
        <v>2.2200000000000002</v>
      </c>
      <c r="E342" s="4">
        <v>0</v>
      </c>
      <c r="F342" s="8">
        <v>0</v>
      </c>
      <c r="G342" s="4">
        <v>3</v>
      </c>
      <c r="H342" s="8">
        <v>3.8</v>
      </c>
      <c r="I342" s="4">
        <v>0</v>
      </c>
    </row>
    <row r="343" spans="1:9" x14ac:dyDescent="0.2">
      <c r="A343" s="2">
        <v>12</v>
      </c>
      <c r="B343" s="1" t="s">
        <v>51</v>
      </c>
      <c r="C343" s="4">
        <v>3</v>
      </c>
      <c r="D343" s="8">
        <v>2.2200000000000002</v>
      </c>
      <c r="E343" s="4">
        <v>0</v>
      </c>
      <c r="F343" s="8">
        <v>0</v>
      </c>
      <c r="G343" s="4">
        <v>3</v>
      </c>
      <c r="H343" s="8">
        <v>3.8</v>
      </c>
      <c r="I343" s="4">
        <v>0</v>
      </c>
    </row>
    <row r="344" spans="1:9" x14ac:dyDescent="0.2">
      <c r="A344" s="2">
        <v>12</v>
      </c>
      <c r="B344" s="1" t="s">
        <v>66</v>
      </c>
      <c r="C344" s="4">
        <v>3</v>
      </c>
      <c r="D344" s="8">
        <v>2.2200000000000002</v>
      </c>
      <c r="E344" s="4">
        <v>0</v>
      </c>
      <c r="F344" s="8">
        <v>0</v>
      </c>
      <c r="G344" s="4">
        <v>3</v>
      </c>
      <c r="H344" s="8">
        <v>3.8</v>
      </c>
      <c r="I344" s="4">
        <v>0</v>
      </c>
    </row>
    <row r="345" spans="1:9" x14ac:dyDescent="0.2">
      <c r="A345" s="2">
        <v>16</v>
      </c>
      <c r="B345" s="1" t="s">
        <v>55</v>
      </c>
      <c r="C345" s="4">
        <v>2</v>
      </c>
      <c r="D345" s="8">
        <v>1.48</v>
      </c>
      <c r="E345" s="4">
        <v>2</v>
      </c>
      <c r="F345" s="8">
        <v>3.7</v>
      </c>
      <c r="G345" s="4">
        <v>0</v>
      </c>
      <c r="H345" s="8">
        <v>0</v>
      </c>
      <c r="I345" s="4">
        <v>0</v>
      </c>
    </row>
    <row r="346" spans="1:9" x14ac:dyDescent="0.2">
      <c r="A346" s="2">
        <v>17</v>
      </c>
      <c r="B346" s="1" t="s">
        <v>79</v>
      </c>
      <c r="C346" s="4">
        <v>1</v>
      </c>
      <c r="D346" s="8">
        <v>0.74</v>
      </c>
      <c r="E346" s="4">
        <v>1</v>
      </c>
      <c r="F346" s="8">
        <v>1.85</v>
      </c>
      <c r="G346" s="4">
        <v>0</v>
      </c>
      <c r="H346" s="8">
        <v>0</v>
      </c>
      <c r="I346" s="4">
        <v>0</v>
      </c>
    </row>
    <row r="347" spans="1:9" x14ac:dyDescent="0.2">
      <c r="A347" s="2">
        <v>17</v>
      </c>
      <c r="B347" s="1" t="s">
        <v>90</v>
      </c>
      <c r="C347" s="4">
        <v>1</v>
      </c>
      <c r="D347" s="8">
        <v>0.74</v>
      </c>
      <c r="E347" s="4">
        <v>0</v>
      </c>
      <c r="F347" s="8">
        <v>0</v>
      </c>
      <c r="G347" s="4">
        <v>1</v>
      </c>
      <c r="H347" s="8">
        <v>1.27</v>
      </c>
      <c r="I347" s="4">
        <v>0</v>
      </c>
    </row>
    <row r="348" spans="1:9" x14ac:dyDescent="0.2">
      <c r="A348" s="2">
        <v>17</v>
      </c>
      <c r="B348" s="1" t="s">
        <v>64</v>
      </c>
      <c r="C348" s="4">
        <v>1</v>
      </c>
      <c r="D348" s="8">
        <v>0.74</v>
      </c>
      <c r="E348" s="4">
        <v>0</v>
      </c>
      <c r="F348" s="8">
        <v>0</v>
      </c>
      <c r="G348" s="4">
        <v>1</v>
      </c>
      <c r="H348" s="8">
        <v>1.27</v>
      </c>
      <c r="I348" s="4">
        <v>0</v>
      </c>
    </row>
    <row r="349" spans="1:9" x14ac:dyDescent="0.2">
      <c r="A349" s="2">
        <v>17</v>
      </c>
      <c r="B349" s="1" t="s">
        <v>47</v>
      </c>
      <c r="C349" s="4">
        <v>1</v>
      </c>
      <c r="D349" s="8">
        <v>0.74</v>
      </c>
      <c r="E349" s="4">
        <v>1</v>
      </c>
      <c r="F349" s="8">
        <v>1.85</v>
      </c>
      <c r="G349" s="4">
        <v>0</v>
      </c>
      <c r="H349" s="8">
        <v>0</v>
      </c>
      <c r="I349" s="4">
        <v>0</v>
      </c>
    </row>
    <row r="350" spans="1:9" x14ac:dyDescent="0.2">
      <c r="A350" s="2">
        <v>17</v>
      </c>
      <c r="B350" s="1" t="s">
        <v>48</v>
      </c>
      <c r="C350" s="4">
        <v>1</v>
      </c>
      <c r="D350" s="8">
        <v>0.74</v>
      </c>
      <c r="E350" s="4">
        <v>0</v>
      </c>
      <c r="F350" s="8">
        <v>0</v>
      </c>
      <c r="G350" s="4">
        <v>1</v>
      </c>
      <c r="H350" s="8">
        <v>1.27</v>
      </c>
      <c r="I350" s="4">
        <v>0</v>
      </c>
    </row>
    <row r="351" spans="1:9" x14ac:dyDescent="0.2">
      <c r="A351" s="2">
        <v>17</v>
      </c>
      <c r="B351" s="1" t="s">
        <v>63</v>
      </c>
      <c r="C351" s="4">
        <v>1</v>
      </c>
      <c r="D351" s="8">
        <v>0.74</v>
      </c>
      <c r="E351" s="4">
        <v>1</v>
      </c>
      <c r="F351" s="8">
        <v>1.85</v>
      </c>
      <c r="G351" s="4">
        <v>0</v>
      </c>
      <c r="H351" s="8">
        <v>0</v>
      </c>
      <c r="I351" s="4">
        <v>0</v>
      </c>
    </row>
    <row r="352" spans="1:9" x14ac:dyDescent="0.2">
      <c r="A352" s="2">
        <v>17</v>
      </c>
      <c r="B352" s="1" t="s">
        <v>54</v>
      </c>
      <c r="C352" s="4">
        <v>1</v>
      </c>
      <c r="D352" s="8">
        <v>0.74</v>
      </c>
      <c r="E352" s="4">
        <v>1</v>
      </c>
      <c r="F352" s="8">
        <v>1.85</v>
      </c>
      <c r="G352" s="4">
        <v>0</v>
      </c>
      <c r="H352" s="8">
        <v>0</v>
      </c>
      <c r="I352" s="4">
        <v>0</v>
      </c>
    </row>
    <row r="353" spans="1:9" x14ac:dyDescent="0.2">
      <c r="A353" s="2">
        <v>17</v>
      </c>
      <c r="B353" s="1" t="s">
        <v>65</v>
      </c>
      <c r="C353" s="4">
        <v>1</v>
      </c>
      <c r="D353" s="8">
        <v>0.74</v>
      </c>
      <c r="E353" s="4">
        <v>1</v>
      </c>
      <c r="F353" s="8">
        <v>1.85</v>
      </c>
      <c r="G353" s="4">
        <v>0</v>
      </c>
      <c r="H353" s="8">
        <v>0</v>
      </c>
      <c r="I353" s="4">
        <v>0</v>
      </c>
    </row>
    <row r="354" spans="1:9" x14ac:dyDescent="0.2">
      <c r="A354" s="2">
        <v>17</v>
      </c>
      <c r="B354" s="1" t="s">
        <v>58</v>
      </c>
      <c r="C354" s="4">
        <v>1</v>
      </c>
      <c r="D354" s="8">
        <v>0.74</v>
      </c>
      <c r="E354" s="4">
        <v>0</v>
      </c>
      <c r="F354" s="8">
        <v>0</v>
      </c>
      <c r="G354" s="4">
        <v>1</v>
      </c>
      <c r="H354" s="8">
        <v>1.27</v>
      </c>
      <c r="I354" s="4">
        <v>0</v>
      </c>
    </row>
    <row r="355" spans="1:9" x14ac:dyDescent="0.2">
      <c r="A355" s="2">
        <v>17</v>
      </c>
      <c r="B355" s="1" t="s">
        <v>67</v>
      </c>
      <c r="C355" s="4">
        <v>1</v>
      </c>
      <c r="D355" s="8">
        <v>0.74</v>
      </c>
      <c r="E355" s="4">
        <v>0</v>
      </c>
      <c r="F355" s="8">
        <v>0</v>
      </c>
      <c r="G355" s="4">
        <v>0</v>
      </c>
      <c r="H355" s="8">
        <v>0</v>
      </c>
      <c r="I355" s="4">
        <v>0</v>
      </c>
    </row>
    <row r="356" spans="1:9" x14ac:dyDescent="0.2">
      <c r="A356" s="2">
        <v>17</v>
      </c>
      <c r="B356" s="1" t="s">
        <v>60</v>
      </c>
      <c r="C356" s="4">
        <v>1</v>
      </c>
      <c r="D356" s="8">
        <v>0.74</v>
      </c>
      <c r="E356" s="4">
        <v>1</v>
      </c>
      <c r="F356" s="8">
        <v>1.85</v>
      </c>
      <c r="G356" s="4">
        <v>0</v>
      </c>
      <c r="H356" s="8">
        <v>0</v>
      </c>
      <c r="I356" s="4">
        <v>0</v>
      </c>
    </row>
    <row r="357" spans="1:9" x14ac:dyDescent="0.2">
      <c r="A357" s="2">
        <v>17</v>
      </c>
      <c r="B357" s="1" t="s">
        <v>61</v>
      </c>
      <c r="C357" s="4">
        <v>1</v>
      </c>
      <c r="D357" s="8">
        <v>0.74</v>
      </c>
      <c r="E357" s="4">
        <v>0</v>
      </c>
      <c r="F357" s="8">
        <v>0</v>
      </c>
      <c r="G357" s="4">
        <v>0</v>
      </c>
      <c r="H357" s="8">
        <v>0</v>
      </c>
      <c r="I357" s="4">
        <v>0</v>
      </c>
    </row>
    <row r="358" spans="1:9" x14ac:dyDescent="0.2">
      <c r="A358" s="2">
        <v>17</v>
      </c>
      <c r="B358" s="1" t="s">
        <v>91</v>
      </c>
      <c r="C358" s="4">
        <v>1</v>
      </c>
      <c r="D358" s="8">
        <v>0.74</v>
      </c>
      <c r="E358" s="4">
        <v>1</v>
      </c>
      <c r="F358" s="8">
        <v>1.85</v>
      </c>
      <c r="G358" s="4">
        <v>0</v>
      </c>
      <c r="H358" s="8">
        <v>0</v>
      </c>
      <c r="I358" s="4">
        <v>0</v>
      </c>
    </row>
    <row r="359" spans="1:9" x14ac:dyDescent="0.2">
      <c r="A359" s="1"/>
      <c r="C359" s="4"/>
      <c r="D359" s="8"/>
      <c r="E359" s="4"/>
      <c r="F359" s="8"/>
      <c r="G359" s="4"/>
      <c r="H359" s="8"/>
      <c r="I359" s="4"/>
    </row>
    <row r="360" spans="1:9" x14ac:dyDescent="0.2">
      <c r="A360" s="1" t="s">
        <v>14</v>
      </c>
      <c r="C360" s="4"/>
      <c r="D360" s="8"/>
      <c r="E360" s="4"/>
      <c r="F360" s="8"/>
      <c r="G360" s="4"/>
      <c r="H360" s="8"/>
      <c r="I360" s="4"/>
    </row>
    <row r="361" spans="1:9" x14ac:dyDescent="0.2">
      <c r="A361" s="2">
        <v>1</v>
      </c>
      <c r="B361" s="1" t="s">
        <v>52</v>
      </c>
      <c r="C361" s="4">
        <v>25</v>
      </c>
      <c r="D361" s="8">
        <v>9.5399999999999991</v>
      </c>
      <c r="E361" s="4">
        <v>15</v>
      </c>
      <c r="F361" s="8">
        <v>11.03</v>
      </c>
      <c r="G361" s="4">
        <v>10</v>
      </c>
      <c r="H361" s="8">
        <v>9.43</v>
      </c>
      <c r="I361" s="4">
        <v>0</v>
      </c>
    </row>
    <row r="362" spans="1:9" x14ac:dyDescent="0.2">
      <c r="A362" s="2">
        <v>1</v>
      </c>
      <c r="B362" s="1" t="s">
        <v>57</v>
      </c>
      <c r="C362" s="4">
        <v>25</v>
      </c>
      <c r="D362" s="8">
        <v>9.5399999999999991</v>
      </c>
      <c r="E362" s="4">
        <v>23</v>
      </c>
      <c r="F362" s="8">
        <v>16.91</v>
      </c>
      <c r="G362" s="4">
        <v>2</v>
      </c>
      <c r="H362" s="8">
        <v>1.89</v>
      </c>
      <c r="I362" s="4">
        <v>0</v>
      </c>
    </row>
    <row r="363" spans="1:9" x14ac:dyDescent="0.2">
      <c r="A363" s="2">
        <v>3</v>
      </c>
      <c r="B363" s="1" t="s">
        <v>43</v>
      </c>
      <c r="C363" s="4">
        <v>24</v>
      </c>
      <c r="D363" s="8">
        <v>9.16</v>
      </c>
      <c r="E363" s="4">
        <v>7</v>
      </c>
      <c r="F363" s="8">
        <v>5.15</v>
      </c>
      <c r="G363" s="4">
        <v>17</v>
      </c>
      <c r="H363" s="8">
        <v>16.04</v>
      </c>
      <c r="I363" s="4">
        <v>0</v>
      </c>
    </row>
    <row r="364" spans="1:9" x14ac:dyDescent="0.2">
      <c r="A364" s="2">
        <v>4</v>
      </c>
      <c r="B364" s="1" t="s">
        <v>56</v>
      </c>
      <c r="C364" s="4">
        <v>22</v>
      </c>
      <c r="D364" s="8">
        <v>8.4</v>
      </c>
      <c r="E364" s="4">
        <v>17</v>
      </c>
      <c r="F364" s="8">
        <v>12.5</v>
      </c>
      <c r="G364" s="4">
        <v>4</v>
      </c>
      <c r="H364" s="8">
        <v>3.77</v>
      </c>
      <c r="I364" s="4">
        <v>1</v>
      </c>
    </row>
    <row r="365" spans="1:9" x14ac:dyDescent="0.2">
      <c r="A365" s="2">
        <v>5</v>
      </c>
      <c r="B365" s="1" t="s">
        <v>65</v>
      </c>
      <c r="C365" s="4">
        <v>17</v>
      </c>
      <c r="D365" s="8">
        <v>6.49</v>
      </c>
      <c r="E365" s="4">
        <v>12</v>
      </c>
      <c r="F365" s="8">
        <v>8.82</v>
      </c>
      <c r="G365" s="4">
        <v>5</v>
      </c>
      <c r="H365" s="8">
        <v>4.72</v>
      </c>
      <c r="I365" s="4">
        <v>0</v>
      </c>
    </row>
    <row r="366" spans="1:9" x14ac:dyDescent="0.2">
      <c r="A366" s="2">
        <v>6</v>
      </c>
      <c r="B366" s="1" t="s">
        <v>59</v>
      </c>
      <c r="C366" s="4">
        <v>16</v>
      </c>
      <c r="D366" s="8">
        <v>6.11</v>
      </c>
      <c r="E366" s="4">
        <v>9</v>
      </c>
      <c r="F366" s="8">
        <v>6.62</v>
      </c>
      <c r="G366" s="4">
        <v>1</v>
      </c>
      <c r="H366" s="8">
        <v>0.94</v>
      </c>
      <c r="I366" s="4">
        <v>0</v>
      </c>
    </row>
    <row r="367" spans="1:9" x14ac:dyDescent="0.2">
      <c r="A367" s="2">
        <v>7</v>
      </c>
      <c r="B367" s="1" t="s">
        <v>50</v>
      </c>
      <c r="C367" s="4">
        <v>15</v>
      </c>
      <c r="D367" s="8">
        <v>5.73</v>
      </c>
      <c r="E367" s="4">
        <v>10</v>
      </c>
      <c r="F367" s="8">
        <v>7.35</v>
      </c>
      <c r="G367" s="4">
        <v>5</v>
      </c>
      <c r="H367" s="8">
        <v>4.72</v>
      </c>
      <c r="I367" s="4">
        <v>0</v>
      </c>
    </row>
    <row r="368" spans="1:9" x14ac:dyDescent="0.2">
      <c r="A368" s="2">
        <v>8</v>
      </c>
      <c r="B368" s="1" t="s">
        <v>61</v>
      </c>
      <c r="C368" s="4">
        <v>12</v>
      </c>
      <c r="D368" s="8">
        <v>4.58</v>
      </c>
      <c r="E368" s="4">
        <v>0</v>
      </c>
      <c r="F368" s="8">
        <v>0</v>
      </c>
      <c r="G368" s="4">
        <v>3</v>
      </c>
      <c r="H368" s="8">
        <v>2.83</v>
      </c>
      <c r="I368" s="4">
        <v>0</v>
      </c>
    </row>
    <row r="369" spans="1:9" x14ac:dyDescent="0.2">
      <c r="A369" s="2">
        <v>9</v>
      </c>
      <c r="B369" s="1" t="s">
        <v>44</v>
      </c>
      <c r="C369" s="4">
        <v>11</v>
      </c>
      <c r="D369" s="8">
        <v>4.2</v>
      </c>
      <c r="E369" s="4">
        <v>8</v>
      </c>
      <c r="F369" s="8">
        <v>5.88</v>
      </c>
      <c r="G369" s="4">
        <v>3</v>
      </c>
      <c r="H369" s="8">
        <v>2.83</v>
      </c>
      <c r="I369" s="4">
        <v>0</v>
      </c>
    </row>
    <row r="370" spans="1:9" x14ac:dyDescent="0.2">
      <c r="A370" s="2">
        <v>10</v>
      </c>
      <c r="B370" s="1" t="s">
        <v>51</v>
      </c>
      <c r="C370" s="4">
        <v>10</v>
      </c>
      <c r="D370" s="8">
        <v>3.82</v>
      </c>
      <c r="E370" s="4">
        <v>7</v>
      </c>
      <c r="F370" s="8">
        <v>5.15</v>
      </c>
      <c r="G370" s="4">
        <v>3</v>
      </c>
      <c r="H370" s="8">
        <v>2.83</v>
      </c>
      <c r="I370" s="4">
        <v>0</v>
      </c>
    </row>
    <row r="371" spans="1:9" x14ac:dyDescent="0.2">
      <c r="A371" s="2">
        <v>11</v>
      </c>
      <c r="B371" s="1" t="s">
        <v>67</v>
      </c>
      <c r="C371" s="4">
        <v>9</v>
      </c>
      <c r="D371" s="8">
        <v>3.44</v>
      </c>
      <c r="E371" s="4">
        <v>2</v>
      </c>
      <c r="F371" s="8">
        <v>1.47</v>
      </c>
      <c r="G371" s="4">
        <v>7</v>
      </c>
      <c r="H371" s="8">
        <v>6.6</v>
      </c>
      <c r="I371" s="4">
        <v>0</v>
      </c>
    </row>
    <row r="372" spans="1:9" x14ac:dyDescent="0.2">
      <c r="A372" s="2">
        <v>12</v>
      </c>
      <c r="B372" s="1" t="s">
        <v>49</v>
      </c>
      <c r="C372" s="4">
        <v>7</v>
      </c>
      <c r="D372" s="8">
        <v>2.67</v>
      </c>
      <c r="E372" s="4">
        <v>5</v>
      </c>
      <c r="F372" s="8">
        <v>3.68</v>
      </c>
      <c r="G372" s="4">
        <v>2</v>
      </c>
      <c r="H372" s="8">
        <v>1.89</v>
      </c>
      <c r="I372" s="4">
        <v>0</v>
      </c>
    </row>
    <row r="373" spans="1:9" x14ac:dyDescent="0.2">
      <c r="A373" s="2">
        <v>12</v>
      </c>
      <c r="B373" s="1" t="s">
        <v>66</v>
      </c>
      <c r="C373" s="4">
        <v>7</v>
      </c>
      <c r="D373" s="8">
        <v>2.67</v>
      </c>
      <c r="E373" s="4">
        <v>1</v>
      </c>
      <c r="F373" s="8">
        <v>0.74</v>
      </c>
      <c r="G373" s="4">
        <v>5</v>
      </c>
      <c r="H373" s="8">
        <v>4.72</v>
      </c>
      <c r="I373" s="4">
        <v>0</v>
      </c>
    </row>
    <row r="374" spans="1:9" x14ac:dyDescent="0.2">
      <c r="A374" s="2">
        <v>14</v>
      </c>
      <c r="B374" s="1" t="s">
        <v>55</v>
      </c>
      <c r="C374" s="4">
        <v>6</v>
      </c>
      <c r="D374" s="8">
        <v>2.29</v>
      </c>
      <c r="E374" s="4">
        <v>3</v>
      </c>
      <c r="F374" s="8">
        <v>2.21</v>
      </c>
      <c r="G374" s="4">
        <v>2</v>
      </c>
      <c r="H374" s="8">
        <v>1.89</v>
      </c>
      <c r="I374" s="4">
        <v>0</v>
      </c>
    </row>
    <row r="375" spans="1:9" x14ac:dyDescent="0.2">
      <c r="A375" s="2">
        <v>14</v>
      </c>
      <c r="B375" s="1" t="s">
        <v>60</v>
      </c>
      <c r="C375" s="4">
        <v>6</v>
      </c>
      <c r="D375" s="8">
        <v>2.29</v>
      </c>
      <c r="E375" s="4">
        <v>4</v>
      </c>
      <c r="F375" s="8">
        <v>2.94</v>
      </c>
      <c r="G375" s="4">
        <v>2</v>
      </c>
      <c r="H375" s="8">
        <v>1.89</v>
      </c>
      <c r="I375" s="4">
        <v>0</v>
      </c>
    </row>
    <row r="376" spans="1:9" x14ac:dyDescent="0.2">
      <c r="A376" s="2">
        <v>16</v>
      </c>
      <c r="B376" s="1" t="s">
        <v>69</v>
      </c>
      <c r="C376" s="4">
        <v>4</v>
      </c>
      <c r="D376" s="8">
        <v>1.53</v>
      </c>
      <c r="E376" s="4">
        <v>0</v>
      </c>
      <c r="F376" s="8">
        <v>0</v>
      </c>
      <c r="G376" s="4">
        <v>4</v>
      </c>
      <c r="H376" s="8">
        <v>3.77</v>
      </c>
      <c r="I376" s="4">
        <v>0</v>
      </c>
    </row>
    <row r="377" spans="1:9" x14ac:dyDescent="0.2">
      <c r="A377" s="2">
        <v>16</v>
      </c>
      <c r="B377" s="1" t="s">
        <v>92</v>
      </c>
      <c r="C377" s="4">
        <v>4</v>
      </c>
      <c r="D377" s="8">
        <v>1.53</v>
      </c>
      <c r="E377" s="4">
        <v>2</v>
      </c>
      <c r="F377" s="8">
        <v>1.47</v>
      </c>
      <c r="G377" s="4">
        <v>2</v>
      </c>
      <c r="H377" s="8">
        <v>1.89</v>
      </c>
      <c r="I377" s="4">
        <v>0</v>
      </c>
    </row>
    <row r="378" spans="1:9" x14ac:dyDescent="0.2">
      <c r="A378" s="2">
        <v>16</v>
      </c>
      <c r="B378" s="1" t="s">
        <v>64</v>
      </c>
      <c r="C378" s="4">
        <v>4</v>
      </c>
      <c r="D378" s="8">
        <v>1.53</v>
      </c>
      <c r="E378" s="4">
        <v>0</v>
      </c>
      <c r="F378" s="8">
        <v>0</v>
      </c>
      <c r="G378" s="4">
        <v>4</v>
      </c>
      <c r="H378" s="8">
        <v>3.77</v>
      </c>
      <c r="I378" s="4">
        <v>0</v>
      </c>
    </row>
    <row r="379" spans="1:9" x14ac:dyDescent="0.2">
      <c r="A379" s="2">
        <v>16</v>
      </c>
      <c r="B379" s="1" t="s">
        <v>89</v>
      </c>
      <c r="C379" s="4">
        <v>4</v>
      </c>
      <c r="D379" s="8">
        <v>1.53</v>
      </c>
      <c r="E379" s="4">
        <v>1</v>
      </c>
      <c r="F379" s="8">
        <v>0.74</v>
      </c>
      <c r="G379" s="4">
        <v>3</v>
      </c>
      <c r="H379" s="8">
        <v>2.83</v>
      </c>
      <c r="I379" s="4">
        <v>0</v>
      </c>
    </row>
    <row r="380" spans="1:9" x14ac:dyDescent="0.2">
      <c r="A380" s="2">
        <v>20</v>
      </c>
      <c r="B380" s="1" t="s">
        <v>45</v>
      </c>
      <c r="C380" s="4">
        <v>3</v>
      </c>
      <c r="D380" s="8">
        <v>1.1499999999999999</v>
      </c>
      <c r="E380" s="4">
        <v>2</v>
      </c>
      <c r="F380" s="8">
        <v>1.47</v>
      </c>
      <c r="G380" s="4">
        <v>1</v>
      </c>
      <c r="H380" s="8">
        <v>0.94</v>
      </c>
      <c r="I380" s="4">
        <v>0</v>
      </c>
    </row>
    <row r="381" spans="1:9" x14ac:dyDescent="0.2">
      <c r="A381" s="2">
        <v>20</v>
      </c>
      <c r="B381" s="1" t="s">
        <v>54</v>
      </c>
      <c r="C381" s="4">
        <v>3</v>
      </c>
      <c r="D381" s="8">
        <v>1.1499999999999999</v>
      </c>
      <c r="E381" s="4">
        <v>2</v>
      </c>
      <c r="F381" s="8">
        <v>1.47</v>
      </c>
      <c r="G381" s="4">
        <v>1</v>
      </c>
      <c r="H381" s="8">
        <v>0.94</v>
      </c>
      <c r="I381" s="4">
        <v>0</v>
      </c>
    </row>
    <row r="382" spans="1:9" x14ac:dyDescent="0.2">
      <c r="A382" s="1"/>
      <c r="C382" s="4"/>
      <c r="D382" s="8"/>
      <c r="E382" s="4"/>
      <c r="F382" s="8"/>
      <c r="G382" s="4"/>
      <c r="H382" s="8"/>
      <c r="I382" s="4"/>
    </row>
    <row r="383" spans="1:9" x14ac:dyDescent="0.2">
      <c r="A383" s="1" t="s">
        <v>15</v>
      </c>
      <c r="C383" s="4"/>
      <c r="D383" s="8"/>
      <c r="E383" s="4"/>
      <c r="F383" s="8"/>
      <c r="G383" s="4"/>
      <c r="H383" s="8"/>
      <c r="I383" s="4"/>
    </row>
    <row r="384" spans="1:9" x14ac:dyDescent="0.2">
      <c r="A384" s="2">
        <v>1</v>
      </c>
      <c r="B384" s="1" t="s">
        <v>57</v>
      </c>
      <c r="C384" s="4">
        <v>19</v>
      </c>
      <c r="D384" s="8">
        <v>13.87</v>
      </c>
      <c r="E384" s="4">
        <v>18</v>
      </c>
      <c r="F384" s="8">
        <v>21.43</v>
      </c>
      <c r="G384" s="4">
        <v>1</v>
      </c>
      <c r="H384" s="8">
        <v>2.33</v>
      </c>
      <c r="I384" s="4">
        <v>0</v>
      </c>
    </row>
    <row r="385" spans="1:9" x14ac:dyDescent="0.2">
      <c r="A385" s="2">
        <v>2</v>
      </c>
      <c r="B385" s="1" t="s">
        <v>43</v>
      </c>
      <c r="C385" s="4">
        <v>12</v>
      </c>
      <c r="D385" s="8">
        <v>8.76</v>
      </c>
      <c r="E385" s="4">
        <v>6</v>
      </c>
      <c r="F385" s="8">
        <v>7.14</v>
      </c>
      <c r="G385" s="4">
        <v>6</v>
      </c>
      <c r="H385" s="8">
        <v>13.95</v>
      </c>
      <c r="I385" s="4">
        <v>0</v>
      </c>
    </row>
    <row r="386" spans="1:9" x14ac:dyDescent="0.2">
      <c r="A386" s="2">
        <v>2</v>
      </c>
      <c r="B386" s="1" t="s">
        <v>56</v>
      </c>
      <c r="C386" s="4">
        <v>12</v>
      </c>
      <c r="D386" s="8">
        <v>8.76</v>
      </c>
      <c r="E386" s="4">
        <v>11</v>
      </c>
      <c r="F386" s="8">
        <v>13.1</v>
      </c>
      <c r="G386" s="4">
        <v>1</v>
      </c>
      <c r="H386" s="8">
        <v>2.33</v>
      </c>
      <c r="I386" s="4">
        <v>0</v>
      </c>
    </row>
    <row r="387" spans="1:9" x14ac:dyDescent="0.2">
      <c r="A387" s="2">
        <v>4</v>
      </c>
      <c r="B387" s="1" t="s">
        <v>44</v>
      </c>
      <c r="C387" s="4">
        <v>11</v>
      </c>
      <c r="D387" s="8">
        <v>8.0299999999999994</v>
      </c>
      <c r="E387" s="4">
        <v>7</v>
      </c>
      <c r="F387" s="8">
        <v>8.33</v>
      </c>
      <c r="G387" s="4">
        <v>4</v>
      </c>
      <c r="H387" s="8">
        <v>9.3000000000000007</v>
      </c>
      <c r="I387" s="4">
        <v>0</v>
      </c>
    </row>
    <row r="388" spans="1:9" x14ac:dyDescent="0.2">
      <c r="A388" s="2">
        <v>5</v>
      </c>
      <c r="B388" s="1" t="s">
        <v>52</v>
      </c>
      <c r="C388" s="4">
        <v>9</v>
      </c>
      <c r="D388" s="8">
        <v>6.57</v>
      </c>
      <c r="E388" s="4">
        <v>4</v>
      </c>
      <c r="F388" s="8">
        <v>4.76</v>
      </c>
      <c r="G388" s="4">
        <v>5</v>
      </c>
      <c r="H388" s="8">
        <v>11.63</v>
      </c>
      <c r="I388" s="4">
        <v>0</v>
      </c>
    </row>
    <row r="389" spans="1:9" x14ac:dyDescent="0.2">
      <c r="A389" s="2">
        <v>6</v>
      </c>
      <c r="B389" s="1" t="s">
        <v>59</v>
      </c>
      <c r="C389" s="4">
        <v>7</v>
      </c>
      <c r="D389" s="8">
        <v>5.1100000000000003</v>
      </c>
      <c r="E389" s="4">
        <v>5</v>
      </c>
      <c r="F389" s="8">
        <v>5.95</v>
      </c>
      <c r="G389" s="4">
        <v>0</v>
      </c>
      <c r="H389" s="8">
        <v>0</v>
      </c>
      <c r="I389" s="4">
        <v>0</v>
      </c>
    </row>
    <row r="390" spans="1:9" x14ac:dyDescent="0.2">
      <c r="A390" s="2">
        <v>7</v>
      </c>
      <c r="B390" s="1" t="s">
        <v>50</v>
      </c>
      <c r="C390" s="4">
        <v>6</v>
      </c>
      <c r="D390" s="8">
        <v>4.38</v>
      </c>
      <c r="E390" s="4">
        <v>4</v>
      </c>
      <c r="F390" s="8">
        <v>4.76</v>
      </c>
      <c r="G390" s="4">
        <v>1</v>
      </c>
      <c r="H390" s="8">
        <v>2.33</v>
      </c>
      <c r="I390" s="4">
        <v>1</v>
      </c>
    </row>
    <row r="391" spans="1:9" x14ac:dyDescent="0.2">
      <c r="A391" s="2">
        <v>8</v>
      </c>
      <c r="B391" s="1" t="s">
        <v>45</v>
      </c>
      <c r="C391" s="4">
        <v>5</v>
      </c>
      <c r="D391" s="8">
        <v>3.65</v>
      </c>
      <c r="E391" s="4">
        <v>3</v>
      </c>
      <c r="F391" s="8">
        <v>3.57</v>
      </c>
      <c r="G391" s="4">
        <v>2</v>
      </c>
      <c r="H391" s="8">
        <v>4.6500000000000004</v>
      </c>
      <c r="I391" s="4">
        <v>0</v>
      </c>
    </row>
    <row r="392" spans="1:9" x14ac:dyDescent="0.2">
      <c r="A392" s="2">
        <v>8</v>
      </c>
      <c r="B392" s="1" t="s">
        <v>55</v>
      </c>
      <c r="C392" s="4">
        <v>5</v>
      </c>
      <c r="D392" s="8">
        <v>3.65</v>
      </c>
      <c r="E392" s="4">
        <v>3</v>
      </c>
      <c r="F392" s="8">
        <v>3.57</v>
      </c>
      <c r="G392" s="4">
        <v>2</v>
      </c>
      <c r="H392" s="8">
        <v>4.6500000000000004</v>
      </c>
      <c r="I392" s="4">
        <v>0</v>
      </c>
    </row>
    <row r="393" spans="1:9" x14ac:dyDescent="0.2">
      <c r="A393" s="2">
        <v>8</v>
      </c>
      <c r="B393" s="1" t="s">
        <v>58</v>
      </c>
      <c r="C393" s="4">
        <v>5</v>
      </c>
      <c r="D393" s="8">
        <v>3.65</v>
      </c>
      <c r="E393" s="4">
        <v>4</v>
      </c>
      <c r="F393" s="8">
        <v>4.76</v>
      </c>
      <c r="G393" s="4">
        <v>1</v>
      </c>
      <c r="H393" s="8">
        <v>2.33</v>
      </c>
      <c r="I393" s="4">
        <v>0</v>
      </c>
    </row>
    <row r="394" spans="1:9" x14ac:dyDescent="0.2">
      <c r="A394" s="2">
        <v>8</v>
      </c>
      <c r="B394" s="1" t="s">
        <v>61</v>
      </c>
      <c r="C394" s="4">
        <v>5</v>
      </c>
      <c r="D394" s="8">
        <v>3.65</v>
      </c>
      <c r="E394" s="4">
        <v>0</v>
      </c>
      <c r="F394" s="8">
        <v>0</v>
      </c>
      <c r="G394" s="4">
        <v>4</v>
      </c>
      <c r="H394" s="8">
        <v>9.3000000000000007</v>
      </c>
      <c r="I394" s="4">
        <v>0</v>
      </c>
    </row>
    <row r="395" spans="1:9" x14ac:dyDescent="0.2">
      <c r="A395" s="2">
        <v>12</v>
      </c>
      <c r="B395" s="1" t="s">
        <v>51</v>
      </c>
      <c r="C395" s="4">
        <v>4</v>
      </c>
      <c r="D395" s="8">
        <v>2.92</v>
      </c>
      <c r="E395" s="4">
        <v>2</v>
      </c>
      <c r="F395" s="8">
        <v>2.38</v>
      </c>
      <c r="G395" s="4">
        <v>2</v>
      </c>
      <c r="H395" s="8">
        <v>4.6500000000000004</v>
      </c>
      <c r="I395" s="4">
        <v>0</v>
      </c>
    </row>
    <row r="396" spans="1:9" x14ac:dyDescent="0.2">
      <c r="A396" s="2">
        <v>13</v>
      </c>
      <c r="B396" s="1" t="s">
        <v>49</v>
      </c>
      <c r="C396" s="4">
        <v>3</v>
      </c>
      <c r="D396" s="8">
        <v>2.19</v>
      </c>
      <c r="E396" s="4">
        <v>3</v>
      </c>
      <c r="F396" s="8">
        <v>3.57</v>
      </c>
      <c r="G396" s="4">
        <v>0</v>
      </c>
      <c r="H396" s="8">
        <v>0</v>
      </c>
      <c r="I396" s="4">
        <v>0</v>
      </c>
    </row>
    <row r="397" spans="1:9" x14ac:dyDescent="0.2">
      <c r="A397" s="2">
        <v>13</v>
      </c>
      <c r="B397" s="1" t="s">
        <v>54</v>
      </c>
      <c r="C397" s="4">
        <v>3</v>
      </c>
      <c r="D397" s="8">
        <v>2.19</v>
      </c>
      <c r="E397" s="4">
        <v>3</v>
      </c>
      <c r="F397" s="8">
        <v>3.57</v>
      </c>
      <c r="G397" s="4">
        <v>0</v>
      </c>
      <c r="H397" s="8">
        <v>0</v>
      </c>
      <c r="I397" s="4">
        <v>0</v>
      </c>
    </row>
    <row r="398" spans="1:9" x14ac:dyDescent="0.2">
      <c r="A398" s="2">
        <v>13</v>
      </c>
      <c r="B398" s="1" t="s">
        <v>60</v>
      </c>
      <c r="C398" s="4">
        <v>3</v>
      </c>
      <c r="D398" s="8">
        <v>2.19</v>
      </c>
      <c r="E398" s="4">
        <v>3</v>
      </c>
      <c r="F398" s="8">
        <v>3.57</v>
      </c>
      <c r="G398" s="4">
        <v>0</v>
      </c>
      <c r="H398" s="8">
        <v>0</v>
      </c>
      <c r="I398" s="4">
        <v>0</v>
      </c>
    </row>
    <row r="399" spans="1:9" x14ac:dyDescent="0.2">
      <c r="A399" s="2">
        <v>16</v>
      </c>
      <c r="B399" s="1" t="s">
        <v>78</v>
      </c>
      <c r="C399" s="4">
        <v>2</v>
      </c>
      <c r="D399" s="8">
        <v>1.46</v>
      </c>
      <c r="E399" s="4">
        <v>2</v>
      </c>
      <c r="F399" s="8">
        <v>2.38</v>
      </c>
      <c r="G399" s="4">
        <v>0</v>
      </c>
      <c r="H399" s="8">
        <v>0</v>
      </c>
      <c r="I399" s="4">
        <v>0</v>
      </c>
    </row>
    <row r="400" spans="1:9" x14ac:dyDescent="0.2">
      <c r="A400" s="2">
        <v>16</v>
      </c>
      <c r="B400" s="1" t="s">
        <v>83</v>
      </c>
      <c r="C400" s="4">
        <v>2</v>
      </c>
      <c r="D400" s="8">
        <v>1.46</v>
      </c>
      <c r="E400" s="4">
        <v>0</v>
      </c>
      <c r="F400" s="8">
        <v>0</v>
      </c>
      <c r="G400" s="4">
        <v>2</v>
      </c>
      <c r="H400" s="8">
        <v>4.6500000000000004</v>
      </c>
      <c r="I400" s="4">
        <v>0</v>
      </c>
    </row>
    <row r="401" spans="1:9" x14ac:dyDescent="0.2">
      <c r="A401" s="2">
        <v>16</v>
      </c>
      <c r="B401" s="1" t="s">
        <v>86</v>
      </c>
      <c r="C401" s="4">
        <v>2</v>
      </c>
      <c r="D401" s="8">
        <v>1.46</v>
      </c>
      <c r="E401" s="4">
        <v>0</v>
      </c>
      <c r="F401" s="8">
        <v>0</v>
      </c>
      <c r="G401" s="4">
        <v>2</v>
      </c>
      <c r="H401" s="8">
        <v>4.6500000000000004</v>
      </c>
      <c r="I401" s="4">
        <v>0</v>
      </c>
    </row>
    <row r="402" spans="1:9" x14ac:dyDescent="0.2">
      <c r="A402" s="2">
        <v>16</v>
      </c>
      <c r="B402" s="1" t="s">
        <v>48</v>
      </c>
      <c r="C402" s="4">
        <v>2</v>
      </c>
      <c r="D402" s="8">
        <v>1.46</v>
      </c>
      <c r="E402" s="4">
        <v>1</v>
      </c>
      <c r="F402" s="8">
        <v>1.19</v>
      </c>
      <c r="G402" s="4">
        <v>1</v>
      </c>
      <c r="H402" s="8">
        <v>2.33</v>
      </c>
      <c r="I402" s="4">
        <v>0</v>
      </c>
    </row>
    <row r="403" spans="1:9" x14ac:dyDescent="0.2">
      <c r="A403" s="2">
        <v>16</v>
      </c>
      <c r="B403" s="1" t="s">
        <v>63</v>
      </c>
      <c r="C403" s="4">
        <v>2</v>
      </c>
      <c r="D403" s="8">
        <v>1.46</v>
      </c>
      <c r="E403" s="4">
        <v>0</v>
      </c>
      <c r="F403" s="8">
        <v>0</v>
      </c>
      <c r="G403" s="4">
        <v>2</v>
      </c>
      <c r="H403" s="8">
        <v>4.6500000000000004</v>
      </c>
      <c r="I403" s="4">
        <v>0</v>
      </c>
    </row>
    <row r="404" spans="1:9" x14ac:dyDescent="0.2">
      <c r="A404" s="2">
        <v>16</v>
      </c>
      <c r="B404" s="1" t="s">
        <v>53</v>
      </c>
      <c r="C404" s="4">
        <v>2</v>
      </c>
      <c r="D404" s="8">
        <v>1.46</v>
      </c>
      <c r="E404" s="4">
        <v>1</v>
      </c>
      <c r="F404" s="8">
        <v>1.19</v>
      </c>
      <c r="G404" s="4">
        <v>0</v>
      </c>
      <c r="H404" s="8">
        <v>0</v>
      </c>
      <c r="I404" s="4">
        <v>0</v>
      </c>
    </row>
    <row r="405" spans="1:9" x14ac:dyDescent="0.2">
      <c r="A405" s="2">
        <v>16</v>
      </c>
      <c r="B405" s="1" t="s">
        <v>66</v>
      </c>
      <c r="C405" s="4">
        <v>2</v>
      </c>
      <c r="D405" s="8">
        <v>1.46</v>
      </c>
      <c r="E405" s="4">
        <v>0</v>
      </c>
      <c r="F405" s="8">
        <v>0</v>
      </c>
      <c r="G405" s="4">
        <v>0</v>
      </c>
      <c r="H405" s="8">
        <v>0</v>
      </c>
      <c r="I405" s="4">
        <v>0</v>
      </c>
    </row>
    <row r="406" spans="1:9" x14ac:dyDescent="0.2">
      <c r="A406" s="2">
        <v>16</v>
      </c>
      <c r="B406" s="1" t="s">
        <v>91</v>
      </c>
      <c r="C406" s="4">
        <v>2</v>
      </c>
      <c r="D406" s="8">
        <v>1.46</v>
      </c>
      <c r="E406" s="4">
        <v>1</v>
      </c>
      <c r="F406" s="8">
        <v>1.19</v>
      </c>
      <c r="G406" s="4">
        <v>1</v>
      </c>
      <c r="H406" s="8">
        <v>2.33</v>
      </c>
      <c r="I406" s="4">
        <v>0</v>
      </c>
    </row>
    <row r="407" spans="1:9" x14ac:dyDescent="0.2">
      <c r="A407" s="2">
        <v>16</v>
      </c>
      <c r="B407" s="1" t="s">
        <v>85</v>
      </c>
      <c r="C407" s="4">
        <v>2</v>
      </c>
      <c r="D407" s="8">
        <v>1.46</v>
      </c>
      <c r="E407" s="4">
        <v>0</v>
      </c>
      <c r="F407" s="8">
        <v>0</v>
      </c>
      <c r="G407" s="4">
        <v>1</v>
      </c>
      <c r="H407" s="8">
        <v>2.33</v>
      </c>
      <c r="I407" s="4">
        <v>0</v>
      </c>
    </row>
    <row r="408" spans="1:9" x14ac:dyDescent="0.2">
      <c r="A408" s="1"/>
      <c r="C408" s="4"/>
      <c r="D408" s="8"/>
      <c r="E408" s="4"/>
      <c r="F408" s="8"/>
      <c r="G408" s="4"/>
      <c r="H408" s="8"/>
      <c r="I408" s="4"/>
    </row>
    <row r="409" spans="1:9" x14ac:dyDescent="0.2">
      <c r="A409" s="1" t="s">
        <v>16</v>
      </c>
      <c r="C409" s="4"/>
      <c r="D409" s="8"/>
      <c r="E409" s="4"/>
      <c r="F409" s="8"/>
      <c r="G409" s="4"/>
      <c r="H409" s="8"/>
      <c r="I409" s="4"/>
    </row>
    <row r="410" spans="1:9" x14ac:dyDescent="0.2">
      <c r="A410" s="2">
        <v>1</v>
      </c>
      <c r="B410" s="1" t="s">
        <v>52</v>
      </c>
      <c r="C410" s="4">
        <v>21</v>
      </c>
      <c r="D410" s="8">
        <v>13.04</v>
      </c>
      <c r="E410" s="4">
        <v>11</v>
      </c>
      <c r="F410" s="8">
        <v>14.1</v>
      </c>
      <c r="G410" s="4">
        <v>10</v>
      </c>
      <c r="H410" s="8">
        <v>14.49</v>
      </c>
      <c r="I410" s="4">
        <v>0</v>
      </c>
    </row>
    <row r="411" spans="1:9" x14ac:dyDescent="0.2">
      <c r="A411" s="2">
        <v>2</v>
      </c>
      <c r="B411" s="1" t="s">
        <v>65</v>
      </c>
      <c r="C411" s="4">
        <v>17</v>
      </c>
      <c r="D411" s="8">
        <v>10.56</v>
      </c>
      <c r="E411" s="4">
        <v>14</v>
      </c>
      <c r="F411" s="8">
        <v>17.95</v>
      </c>
      <c r="G411" s="4">
        <v>3</v>
      </c>
      <c r="H411" s="8">
        <v>4.3499999999999996</v>
      </c>
      <c r="I411" s="4">
        <v>0</v>
      </c>
    </row>
    <row r="412" spans="1:9" x14ac:dyDescent="0.2">
      <c r="A412" s="2">
        <v>2</v>
      </c>
      <c r="B412" s="1" t="s">
        <v>57</v>
      </c>
      <c r="C412" s="4">
        <v>17</v>
      </c>
      <c r="D412" s="8">
        <v>10.56</v>
      </c>
      <c r="E412" s="4">
        <v>14</v>
      </c>
      <c r="F412" s="8">
        <v>17.95</v>
      </c>
      <c r="G412" s="4">
        <v>3</v>
      </c>
      <c r="H412" s="8">
        <v>4.3499999999999996</v>
      </c>
      <c r="I412" s="4">
        <v>0</v>
      </c>
    </row>
    <row r="413" spans="1:9" x14ac:dyDescent="0.2">
      <c r="A413" s="2">
        <v>4</v>
      </c>
      <c r="B413" s="1" t="s">
        <v>59</v>
      </c>
      <c r="C413" s="4">
        <v>12</v>
      </c>
      <c r="D413" s="8">
        <v>7.45</v>
      </c>
      <c r="E413" s="4">
        <v>2</v>
      </c>
      <c r="F413" s="8">
        <v>2.56</v>
      </c>
      <c r="G413" s="4">
        <v>3</v>
      </c>
      <c r="H413" s="8">
        <v>4.3499999999999996</v>
      </c>
      <c r="I413" s="4">
        <v>0</v>
      </c>
    </row>
    <row r="414" spans="1:9" x14ac:dyDescent="0.2">
      <c r="A414" s="2">
        <v>5</v>
      </c>
      <c r="B414" s="1" t="s">
        <v>43</v>
      </c>
      <c r="C414" s="4">
        <v>9</v>
      </c>
      <c r="D414" s="8">
        <v>5.59</v>
      </c>
      <c r="E414" s="4">
        <v>3</v>
      </c>
      <c r="F414" s="8">
        <v>3.85</v>
      </c>
      <c r="G414" s="4">
        <v>6</v>
      </c>
      <c r="H414" s="8">
        <v>8.6999999999999993</v>
      </c>
      <c r="I414" s="4">
        <v>0</v>
      </c>
    </row>
    <row r="415" spans="1:9" x14ac:dyDescent="0.2">
      <c r="A415" s="2">
        <v>5</v>
      </c>
      <c r="B415" s="1" t="s">
        <v>56</v>
      </c>
      <c r="C415" s="4">
        <v>9</v>
      </c>
      <c r="D415" s="8">
        <v>5.59</v>
      </c>
      <c r="E415" s="4">
        <v>7</v>
      </c>
      <c r="F415" s="8">
        <v>8.9700000000000006</v>
      </c>
      <c r="G415" s="4">
        <v>2</v>
      </c>
      <c r="H415" s="8">
        <v>2.9</v>
      </c>
      <c r="I415" s="4">
        <v>0</v>
      </c>
    </row>
    <row r="416" spans="1:9" x14ac:dyDescent="0.2">
      <c r="A416" s="2">
        <v>7</v>
      </c>
      <c r="B416" s="1" t="s">
        <v>50</v>
      </c>
      <c r="C416" s="4">
        <v>8</v>
      </c>
      <c r="D416" s="8">
        <v>4.97</v>
      </c>
      <c r="E416" s="4">
        <v>4</v>
      </c>
      <c r="F416" s="8">
        <v>5.13</v>
      </c>
      <c r="G416" s="4">
        <v>4</v>
      </c>
      <c r="H416" s="8">
        <v>5.8</v>
      </c>
      <c r="I416" s="4">
        <v>0</v>
      </c>
    </row>
    <row r="417" spans="1:9" x14ac:dyDescent="0.2">
      <c r="A417" s="2">
        <v>8</v>
      </c>
      <c r="B417" s="1" t="s">
        <v>44</v>
      </c>
      <c r="C417" s="4">
        <v>7</v>
      </c>
      <c r="D417" s="8">
        <v>4.3499999999999996</v>
      </c>
      <c r="E417" s="4">
        <v>5</v>
      </c>
      <c r="F417" s="8">
        <v>6.41</v>
      </c>
      <c r="G417" s="4">
        <v>2</v>
      </c>
      <c r="H417" s="8">
        <v>2.9</v>
      </c>
      <c r="I417" s="4">
        <v>0</v>
      </c>
    </row>
    <row r="418" spans="1:9" x14ac:dyDescent="0.2">
      <c r="A418" s="2">
        <v>9</v>
      </c>
      <c r="B418" s="1" t="s">
        <v>51</v>
      </c>
      <c r="C418" s="4">
        <v>6</v>
      </c>
      <c r="D418" s="8">
        <v>3.73</v>
      </c>
      <c r="E418" s="4">
        <v>4</v>
      </c>
      <c r="F418" s="8">
        <v>5.13</v>
      </c>
      <c r="G418" s="4">
        <v>2</v>
      </c>
      <c r="H418" s="8">
        <v>2.9</v>
      </c>
      <c r="I418" s="4">
        <v>0</v>
      </c>
    </row>
    <row r="419" spans="1:9" x14ac:dyDescent="0.2">
      <c r="A419" s="2">
        <v>10</v>
      </c>
      <c r="B419" s="1" t="s">
        <v>69</v>
      </c>
      <c r="C419" s="4">
        <v>5</v>
      </c>
      <c r="D419" s="8">
        <v>3.11</v>
      </c>
      <c r="E419" s="4">
        <v>3</v>
      </c>
      <c r="F419" s="8">
        <v>3.85</v>
      </c>
      <c r="G419" s="4">
        <v>2</v>
      </c>
      <c r="H419" s="8">
        <v>2.9</v>
      </c>
      <c r="I419" s="4">
        <v>0</v>
      </c>
    </row>
    <row r="420" spans="1:9" x14ac:dyDescent="0.2">
      <c r="A420" s="2">
        <v>10</v>
      </c>
      <c r="B420" s="1" t="s">
        <v>67</v>
      </c>
      <c r="C420" s="4">
        <v>5</v>
      </c>
      <c r="D420" s="8">
        <v>3.11</v>
      </c>
      <c r="E420" s="4">
        <v>0</v>
      </c>
      <c r="F420" s="8">
        <v>0</v>
      </c>
      <c r="G420" s="4">
        <v>3</v>
      </c>
      <c r="H420" s="8">
        <v>4.3499999999999996</v>
      </c>
      <c r="I420" s="4">
        <v>0</v>
      </c>
    </row>
    <row r="421" spans="1:9" x14ac:dyDescent="0.2">
      <c r="A421" s="2">
        <v>12</v>
      </c>
      <c r="B421" s="1" t="s">
        <v>45</v>
      </c>
      <c r="C421" s="4">
        <v>4</v>
      </c>
      <c r="D421" s="8">
        <v>2.48</v>
      </c>
      <c r="E421" s="4">
        <v>2</v>
      </c>
      <c r="F421" s="8">
        <v>2.56</v>
      </c>
      <c r="G421" s="4">
        <v>2</v>
      </c>
      <c r="H421" s="8">
        <v>2.9</v>
      </c>
      <c r="I421" s="4">
        <v>0</v>
      </c>
    </row>
    <row r="422" spans="1:9" x14ac:dyDescent="0.2">
      <c r="A422" s="2">
        <v>12</v>
      </c>
      <c r="B422" s="1" t="s">
        <v>61</v>
      </c>
      <c r="C422" s="4">
        <v>4</v>
      </c>
      <c r="D422" s="8">
        <v>2.48</v>
      </c>
      <c r="E422" s="4">
        <v>0</v>
      </c>
      <c r="F422" s="8">
        <v>0</v>
      </c>
      <c r="G422" s="4">
        <v>2</v>
      </c>
      <c r="H422" s="8">
        <v>2.9</v>
      </c>
      <c r="I422" s="4">
        <v>0</v>
      </c>
    </row>
    <row r="423" spans="1:9" x14ac:dyDescent="0.2">
      <c r="A423" s="2">
        <v>14</v>
      </c>
      <c r="B423" s="1" t="s">
        <v>53</v>
      </c>
      <c r="C423" s="4">
        <v>3</v>
      </c>
      <c r="D423" s="8">
        <v>1.86</v>
      </c>
      <c r="E423" s="4">
        <v>0</v>
      </c>
      <c r="F423" s="8">
        <v>0</v>
      </c>
      <c r="G423" s="4">
        <v>3</v>
      </c>
      <c r="H423" s="8">
        <v>4.3499999999999996</v>
      </c>
      <c r="I423" s="4">
        <v>0</v>
      </c>
    </row>
    <row r="424" spans="1:9" x14ac:dyDescent="0.2">
      <c r="A424" s="2">
        <v>14</v>
      </c>
      <c r="B424" s="1" t="s">
        <v>54</v>
      </c>
      <c r="C424" s="4">
        <v>3</v>
      </c>
      <c r="D424" s="8">
        <v>1.86</v>
      </c>
      <c r="E424" s="4">
        <v>3</v>
      </c>
      <c r="F424" s="8">
        <v>3.85</v>
      </c>
      <c r="G424" s="4">
        <v>0</v>
      </c>
      <c r="H424" s="8">
        <v>0</v>
      </c>
      <c r="I424" s="4">
        <v>0</v>
      </c>
    </row>
    <row r="425" spans="1:9" x14ac:dyDescent="0.2">
      <c r="A425" s="2">
        <v>14</v>
      </c>
      <c r="B425" s="1" t="s">
        <v>55</v>
      </c>
      <c r="C425" s="4">
        <v>3</v>
      </c>
      <c r="D425" s="8">
        <v>1.86</v>
      </c>
      <c r="E425" s="4">
        <v>2</v>
      </c>
      <c r="F425" s="8">
        <v>2.56</v>
      </c>
      <c r="G425" s="4">
        <v>1</v>
      </c>
      <c r="H425" s="8">
        <v>1.45</v>
      </c>
      <c r="I425" s="4">
        <v>0</v>
      </c>
    </row>
    <row r="426" spans="1:9" x14ac:dyDescent="0.2">
      <c r="A426" s="2">
        <v>17</v>
      </c>
      <c r="B426" s="1" t="s">
        <v>70</v>
      </c>
      <c r="C426" s="4">
        <v>2</v>
      </c>
      <c r="D426" s="8">
        <v>1.24</v>
      </c>
      <c r="E426" s="4">
        <v>0</v>
      </c>
      <c r="F426" s="8">
        <v>0</v>
      </c>
      <c r="G426" s="4">
        <v>2</v>
      </c>
      <c r="H426" s="8">
        <v>2.9</v>
      </c>
      <c r="I426" s="4">
        <v>0</v>
      </c>
    </row>
    <row r="427" spans="1:9" x14ac:dyDescent="0.2">
      <c r="A427" s="2">
        <v>17</v>
      </c>
      <c r="B427" s="1" t="s">
        <v>92</v>
      </c>
      <c r="C427" s="4">
        <v>2</v>
      </c>
      <c r="D427" s="8">
        <v>1.24</v>
      </c>
      <c r="E427" s="4">
        <v>1</v>
      </c>
      <c r="F427" s="8">
        <v>1.28</v>
      </c>
      <c r="G427" s="4">
        <v>1</v>
      </c>
      <c r="H427" s="8">
        <v>1.45</v>
      </c>
      <c r="I427" s="4">
        <v>0</v>
      </c>
    </row>
    <row r="428" spans="1:9" x14ac:dyDescent="0.2">
      <c r="A428" s="2">
        <v>17</v>
      </c>
      <c r="B428" s="1" t="s">
        <v>93</v>
      </c>
      <c r="C428" s="4">
        <v>2</v>
      </c>
      <c r="D428" s="8">
        <v>1.24</v>
      </c>
      <c r="E428" s="4">
        <v>0</v>
      </c>
      <c r="F428" s="8">
        <v>0</v>
      </c>
      <c r="G428" s="4">
        <v>2</v>
      </c>
      <c r="H428" s="8">
        <v>2.9</v>
      </c>
      <c r="I428" s="4">
        <v>0</v>
      </c>
    </row>
    <row r="429" spans="1:9" x14ac:dyDescent="0.2">
      <c r="A429" s="2">
        <v>17</v>
      </c>
      <c r="B429" s="1" t="s">
        <v>48</v>
      </c>
      <c r="C429" s="4">
        <v>2</v>
      </c>
      <c r="D429" s="8">
        <v>1.24</v>
      </c>
      <c r="E429" s="4">
        <v>0</v>
      </c>
      <c r="F429" s="8">
        <v>0</v>
      </c>
      <c r="G429" s="4">
        <v>2</v>
      </c>
      <c r="H429" s="8">
        <v>2.9</v>
      </c>
      <c r="I429" s="4">
        <v>0</v>
      </c>
    </row>
    <row r="430" spans="1:9" x14ac:dyDescent="0.2">
      <c r="A430" s="2">
        <v>17</v>
      </c>
      <c r="B430" s="1" t="s">
        <v>60</v>
      </c>
      <c r="C430" s="4">
        <v>2</v>
      </c>
      <c r="D430" s="8">
        <v>1.24</v>
      </c>
      <c r="E430" s="4">
        <v>1</v>
      </c>
      <c r="F430" s="8">
        <v>1.28</v>
      </c>
      <c r="G430" s="4">
        <v>1</v>
      </c>
      <c r="H430" s="8">
        <v>1.45</v>
      </c>
      <c r="I430" s="4">
        <v>0</v>
      </c>
    </row>
    <row r="431" spans="1:9" x14ac:dyDescent="0.2">
      <c r="A431" s="1"/>
      <c r="C431" s="4"/>
      <c r="D431" s="8"/>
      <c r="E431" s="4"/>
      <c r="F431" s="8"/>
      <c r="G431" s="4"/>
      <c r="H431" s="8"/>
      <c r="I431" s="4"/>
    </row>
    <row r="432" spans="1:9" x14ac:dyDescent="0.2">
      <c r="A432" s="1" t="s">
        <v>17</v>
      </c>
      <c r="C432" s="4"/>
      <c r="D432" s="8"/>
      <c r="E432" s="4"/>
      <c r="F432" s="8"/>
      <c r="G432" s="4"/>
      <c r="H432" s="8"/>
      <c r="I432" s="4"/>
    </row>
    <row r="433" spans="1:9" x14ac:dyDescent="0.2">
      <c r="A433" s="2">
        <v>1</v>
      </c>
      <c r="B433" s="1" t="s">
        <v>57</v>
      </c>
      <c r="C433" s="4">
        <v>20</v>
      </c>
      <c r="D433" s="8">
        <v>15.38</v>
      </c>
      <c r="E433" s="4">
        <v>20</v>
      </c>
      <c r="F433" s="8">
        <v>28.99</v>
      </c>
      <c r="G433" s="4">
        <v>0</v>
      </c>
      <c r="H433" s="8">
        <v>0</v>
      </c>
      <c r="I433" s="4">
        <v>0</v>
      </c>
    </row>
    <row r="434" spans="1:9" x14ac:dyDescent="0.2">
      <c r="A434" s="2">
        <v>2</v>
      </c>
      <c r="B434" s="1" t="s">
        <v>52</v>
      </c>
      <c r="C434" s="4">
        <v>17</v>
      </c>
      <c r="D434" s="8">
        <v>13.08</v>
      </c>
      <c r="E434" s="4">
        <v>7</v>
      </c>
      <c r="F434" s="8">
        <v>10.14</v>
      </c>
      <c r="G434" s="4">
        <v>10</v>
      </c>
      <c r="H434" s="8">
        <v>20.41</v>
      </c>
      <c r="I434" s="4">
        <v>0</v>
      </c>
    </row>
    <row r="435" spans="1:9" x14ac:dyDescent="0.2">
      <c r="A435" s="2">
        <v>3</v>
      </c>
      <c r="B435" s="1" t="s">
        <v>43</v>
      </c>
      <c r="C435" s="4">
        <v>12</v>
      </c>
      <c r="D435" s="8">
        <v>9.23</v>
      </c>
      <c r="E435" s="4">
        <v>5</v>
      </c>
      <c r="F435" s="8">
        <v>7.25</v>
      </c>
      <c r="G435" s="4">
        <v>7</v>
      </c>
      <c r="H435" s="8">
        <v>14.29</v>
      </c>
      <c r="I435" s="4">
        <v>0</v>
      </c>
    </row>
    <row r="436" spans="1:9" x14ac:dyDescent="0.2">
      <c r="A436" s="2">
        <v>4</v>
      </c>
      <c r="B436" s="1" t="s">
        <v>56</v>
      </c>
      <c r="C436" s="4">
        <v>10</v>
      </c>
      <c r="D436" s="8">
        <v>7.69</v>
      </c>
      <c r="E436" s="4">
        <v>9</v>
      </c>
      <c r="F436" s="8">
        <v>13.04</v>
      </c>
      <c r="G436" s="4">
        <v>1</v>
      </c>
      <c r="H436" s="8">
        <v>2.04</v>
      </c>
      <c r="I436" s="4">
        <v>0</v>
      </c>
    </row>
    <row r="437" spans="1:9" x14ac:dyDescent="0.2">
      <c r="A437" s="2">
        <v>5</v>
      </c>
      <c r="B437" s="1" t="s">
        <v>44</v>
      </c>
      <c r="C437" s="4">
        <v>9</v>
      </c>
      <c r="D437" s="8">
        <v>6.92</v>
      </c>
      <c r="E437" s="4">
        <v>6</v>
      </c>
      <c r="F437" s="8">
        <v>8.6999999999999993</v>
      </c>
      <c r="G437" s="4">
        <v>3</v>
      </c>
      <c r="H437" s="8">
        <v>6.12</v>
      </c>
      <c r="I437" s="4">
        <v>0</v>
      </c>
    </row>
    <row r="438" spans="1:9" x14ac:dyDescent="0.2">
      <c r="A438" s="2">
        <v>5</v>
      </c>
      <c r="B438" s="1" t="s">
        <v>50</v>
      </c>
      <c r="C438" s="4">
        <v>9</v>
      </c>
      <c r="D438" s="8">
        <v>6.92</v>
      </c>
      <c r="E438" s="4">
        <v>4</v>
      </c>
      <c r="F438" s="8">
        <v>5.8</v>
      </c>
      <c r="G438" s="4">
        <v>5</v>
      </c>
      <c r="H438" s="8">
        <v>10.199999999999999</v>
      </c>
      <c r="I438" s="4">
        <v>0</v>
      </c>
    </row>
    <row r="439" spans="1:9" x14ac:dyDescent="0.2">
      <c r="A439" s="2">
        <v>7</v>
      </c>
      <c r="B439" s="1" t="s">
        <v>85</v>
      </c>
      <c r="C439" s="4">
        <v>7</v>
      </c>
      <c r="D439" s="8">
        <v>5.38</v>
      </c>
      <c r="E439" s="4">
        <v>0</v>
      </c>
      <c r="F439" s="8">
        <v>0</v>
      </c>
      <c r="G439" s="4">
        <v>0</v>
      </c>
      <c r="H439" s="8">
        <v>0</v>
      </c>
      <c r="I439" s="4">
        <v>0</v>
      </c>
    </row>
    <row r="440" spans="1:9" x14ac:dyDescent="0.2">
      <c r="A440" s="2">
        <v>8</v>
      </c>
      <c r="B440" s="1" t="s">
        <v>51</v>
      </c>
      <c r="C440" s="4">
        <v>4</v>
      </c>
      <c r="D440" s="8">
        <v>3.08</v>
      </c>
      <c r="E440" s="4">
        <v>2</v>
      </c>
      <c r="F440" s="8">
        <v>2.9</v>
      </c>
      <c r="G440" s="4">
        <v>2</v>
      </c>
      <c r="H440" s="8">
        <v>4.08</v>
      </c>
      <c r="I440" s="4">
        <v>0</v>
      </c>
    </row>
    <row r="441" spans="1:9" x14ac:dyDescent="0.2">
      <c r="A441" s="2">
        <v>9</v>
      </c>
      <c r="B441" s="1" t="s">
        <v>45</v>
      </c>
      <c r="C441" s="4">
        <v>3</v>
      </c>
      <c r="D441" s="8">
        <v>2.31</v>
      </c>
      <c r="E441" s="4">
        <v>2</v>
      </c>
      <c r="F441" s="8">
        <v>2.9</v>
      </c>
      <c r="G441" s="4">
        <v>1</v>
      </c>
      <c r="H441" s="8">
        <v>2.04</v>
      </c>
      <c r="I441" s="4">
        <v>0</v>
      </c>
    </row>
    <row r="442" spans="1:9" x14ac:dyDescent="0.2">
      <c r="A442" s="2">
        <v>9</v>
      </c>
      <c r="B442" s="1" t="s">
        <v>78</v>
      </c>
      <c r="C442" s="4">
        <v>3</v>
      </c>
      <c r="D442" s="8">
        <v>2.31</v>
      </c>
      <c r="E442" s="4">
        <v>1</v>
      </c>
      <c r="F442" s="8">
        <v>1.45</v>
      </c>
      <c r="G442" s="4">
        <v>2</v>
      </c>
      <c r="H442" s="8">
        <v>4.08</v>
      </c>
      <c r="I442" s="4">
        <v>0</v>
      </c>
    </row>
    <row r="443" spans="1:9" x14ac:dyDescent="0.2">
      <c r="A443" s="2">
        <v>9</v>
      </c>
      <c r="B443" s="1" t="s">
        <v>46</v>
      </c>
      <c r="C443" s="4">
        <v>3</v>
      </c>
      <c r="D443" s="8">
        <v>2.31</v>
      </c>
      <c r="E443" s="4">
        <v>1</v>
      </c>
      <c r="F443" s="8">
        <v>1.45</v>
      </c>
      <c r="G443" s="4">
        <v>2</v>
      </c>
      <c r="H443" s="8">
        <v>4.08</v>
      </c>
      <c r="I443" s="4">
        <v>0</v>
      </c>
    </row>
    <row r="444" spans="1:9" x14ac:dyDescent="0.2">
      <c r="A444" s="2">
        <v>9</v>
      </c>
      <c r="B444" s="1" t="s">
        <v>49</v>
      </c>
      <c r="C444" s="4">
        <v>3</v>
      </c>
      <c r="D444" s="8">
        <v>2.31</v>
      </c>
      <c r="E444" s="4">
        <v>2</v>
      </c>
      <c r="F444" s="8">
        <v>2.9</v>
      </c>
      <c r="G444" s="4">
        <v>1</v>
      </c>
      <c r="H444" s="8">
        <v>2.04</v>
      </c>
      <c r="I444" s="4">
        <v>0</v>
      </c>
    </row>
    <row r="445" spans="1:9" x14ac:dyDescent="0.2">
      <c r="A445" s="2">
        <v>9</v>
      </c>
      <c r="B445" s="1" t="s">
        <v>53</v>
      </c>
      <c r="C445" s="4">
        <v>3</v>
      </c>
      <c r="D445" s="8">
        <v>2.31</v>
      </c>
      <c r="E445" s="4">
        <v>0</v>
      </c>
      <c r="F445" s="8">
        <v>0</v>
      </c>
      <c r="G445" s="4">
        <v>3</v>
      </c>
      <c r="H445" s="8">
        <v>6.12</v>
      </c>
      <c r="I445" s="4">
        <v>0</v>
      </c>
    </row>
    <row r="446" spans="1:9" x14ac:dyDescent="0.2">
      <c r="A446" s="2">
        <v>9</v>
      </c>
      <c r="B446" s="1" t="s">
        <v>65</v>
      </c>
      <c r="C446" s="4">
        <v>3</v>
      </c>
      <c r="D446" s="8">
        <v>2.31</v>
      </c>
      <c r="E446" s="4">
        <v>3</v>
      </c>
      <c r="F446" s="8">
        <v>4.3499999999999996</v>
      </c>
      <c r="G446" s="4">
        <v>0</v>
      </c>
      <c r="H446" s="8">
        <v>0</v>
      </c>
      <c r="I446" s="4">
        <v>0</v>
      </c>
    </row>
    <row r="447" spans="1:9" x14ac:dyDescent="0.2">
      <c r="A447" s="2">
        <v>9</v>
      </c>
      <c r="B447" s="1" t="s">
        <v>61</v>
      </c>
      <c r="C447" s="4">
        <v>3</v>
      </c>
      <c r="D447" s="8">
        <v>2.31</v>
      </c>
      <c r="E447" s="4">
        <v>0</v>
      </c>
      <c r="F447" s="8">
        <v>0</v>
      </c>
      <c r="G447" s="4">
        <v>2</v>
      </c>
      <c r="H447" s="8">
        <v>4.08</v>
      </c>
      <c r="I447" s="4">
        <v>0</v>
      </c>
    </row>
    <row r="448" spans="1:9" x14ac:dyDescent="0.2">
      <c r="A448" s="2">
        <v>16</v>
      </c>
      <c r="B448" s="1" t="s">
        <v>87</v>
      </c>
      <c r="C448" s="4">
        <v>2</v>
      </c>
      <c r="D448" s="8">
        <v>1.54</v>
      </c>
      <c r="E448" s="4">
        <v>0</v>
      </c>
      <c r="F448" s="8">
        <v>0</v>
      </c>
      <c r="G448" s="4">
        <v>2</v>
      </c>
      <c r="H448" s="8">
        <v>4.08</v>
      </c>
      <c r="I448" s="4">
        <v>0</v>
      </c>
    </row>
    <row r="449" spans="1:9" x14ac:dyDescent="0.2">
      <c r="A449" s="2">
        <v>16</v>
      </c>
      <c r="B449" s="1" t="s">
        <v>54</v>
      </c>
      <c r="C449" s="4">
        <v>2</v>
      </c>
      <c r="D449" s="8">
        <v>1.54</v>
      </c>
      <c r="E449" s="4">
        <v>2</v>
      </c>
      <c r="F449" s="8">
        <v>2.9</v>
      </c>
      <c r="G449" s="4">
        <v>0</v>
      </c>
      <c r="H449" s="8">
        <v>0</v>
      </c>
      <c r="I449" s="4">
        <v>0</v>
      </c>
    </row>
    <row r="450" spans="1:9" x14ac:dyDescent="0.2">
      <c r="A450" s="2">
        <v>16</v>
      </c>
      <c r="B450" s="1" t="s">
        <v>66</v>
      </c>
      <c r="C450" s="4">
        <v>2</v>
      </c>
      <c r="D450" s="8">
        <v>1.54</v>
      </c>
      <c r="E450" s="4">
        <v>1</v>
      </c>
      <c r="F450" s="8">
        <v>1.45</v>
      </c>
      <c r="G450" s="4">
        <v>1</v>
      </c>
      <c r="H450" s="8">
        <v>2.04</v>
      </c>
      <c r="I450" s="4">
        <v>0</v>
      </c>
    </row>
    <row r="451" spans="1:9" x14ac:dyDescent="0.2">
      <c r="A451" s="2">
        <v>16</v>
      </c>
      <c r="B451" s="1" t="s">
        <v>59</v>
      </c>
      <c r="C451" s="4">
        <v>2</v>
      </c>
      <c r="D451" s="8">
        <v>1.54</v>
      </c>
      <c r="E451" s="4">
        <v>0</v>
      </c>
      <c r="F451" s="8">
        <v>0</v>
      </c>
      <c r="G451" s="4">
        <v>0</v>
      </c>
      <c r="H451" s="8">
        <v>0</v>
      </c>
      <c r="I451" s="4">
        <v>0</v>
      </c>
    </row>
    <row r="452" spans="1:9" x14ac:dyDescent="0.2">
      <c r="A452" s="2">
        <v>20</v>
      </c>
      <c r="B452" s="1" t="s">
        <v>69</v>
      </c>
      <c r="C452" s="4">
        <v>1</v>
      </c>
      <c r="D452" s="8">
        <v>0.77</v>
      </c>
      <c r="E452" s="4">
        <v>0</v>
      </c>
      <c r="F452" s="8">
        <v>0</v>
      </c>
      <c r="G452" s="4">
        <v>1</v>
      </c>
      <c r="H452" s="8">
        <v>2.04</v>
      </c>
      <c r="I452" s="4">
        <v>0</v>
      </c>
    </row>
    <row r="453" spans="1:9" x14ac:dyDescent="0.2">
      <c r="A453" s="2">
        <v>20</v>
      </c>
      <c r="B453" s="1" t="s">
        <v>70</v>
      </c>
      <c r="C453" s="4">
        <v>1</v>
      </c>
      <c r="D453" s="8">
        <v>0.77</v>
      </c>
      <c r="E453" s="4">
        <v>0</v>
      </c>
      <c r="F453" s="8">
        <v>0</v>
      </c>
      <c r="G453" s="4">
        <v>1</v>
      </c>
      <c r="H453" s="8">
        <v>2.04</v>
      </c>
      <c r="I453" s="4">
        <v>0</v>
      </c>
    </row>
    <row r="454" spans="1:9" x14ac:dyDescent="0.2">
      <c r="A454" s="2">
        <v>20</v>
      </c>
      <c r="B454" s="1" t="s">
        <v>80</v>
      </c>
      <c r="C454" s="4">
        <v>1</v>
      </c>
      <c r="D454" s="8">
        <v>0.77</v>
      </c>
      <c r="E454" s="4">
        <v>1</v>
      </c>
      <c r="F454" s="8">
        <v>1.45</v>
      </c>
      <c r="G454" s="4">
        <v>0</v>
      </c>
      <c r="H454" s="8">
        <v>0</v>
      </c>
      <c r="I454" s="4">
        <v>0</v>
      </c>
    </row>
    <row r="455" spans="1:9" x14ac:dyDescent="0.2">
      <c r="A455" s="2">
        <v>20</v>
      </c>
      <c r="B455" s="1" t="s">
        <v>72</v>
      </c>
      <c r="C455" s="4">
        <v>1</v>
      </c>
      <c r="D455" s="8">
        <v>0.77</v>
      </c>
      <c r="E455" s="4">
        <v>0</v>
      </c>
      <c r="F455" s="8">
        <v>0</v>
      </c>
      <c r="G455" s="4">
        <v>1</v>
      </c>
      <c r="H455" s="8">
        <v>2.04</v>
      </c>
      <c r="I455" s="4">
        <v>0</v>
      </c>
    </row>
    <row r="456" spans="1:9" x14ac:dyDescent="0.2">
      <c r="A456" s="2">
        <v>20</v>
      </c>
      <c r="B456" s="1" t="s">
        <v>94</v>
      </c>
      <c r="C456" s="4">
        <v>1</v>
      </c>
      <c r="D456" s="8">
        <v>0.77</v>
      </c>
      <c r="E456" s="4">
        <v>0</v>
      </c>
      <c r="F456" s="8">
        <v>0</v>
      </c>
      <c r="G456" s="4">
        <v>1</v>
      </c>
      <c r="H456" s="8">
        <v>2.04</v>
      </c>
      <c r="I456" s="4">
        <v>0</v>
      </c>
    </row>
    <row r="457" spans="1:9" x14ac:dyDescent="0.2">
      <c r="A457" s="2">
        <v>20</v>
      </c>
      <c r="B457" s="1" t="s">
        <v>95</v>
      </c>
      <c r="C457" s="4">
        <v>1</v>
      </c>
      <c r="D457" s="8">
        <v>0.77</v>
      </c>
      <c r="E457" s="4">
        <v>0</v>
      </c>
      <c r="F457" s="8">
        <v>0</v>
      </c>
      <c r="G457" s="4">
        <v>0</v>
      </c>
      <c r="H457" s="8">
        <v>0</v>
      </c>
      <c r="I457" s="4">
        <v>0</v>
      </c>
    </row>
    <row r="458" spans="1:9" x14ac:dyDescent="0.2">
      <c r="A458" s="2">
        <v>20</v>
      </c>
      <c r="B458" s="1" t="s">
        <v>84</v>
      </c>
      <c r="C458" s="4">
        <v>1</v>
      </c>
      <c r="D458" s="8">
        <v>0.77</v>
      </c>
      <c r="E458" s="4">
        <v>0</v>
      </c>
      <c r="F458" s="8">
        <v>0</v>
      </c>
      <c r="G458" s="4">
        <v>1</v>
      </c>
      <c r="H458" s="8">
        <v>2.04</v>
      </c>
      <c r="I458" s="4">
        <v>0</v>
      </c>
    </row>
    <row r="459" spans="1:9" x14ac:dyDescent="0.2">
      <c r="A459" s="2">
        <v>20</v>
      </c>
      <c r="B459" s="1" t="s">
        <v>63</v>
      </c>
      <c r="C459" s="4">
        <v>1</v>
      </c>
      <c r="D459" s="8">
        <v>0.77</v>
      </c>
      <c r="E459" s="4">
        <v>0</v>
      </c>
      <c r="F459" s="8">
        <v>0</v>
      </c>
      <c r="G459" s="4">
        <v>1</v>
      </c>
      <c r="H459" s="8">
        <v>2.04</v>
      </c>
      <c r="I459" s="4">
        <v>0</v>
      </c>
    </row>
    <row r="460" spans="1:9" x14ac:dyDescent="0.2">
      <c r="A460" s="2">
        <v>20</v>
      </c>
      <c r="B460" s="1" t="s">
        <v>89</v>
      </c>
      <c r="C460" s="4">
        <v>1</v>
      </c>
      <c r="D460" s="8">
        <v>0.77</v>
      </c>
      <c r="E460" s="4">
        <v>0</v>
      </c>
      <c r="F460" s="8">
        <v>0</v>
      </c>
      <c r="G460" s="4">
        <v>1</v>
      </c>
      <c r="H460" s="8">
        <v>2.04</v>
      </c>
      <c r="I460" s="4">
        <v>0</v>
      </c>
    </row>
    <row r="461" spans="1:9" x14ac:dyDescent="0.2">
      <c r="A461" s="2">
        <v>20</v>
      </c>
      <c r="B461" s="1" t="s">
        <v>55</v>
      </c>
      <c r="C461" s="4">
        <v>1</v>
      </c>
      <c r="D461" s="8">
        <v>0.77</v>
      </c>
      <c r="E461" s="4">
        <v>1</v>
      </c>
      <c r="F461" s="8">
        <v>1.45</v>
      </c>
      <c r="G461" s="4">
        <v>0</v>
      </c>
      <c r="H461" s="8">
        <v>0</v>
      </c>
      <c r="I461" s="4">
        <v>0</v>
      </c>
    </row>
    <row r="462" spans="1:9" x14ac:dyDescent="0.2">
      <c r="A462" s="2">
        <v>20</v>
      </c>
      <c r="B462" s="1" t="s">
        <v>58</v>
      </c>
      <c r="C462" s="4">
        <v>1</v>
      </c>
      <c r="D462" s="8">
        <v>0.77</v>
      </c>
      <c r="E462" s="4">
        <v>1</v>
      </c>
      <c r="F462" s="8">
        <v>1.45</v>
      </c>
      <c r="G462" s="4">
        <v>0</v>
      </c>
      <c r="H462" s="8">
        <v>0</v>
      </c>
      <c r="I462" s="4">
        <v>0</v>
      </c>
    </row>
    <row r="463" spans="1:9" x14ac:dyDescent="0.2">
      <c r="A463" s="2">
        <v>20</v>
      </c>
      <c r="B463" s="1" t="s">
        <v>62</v>
      </c>
      <c r="C463" s="4">
        <v>1</v>
      </c>
      <c r="D463" s="8">
        <v>0.77</v>
      </c>
      <c r="E463" s="4">
        <v>1</v>
      </c>
      <c r="F463" s="8">
        <v>1.45</v>
      </c>
      <c r="G463" s="4">
        <v>0</v>
      </c>
      <c r="H463" s="8">
        <v>0</v>
      </c>
      <c r="I463" s="4">
        <v>0</v>
      </c>
    </row>
    <row r="464" spans="1:9" x14ac:dyDescent="0.2">
      <c r="A464" s="2">
        <v>20</v>
      </c>
      <c r="B464" s="1" t="s">
        <v>81</v>
      </c>
      <c r="C464" s="4">
        <v>1</v>
      </c>
      <c r="D464" s="8">
        <v>0.77</v>
      </c>
      <c r="E464" s="4">
        <v>0</v>
      </c>
      <c r="F464" s="8">
        <v>0</v>
      </c>
      <c r="G464" s="4">
        <v>0</v>
      </c>
      <c r="H464" s="8">
        <v>0</v>
      </c>
      <c r="I464" s="4">
        <v>1</v>
      </c>
    </row>
    <row r="465" spans="1:9" x14ac:dyDescent="0.2">
      <c r="A465" s="1"/>
      <c r="C465" s="4"/>
      <c r="D465" s="8"/>
      <c r="E465" s="4"/>
      <c r="F465" s="8"/>
      <c r="G465" s="4"/>
      <c r="H465" s="8"/>
      <c r="I465" s="4"/>
    </row>
    <row r="466" spans="1:9" x14ac:dyDescent="0.2">
      <c r="A466" s="1" t="s">
        <v>18</v>
      </c>
      <c r="C466" s="4"/>
      <c r="D466" s="8"/>
      <c r="E466" s="4"/>
      <c r="F466" s="8"/>
      <c r="G466" s="4"/>
      <c r="H466" s="8"/>
      <c r="I466" s="4"/>
    </row>
    <row r="467" spans="1:9" x14ac:dyDescent="0.2">
      <c r="A467" s="2">
        <v>1</v>
      </c>
      <c r="B467" s="1" t="s">
        <v>52</v>
      </c>
      <c r="C467" s="4">
        <v>15</v>
      </c>
      <c r="D467" s="8">
        <v>14.56</v>
      </c>
      <c r="E467" s="4">
        <v>10</v>
      </c>
      <c r="F467" s="8">
        <v>16.39</v>
      </c>
      <c r="G467" s="4">
        <v>5</v>
      </c>
      <c r="H467" s="8">
        <v>14.29</v>
      </c>
      <c r="I467" s="4">
        <v>0</v>
      </c>
    </row>
    <row r="468" spans="1:9" x14ac:dyDescent="0.2">
      <c r="A468" s="2">
        <v>2</v>
      </c>
      <c r="B468" s="1" t="s">
        <v>57</v>
      </c>
      <c r="C468" s="4">
        <v>13</v>
      </c>
      <c r="D468" s="8">
        <v>12.62</v>
      </c>
      <c r="E468" s="4">
        <v>13</v>
      </c>
      <c r="F468" s="8">
        <v>21.31</v>
      </c>
      <c r="G468" s="4">
        <v>0</v>
      </c>
      <c r="H468" s="8">
        <v>0</v>
      </c>
      <c r="I468" s="4">
        <v>0</v>
      </c>
    </row>
    <row r="469" spans="1:9" x14ac:dyDescent="0.2">
      <c r="A469" s="2">
        <v>3</v>
      </c>
      <c r="B469" s="1" t="s">
        <v>56</v>
      </c>
      <c r="C469" s="4">
        <v>11</v>
      </c>
      <c r="D469" s="8">
        <v>10.68</v>
      </c>
      <c r="E469" s="4">
        <v>10</v>
      </c>
      <c r="F469" s="8">
        <v>16.39</v>
      </c>
      <c r="G469" s="4">
        <v>1</v>
      </c>
      <c r="H469" s="8">
        <v>2.86</v>
      </c>
      <c r="I469" s="4">
        <v>0</v>
      </c>
    </row>
    <row r="470" spans="1:9" x14ac:dyDescent="0.2">
      <c r="A470" s="2">
        <v>4</v>
      </c>
      <c r="B470" s="1" t="s">
        <v>43</v>
      </c>
      <c r="C470" s="4">
        <v>8</v>
      </c>
      <c r="D470" s="8">
        <v>7.77</v>
      </c>
      <c r="E470" s="4">
        <v>3</v>
      </c>
      <c r="F470" s="8">
        <v>4.92</v>
      </c>
      <c r="G470" s="4">
        <v>5</v>
      </c>
      <c r="H470" s="8">
        <v>14.29</v>
      </c>
      <c r="I470" s="4">
        <v>0</v>
      </c>
    </row>
    <row r="471" spans="1:9" x14ac:dyDescent="0.2">
      <c r="A471" s="2">
        <v>5</v>
      </c>
      <c r="B471" s="1" t="s">
        <v>51</v>
      </c>
      <c r="C471" s="4">
        <v>6</v>
      </c>
      <c r="D471" s="8">
        <v>5.83</v>
      </c>
      <c r="E471" s="4">
        <v>5</v>
      </c>
      <c r="F471" s="8">
        <v>8.1999999999999993</v>
      </c>
      <c r="G471" s="4">
        <v>1</v>
      </c>
      <c r="H471" s="8">
        <v>2.86</v>
      </c>
      <c r="I471" s="4">
        <v>0</v>
      </c>
    </row>
    <row r="472" spans="1:9" x14ac:dyDescent="0.2">
      <c r="A472" s="2">
        <v>6</v>
      </c>
      <c r="B472" s="1" t="s">
        <v>50</v>
      </c>
      <c r="C472" s="4">
        <v>5</v>
      </c>
      <c r="D472" s="8">
        <v>4.8499999999999996</v>
      </c>
      <c r="E472" s="4">
        <v>4</v>
      </c>
      <c r="F472" s="8">
        <v>6.56</v>
      </c>
      <c r="G472" s="4">
        <v>0</v>
      </c>
      <c r="H472" s="8">
        <v>0</v>
      </c>
      <c r="I472" s="4">
        <v>1</v>
      </c>
    </row>
    <row r="473" spans="1:9" x14ac:dyDescent="0.2">
      <c r="A473" s="2">
        <v>7</v>
      </c>
      <c r="B473" s="1" t="s">
        <v>44</v>
      </c>
      <c r="C473" s="4">
        <v>4</v>
      </c>
      <c r="D473" s="8">
        <v>3.88</v>
      </c>
      <c r="E473" s="4">
        <v>3</v>
      </c>
      <c r="F473" s="8">
        <v>4.92</v>
      </c>
      <c r="G473" s="4">
        <v>1</v>
      </c>
      <c r="H473" s="8">
        <v>2.86</v>
      </c>
      <c r="I473" s="4">
        <v>0</v>
      </c>
    </row>
    <row r="474" spans="1:9" x14ac:dyDescent="0.2">
      <c r="A474" s="2">
        <v>7</v>
      </c>
      <c r="B474" s="1" t="s">
        <v>59</v>
      </c>
      <c r="C474" s="4">
        <v>4</v>
      </c>
      <c r="D474" s="8">
        <v>3.88</v>
      </c>
      <c r="E474" s="4">
        <v>2</v>
      </c>
      <c r="F474" s="8">
        <v>3.28</v>
      </c>
      <c r="G474" s="4">
        <v>0</v>
      </c>
      <c r="H474" s="8">
        <v>0</v>
      </c>
      <c r="I474" s="4">
        <v>0</v>
      </c>
    </row>
    <row r="475" spans="1:9" x14ac:dyDescent="0.2">
      <c r="A475" s="2">
        <v>9</v>
      </c>
      <c r="B475" s="1" t="s">
        <v>46</v>
      </c>
      <c r="C475" s="4">
        <v>3</v>
      </c>
      <c r="D475" s="8">
        <v>2.91</v>
      </c>
      <c r="E475" s="4">
        <v>0</v>
      </c>
      <c r="F475" s="8">
        <v>0</v>
      </c>
      <c r="G475" s="4">
        <v>3</v>
      </c>
      <c r="H475" s="8">
        <v>8.57</v>
      </c>
      <c r="I475" s="4">
        <v>0</v>
      </c>
    </row>
    <row r="476" spans="1:9" x14ac:dyDescent="0.2">
      <c r="A476" s="2">
        <v>9</v>
      </c>
      <c r="B476" s="1" t="s">
        <v>53</v>
      </c>
      <c r="C476" s="4">
        <v>3</v>
      </c>
      <c r="D476" s="8">
        <v>2.91</v>
      </c>
      <c r="E476" s="4">
        <v>0</v>
      </c>
      <c r="F476" s="8">
        <v>0</v>
      </c>
      <c r="G476" s="4">
        <v>3</v>
      </c>
      <c r="H476" s="8">
        <v>8.57</v>
      </c>
      <c r="I476" s="4">
        <v>0</v>
      </c>
    </row>
    <row r="477" spans="1:9" x14ac:dyDescent="0.2">
      <c r="A477" s="2">
        <v>9</v>
      </c>
      <c r="B477" s="1" t="s">
        <v>58</v>
      </c>
      <c r="C477" s="4">
        <v>3</v>
      </c>
      <c r="D477" s="8">
        <v>2.91</v>
      </c>
      <c r="E477" s="4">
        <v>2</v>
      </c>
      <c r="F477" s="8">
        <v>3.28</v>
      </c>
      <c r="G477" s="4">
        <v>1</v>
      </c>
      <c r="H477" s="8">
        <v>2.86</v>
      </c>
      <c r="I477" s="4">
        <v>0</v>
      </c>
    </row>
    <row r="478" spans="1:9" x14ac:dyDescent="0.2">
      <c r="A478" s="2">
        <v>12</v>
      </c>
      <c r="B478" s="1" t="s">
        <v>45</v>
      </c>
      <c r="C478" s="4">
        <v>2</v>
      </c>
      <c r="D478" s="8">
        <v>1.94</v>
      </c>
      <c r="E478" s="4">
        <v>2</v>
      </c>
      <c r="F478" s="8">
        <v>3.28</v>
      </c>
      <c r="G478" s="4">
        <v>0</v>
      </c>
      <c r="H478" s="8">
        <v>0</v>
      </c>
      <c r="I478" s="4">
        <v>0</v>
      </c>
    </row>
    <row r="479" spans="1:9" x14ac:dyDescent="0.2">
      <c r="A479" s="2">
        <v>12</v>
      </c>
      <c r="B479" s="1" t="s">
        <v>69</v>
      </c>
      <c r="C479" s="4">
        <v>2</v>
      </c>
      <c r="D479" s="8">
        <v>1.94</v>
      </c>
      <c r="E479" s="4">
        <v>0</v>
      </c>
      <c r="F479" s="8">
        <v>0</v>
      </c>
      <c r="G479" s="4">
        <v>2</v>
      </c>
      <c r="H479" s="8">
        <v>5.71</v>
      </c>
      <c r="I479" s="4">
        <v>0</v>
      </c>
    </row>
    <row r="480" spans="1:9" x14ac:dyDescent="0.2">
      <c r="A480" s="2">
        <v>12</v>
      </c>
      <c r="B480" s="1" t="s">
        <v>70</v>
      </c>
      <c r="C480" s="4">
        <v>2</v>
      </c>
      <c r="D480" s="8">
        <v>1.94</v>
      </c>
      <c r="E480" s="4">
        <v>0</v>
      </c>
      <c r="F480" s="8">
        <v>0</v>
      </c>
      <c r="G480" s="4">
        <v>2</v>
      </c>
      <c r="H480" s="8">
        <v>5.71</v>
      </c>
      <c r="I480" s="4">
        <v>0</v>
      </c>
    </row>
    <row r="481" spans="1:9" x14ac:dyDescent="0.2">
      <c r="A481" s="2">
        <v>12</v>
      </c>
      <c r="B481" s="1" t="s">
        <v>54</v>
      </c>
      <c r="C481" s="4">
        <v>2</v>
      </c>
      <c r="D481" s="8">
        <v>1.94</v>
      </c>
      <c r="E481" s="4">
        <v>2</v>
      </c>
      <c r="F481" s="8">
        <v>3.28</v>
      </c>
      <c r="G481" s="4">
        <v>0</v>
      </c>
      <c r="H481" s="8">
        <v>0</v>
      </c>
      <c r="I481" s="4">
        <v>0</v>
      </c>
    </row>
    <row r="482" spans="1:9" x14ac:dyDescent="0.2">
      <c r="A482" s="2">
        <v>12</v>
      </c>
      <c r="B482" s="1" t="s">
        <v>66</v>
      </c>
      <c r="C482" s="4">
        <v>2</v>
      </c>
      <c r="D482" s="8">
        <v>1.94</v>
      </c>
      <c r="E482" s="4">
        <v>0</v>
      </c>
      <c r="F482" s="8">
        <v>0</v>
      </c>
      <c r="G482" s="4">
        <v>1</v>
      </c>
      <c r="H482" s="8">
        <v>2.86</v>
      </c>
      <c r="I482" s="4">
        <v>0</v>
      </c>
    </row>
    <row r="483" spans="1:9" x14ac:dyDescent="0.2">
      <c r="A483" s="2">
        <v>12</v>
      </c>
      <c r="B483" s="1" t="s">
        <v>85</v>
      </c>
      <c r="C483" s="4">
        <v>2</v>
      </c>
      <c r="D483" s="8">
        <v>1.94</v>
      </c>
      <c r="E483" s="4">
        <v>0</v>
      </c>
      <c r="F483" s="8">
        <v>0</v>
      </c>
      <c r="G483" s="4">
        <v>0</v>
      </c>
      <c r="H483" s="8">
        <v>0</v>
      </c>
      <c r="I483" s="4">
        <v>0</v>
      </c>
    </row>
    <row r="484" spans="1:9" x14ac:dyDescent="0.2">
      <c r="A484" s="2">
        <v>18</v>
      </c>
      <c r="B484" s="1" t="s">
        <v>77</v>
      </c>
      <c r="C484" s="4">
        <v>1</v>
      </c>
      <c r="D484" s="8">
        <v>0.97</v>
      </c>
      <c r="E484" s="4">
        <v>1</v>
      </c>
      <c r="F484" s="8">
        <v>1.64</v>
      </c>
      <c r="G484" s="4">
        <v>0</v>
      </c>
      <c r="H484" s="8">
        <v>0</v>
      </c>
      <c r="I484" s="4">
        <v>0</v>
      </c>
    </row>
    <row r="485" spans="1:9" x14ac:dyDescent="0.2">
      <c r="A485" s="2">
        <v>18</v>
      </c>
      <c r="B485" s="1" t="s">
        <v>79</v>
      </c>
      <c r="C485" s="4">
        <v>1</v>
      </c>
      <c r="D485" s="8">
        <v>0.97</v>
      </c>
      <c r="E485" s="4">
        <v>0</v>
      </c>
      <c r="F485" s="8">
        <v>0</v>
      </c>
      <c r="G485" s="4">
        <v>1</v>
      </c>
      <c r="H485" s="8">
        <v>2.86</v>
      </c>
      <c r="I485" s="4">
        <v>0</v>
      </c>
    </row>
    <row r="486" spans="1:9" x14ac:dyDescent="0.2">
      <c r="A486" s="2">
        <v>18</v>
      </c>
      <c r="B486" s="1" t="s">
        <v>90</v>
      </c>
      <c r="C486" s="4">
        <v>1</v>
      </c>
      <c r="D486" s="8">
        <v>0.97</v>
      </c>
      <c r="E486" s="4">
        <v>0</v>
      </c>
      <c r="F486" s="8">
        <v>0</v>
      </c>
      <c r="G486" s="4">
        <v>1</v>
      </c>
      <c r="H486" s="8">
        <v>2.86</v>
      </c>
      <c r="I486" s="4">
        <v>0</v>
      </c>
    </row>
    <row r="487" spans="1:9" x14ac:dyDescent="0.2">
      <c r="A487" s="2">
        <v>18</v>
      </c>
      <c r="B487" s="1" t="s">
        <v>96</v>
      </c>
      <c r="C487" s="4">
        <v>1</v>
      </c>
      <c r="D487" s="8">
        <v>0.97</v>
      </c>
      <c r="E487" s="4">
        <v>0</v>
      </c>
      <c r="F487" s="8">
        <v>0</v>
      </c>
      <c r="G487" s="4">
        <v>1</v>
      </c>
      <c r="H487" s="8">
        <v>2.86</v>
      </c>
      <c r="I487" s="4">
        <v>0</v>
      </c>
    </row>
    <row r="488" spans="1:9" x14ac:dyDescent="0.2">
      <c r="A488" s="2">
        <v>18</v>
      </c>
      <c r="B488" s="1" t="s">
        <v>72</v>
      </c>
      <c r="C488" s="4">
        <v>1</v>
      </c>
      <c r="D488" s="8">
        <v>0.97</v>
      </c>
      <c r="E488" s="4">
        <v>0</v>
      </c>
      <c r="F488" s="8">
        <v>0</v>
      </c>
      <c r="G488" s="4">
        <v>1</v>
      </c>
      <c r="H488" s="8">
        <v>2.86</v>
      </c>
      <c r="I488" s="4">
        <v>0</v>
      </c>
    </row>
    <row r="489" spans="1:9" x14ac:dyDescent="0.2">
      <c r="A489" s="2">
        <v>18</v>
      </c>
      <c r="B489" s="1" t="s">
        <v>92</v>
      </c>
      <c r="C489" s="4">
        <v>1</v>
      </c>
      <c r="D489" s="8">
        <v>0.97</v>
      </c>
      <c r="E489" s="4">
        <v>1</v>
      </c>
      <c r="F489" s="8">
        <v>1.64</v>
      </c>
      <c r="G489" s="4">
        <v>0</v>
      </c>
      <c r="H489" s="8">
        <v>0</v>
      </c>
      <c r="I489" s="4">
        <v>0</v>
      </c>
    </row>
    <row r="490" spans="1:9" x14ac:dyDescent="0.2">
      <c r="A490" s="2">
        <v>18</v>
      </c>
      <c r="B490" s="1" t="s">
        <v>87</v>
      </c>
      <c r="C490" s="4">
        <v>1</v>
      </c>
      <c r="D490" s="8">
        <v>0.97</v>
      </c>
      <c r="E490" s="4">
        <v>0</v>
      </c>
      <c r="F490" s="8">
        <v>0</v>
      </c>
      <c r="G490" s="4">
        <v>1</v>
      </c>
      <c r="H490" s="8">
        <v>2.86</v>
      </c>
      <c r="I490" s="4">
        <v>0</v>
      </c>
    </row>
    <row r="491" spans="1:9" x14ac:dyDescent="0.2">
      <c r="A491" s="2">
        <v>18</v>
      </c>
      <c r="B491" s="1" t="s">
        <v>84</v>
      </c>
      <c r="C491" s="4">
        <v>1</v>
      </c>
      <c r="D491" s="8">
        <v>0.97</v>
      </c>
      <c r="E491" s="4">
        <v>1</v>
      </c>
      <c r="F491" s="8">
        <v>1.64</v>
      </c>
      <c r="G491" s="4">
        <v>0</v>
      </c>
      <c r="H491" s="8">
        <v>0</v>
      </c>
      <c r="I491" s="4">
        <v>0</v>
      </c>
    </row>
    <row r="492" spans="1:9" x14ac:dyDescent="0.2">
      <c r="A492" s="2">
        <v>18</v>
      </c>
      <c r="B492" s="1" t="s">
        <v>97</v>
      </c>
      <c r="C492" s="4">
        <v>1</v>
      </c>
      <c r="D492" s="8">
        <v>0.97</v>
      </c>
      <c r="E492" s="4">
        <v>1</v>
      </c>
      <c r="F492" s="8">
        <v>1.64</v>
      </c>
      <c r="G492" s="4">
        <v>0</v>
      </c>
      <c r="H492" s="8">
        <v>0</v>
      </c>
      <c r="I492" s="4">
        <v>0</v>
      </c>
    </row>
    <row r="493" spans="1:9" x14ac:dyDescent="0.2">
      <c r="A493" s="2">
        <v>18</v>
      </c>
      <c r="B493" s="1" t="s">
        <v>47</v>
      </c>
      <c r="C493" s="4">
        <v>1</v>
      </c>
      <c r="D493" s="8">
        <v>0.97</v>
      </c>
      <c r="E493" s="4">
        <v>0</v>
      </c>
      <c r="F493" s="8">
        <v>0</v>
      </c>
      <c r="G493" s="4">
        <v>1</v>
      </c>
      <c r="H493" s="8">
        <v>2.86</v>
      </c>
      <c r="I493" s="4">
        <v>0</v>
      </c>
    </row>
    <row r="494" spans="1:9" x14ac:dyDescent="0.2">
      <c r="A494" s="2">
        <v>18</v>
      </c>
      <c r="B494" s="1" t="s">
        <v>48</v>
      </c>
      <c r="C494" s="4">
        <v>1</v>
      </c>
      <c r="D494" s="8">
        <v>0.97</v>
      </c>
      <c r="E494" s="4">
        <v>0</v>
      </c>
      <c r="F494" s="8">
        <v>0</v>
      </c>
      <c r="G494" s="4">
        <v>1</v>
      </c>
      <c r="H494" s="8">
        <v>2.86</v>
      </c>
      <c r="I494" s="4">
        <v>0</v>
      </c>
    </row>
    <row r="495" spans="1:9" x14ac:dyDescent="0.2">
      <c r="A495" s="2">
        <v>18</v>
      </c>
      <c r="B495" s="1" t="s">
        <v>49</v>
      </c>
      <c r="C495" s="4">
        <v>1</v>
      </c>
      <c r="D495" s="8">
        <v>0.97</v>
      </c>
      <c r="E495" s="4">
        <v>0</v>
      </c>
      <c r="F495" s="8">
        <v>0</v>
      </c>
      <c r="G495" s="4">
        <v>1</v>
      </c>
      <c r="H495" s="8">
        <v>2.86</v>
      </c>
      <c r="I495" s="4">
        <v>0</v>
      </c>
    </row>
    <row r="496" spans="1:9" x14ac:dyDescent="0.2">
      <c r="A496" s="2">
        <v>18</v>
      </c>
      <c r="B496" s="1" t="s">
        <v>89</v>
      </c>
      <c r="C496" s="4">
        <v>1</v>
      </c>
      <c r="D496" s="8">
        <v>0.97</v>
      </c>
      <c r="E496" s="4">
        <v>0</v>
      </c>
      <c r="F496" s="8">
        <v>0</v>
      </c>
      <c r="G496" s="4">
        <v>1</v>
      </c>
      <c r="H496" s="8">
        <v>2.86</v>
      </c>
      <c r="I496" s="4">
        <v>0</v>
      </c>
    </row>
    <row r="497" spans="1:9" x14ac:dyDescent="0.2">
      <c r="A497" s="2">
        <v>18</v>
      </c>
      <c r="B497" s="1" t="s">
        <v>60</v>
      </c>
      <c r="C497" s="4">
        <v>1</v>
      </c>
      <c r="D497" s="8">
        <v>0.97</v>
      </c>
      <c r="E497" s="4">
        <v>1</v>
      </c>
      <c r="F497" s="8">
        <v>1.64</v>
      </c>
      <c r="G497" s="4">
        <v>0</v>
      </c>
      <c r="H497" s="8">
        <v>0</v>
      </c>
      <c r="I497" s="4">
        <v>0</v>
      </c>
    </row>
    <row r="498" spans="1:9" x14ac:dyDescent="0.2">
      <c r="A498" s="2">
        <v>18</v>
      </c>
      <c r="B498" s="1" t="s">
        <v>91</v>
      </c>
      <c r="C498" s="4">
        <v>1</v>
      </c>
      <c r="D498" s="8">
        <v>0.97</v>
      </c>
      <c r="E498" s="4">
        <v>0</v>
      </c>
      <c r="F498" s="8">
        <v>0</v>
      </c>
      <c r="G498" s="4">
        <v>0</v>
      </c>
      <c r="H498" s="8">
        <v>0</v>
      </c>
      <c r="I498" s="4">
        <v>0</v>
      </c>
    </row>
    <row r="499" spans="1:9" x14ac:dyDescent="0.2">
      <c r="A499" s="2">
        <v>18</v>
      </c>
      <c r="B499" s="1" t="s">
        <v>75</v>
      </c>
      <c r="C499" s="4">
        <v>1</v>
      </c>
      <c r="D499" s="8">
        <v>0.97</v>
      </c>
      <c r="E499" s="4">
        <v>0</v>
      </c>
      <c r="F499" s="8">
        <v>0</v>
      </c>
      <c r="G499" s="4">
        <v>1</v>
      </c>
      <c r="H499" s="8">
        <v>2.86</v>
      </c>
      <c r="I499" s="4">
        <v>0</v>
      </c>
    </row>
    <row r="500" spans="1:9" x14ac:dyDescent="0.2">
      <c r="A500" s="1"/>
      <c r="C500" s="4"/>
      <c r="D500" s="8"/>
      <c r="E500" s="4"/>
      <c r="F500" s="8"/>
      <c r="G500" s="4"/>
      <c r="H500" s="8"/>
      <c r="I500" s="4"/>
    </row>
    <row r="501" spans="1:9" x14ac:dyDescent="0.2">
      <c r="A501" s="1" t="s">
        <v>19</v>
      </c>
      <c r="C501" s="4"/>
      <c r="D501" s="8"/>
      <c r="E501" s="4"/>
      <c r="F501" s="8"/>
      <c r="G501" s="4"/>
      <c r="H501" s="8"/>
      <c r="I501" s="4"/>
    </row>
    <row r="502" spans="1:9" x14ac:dyDescent="0.2">
      <c r="A502" s="2">
        <v>1</v>
      </c>
      <c r="B502" s="1" t="s">
        <v>43</v>
      </c>
      <c r="C502" s="4">
        <v>6</v>
      </c>
      <c r="D502" s="8">
        <v>9.68</v>
      </c>
      <c r="E502" s="4">
        <v>6</v>
      </c>
      <c r="F502" s="8">
        <v>21.43</v>
      </c>
      <c r="G502" s="4">
        <v>0</v>
      </c>
      <c r="H502" s="8">
        <v>0</v>
      </c>
      <c r="I502" s="4">
        <v>0</v>
      </c>
    </row>
    <row r="503" spans="1:9" x14ac:dyDescent="0.2">
      <c r="A503" s="2">
        <v>2</v>
      </c>
      <c r="B503" s="1" t="s">
        <v>52</v>
      </c>
      <c r="C503" s="4">
        <v>5</v>
      </c>
      <c r="D503" s="8">
        <v>8.06</v>
      </c>
      <c r="E503" s="4">
        <v>1</v>
      </c>
      <c r="F503" s="8">
        <v>3.57</v>
      </c>
      <c r="G503" s="4">
        <v>4</v>
      </c>
      <c r="H503" s="8">
        <v>15.38</v>
      </c>
      <c r="I503" s="4">
        <v>0</v>
      </c>
    </row>
    <row r="504" spans="1:9" x14ac:dyDescent="0.2">
      <c r="A504" s="2">
        <v>2</v>
      </c>
      <c r="B504" s="1" t="s">
        <v>57</v>
      </c>
      <c r="C504" s="4">
        <v>5</v>
      </c>
      <c r="D504" s="8">
        <v>8.06</v>
      </c>
      <c r="E504" s="4">
        <v>5</v>
      </c>
      <c r="F504" s="8">
        <v>17.86</v>
      </c>
      <c r="G504" s="4">
        <v>0</v>
      </c>
      <c r="H504" s="8">
        <v>0</v>
      </c>
      <c r="I504" s="4">
        <v>0</v>
      </c>
    </row>
    <row r="505" spans="1:9" x14ac:dyDescent="0.2">
      <c r="A505" s="2">
        <v>2</v>
      </c>
      <c r="B505" s="1" t="s">
        <v>61</v>
      </c>
      <c r="C505" s="4">
        <v>5</v>
      </c>
      <c r="D505" s="8">
        <v>8.06</v>
      </c>
      <c r="E505" s="4">
        <v>0</v>
      </c>
      <c r="F505" s="8">
        <v>0</v>
      </c>
      <c r="G505" s="4">
        <v>4</v>
      </c>
      <c r="H505" s="8">
        <v>15.38</v>
      </c>
      <c r="I505" s="4">
        <v>0</v>
      </c>
    </row>
    <row r="506" spans="1:9" x14ac:dyDescent="0.2">
      <c r="A506" s="2">
        <v>5</v>
      </c>
      <c r="B506" s="1" t="s">
        <v>44</v>
      </c>
      <c r="C506" s="4">
        <v>4</v>
      </c>
      <c r="D506" s="8">
        <v>6.45</v>
      </c>
      <c r="E506" s="4">
        <v>3</v>
      </c>
      <c r="F506" s="8">
        <v>10.71</v>
      </c>
      <c r="G506" s="4">
        <v>1</v>
      </c>
      <c r="H506" s="8">
        <v>3.85</v>
      </c>
      <c r="I506" s="4">
        <v>0</v>
      </c>
    </row>
    <row r="507" spans="1:9" x14ac:dyDescent="0.2">
      <c r="A507" s="2">
        <v>5</v>
      </c>
      <c r="B507" s="1" t="s">
        <v>70</v>
      </c>
      <c r="C507" s="4">
        <v>4</v>
      </c>
      <c r="D507" s="8">
        <v>6.45</v>
      </c>
      <c r="E507" s="4">
        <v>0</v>
      </c>
      <c r="F507" s="8">
        <v>0</v>
      </c>
      <c r="G507" s="4">
        <v>4</v>
      </c>
      <c r="H507" s="8">
        <v>15.38</v>
      </c>
      <c r="I507" s="4">
        <v>0</v>
      </c>
    </row>
    <row r="508" spans="1:9" x14ac:dyDescent="0.2">
      <c r="A508" s="2">
        <v>5</v>
      </c>
      <c r="B508" s="1" t="s">
        <v>50</v>
      </c>
      <c r="C508" s="4">
        <v>4</v>
      </c>
      <c r="D508" s="8">
        <v>6.45</v>
      </c>
      <c r="E508" s="4">
        <v>2</v>
      </c>
      <c r="F508" s="8">
        <v>7.14</v>
      </c>
      <c r="G508" s="4">
        <v>1</v>
      </c>
      <c r="H508" s="8">
        <v>3.85</v>
      </c>
      <c r="I508" s="4">
        <v>1</v>
      </c>
    </row>
    <row r="509" spans="1:9" x14ac:dyDescent="0.2">
      <c r="A509" s="2">
        <v>8</v>
      </c>
      <c r="B509" s="1" t="s">
        <v>76</v>
      </c>
      <c r="C509" s="4">
        <v>3</v>
      </c>
      <c r="D509" s="8">
        <v>4.84</v>
      </c>
      <c r="E509" s="4">
        <v>0</v>
      </c>
      <c r="F509" s="8">
        <v>0</v>
      </c>
      <c r="G509" s="4">
        <v>3</v>
      </c>
      <c r="H509" s="8">
        <v>11.54</v>
      </c>
      <c r="I509" s="4">
        <v>0</v>
      </c>
    </row>
    <row r="510" spans="1:9" x14ac:dyDescent="0.2">
      <c r="A510" s="2">
        <v>8</v>
      </c>
      <c r="B510" s="1" t="s">
        <v>65</v>
      </c>
      <c r="C510" s="4">
        <v>3</v>
      </c>
      <c r="D510" s="8">
        <v>4.84</v>
      </c>
      <c r="E510" s="4">
        <v>2</v>
      </c>
      <c r="F510" s="8">
        <v>7.14</v>
      </c>
      <c r="G510" s="4">
        <v>1</v>
      </c>
      <c r="H510" s="8">
        <v>3.85</v>
      </c>
      <c r="I510" s="4">
        <v>0</v>
      </c>
    </row>
    <row r="511" spans="1:9" x14ac:dyDescent="0.2">
      <c r="A511" s="2">
        <v>8</v>
      </c>
      <c r="B511" s="1" t="s">
        <v>56</v>
      </c>
      <c r="C511" s="4">
        <v>3</v>
      </c>
      <c r="D511" s="8">
        <v>4.84</v>
      </c>
      <c r="E511" s="4">
        <v>2</v>
      </c>
      <c r="F511" s="8">
        <v>7.14</v>
      </c>
      <c r="G511" s="4">
        <v>1</v>
      </c>
      <c r="H511" s="8">
        <v>3.85</v>
      </c>
      <c r="I511" s="4">
        <v>0</v>
      </c>
    </row>
    <row r="512" spans="1:9" x14ac:dyDescent="0.2">
      <c r="A512" s="2">
        <v>11</v>
      </c>
      <c r="B512" s="1" t="s">
        <v>66</v>
      </c>
      <c r="C512" s="4">
        <v>2</v>
      </c>
      <c r="D512" s="8">
        <v>3.23</v>
      </c>
      <c r="E512" s="4">
        <v>0</v>
      </c>
      <c r="F512" s="8">
        <v>0</v>
      </c>
      <c r="G512" s="4">
        <v>2</v>
      </c>
      <c r="H512" s="8">
        <v>7.69</v>
      </c>
      <c r="I512" s="4">
        <v>0</v>
      </c>
    </row>
    <row r="513" spans="1:9" x14ac:dyDescent="0.2">
      <c r="A513" s="2">
        <v>11</v>
      </c>
      <c r="B513" s="1" t="s">
        <v>91</v>
      </c>
      <c r="C513" s="4">
        <v>2</v>
      </c>
      <c r="D513" s="8">
        <v>3.23</v>
      </c>
      <c r="E513" s="4">
        <v>0</v>
      </c>
      <c r="F513" s="8">
        <v>0</v>
      </c>
      <c r="G513" s="4">
        <v>0</v>
      </c>
      <c r="H513" s="8">
        <v>0</v>
      </c>
      <c r="I513" s="4">
        <v>0</v>
      </c>
    </row>
    <row r="514" spans="1:9" x14ac:dyDescent="0.2">
      <c r="A514" s="2">
        <v>13</v>
      </c>
      <c r="B514" s="1" t="s">
        <v>45</v>
      </c>
      <c r="C514" s="4">
        <v>1</v>
      </c>
      <c r="D514" s="8">
        <v>1.61</v>
      </c>
      <c r="E514" s="4">
        <v>1</v>
      </c>
      <c r="F514" s="8">
        <v>3.57</v>
      </c>
      <c r="G514" s="4">
        <v>0</v>
      </c>
      <c r="H514" s="8">
        <v>0</v>
      </c>
      <c r="I514" s="4">
        <v>0</v>
      </c>
    </row>
    <row r="515" spans="1:9" x14ac:dyDescent="0.2">
      <c r="A515" s="2">
        <v>13</v>
      </c>
      <c r="B515" s="1" t="s">
        <v>69</v>
      </c>
      <c r="C515" s="4">
        <v>1</v>
      </c>
      <c r="D515" s="8">
        <v>1.61</v>
      </c>
      <c r="E515" s="4">
        <v>0</v>
      </c>
      <c r="F515" s="8">
        <v>0</v>
      </c>
      <c r="G515" s="4">
        <v>1</v>
      </c>
      <c r="H515" s="8">
        <v>3.85</v>
      </c>
      <c r="I515" s="4">
        <v>0</v>
      </c>
    </row>
    <row r="516" spans="1:9" x14ac:dyDescent="0.2">
      <c r="A516" s="2">
        <v>13</v>
      </c>
      <c r="B516" s="1" t="s">
        <v>78</v>
      </c>
      <c r="C516" s="4">
        <v>1</v>
      </c>
      <c r="D516" s="8">
        <v>1.61</v>
      </c>
      <c r="E516" s="4">
        <v>0</v>
      </c>
      <c r="F516" s="8">
        <v>0</v>
      </c>
      <c r="G516" s="4">
        <v>1</v>
      </c>
      <c r="H516" s="8">
        <v>3.85</v>
      </c>
      <c r="I516" s="4">
        <v>0</v>
      </c>
    </row>
    <row r="517" spans="1:9" x14ac:dyDescent="0.2">
      <c r="A517" s="2">
        <v>13</v>
      </c>
      <c r="B517" s="1" t="s">
        <v>80</v>
      </c>
      <c r="C517" s="4">
        <v>1</v>
      </c>
      <c r="D517" s="8">
        <v>1.61</v>
      </c>
      <c r="E517" s="4">
        <v>1</v>
      </c>
      <c r="F517" s="8">
        <v>3.57</v>
      </c>
      <c r="G517" s="4">
        <v>0</v>
      </c>
      <c r="H517" s="8">
        <v>0</v>
      </c>
      <c r="I517" s="4">
        <v>0</v>
      </c>
    </row>
    <row r="518" spans="1:9" x14ac:dyDescent="0.2">
      <c r="A518" s="2">
        <v>13</v>
      </c>
      <c r="B518" s="1" t="s">
        <v>95</v>
      </c>
      <c r="C518" s="4">
        <v>1</v>
      </c>
      <c r="D518" s="8">
        <v>1.61</v>
      </c>
      <c r="E518" s="4">
        <v>0</v>
      </c>
      <c r="F518" s="8">
        <v>0</v>
      </c>
      <c r="G518" s="4">
        <v>0</v>
      </c>
      <c r="H518" s="8">
        <v>0</v>
      </c>
      <c r="I518" s="4">
        <v>0</v>
      </c>
    </row>
    <row r="519" spans="1:9" x14ac:dyDescent="0.2">
      <c r="A519" s="2">
        <v>13</v>
      </c>
      <c r="B519" s="1" t="s">
        <v>64</v>
      </c>
      <c r="C519" s="4">
        <v>1</v>
      </c>
      <c r="D519" s="8">
        <v>1.61</v>
      </c>
      <c r="E519" s="4">
        <v>0</v>
      </c>
      <c r="F519" s="8">
        <v>0</v>
      </c>
      <c r="G519" s="4">
        <v>1</v>
      </c>
      <c r="H519" s="8">
        <v>3.85</v>
      </c>
      <c r="I519" s="4">
        <v>0</v>
      </c>
    </row>
    <row r="520" spans="1:9" x14ac:dyDescent="0.2">
      <c r="A520" s="2">
        <v>13</v>
      </c>
      <c r="B520" s="1" t="s">
        <v>49</v>
      </c>
      <c r="C520" s="4">
        <v>1</v>
      </c>
      <c r="D520" s="8">
        <v>1.61</v>
      </c>
      <c r="E520" s="4">
        <v>1</v>
      </c>
      <c r="F520" s="8">
        <v>3.57</v>
      </c>
      <c r="G520" s="4">
        <v>0</v>
      </c>
      <c r="H520" s="8">
        <v>0</v>
      </c>
      <c r="I520" s="4">
        <v>0</v>
      </c>
    </row>
    <row r="521" spans="1:9" x14ac:dyDescent="0.2">
      <c r="A521" s="2">
        <v>13</v>
      </c>
      <c r="B521" s="1" t="s">
        <v>51</v>
      </c>
      <c r="C521" s="4">
        <v>1</v>
      </c>
      <c r="D521" s="8">
        <v>1.61</v>
      </c>
      <c r="E521" s="4">
        <v>0</v>
      </c>
      <c r="F521" s="8">
        <v>0</v>
      </c>
      <c r="G521" s="4">
        <v>1</v>
      </c>
      <c r="H521" s="8">
        <v>3.85</v>
      </c>
      <c r="I521" s="4">
        <v>0</v>
      </c>
    </row>
    <row r="522" spans="1:9" x14ac:dyDescent="0.2">
      <c r="A522" s="2">
        <v>13</v>
      </c>
      <c r="B522" s="1" t="s">
        <v>89</v>
      </c>
      <c r="C522" s="4">
        <v>1</v>
      </c>
      <c r="D522" s="8">
        <v>1.61</v>
      </c>
      <c r="E522" s="4">
        <v>0</v>
      </c>
      <c r="F522" s="8">
        <v>0</v>
      </c>
      <c r="G522" s="4">
        <v>1</v>
      </c>
      <c r="H522" s="8">
        <v>3.85</v>
      </c>
      <c r="I522" s="4">
        <v>0</v>
      </c>
    </row>
    <row r="523" spans="1:9" x14ac:dyDescent="0.2">
      <c r="A523" s="2">
        <v>13</v>
      </c>
      <c r="B523" s="1" t="s">
        <v>54</v>
      </c>
      <c r="C523" s="4">
        <v>1</v>
      </c>
      <c r="D523" s="8">
        <v>1.61</v>
      </c>
      <c r="E523" s="4">
        <v>1</v>
      </c>
      <c r="F523" s="8">
        <v>3.57</v>
      </c>
      <c r="G523" s="4">
        <v>0</v>
      </c>
      <c r="H523" s="8">
        <v>0</v>
      </c>
      <c r="I523" s="4">
        <v>0</v>
      </c>
    </row>
    <row r="524" spans="1:9" x14ac:dyDescent="0.2">
      <c r="A524" s="2">
        <v>13</v>
      </c>
      <c r="B524" s="1" t="s">
        <v>55</v>
      </c>
      <c r="C524" s="4">
        <v>1</v>
      </c>
      <c r="D524" s="8">
        <v>1.61</v>
      </c>
      <c r="E524" s="4">
        <v>1</v>
      </c>
      <c r="F524" s="8">
        <v>3.57</v>
      </c>
      <c r="G524" s="4">
        <v>0</v>
      </c>
      <c r="H524" s="8">
        <v>0</v>
      </c>
      <c r="I524" s="4">
        <v>0</v>
      </c>
    </row>
    <row r="525" spans="1:9" x14ac:dyDescent="0.2">
      <c r="A525" s="2">
        <v>13</v>
      </c>
      <c r="B525" s="1" t="s">
        <v>58</v>
      </c>
      <c r="C525" s="4">
        <v>1</v>
      </c>
      <c r="D525" s="8">
        <v>1.61</v>
      </c>
      <c r="E525" s="4">
        <v>1</v>
      </c>
      <c r="F525" s="8">
        <v>3.57</v>
      </c>
      <c r="G525" s="4">
        <v>0</v>
      </c>
      <c r="H525" s="8">
        <v>0</v>
      </c>
      <c r="I525" s="4">
        <v>0</v>
      </c>
    </row>
    <row r="526" spans="1:9" x14ac:dyDescent="0.2">
      <c r="A526" s="2">
        <v>13</v>
      </c>
      <c r="B526" s="1" t="s">
        <v>67</v>
      </c>
      <c r="C526" s="4">
        <v>1</v>
      </c>
      <c r="D526" s="8">
        <v>1.61</v>
      </c>
      <c r="E526" s="4">
        <v>0</v>
      </c>
      <c r="F526" s="8">
        <v>0</v>
      </c>
      <c r="G526" s="4">
        <v>0</v>
      </c>
      <c r="H526" s="8">
        <v>0</v>
      </c>
      <c r="I526" s="4">
        <v>0</v>
      </c>
    </row>
    <row r="527" spans="1:9" x14ac:dyDescent="0.2">
      <c r="A527" s="2">
        <v>13</v>
      </c>
      <c r="B527" s="1" t="s">
        <v>59</v>
      </c>
      <c r="C527" s="4">
        <v>1</v>
      </c>
      <c r="D527" s="8">
        <v>1.61</v>
      </c>
      <c r="E527" s="4">
        <v>0</v>
      </c>
      <c r="F527" s="8">
        <v>0</v>
      </c>
      <c r="G527" s="4">
        <v>0</v>
      </c>
      <c r="H527" s="8">
        <v>0</v>
      </c>
      <c r="I527" s="4">
        <v>0</v>
      </c>
    </row>
    <row r="528" spans="1:9" x14ac:dyDescent="0.2">
      <c r="A528" s="2">
        <v>13</v>
      </c>
      <c r="B528" s="1" t="s">
        <v>62</v>
      </c>
      <c r="C528" s="4">
        <v>1</v>
      </c>
      <c r="D528" s="8">
        <v>1.61</v>
      </c>
      <c r="E528" s="4">
        <v>1</v>
      </c>
      <c r="F528" s="8">
        <v>3.57</v>
      </c>
      <c r="G528" s="4">
        <v>0</v>
      </c>
      <c r="H528" s="8">
        <v>0</v>
      </c>
      <c r="I528" s="4">
        <v>0</v>
      </c>
    </row>
    <row r="529" spans="1:9" x14ac:dyDescent="0.2">
      <c r="A529" s="2">
        <v>13</v>
      </c>
      <c r="B529" s="1" t="s">
        <v>85</v>
      </c>
      <c r="C529" s="4">
        <v>1</v>
      </c>
      <c r="D529" s="8">
        <v>1.61</v>
      </c>
      <c r="E529" s="4">
        <v>0</v>
      </c>
      <c r="F529" s="8">
        <v>0</v>
      </c>
      <c r="G529" s="4">
        <v>0</v>
      </c>
      <c r="H529" s="8">
        <v>0</v>
      </c>
      <c r="I529" s="4">
        <v>0</v>
      </c>
    </row>
    <row r="530" spans="1:9" x14ac:dyDescent="0.2">
      <c r="A530" s="1"/>
      <c r="C530" s="4"/>
      <c r="D530" s="8"/>
      <c r="E530" s="4"/>
      <c r="F530" s="8"/>
      <c r="G530" s="4"/>
      <c r="H530" s="8"/>
      <c r="I530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産業中分類トップ２０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95ED1-1C9D-4987-90B3-1D51D3F82A3E}">
  <sheetPr>
    <pageSetUpPr fitToPage="1"/>
  </sheetPr>
  <dimension ref="A1:I519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98</v>
      </c>
      <c r="B1" s="3" t="s">
        <v>198</v>
      </c>
      <c r="C1" s="7" t="s">
        <v>36</v>
      </c>
      <c r="D1" s="7" t="s">
        <v>37</v>
      </c>
      <c r="E1" s="7" t="s">
        <v>38</v>
      </c>
      <c r="F1" s="7" t="s">
        <v>39</v>
      </c>
      <c r="G1" s="7" t="s">
        <v>40</v>
      </c>
      <c r="H1" s="7" t="s">
        <v>41</v>
      </c>
      <c r="I1" s="7" t="s">
        <v>42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115</v>
      </c>
      <c r="C3" s="4">
        <v>938</v>
      </c>
      <c r="D3" s="8">
        <v>6.88</v>
      </c>
      <c r="E3" s="4">
        <v>853</v>
      </c>
      <c r="F3" s="8">
        <v>12.21</v>
      </c>
      <c r="G3" s="4">
        <v>85</v>
      </c>
      <c r="H3" s="8">
        <v>1.35</v>
      </c>
      <c r="I3" s="4">
        <v>0</v>
      </c>
    </row>
    <row r="4" spans="1:9" x14ac:dyDescent="0.2">
      <c r="A4" s="2">
        <v>2</v>
      </c>
      <c r="B4" s="1" t="s">
        <v>114</v>
      </c>
      <c r="C4" s="4">
        <v>466</v>
      </c>
      <c r="D4" s="8">
        <v>3.42</v>
      </c>
      <c r="E4" s="4">
        <v>448</v>
      </c>
      <c r="F4" s="8">
        <v>6.41</v>
      </c>
      <c r="G4" s="4">
        <v>18</v>
      </c>
      <c r="H4" s="8">
        <v>0.28999999999999998</v>
      </c>
      <c r="I4" s="4">
        <v>0</v>
      </c>
    </row>
    <row r="5" spans="1:9" x14ac:dyDescent="0.2">
      <c r="A5" s="2">
        <v>3</v>
      </c>
      <c r="B5" s="1" t="s">
        <v>109</v>
      </c>
      <c r="C5" s="4">
        <v>443</v>
      </c>
      <c r="D5" s="8">
        <v>3.25</v>
      </c>
      <c r="E5" s="4">
        <v>243</v>
      </c>
      <c r="F5" s="8">
        <v>3.48</v>
      </c>
      <c r="G5" s="4">
        <v>198</v>
      </c>
      <c r="H5" s="8">
        <v>3.14</v>
      </c>
      <c r="I5" s="4">
        <v>0</v>
      </c>
    </row>
    <row r="6" spans="1:9" x14ac:dyDescent="0.2">
      <c r="A6" s="2">
        <v>4</v>
      </c>
      <c r="B6" s="1" t="s">
        <v>112</v>
      </c>
      <c r="C6" s="4">
        <v>390</v>
      </c>
      <c r="D6" s="8">
        <v>2.86</v>
      </c>
      <c r="E6" s="4">
        <v>369</v>
      </c>
      <c r="F6" s="8">
        <v>5.28</v>
      </c>
      <c r="G6" s="4">
        <v>21</v>
      </c>
      <c r="H6" s="8">
        <v>0.33</v>
      </c>
      <c r="I6" s="4">
        <v>0</v>
      </c>
    </row>
    <row r="7" spans="1:9" x14ac:dyDescent="0.2">
      <c r="A7" s="2">
        <v>5</v>
      </c>
      <c r="B7" s="1" t="s">
        <v>110</v>
      </c>
      <c r="C7" s="4">
        <v>382</v>
      </c>
      <c r="D7" s="8">
        <v>2.8</v>
      </c>
      <c r="E7" s="4">
        <v>310</v>
      </c>
      <c r="F7" s="8">
        <v>4.4400000000000004</v>
      </c>
      <c r="G7" s="4">
        <v>72</v>
      </c>
      <c r="H7" s="8">
        <v>1.1399999999999999</v>
      </c>
      <c r="I7" s="4">
        <v>0</v>
      </c>
    </row>
    <row r="8" spans="1:9" x14ac:dyDescent="0.2">
      <c r="A8" s="2">
        <v>6</v>
      </c>
      <c r="B8" s="1" t="s">
        <v>108</v>
      </c>
      <c r="C8" s="4">
        <v>319</v>
      </c>
      <c r="D8" s="8">
        <v>2.34</v>
      </c>
      <c r="E8" s="4">
        <v>174</v>
      </c>
      <c r="F8" s="8">
        <v>2.4900000000000002</v>
      </c>
      <c r="G8" s="4">
        <v>144</v>
      </c>
      <c r="H8" s="8">
        <v>2.2799999999999998</v>
      </c>
      <c r="I8" s="4">
        <v>1</v>
      </c>
    </row>
    <row r="9" spans="1:9" x14ac:dyDescent="0.2">
      <c r="A9" s="2">
        <v>7</v>
      </c>
      <c r="B9" s="1" t="s">
        <v>113</v>
      </c>
      <c r="C9" s="4">
        <v>282</v>
      </c>
      <c r="D9" s="8">
        <v>2.0699999999999998</v>
      </c>
      <c r="E9" s="4">
        <v>247</v>
      </c>
      <c r="F9" s="8">
        <v>3.54</v>
      </c>
      <c r="G9" s="4">
        <v>33</v>
      </c>
      <c r="H9" s="8">
        <v>0.52</v>
      </c>
      <c r="I9" s="4">
        <v>2</v>
      </c>
    </row>
    <row r="10" spans="1:9" x14ac:dyDescent="0.2">
      <c r="A10" s="2">
        <v>8</v>
      </c>
      <c r="B10" s="1" t="s">
        <v>105</v>
      </c>
      <c r="C10" s="4">
        <v>259</v>
      </c>
      <c r="D10" s="8">
        <v>1.9</v>
      </c>
      <c r="E10" s="4">
        <v>135</v>
      </c>
      <c r="F10" s="8">
        <v>1.93</v>
      </c>
      <c r="G10" s="4">
        <v>124</v>
      </c>
      <c r="H10" s="8">
        <v>1.97</v>
      </c>
      <c r="I10" s="4">
        <v>0</v>
      </c>
    </row>
    <row r="11" spans="1:9" x14ac:dyDescent="0.2">
      <c r="A11" s="2">
        <v>9</v>
      </c>
      <c r="B11" s="1" t="s">
        <v>119</v>
      </c>
      <c r="C11" s="4">
        <v>249</v>
      </c>
      <c r="D11" s="8">
        <v>1.83</v>
      </c>
      <c r="E11" s="4">
        <v>228</v>
      </c>
      <c r="F11" s="8">
        <v>3.26</v>
      </c>
      <c r="G11" s="4">
        <v>21</v>
      </c>
      <c r="H11" s="8">
        <v>0.33</v>
      </c>
      <c r="I11" s="4">
        <v>0</v>
      </c>
    </row>
    <row r="12" spans="1:9" x14ac:dyDescent="0.2">
      <c r="A12" s="2">
        <v>10</v>
      </c>
      <c r="B12" s="1" t="s">
        <v>100</v>
      </c>
      <c r="C12" s="4">
        <v>246</v>
      </c>
      <c r="D12" s="8">
        <v>1.8</v>
      </c>
      <c r="E12" s="4">
        <v>20</v>
      </c>
      <c r="F12" s="8">
        <v>0.28999999999999998</v>
      </c>
      <c r="G12" s="4">
        <v>226</v>
      </c>
      <c r="H12" s="8">
        <v>3.58</v>
      </c>
      <c r="I12" s="4">
        <v>0</v>
      </c>
    </row>
    <row r="13" spans="1:9" x14ac:dyDescent="0.2">
      <c r="A13" s="2">
        <v>11</v>
      </c>
      <c r="B13" s="1" t="s">
        <v>107</v>
      </c>
      <c r="C13" s="4">
        <v>241</v>
      </c>
      <c r="D13" s="8">
        <v>1.77</v>
      </c>
      <c r="E13" s="4">
        <v>108</v>
      </c>
      <c r="F13" s="8">
        <v>1.55</v>
      </c>
      <c r="G13" s="4">
        <v>133</v>
      </c>
      <c r="H13" s="8">
        <v>2.11</v>
      </c>
      <c r="I13" s="4">
        <v>0</v>
      </c>
    </row>
    <row r="14" spans="1:9" x14ac:dyDescent="0.2">
      <c r="A14" s="2">
        <v>12</v>
      </c>
      <c r="B14" s="1" t="s">
        <v>111</v>
      </c>
      <c r="C14" s="4">
        <v>223</v>
      </c>
      <c r="D14" s="8">
        <v>1.64</v>
      </c>
      <c r="E14" s="4">
        <v>192</v>
      </c>
      <c r="F14" s="8">
        <v>2.75</v>
      </c>
      <c r="G14" s="4">
        <v>31</v>
      </c>
      <c r="H14" s="8">
        <v>0.49</v>
      </c>
      <c r="I14" s="4">
        <v>0</v>
      </c>
    </row>
    <row r="15" spans="1:9" x14ac:dyDescent="0.2">
      <c r="A15" s="2">
        <v>12</v>
      </c>
      <c r="B15" s="1" t="s">
        <v>118</v>
      </c>
      <c r="C15" s="4">
        <v>223</v>
      </c>
      <c r="D15" s="8">
        <v>1.64</v>
      </c>
      <c r="E15" s="4">
        <v>168</v>
      </c>
      <c r="F15" s="8">
        <v>2.4</v>
      </c>
      <c r="G15" s="4">
        <v>53</v>
      </c>
      <c r="H15" s="8">
        <v>0.84</v>
      </c>
      <c r="I15" s="4">
        <v>2</v>
      </c>
    </row>
    <row r="16" spans="1:9" x14ac:dyDescent="0.2">
      <c r="A16" s="2">
        <v>14</v>
      </c>
      <c r="B16" s="1" t="s">
        <v>101</v>
      </c>
      <c r="C16" s="4">
        <v>198</v>
      </c>
      <c r="D16" s="8">
        <v>1.45</v>
      </c>
      <c r="E16" s="4">
        <v>28</v>
      </c>
      <c r="F16" s="8">
        <v>0.4</v>
      </c>
      <c r="G16" s="4">
        <v>170</v>
      </c>
      <c r="H16" s="8">
        <v>2.7</v>
      </c>
      <c r="I16" s="4">
        <v>0</v>
      </c>
    </row>
    <row r="17" spans="1:9" x14ac:dyDescent="0.2">
      <c r="A17" s="2">
        <v>15</v>
      </c>
      <c r="B17" s="1" t="s">
        <v>102</v>
      </c>
      <c r="C17" s="4">
        <v>192</v>
      </c>
      <c r="D17" s="8">
        <v>1.41</v>
      </c>
      <c r="E17" s="4">
        <v>102</v>
      </c>
      <c r="F17" s="8">
        <v>1.46</v>
      </c>
      <c r="G17" s="4">
        <v>90</v>
      </c>
      <c r="H17" s="8">
        <v>1.43</v>
      </c>
      <c r="I17" s="4">
        <v>0</v>
      </c>
    </row>
    <row r="18" spans="1:9" x14ac:dyDescent="0.2">
      <c r="A18" s="2">
        <v>15</v>
      </c>
      <c r="B18" s="1" t="s">
        <v>117</v>
      </c>
      <c r="C18" s="4">
        <v>192</v>
      </c>
      <c r="D18" s="8">
        <v>1.41</v>
      </c>
      <c r="E18" s="4">
        <v>144</v>
      </c>
      <c r="F18" s="8">
        <v>2.06</v>
      </c>
      <c r="G18" s="4">
        <v>48</v>
      </c>
      <c r="H18" s="8">
        <v>0.76</v>
      </c>
      <c r="I18" s="4">
        <v>0</v>
      </c>
    </row>
    <row r="19" spans="1:9" x14ac:dyDescent="0.2">
      <c r="A19" s="2">
        <v>17</v>
      </c>
      <c r="B19" s="1" t="s">
        <v>104</v>
      </c>
      <c r="C19" s="4">
        <v>187</v>
      </c>
      <c r="D19" s="8">
        <v>1.37</v>
      </c>
      <c r="E19" s="4">
        <v>115</v>
      </c>
      <c r="F19" s="8">
        <v>1.65</v>
      </c>
      <c r="G19" s="4">
        <v>70</v>
      </c>
      <c r="H19" s="8">
        <v>1.1100000000000001</v>
      </c>
      <c r="I19" s="4">
        <v>2</v>
      </c>
    </row>
    <row r="20" spans="1:9" x14ac:dyDescent="0.2">
      <c r="A20" s="2">
        <v>18</v>
      </c>
      <c r="B20" s="1" t="s">
        <v>106</v>
      </c>
      <c r="C20" s="4">
        <v>186</v>
      </c>
      <c r="D20" s="8">
        <v>1.36</v>
      </c>
      <c r="E20" s="4">
        <v>97</v>
      </c>
      <c r="F20" s="8">
        <v>1.39</v>
      </c>
      <c r="G20" s="4">
        <v>89</v>
      </c>
      <c r="H20" s="8">
        <v>1.41</v>
      </c>
      <c r="I20" s="4">
        <v>0</v>
      </c>
    </row>
    <row r="21" spans="1:9" x14ac:dyDescent="0.2">
      <c r="A21" s="2">
        <v>19</v>
      </c>
      <c r="B21" s="1" t="s">
        <v>103</v>
      </c>
      <c r="C21" s="4">
        <v>183</v>
      </c>
      <c r="D21" s="8">
        <v>1.34</v>
      </c>
      <c r="E21" s="4">
        <v>113</v>
      </c>
      <c r="F21" s="8">
        <v>1.62</v>
      </c>
      <c r="G21" s="4">
        <v>69</v>
      </c>
      <c r="H21" s="8">
        <v>1.0900000000000001</v>
      </c>
      <c r="I21" s="4">
        <v>1</v>
      </c>
    </row>
    <row r="22" spans="1:9" x14ac:dyDescent="0.2">
      <c r="A22" s="2">
        <v>20</v>
      </c>
      <c r="B22" s="1" t="s">
        <v>116</v>
      </c>
      <c r="C22" s="4">
        <v>181</v>
      </c>
      <c r="D22" s="8">
        <v>1.33</v>
      </c>
      <c r="E22" s="4">
        <v>0</v>
      </c>
      <c r="F22" s="8">
        <v>0</v>
      </c>
      <c r="G22" s="4">
        <v>17</v>
      </c>
      <c r="H22" s="8">
        <v>0.27</v>
      </c>
      <c r="I22" s="4">
        <v>3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115</v>
      </c>
      <c r="C25" s="4">
        <v>307</v>
      </c>
      <c r="D25" s="8">
        <v>6.53</v>
      </c>
      <c r="E25" s="4">
        <v>280</v>
      </c>
      <c r="F25" s="8">
        <v>11.93</v>
      </c>
      <c r="G25" s="4">
        <v>27</v>
      </c>
      <c r="H25" s="8">
        <v>1.19</v>
      </c>
      <c r="I25" s="4">
        <v>0</v>
      </c>
    </row>
    <row r="26" spans="1:9" x14ac:dyDescent="0.2">
      <c r="A26" s="2">
        <v>2</v>
      </c>
      <c r="B26" s="1" t="s">
        <v>109</v>
      </c>
      <c r="C26" s="4">
        <v>202</v>
      </c>
      <c r="D26" s="8">
        <v>4.29</v>
      </c>
      <c r="E26" s="4">
        <v>130</v>
      </c>
      <c r="F26" s="8">
        <v>5.54</v>
      </c>
      <c r="G26" s="4">
        <v>72</v>
      </c>
      <c r="H26" s="8">
        <v>3.18</v>
      </c>
      <c r="I26" s="4">
        <v>0</v>
      </c>
    </row>
    <row r="27" spans="1:9" x14ac:dyDescent="0.2">
      <c r="A27" s="2">
        <v>3</v>
      </c>
      <c r="B27" s="1" t="s">
        <v>112</v>
      </c>
      <c r="C27" s="4">
        <v>157</v>
      </c>
      <c r="D27" s="8">
        <v>3.34</v>
      </c>
      <c r="E27" s="4">
        <v>147</v>
      </c>
      <c r="F27" s="8">
        <v>6.26</v>
      </c>
      <c r="G27" s="4">
        <v>10</v>
      </c>
      <c r="H27" s="8">
        <v>0.44</v>
      </c>
      <c r="I27" s="4">
        <v>0</v>
      </c>
    </row>
    <row r="28" spans="1:9" x14ac:dyDescent="0.2">
      <c r="A28" s="2">
        <v>4</v>
      </c>
      <c r="B28" s="1" t="s">
        <v>114</v>
      </c>
      <c r="C28" s="4">
        <v>142</v>
      </c>
      <c r="D28" s="8">
        <v>3.02</v>
      </c>
      <c r="E28" s="4">
        <v>133</v>
      </c>
      <c r="F28" s="8">
        <v>5.67</v>
      </c>
      <c r="G28" s="4">
        <v>9</v>
      </c>
      <c r="H28" s="8">
        <v>0.4</v>
      </c>
      <c r="I28" s="4">
        <v>0</v>
      </c>
    </row>
    <row r="29" spans="1:9" x14ac:dyDescent="0.2">
      <c r="A29" s="2">
        <v>5</v>
      </c>
      <c r="B29" s="1" t="s">
        <v>110</v>
      </c>
      <c r="C29" s="4">
        <v>118</v>
      </c>
      <c r="D29" s="8">
        <v>2.5099999999999998</v>
      </c>
      <c r="E29" s="4">
        <v>93</v>
      </c>
      <c r="F29" s="8">
        <v>3.96</v>
      </c>
      <c r="G29" s="4">
        <v>25</v>
      </c>
      <c r="H29" s="8">
        <v>1.1000000000000001</v>
      </c>
      <c r="I29" s="4">
        <v>0</v>
      </c>
    </row>
    <row r="30" spans="1:9" x14ac:dyDescent="0.2">
      <c r="A30" s="2">
        <v>6</v>
      </c>
      <c r="B30" s="1" t="s">
        <v>108</v>
      </c>
      <c r="C30" s="4">
        <v>107</v>
      </c>
      <c r="D30" s="8">
        <v>2.27</v>
      </c>
      <c r="E30" s="4">
        <v>58</v>
      </c>
      <c r="F30" s="8">
        <v>2.4700000000000002</v>
      </c>
      <c r="G30" s="4">
        <v>48</v>
      </c>
      <c r="H30" s="8">
        <v>2.12</v>
      </c>
      <c r="I30" s="4">
        <v>1</v>
      </c>
    </row>
    <row r="31" spans="1:9" x14ac:dyDescent="0.2">
      <c r="A31" s="2">
        <v>7</v>
      </c>
      <c r="B31" s="1" t="s">
        <v>113</v>
      </c>
      <c r="C31" s="4">
        <v>105</v>
      </c>
      <c r="D31" s="8">
        <v>2.23</v>
      </c>
      <c r="E31" s="4">
        <v>92</v>
      </c>
      <c r="F31" s="8">
        <v>3.92</v>
      </c>
      <c r="G31" s="4">
        <v>12</v>
      </c>
      <c r="H31" s="8">
        <v>0.53</v>
      </c>
      <c r="I31" s="4">
        <v>1</v>
      </c>
    </row>
    <row r="32" spans="1:9" x14ac:dyDescent="0.2">
      <c r="A32" s="2">
        <v>8</v>
      </c>
      <c r="B32" s="1" t="s">
        <v>105</v>
      </c>
      <c r="C32" s="4">
        <v>101</v>
      </c>
      <c r="D32" s="8">
        <v>2.15</v>
      </c>
      <c r="E32" s="4">
        <v>51</v>
      </c>
      <c r="F32" s="8">
        <v>2.17</v>
      </c>
      <c r="G32" s="4">
        <v>50</v>
      </c>
      <c r="H32" s="8">
        <v>2.21</v>
      </c>
      <c r="I32" s="4">
        <v>0</v>
      </c>
    </row>
    <row r="33" spans="1:9" x14ac:dyDescent="0.2">
      <c r="A33" s="2">
        <v>9</v>
      </c>
      <c r="B33" s="1" t="s">
        <v>100</v>
      </c>
      <c r="C33" s="4">
        <v>95</v>
      </c>
      <c r="D33" s="8">
        <v>2.02</v>
      </c>
      <c r="E33" s="4">
        <v>5</v>
      </c>
      <c r="F33" s="8">
        <v>0.21</v>
      </c>
      <c r="G33" s="4">
        <v>90</v>
      </c>
      <c r="H33" s="8">
        <v>3.98</v>
      </c>
      <c r="I33" s="4">
        <v>0</v>
      </c>
    </row>
    <row r="34" spans="1:9" x14ac:dyDescent="0.2">
      <c r="A34" s="2">
        <v>10</v>
      </c>
      <c r="B34" s="1" t="s">
        <v>119</v>
      </c>
      <c r="C34" s="4">
        <v>89</v>
      </c>
      <c r="D34" s="8">
        <v>1.89</v>
      </c>
      <c r="E34" s="4">
        <v>80</v>
      </c>
      <c r="F34" s="8">
        <v>3.41</v>
      </c>
      <c r="G34" s="4">
        <v>9</v>
      </c>
      <c r="H34" s="8">
        <v>0.4</v>
      </c>
      <c r="I34" s="4">
        <v>0</v>
      </c>
    </row>
    <row r="35" spans="1:9" x14ac:dyDescent="0.2">
      <c r="A35" s="2">
        <v>11</v>
      </c>
      <c r="B35" s="1" t="s">
        <v>107</v>
      </c>
      <c r="C35" s="4">
        <v>78</v>
      </c>
      <c r="D35" s="8">
        <v>1.66</v>
      </c>
      <c r="E35" s="4">
        <v>38</v>
      </c>
      <c r="F35" s="8">
        <v>1.62</v>
      </c>
      <c r="G35" s="4">
        <v>40</v>
      </c>
      <c r="H35" s="8">
        <v>1.77</v>
      </c>
      <c r="I35" s="4">
        <v>0</v>
      </c>
    </row>
    <row r="36" spans="1:9" x14ac:dyDescent="0.2">
      <c r="A36" s="2">
        <v>12</v>
      </c>
      <c r="B36" s="1" t="s">
        <v>111</v>
      </c>
      <c r="C36" s="4">
        <v>77</v>
      </c>
      <c r="D36" s="8">
        <v>1.64</v>
      </c>
      <c r="E36" s="4">
        <v>65</v>
      </c>
      <c r="F36" s="8">
        <v>2.77</v>
      </c>
      <c r="G36" s="4">
        <v>12</v>
      </c>
      <c r="H36" s="8">
        <v>0.53</v>
      </c>
      <c r="I36" s="4">
        <v>0</v>
      </c>
    </row>
    <row r="37" spans="1:9" x14ac:dyDescent="0.2">
      <c r="A37" s="2">
        <v>12</v>
      </c>
      <c r="B37" s="1" t="s">
        <v>117</v>
      </c>
      <c r="C37" s="4">
        <v>77</v>
      </c>
      <c r="D37" s="8">
        <v>1.64</v>
      </c>
      <c r="E37" s="4">
        <v>57</v>
      </c>
      <c r="F37" s="8">
        <v>2.4300000000000002</v>
      </c>
      <c r="G37" s="4">
        <v>20</v>
      </c>
      <c r="H37" s="8">
        <v>0.88</v>
      </c>
      <c r="I37" s="4">
        <v>0</v>
      </c>
    </row>
    <row r="38" spans="1:9" x14ac:dyDescent="0.2">
      <c r="A38" s="2">
        <v>14</v>
      </c>
      <c r="B38" s="1" t="s">
        <v>118</v>
      </c>
      <c r="C38" s="4">
        <v>75</v>
      </c>
      <c r="D38" s="8">
        <v>1.59</v>
      </c>
      <c r="E38" s="4">
        <v>57</v>
      </c>
      <c r="F38" s="8">
        <v>2.4300000000000002</v>
      </c>
      <c r="G38" s="4">
        <v>18</v>
      </c>
      <c r="H38" s="8">
        <v>0.8</v>
      </c>
      <c r="I38" s="4">
        <v>0</v>
      </c>
    </row>
    <row r="39" spans="1:9" x14ac:dyDescent="0.2">
      <c r="A39" s="2">
        <v>15</v>
      </c>
      <c r="B39" s="1" t="s">
        <v>120</v>
      </c>
      <c r="C39" s="4">
        <v>68</v>
      </c>
      <c r="D39" s="8">
        <v>1.45</v>
      </c>
      <c r="E39" s="4">
        <v>7</v>
      </c>
      <c r="F39" s="8">
        <v>0.3</v>
      </c>
      <c r="G39" s="4">
        <v>61</v>
      </c>
      <c r="H39" s="8">
        <v>2.69</v>
      </c>
      <c r="I39" s="4">
        <v>0</v>
      </c>
    </row>
    <row r="40" spans="1:9" x14ac:dyDescent="0.2">
      <c r="A40" s="2">
        <v>16</v>
      </c>
      <c r="B40" s="1" t="s">
        <v>122</v>
      </c>
      <c r="C40" s="4">
        <v>67</v>
      </c>
      <c r="D40" s="8">
        <v>1.42</v>
      </c>
      <c r="E40" s="4">
        <v>13</v>
      </c>
      <c r="F40" s="8">
        <v>0.55000000000000004</v>
      </c>
      <c r="G40" s="4">
        <v>49</v>
      </c>
      <c r="H40" s="8">
        <v>2.16</v>
      </c>
      <c r="I40" s="4">
        <v>0</v>
      </c>
    </row>
    <row r="41" spans="1:9" x14ac:dyDescent="0.2">
      <c r="A41" s="2">
        <v>17</v>
      </c>
      <c r="B41" s="1" t="s">
        <v>121</v>
      </c>
      <c r="C41" s="4">
        <v>66</v>
      </c>
      <c r="D41" s="8">
        <v>1.4</v>
      </c>
      <c r="E41" s="4">
        <v>57</v>
      </c>
      <c r="F41" s="8">
        <v>2.4300000000000002</v>
      </c>
      <c r="G41" s="4">
        <v>9</v>
      </c>
      <c r="H41" s="8">
        <v>0.4</v>
      </c>
      <c r="I41" s="4">
        <v>0</v>
      </c>
    </row>
    <row r="42" spans="1:9" x14ac:dyDescent="0.2">
      <c r="A42" s="2">
        <v>18</v>
      </c>
      <c r="B42" s="1" t="s">
        <v>106</v>
      </c>
      <c r="C42" s="4">
        <v>65</v>
      </c>
      <c r="D42" s="8">
        <v>1.38</v>
      </c>
      <c r="E42" s="4">
        <v>30</v>
      </c>
      <c r="F42" s="8">
        <v>1.28</v>
      </c>
      <c r="G42" s="4">
        <v>35</v>
      </c>
      <c r="H42" s="8">
        <v>1.55</v>
      </c>
      <c r="I42" s="4">
        <v>0</v>
      </c>
    </row>
    <row r="43" spans="1:9" x14ac:dyDescent="0.2">
      <c r="A43" s="2">
        <v>18</v>
      </c>
      <c r="B43" s="1" t="s">
        <v>123</v>
      </c>
      <c r="C43" s="4">
        <v>65</v>
      </c>
      <c r="D43" s="8">
        <v>1.38</v>
      </c>
      <c r="E43" s="4">
        <v>35</v>
      </c>
      <c r="F43" s="8">
        <v>1.49</v>
      </c>
      <c r="G43" s="4">
        <v>30</v>
      </c>
      <c r="H43" s="8">
        <v>1.33</v>
      </c>
      <c r="I43" s="4">
        <v>0</v>
      </c>
    </row>
    <row r="44" spans="1:9" x14ac:dyDescent="0.2">
      <c r="A44" s="2">
        <v>18</v>
      </c>
      <c r="B44" s="1" t="s">
        <v>116</v>
      </c>
      <c r="C44" s="4">
        <v>65</v>
      </c>
      <c r="D44" s="8">
        <v>1.38</v>
      </c>
      <c r="E44" s="4">
        <v>0</v>
      </c>
      <c r="F44" s="8">
        <v>0</v>
      </c>
      <c r="G44" s="4">
        <v>4</v>
      </c>
      <c r="H44" s="8">
        <v>0.18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115</v>
      </c>
      <c r="C47" s="4">
        <v>281</v>
      </c>
      <c r="D47" s="8">
        <v>7.94</v>
      </c>
      <c r="E47" s="4">
        <v>258</v>
      </c>
      <c r="F47" s="8">
        <v>15.66</v>
      </c>
      <c r="G47" s="4">
        <v>23</v>
      </c>
      <c r="H47" s="8">
        <v>1.24</v>
      </c>
      <c r="I47" s="4">
        <v>0</v>
      </c>
    </row>
    <row r="48" spans="1:9" x14ac:dyDescent="0.2">
      <c r="A48" s="2">
        <v>2</v>
      </c>
      <c r="B48" s="1" t="s">
        <v>110</v>
      </c>
      <c r="C48" s="4">
        <v>123</v>
      </c>
      <c r="D48" s="8">
        <v>3.47</v>
      </c>
      <c r="E48" s="4">
        <v>96</v>
      </c>
      <c r="F48" s="8">
        <v>5.83</v>
      </c>
      <c r="G48" s="4">
        <v>27</v>
      </c>
      <c r="H48" s="8">
        <v>1.46</v>
      </c>
      <c r="I48" s="4">
        <v>0</v>
      </c>
    </row>
    <row r="49" spans="1:9" x14ac:dyDescent="0.2">
      <c r="A49" s="2">
        <v>3</v>
      </c>
      <c r="B49" s="1" t="s">
        <v>114</v>
      </c>
      <c r="C49" s="4">
        <v>116</v>
      </c>
      <c r="D49" s="8">
        <v>3.28</v>
      </c>
      <c r="E49" s="4">
        <v>109</v>
      </c>
      <c r="F49" s="8">
        <v>6.61</v>
      </c>
      <c r="G49" s="4">
        <v>7</v>
      </c>
      <c r="H49" s="8">
        <v>0.38</v>
      </c>
      <c r="I49" s="4">
        <v>0</v>
      </c>
    </row>
    <row r="50" spans="1:9" x14ac:dyDescent="0.2">
      <c r="A50" s="2">
        <v>4</v>
      </c>
      <c r="B50" s="1" t="s">
        <v>109</v>
      </c>
      <c r="C50" s="4">
        <v>103</v>
      </c>
      <c r="D50" s="8">
        <v>2.91</v>
      </c>
      <c r="E50" s="4">
        <v>21</v>
      </c>
      <c r="F50" s="8">
        <v>1.27</v>
      </c>
      <c r="G50" s="4">
        <v>82</v>
      </c>
      <c r="H50" s="8">
        <v>4.43</v>
      </c>
      <c r="I50" s="4">
        <v>0</v>
      </c>
    </row>
    <row r="51" spans="1:9" x14ac:dyDescent="0.2">
      <c r="A51" s="2">
        <v>5</v>
      </c>
      <c r="B51" s="1" t="s">
        <v>112</v>
      </c>
      <c r="C51" s="4">
        <v>100</v>
      </c>
      <c r="D51" s="8">
        <v>2.82</v>
      </c>
      <c r="E51" s="4">
        <v>95</v>
      </c>
      <c r="F51" s="8">
        <v>5.76</v>
      </c>
      <c r="G51" s="4">
        <v>5</v>
      </c>
      <c r="H51" s="8">
        <v>0.27</v>
      </c>
      <c r="I51" s="4">
        <v>0</v>
      </c>
    </row>
    <row r="52" spans="1:9" x14ac:dyDescent="0.2">
      <c r="A52" s="2">
        <v>6</v>
      </c>
      <c r="B52" s="1" t="s">
        <v>108</v>
      </c>
      <c r="C52" s="4">
        <v>86</v>
      </c>
      <c r="D52" s="8">
        <v>2.4300000000000002</v>
      </c>
      <c r="E52" s="4">
        <v>43</v>
      </c>
      <c r="F52" s="8">
        <v>2.61</v>
      </c>
      <c r="G52" s="4">
        <v>43</v>
      </c>
      <c r="H52" s="8">
        <v>2.3199999999999998</v>
      </c>
      <c r="I52" s="4">
        <v>0</v>
      </c>
    </row>
    <row r="53" spans="1:9" x14ac:dyDescent="0.2">
      <c r="A53" s="2">
        <v>7</v>
      </c>
      <c r="B53" s="1" t="s">
        <v>111</v>
      </c>
      <c r="C53" s="4">
        <v>79</v>
      </c>
      <c r="D53" s="8">
        <v>2.23</v>
      </c>
      <c r="E53" s="4">
        <v>70</v>
      </c>
      <c r="F53" s="8">
        <v>4.25</v>
      </c>
      <c r="G53" s="4">
        <v>9</v>
      </c>
      <c r="H53" s="8">
        <v>0.49</v>
      </c>
      <c r="I53" s="4">
        <v>0</v>
      </c>
    </row>
    <row r="54" spans="1:9" x14ac:dyDescent="0.2">
      <c r="A54" s="2">
        <v>8</v>
      </c>
      <c r="B54" s="1" t="s">
        <v>119</v>
      </c>
      <c r="C54" s="4">
        <v>76</v>
      </c>
      <c r="D54" s="8">
        <v>2.15</v>
      </c>
      <c r="E54" s="4">
        <v>68</v>
      </c>
      <c r="F54" s="8">
        <v>4.13</v>
      </c>
      <c r="G54" s="4">
        <v>8</v>
      </c>
      <c r="H54" s="8">
        <v>0.43</v>
      </c>
      <c r="I54" s="4">
        <v>0</v>
      </c>
    </row>
    <row r="55" spans="1:9" x14ac:dyDescent="0.2">
      <c r="A55" s="2">
        <v>9</v>
      </c>
      <c r="B55" s="1" t="s">
        <v>113</v>
      </c>
      <c r="C55" s="4">
        <v>67</v>
      </c>
      <c r="D55" s="8">
        <v>1.89</v>
      </c>
      <c r="E55" s="4">
        <v>63</v>
      </c>
      <c r="F55" s="8">
        <v>3.82</v>
      </c>
      <c r="G55" s="4">
        <v>4</v>
      </c>
      <c r="H55" s="8">
        <v>0.22</v>
      </c>
      <c r="I55" s="4">
        <v>0</v>
      </c>
    </row>
    <row r="56" spans="1:9" x14ac:dyDescent="0.2">
      <c r="A56" s="2">
        <v>10</v>
      </c>
      <c r="B56" s="1" t="s">
        <v>107</v>
      </c>
      <c r="C56" s="4">
        <v>63</v>
      </c>
      <c r="D56" s="8">
        <v>1.78</v>
      </c>
      <c r="E56" s="4">
        <v>23</v>
      </c>
      <c r="F56" s="8">
        <v>1.4</v>
      </c>
      <c r="G56" s="4">
        <v>40</v>
      </c>
      <c r="H56" s="8">
        <v>2.16</v>
      </c>
      <c r="I56" s="4">
        <v>0</v>
      </c>
    </row>
    <row r="57" spans="1:9" x14ac:dyDescent="0.2">
      <c r="A57" s="2">
        <v>11</v>
      </c>
      <c r="B57" s="1" t="s">
        <v>118</v>
      </c>
      <c r="C57" s="4">
        <v>62</v>
      </c>
      <c r="D57" s="8">
        <v>1.75</v>
      </c>
      <c r="E57" s="4">
        <v>45</v>
      </c>
      <c r="F57" s="8">
        <v>2.73</v>
      </c>
      <c r="G57" s="4">
        <v>17</v>
      </c>
      <c r="H57" s="8">
        <v>0.92</v>
      </c>
      <c r="I57" s="4">
        <v>0</v>
      </c>
    </row>
    <row r="58" spans="1:9" x14ac:dyDescent="0.2">
      <c r="A58" s="2">
        <v>12</v>
      </c>
      <c r="B58" s="1" t="s">
        <v>105</v>
      </c>
      <c r="C58" s="4">
        <v>60</v>
      </c>
      <c r="D58" s="8">
        <v>1.69</v>
      </c>
      <c r="E58" s="4">
        <v>36</v>
      </c>
      <c r="F58" s="8">
        <v>2.1800000000000002</v>
      </c>
      <c r="G58" s="4">
        <v>24</v>
      </c>
      <c r="H58" s="8">
        <v>1.3</v>
      </c>
      <c r="I58" s="4">
        <v>0</v>
      </c>
    </row>
    <row r="59" spans="1:9" x14ac:dyDescent="0.2">
      <c r="A59" s="2">
        <v>12</v>
      </c>
      <c r="B59" s="1" t="s">
        <v>120</v>
      </c>
      <c r="C59" s="4">
        <v>60</v>
      </c>
      <c r="D59" s="8">
        <v>1.69</v>
      </c>
      <c r="E59" s="4">
        <v>5</v>
      </c>
      <c r="F59" s="8">
        <v>0.3</v>
      </c>
      <c r="G59" s="4">
        <v>55</v>
      </c>
      <c r="H59" s="8">
        <v>2.97</v>
      </c>
      <c r="I59" s="4">
        <v>0</v>
      </c>
    </row>
    <row r="60" spans="1:9" x14ac:dyDescent="0.2">
      <c r="A60" s="2">
        <v>14</v>
      </c>
      <c r="B60" s="1" t="s">
        <v>101</v>
      </c>
      <c r="C60" s="4">
        <v>58</v>
      </c>
      <c r="D60" s="8">
        <v>1.64</v>
      </c>
      <c r="E60" s="4">
        <v>6</v>
      </c>
      <c r="F60" s="8">
        <v>0.36</v>
      </c>
      <c r="G60" s="4">
        <v>52</v>
      </c>
      <c r="H60" s="8">
        <v>2.81</v>
      </c>
      <c r="I60" s="4">
        <v>0</v>
      </c>
    </row>
    <row r="61" spans="1:9" x14ac:dyDescent="0.2">
      <c r="A61" s="2">
        <v>15</v>
      </c>
      <c r="B61" s="1" t="s">
        <v>123</v>
      </c>
      <c r="C61" s="4">
        <v>53</v>
      </c>
      <c r="D61" s="8">
        <v>1.5</v>
      </c>
      <c r="E61" s="4">
        <v>17</v>
      </c>
      <c r="F61" s="8">
        <v>1.03</v>
      </c>
      <c r="G61" s="4">
        <v>36</v>
      </c>
      <c r="H61" s="8">
        <v>1.95</v>
      </c>
      <c r="I61" s="4">
        <v>0</v>
      </c>
    </row>
    <row r="62" spans="1:9" x14ac:dyDescent="0.2">
      <c r="A62" s="2">
        <v>16</v>
      </c>
      <c r="B62" s="1" t="s">
        <v>102</v>
      </c>
      <c r="C62" s="4">
        <v>50</v>
      </c>
      <c r="D62" s="8">
        <v>1.41</v>
      </c>
      <c r="E62" s="4">
        <v>26</v>
      </c>
      <c r="F62" s="8">
        <v>1.58</v>
      </c>
      <c r="G62" s="4">
        <v>24</v>
      </c>
      <c r="H62" s="8">
        <v>1.3</v>
      </c>
      <c r="I62" s="4">
        <v>0</v>
      </c>
    </row>
    <row r="63" spans="1:9" x14ac:dyDescent="0.2">
      <c r="A63" s="2">
        <v>17</v>
      </c>
      <c r="B63" s="1" t="s">
        <v>117</v>
      </c>
      <c r="C63" s="4">
        <v>49</v>
      </c>
      <c r="D63" s="8">
        <v>1.38</v>
      </c>
      <c r="E63" s="4">
        <v>34</v>
      </c>
      <c r="F63" s="8">
        <v>2.06</v>
      </c>
      <c r="G63" s="4">
        <v>15</v>
      </c>
      <c r="H63" s="8">
        <v>0.81</v>
      </c>
      <c r="I63" s="4">
        <v>0</v>
      </c>
    </row>
    <row r="64" spans="1:9" x14ac:dyDescent="0.2">
      <c r="A64" s="2">
        <v>17</v>
      </c>
      <c r="B64" s="1" t="s">
        <v>125</v>
      </c>
      <c r="C64" s="4">
        <v>49</v>
      </c>
      <c r="D64" s="8">
        <v>1.38</v>
      </c>
      <c r="E64" s="4">
        <v>35</v>
      </c>
      <c r="F64" s="8">
        <v>2.12</v>
      </c>
      <c r="G64" s="4">
        <v>14</v>
      </c>
      <c r="H64" s="8">
        <v>0.76</v>
      </c>
      <c r="I64" s="4">
        <v>0</v>
      </c>
    </row>
    <row r="65" spans="1:9" x14ac:dyDescent="0.2">
      <c r="A65" s="2">
        <v>19</v>
      </c>
      <c r="B65" s="1" t="s">
        <v>106</v>
      </c>
      <c r="C65" s="4">
        <v>48</v>
      </c>
      <c r="D65" s="8">
        <v>1.36</v>
      </c>
      <c r="E65" s="4">
        <v>25</v>
      </c>
      <c r="F65" s="8">
        <v>1.52</v>
      </c>
      <c r="G65" s="4">
        <v>23</v>
      </c>
      <c r="H65" s="8">
        <v>1.24</v>
      </c>
      <c r="I65" s="4">
        <v>0</v>
      </c>
    </row>
    <row r="66" spans="1:9" x14ac:dyDescent="0.2">
      <c r="A66" s="2">
        <v>20</v>
      </c>
      <c r="B66" s="1" t="s">
        <v>124</v>
      </c>
      <c r="C66" s="4">
        <v>46</v>
      </c>
      <c r="D66" s="8">
        <v>1.3</v>
      </c>
      <c r="E66" s="4">
        <v>11</v>
      </c>
      <c r="F66" s="8">
        <v>0.67</v>
      </c>
      <c r="G66" s="4">
        <v>35</v>
      </c>
      <c r="H66" s="8">
        <v>1.89</v>
      </c>
      <c r="I66" s="4">
        <v>0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115</v>
      </c>
      <c r="C69" s="4">
        <v>113</v>
      </c>
      <c r="D69" s="8">
        <v>6.87</v>
      </c>
      <c r="E69" s="4">
        <v>96</v>
      </c>
      <c r="F69" s="8">
        <v>10.3</v>
      </c>
      <c r="G69" s="4">
        <v>17</v>
      </c>
      <c r="H69" s="8">
        <v>2.4900000000000002</v>
      </c>
      <c r="I69" s="4">
        <v>0</v>
      </c>
    </row>
    <row r="70" spans="1:9" x14ac:dyDescent="0.2">
      <c r="A70" s="2">
        <v>2</v>
      </c>
      <c r="B70" s="1" t="s">
        <v>112</v>
      </c>
      <c r="C70" s="4">
        <v>90</v>
      </c>
      <c r="D70" s="8">
        <v>5.47</v>
      </c>
      <c r="E70" s="4">
        <v>84</v>
      </c>
      <c r="F70" s="8">
        <v>9.01</v>
      </c>
      <c r="G70" s="4">
        <v>6</v>
      </c>
      <c r="H70" s="8">
        <v>0.88</v>
      </c>
      <c r="I70" s="4">
        <v>0</v>
      </c>
    </row>
    <row r="71" spans="1:9" x14ac:dyDescent="0.2">
      <c r="A71" s="2">
        <v>3</v>
      </c>
      <c r="B71" s="1" t="s">
        <v>109</v>
      </c>
      <c r="C71" s="4">
        <v>57</v>
      </c>
      <c r="D71" s="8">
        <v>3.47</v>
      </c>
      <c r="E71" s="4">
        <v>35</v>
      </c>
      <c r="F71" s="8">
        <v>3.76</v>
      </c>
      <c r="G71" s="4">
        <v>22</v>
      </c>
      <c r="H71" s="8">
        <v>3.22</v>
      </c>
      <c r="I71" s="4">
        <v>0</v>
      </c>
    </row>
    <row r="72" spans="1:9" x14ac:dyDescent="0.2">
      <c r="A72" s="2">
        <v>4</v>
      </c>
      <c r="B72" s="1" t="s">
        <v>114</v>
      </c>
      <c r="C72" s="4">
        <v>56</v>
      </c>
      <c r="D72" s="8">
        <v>3.4</v>
      </c>
      <c r="E72" s="4">
        <v>55</v>
      </c>
      <c r="F72" s="8">
        <v>5.9</v>
      </c>
      <c r="G72" s="4">
        <v>1</v>
      </c>
      <c r="H72" s="8">
        <v>0.15</v>
      </c>
      <c r="I72" s="4">
        <v>0</v>
      </c>
    </row>
    <row r="73" spans="1:9" x14ac:dyDescent="0.2">
      <c r="A73" s="2">
        <v>5</v>
      </c>
      <c r="B73" s="1" t="s">
        <v>110</v>
      </c>
      <c r="C73" s="4">
        <v>54</v>
      </c>
      <c r="D73" s="8">
        <v>3.28</v>
      </c>
      <c r="E73" s="4">
        <v>44</v>
      </c>
      <c r="F73" s="8">
        <v>4.72</v>
      </c>
      <c r="G73" s="4">
        <v>10</v>
      </c>
      <c r="H73" s="8">
        <v>1.46</v>
      </c>
      <c r="I73" s="4">
        <v>0</v>
      </c>
    </row>
    <row r="74" spans="1:9" x14ac:dyDescent="0.2">
      <c r="A74" s="2">
        <v>6</v>
      </c>
      <c r="B74" s="1" t="s">
        <v>113</v>
      </c>
      <c r="C74" s="4">
        <v>46</v>
      </c>
      <c r="D74" s="8">
        <v>2.8</v>
      </c>
      <c r="E74" s="4">
        <v>39</v>
      </c>
      <c r="F74" s="8">
        <v>4.18</v>
      </c>
      <c r="G74" s="4">
        <v>7</v>
      </c>
      <c r="H74" s="8">
        <v>1.02</v>
      </c>
      <c r="I74" s="4">
        <v>0</v>
      </c>
    </row>
    <row r="75" spans="1:9" x14ac:dyDescent="0.2">
      <c r="A75" s="2">
        <v>7</v>
      </c>
      <c r="B75" s="1" t="s">
        <v>111</v>
      </c>
      <c r="C75" s="4">
        <v>40</v>
      </c>
      <c r="D75" s="8">
        <v>2.4300000000000002</v>
      </c>
      <c r="E75" s="4">
        <v>35</v>
      </c>
      <c r="F75" s="8">
        <v>3.76</v>
      </c>
      <c r="G75" s="4">
        <v>5</v>
      </c>
      <c r="H75" s="8">
        <v>0.73</v>
      </c>
      <c r="I75" s="4">
        <v>0</v>
      </c>
    </row>
    <row r="76" spans="1:9" x14ac:dyDescent="0.2">
      <c r="A76" s="2">
        <v>8</v>
      </c>
      <c r="B76" s="1" t="s">
        <v>102</v>
      </c>
      <c r="C76" s="4">
        <v>37</v>
      </c>
      <c r="D76" s="8">
        <v>2.25</v>
      </c>
      <c r="E76" s="4">
        <v>25</v>
      </c>
      <c r="F76" s="8">
        <v>2.68</v>
      </c>
      <c r="G76" s="4">
        <v>12</v>
      </c>
      <c r="H76" s="8">
        <v>1.76</v>
      </c>
      <c r="I76" s="4">
        <v>0</v>
      </c>
    </row>
    <row r="77" spans="1:9" x14ac:dyDescent="0.2">
      <c r="A77" s="2">
        <v>9</v>
      </c>
      <c r="B77" s="1" t="s">
        <v>107</v>
      </c>
      <c r="C77" s="4">
        <v>34</v>
      </c>
      <c r="D77" s="8">
        <v>2.0699999999999998</v>
      </c>
      <c r="E77" s="4">
        <v>16</v>
      </c>
      <c r="F77" s="8">
        <v>1.72</v>
      </c>
      <c r="G77" s="4">
        <v>18</v>
      </c>
      <c r="H77" s="8">
        <v>2.64</v>
      </c>
      <c r="I77" s="4">
        <v>0</v>
      </c>
    </row>
    <row r="78" spans="1:9" x14ac:dyDescent="0.2">
      <c r="A78" s="2">
        <v>10</v>
      </c>
      <c r="B78" s="1" t="s">
        <v>105</v>
      </c>
      <c r="C78" s="4">
        <v>32</v>
      </c>
      <c r="D78" s="8">
        <v>1.95</v>
      </c>
      <c r="E78" s="4">
        <v>17</v>
      </c>
      <c r="F78" s="8">
        <v>1.82</v>
      </c>
      <c r="G78" s="4">
        <v>15</v>
      </c>
      <c r="H78" s="8">
        <v>2.2000000000000002</v>
      </c>
      <c r="I78" s="4">
        <v>0</v>
      </c>
    </row>
    <row r="79" spans="1:9" x14ac:dyDescent="0.2">
      <c r="A79" s="2">
        <v>10</v>
      </c>
      <c r="B79" s="1" t="s">
        <v>108</v>
      </c>
      <c r="C79" s="4">
        <v>32</v>
      </c>
      <c r="D79" s="8">
        <v>1.95</v>
      </c>
      <c r="E79" s="4">
        <v>19</v>
      </c>
      <c r="F79" s="8">
        <v>2.04</v>
      </c>
      <c r="G79" s="4">
        <v>13</v>
      </c>
      <c r="H79" s="8">
        <v>1.9</v>
      </c>
      <c r="I79" s="4">
        <v>0</v>
      </c>
    </row>
    <row r="80" spans="1:9" x14ac:dyDescent="0.2">
      <c r="A80" s="2">
        <v>12</v>
      </c>
      <c r="B80" s="1" t="s">
        <v>118</v>
      </c>
      <c r="C80" s="4">
        <v>31</v>
      </c>
      <c r="D80" s="8">
        <v>1.88</v>
      </c>
      <c r="E80" s="4">
        <v>22</v>
      </c>
      <c r="F80" s="8">
        <v>2.36</v>
      </c>
      <c r="G80" s="4">
        <v>8</v>
      </c>
      <c r="H80" s="8">
        <v>1.17</v>
      </c>
      <c r="I80" s="4">
        <v>1</v>
      </c>
    </row>
    <row r="81" spans="1:9" x14ac:dyDescent="0.2">
      <c r="A81" s="2">
        <v>13</v>
      </c>
      <c r="B81" s="1" t="s">
        <v>119</v>
      </c>
      <c r="C81" s="4">
        <v>29</v>
      </c>
      <c r="D81" s="8">
        <v>1.76</v>
      </c>
      <c r="E81" s="4">
        <v>27</v>
      </c>
      <c r="F81" s="8">
        <v>2.9</v>
      </c>
      <c r="G81" s="4">
        <v>2</v>
      </c>
      <c r="H81" s="8">
        <v>0.28999999999999998</v>
      </c>
      <c r="I81" s="4">
        <v>0</v>
      </c>
    </row>
    <row r="82" spans="1:9" x14ac:dyDescent="0.2">
      <c r="A82" s="2">
        <v>14</v>
      </c>
      <c r="B82" s="1" t="s">
        <v>120</v>
      </c>
      <c r="C82" s="4">
        <v>24</v>
      </c>
      <c r="D82" s="8">
        <v>1.46</v>
      </c>
      <c r="E82" s="4">
        <v>11</v>
      </c>
      <c r="F82" s="8">
        <v>1.18</v>
      </c>
      <c r="G82" s="4">
        <v>13</v>
      </c>
      <c r="H82" s="8">
        <v>1.9</v>
      </c>
      <c r="I82" s="4">
        <v>0</v>
      </c>
    </row>
    <row r="83" spans="1:9" x14ac:dyDescent="0.2">
      <c r="A83" s="2">
        <v>15</v>
      </c>
      <c r="B83" s="1" t="s">
        <v>100</v>
      </c>
      <c r="C83" s="4">
        <v>21</v>
      </c>
      <c r="D83" s="8">
        <v>1.28</v>
      </c>
      <c r="E83" s="4">
        <v>1</v>
      </c>
      <c r="F83" s="8">
        <v>0.11</v>
      </c>
      <c r="G83" s="4">
        <v>20</v>
      </c>
      <c r="H83" s="8">
        <v>2.93</v>
      </c>
      <c r="I83" s="4">
        <v>0</v>
      </c>
    </row>
    <row r="84" spans="1:9" x14ac:dyDescent="0.2">
      <c r="A84" s="2">
        <v>15</v>
      </c>
      <c r="B84" s="1" t="s">
        <v>122</v>
      </c>
      <c r="C84" s="4">
        <v>21</v>
      </c>
      <c r="D84" s="8">
        <v>1.28</v>
      </c>
      <c r="E84" s="4">
        <v>6</v>
      </c>
      <c r="F84" s="8">
        <v>0.64</v>
      </c>
      <c r="G84" s="4">
        <v>14</v>
      </c>
      <c r="H84" s="8">
        <v>2.0499999999999998</v>
      </c>
      <c r="I84" s="4">
        <v>0</v>
      </c>
    </row>
    <row r="85" spans="1:9" x14ac:dyDescent="0.2">
      <c r="A85" s="2">
        <v>17</v>
      </c>
      <c r="B85" s="1" t="s">
        <v>103</v>
      </c>
      <c r="C85" s="4">
        <v>20</v>
      </c>
      <c r="D85" s="8">
        <v>1.22</v>
      </c>
      <c r="E85" s="4">
        <v>14</v>
      </c>
      <c r="F85" s="8">
        <v>1.5</v>
      </c>
      <c r="G85" s="4">
        <v>6</v>
      </c>
      <c r="H85" s="8">
        <v>0.88</v>
      </c>
      <c r="I85" s="4">
        <v>0</v>
      </c>
    </row>
    <row r="86" spans="1:9" x14ac:dyDescent="0.2">
      <c r="A86" s="2">
        <v>18</v>
      </c>
      <c r="B86" s="1" t="s">
        <v>126</v>
      </c>
      <c r="C86" s="4">
        <v>19</v>
      </c>
      <c r="D86" s="8">
        <v>1.1599999999999999</v>
      </c>
      <c r="E86" s="4">
        <v>10</v>
      </c>
      <c r="F86" s="8">
        <v>1.07</v>
      </c>
      <c r="G86" s="4">
        <v>9</v>
      </c>
      <c r="H86" s="8">
        <v>1.32</v>
      </c>
      <c r="I86" s="4">
        <v>0</v>
      </c>
    </row>
    <row r="87" spans="1:9" x14ac:dyDescent="0.2">
      <c r="A87" s="2">
        <v>18</v>
      </c>
      <c r="B87" s="1" t="s">
        <v>106</v>
      </c>
      <c r="C87" s="4">
        <v>19</v>
      </c>
      <c r="D87" s="8">
        <v>1.1599999999999999</v>
      </c>
      <c r="E87" s="4">
        <v>11</v>
      </c>
      <c r="F87" s="8">
        <v>1.18</v>
      </c>
      <c r="G87" s="4">
        <v>8</v>
      </c>
      <c r="H87" s="8">
        <v>1.17</v>
      </c>
      <c r="I87" s="4">
        <v>0</v>
      </c>
    </row>
    <row r="88" spans="1:9" x14ac:dyDescent="0.2">
      <c r="A88" s="2">
        <v>18</v>
      </c>
      <c r="B88" s="1" t="s">
        <v>123</v>
      </c>
      <c r="C88" s="4">
        <v>19</v>
      </c>
      <c r="D88" s="8">
        <v>1.1599999999999999</v>
      </c>
      <c r="E88" s="4">
        <v>9</v>
      </c>
      <c r="F88" s="8">
        <v>0.97</v>
      </c>
      <c r="G88" s="4">
        <v>10</v>
      </c>
      <c r="H88" s="8">
        <v>1.46</v>
      </c>
      <c r="I88" s="4">
        <v>0</v>
      </c>
    </row>
    <row r="89" spans="1:9" x14ac:dyDescent="0.2">
      <c r="A89" s="2">
        <v>18</v>
      </c>
      <c r="B89" s="1" t="s">
        <v>127</v>
      </c>
      <c r="C89" s="4">
        <v>19</v>
      </c>
      <c r="D89" s="8">
        <v>1.1599999999999999</v>
      </c>
      <c r="E89" s="4">
        <v>12</v>
      </c>
      <c r="F89" s="8">
        <v>1.29</v>
      </c>
      <c r="G89" s="4">
        <v>7</v>
      </c>
      <c r="H89" s="8">
        <v>1.02</v>
      </c>
      <c r="I89" s="4">
        <v>0</v>
      </c>
    </row>
    <row r="90" spans="1:9" x14ac:dyDescent="0.2">
      <c r="A90" s="1"/>
      <c r="C90" s="4"/>
      <c r="D90" s="8"/>
      <c r="E90" s="4"/>
      <c r="F90" s="8"/>
      <c r="G90" s="4"/>
      <c r="H90" s="8"/>
      <c r="I90" s="4"/>
    </row>
    <row r="91" spans="1:9" x14ac:dyDescent="0.2">
      <c r="A91" s="1" t="s">
        <v>4</v>
      </c>
      <c r="C91" s="4"/>
      <c r="D91" s="8"/>
      <c r="E91" s="4"/>
      <c r="F91" s="8"/>
      <c r="G91" s="4"/>
      <c r="H91" s="8"/>
      <c r="I91" s="4"/>
    </row>
    <row r="92" spans="1:9" x14ac:dyDescent="0.2">
      <c r="A92" s="2">
        <v>1</v>
      </c>
      <c r="B92" s="1" t="s">
        <v>115</v>
      </c>
      <c r="C92" s="4">
        <v>54</v>
      </c>
      <c r="D92" s="8">
        <v>6.78</v>
      </c>
      <c r="E92" s="4">
        <v>49</v>
      </c>
      <c r="F92" s="8">
        <v>12.01</v>
      </c>
      <c r="G92" s="4">
        <v>5</v>
      </c>
      <c r="H92" s="8">
        <v>1.33</v>
      </c>
      <c r="I92" s="4">
        <v>0</v>
      </c>
    </row>
    <row r="93" spans="1:9" x14ac:dyDescent="0.2">
      <c r="A93" s="2">
        <v>2</v>
      </c>
      <c r="B93" s="1" t="s">
        <v>114</v>
      </c>
      <c r="C93" s="4">
        <v>36</v>
      </c>
      <c r="D93" s="8">
        <v>4.5199999999999996</v>
      </c>
      <c r="E93" s="4">
        <v>36</v>
      </c>
      <c r="F93" s="8">
        <v>8.82</v>
      </c>
      <c r="G93" s="4">
        <v>0</v>
      </c>
      <c r="H93" s="8">
        <v>0</v>
      </c>
      <c r="I93" s="4">
        <v>0</v>
      </c>
    </row>
    <row r="94" spans="1:9" x14ac:dyDescent="0.2">
      <c r="A94" s="2">
        <v>3</v>
      </c>
      <c r="B94" s="1" t="s">
        <v>103</v>
      </c>
      <c r="C94" s="4">
        <v>26</v>
      </c>
      <c r="D94" s="8">
        <v>3.27</v>
      </c>
      <c r="E94" s="4">
        <v>10</v>
      </c>
      <c r="F94" s="8">
        <v>2.4500000000000002</v>
      </c>
      <c r="G94" s="4">
        <v>16</v>
      </c>
      <c r="H94" s="8">
        <v>4.2699999999999996</v>
      </c>
      <c r="I94" s="4">
        <v>0</v>
      </c>
    </row>
    <row r="95" spans="1:9" x14ac:dyDescent="0.2">
      <c r="A95" s="2">
        <v>3</v>
      </c>
      <c r="B95" s="1" t="s">
        <v>110</v>
      </c>
      <c r="C95" s="4">
        <v>26</v>
      </c>
      <c r="D95" s="8">
        <v>3.27</v>
      </c>
      <c r="E95" s="4">
        <v>20</v>
      </c>
      <c r="F95" s="8">
        <v>4.9000000000000004</v>
      </c>
      <c r="G95" s="4">
        <v>6</v>
      </c>
      <c r="H95" s="8">
        <v>1.6</v>
      </c>
      <c r="I95" s="4">
        <v>0</v>
      </c>
    </row>
    <row r="96" spans="1:9" x14ac:dyDescent="0.2">
      <c r="A96" s="2">
        <v>5</v>
      </c>
      <c r="B96" s="1" t="s">
        <v>108</v>
      </c>
      <c r="C96" s="4">
        <v>23</v>
      </c>
      <c r="D96" s="8">
        <v>2.89</v>
      </c>
      <c r="E96" s="4">
        <v>9</v>
      </c>
      <c r="F96" s="8">
        <v>2.21</v>
      </c>
      <c r="G96" s="4">
        <v>14</v>
      </c>
      <c r="H96" s="8">
        <v>3.73</v>
      </c>
      <c r="I96" s="4">
        <v>0</v>
      </c>
    </row>
    <row r="97" spans="1:9" x14ac:dyDescent="0.2">
      <c r="A97" s="2">
        <v>6</v>
      </c>
      <c r="B97" s="1" t="s">
        <v>112</v>
      </c>
      <c r="C97" s="4">
        <v>20</v>
      </c>
      <c r="D97" s="8">
        <v>2.5099999999999998</v>
      </c>
      <c r="E97" s="4">
        <v>20</v>
      </c>
      <c r="F97" s="8">
        <v>4.9000000000000004</v>
      </c>
      <c r="G97" s="4">
        <v>0</v>
      </c>
      <c r="H97" s="8">
        <v>0</v>
      </c>
      <c r="I97" s="4">
        <v>0</v>
      </c>
    </row>
    <row r="98" spans="1:9" x14ac:dyDescent="0.2">
      <c r="A98" s="2">
        <v>7</v>
      </c>
      <c r="B98" s="1" t="s">
        <v>117</v>
      </c>
      <c r="C98" s="4">
        <v>18</v>
      </c>
      <c r="D98" s="8">
        <v>2.2599999999999998</v>
      </c>
      <c r="E98" s="4">
        <v>16</v>
      </c>
      <c r="F98" s="8">
        <v>3.92</v>
      </c>
      <c r="G98" s="4">
        <v>2</v>
      </c>
      <c r="H98" s="8">
        <v>0.53</v>
      </c>
      <c r="I98" s="4">
        <v>0</v>
      </c>
    </row>
    <row r="99" spans="1:9" x14ac:dyDescent="0.2">
      <c r="A99" s="2">
        <v>8</v>
      </c>
      <c r="B99" s="1" t="s">
        <v>107</v>
      </c>
      <c r="C99" s="4">
        <v>17</v>
      </c>
      <c r="D99" s="8">
        <v>2.14</v>
      </c>
      <c r="E99" s="4">
        <v>11</v>
      </c>
      <c r="F99" s="8">
        <v>2.7</v>
      </c>
      <c r="G99" s="4">
        <v>6</v>
      </c>
      <c r="H99" s="8">
        <v>1.6</v>
      </c>
      <c r="I99" s="4">
        <v>0</v>
      </c>
    </row>
    <row r="100" spans="1:9" x14ac:dyDescent="0.2">
      <c r="A100" s="2">
        <v>9</v>
      </c>
      <c r="B100" s="1" t="s">
        <v>113</v>
      </c>
      <c r="C100" s="4">
        <v>16</v>
      </c>
      <c r="D100" s="8">
        <v>2.0099999999999998</v>
      </c>
      <c r="E100" s="4">
        <v>14</v>
      </c>
      <c r="F100" s="8">
        <v>3.43</v>
      </c>
      <c r="G100" s="4">
        <v>2</v>
      </c>
      <c r="H100" s="8">
        <v>0.53</v>
      </c>
      <c r="I100" s="4">
        <v>0</v>
      </c>
    </row>
    <row r="101" spans="1:9" x14ac:dyDescent="0.2">
      <c r="A101" s="2">
        <v>10</v>
      </c>
      <c r="B101" s="1" t="s">
        <v>104</v>
      </c>
      <c r="C101" s="4">
        <v>15</v>
      </c>
      <c r="D101" s="8">
        <v>1.88</v>
      </c>
      <c r="E101" s="4">
        <v>9</v>
      </c>
      <c r="F101" s="8">
        <v>2.21</v>
      </c>
      <c r="G101" s="4">
        <v>6</v>
      </c>
      <c r="H101" s="8">
        <v>1.6</v>
      </c>
      <c r="I101" s="4">
        <v>0</v>
      </c>
    </row>
    <row r="102" spans="1:9" x14ac:dyDescent="0.2">
      <c r="A102" s="2">
        <v>10</v>
      </c>
      <c r="B102" s="1" t="s">
        <v>119</v>
      </c>
      <c r="C102" s="4">
        <v>15</v>
      </c>
      <c r="D102" s="8">
        <v>1.88</v>
      </c>
      <c r="E102" s="4">
        <v>15</v>
      </c>
      <c r="F102" s="8">
        <v>3.68</v>
      </c>
      <c r="G102" s="4">
        <v>0</v>
      </c>
      <c r="H102" s="8">
        <v>0</v>
      </c>
      <c r="I102" s="4">
        <v>0</v>
      </c>
    </row>
    <row r="103" spans="1:9" x14ac:dyDescent="0.2">
      <c r="A103" s="2">
        <v>12</v>
      </c>
      <c r="B103" s="1" t="s">
        <v>109</v>
      </c>
      <c r="C103" s="4">
        <v>13</v>
      </c>
      <c r="D103" s="8">
        <v>1.63</v>
      </c>
      <c r="E103" s="4">
        <v>3</v>
      </c>
      <c r="F103" s="8">
        <v>0.74</v>
      </c>
      <c r="G103" s="4">
        <v>9</v>
      </c>
      <c r="H103" s="8">
        <v>2.4</v>
      </c>
      <c r="I103" s="4">
        <v>0</v>
      </c>
    </row>
    <row r="104" spans="1:9" x14ac:dyDescent="0.2">
      <c r="A104" s="2">
        <v>13</v>
      </c>
      <c r="B104" s="1" t="s">
        <v>101</v>
      </c>
      <c r="C104" s="4">
        <v>12</v>
      </c>
      <c r="D104" s="8">
        <v>1.51</v>
      </c>
      <c r="E104" s="4">
        <v>3</v>
      </c>
      <c r="F104" s="8">
        <v>0.74</v>
      </c>
      <c r="G104" s="4">
        <v>9</v>
      </c>
      <c r="H104" s="8">
        <v>2.4</v>
      </c>
      <c r="I104" s="4">
        <v>0</v>
      </c>
    </row>
    <row r="105" spans="1:9" x14ac:dyDescent="0.2">
      <c r="A105" s="2">
        <v>13</v>
      </c>
      <c r="B105" s="1" t="s">
        <v>129</v>
      </c>
      <c r="C105" s="4">
        <v>12</v>
      </c>
      <c r="D105" s="8">
        <v>1.51</v>
      </c>
      <c r="E105" s="4">
        <v>2</v>
      </c>
      <c r="F105" s="8">
        <v>0.49</v>
      </c>
      <c r="G105" s="4">
        <v>10</v>
      </c>
      <c r="H105" s="8">
        <v>2.67</v>
      </c>
      <c r="I105" s="4">
        <v>0</v>
      </c>
    </row>
    <row r="106" spans="1:9" x14ac:dyDescent="0.2">
      <c r="A106" s="2">
        <v>13</v>
      </c>
      <c r="B106" s="1" t="s">
        <v>130</v>
      </c>
      <c r="C106" s="4">
        <v>12</v>
      </c>
      <c r="D106" s="8">
        <v>1.51</v>
      </c>
      <c r="E106" s="4">
        <v>2</v>
      </c>
      <c r="F106" s="8">
        <v>0.49</v>
      </c>
      <c r="G106" s="4">
        <v>10</v>
      </c>
      <c r="H106" s="8">
        <v>2.67</v>
      </c>
      <c r="I106" s="4">
        <v>0</v>
      </c>
    </row>
    <row r="107" spans="1:9" x14ac:dyDescent="0.2">
      <c r="A107" s="2">
        <v>13</v>
      </c>
      <c r="B107" s="1" t="s">
        <v>106</v>
      </c>
      <c r="C107" s="4">
        <v>12</v>
      </c>
      <c r="D107" s="8">
        <v>1.51</v>
      </c>
      <c r="E107" s="4">
        <v>5</v>
      </c>
      <c r="F107" s="8">
        <v>1.23</v>
      </c>
      <c r="G107" s="4">
        <v>7</v>
      </c>
      <c r="H107" s="8">
        <v>1.87</v>
      </c>
      <c r="I107" s="4">
        <v>0</v>
      </c>
    </row>
    <row r="108" spans="1:9" x14ac:dyDescent="0.2">
      <c r="A108" s="2">
        <v>13</v>
      </c>
      <c r="B108" s="1" t="s">
        <v>132</v>
      </c>
      <c r="C108" s="4">
        <v>12</v>
      </c>
      <c r="D108" s="8">
        <v>1.51</v>
      </c>
      <c r="E108" s="4">
        <v>3</v>
      </c>
      <c r="F108" s="8">
        <v>0.74</v>
      </c>
      <c r="G108" s="4">
        <v>9</v>
      </c>
      <c r="H108" s="8">
        <v>2.4</v>
      </c>
      <c r="I108" s="4">
        <v>0</v>
      </c>
    </row>
    <row r="109" spans="1:9" x14ac:dyDescent="0.2">
      <c r="A109" s="2">
        <v>18</v>
      </c>
      <c r="B109" s="1" t="s">
        <v>100</v>
      </c>
      <c r="C109" s="4">
        <v>11</v>
      </c>
      <c r="D109" s="8">
        <v>1.38</v>
      </c>
      <c r="E109" s="4">
        <v>1</v>
      </c>
      <c r="F109" s="8">
        <v>0.25</v>
      </c>
      <c r="G109" s="4">
        <v>10</v>
      </c>
      <c r="H109" s="8">
        <v>2.67</v>
      </c>
      <c r="I109" s="4">
        <v>0</v>
      </c>
    </row>
    <row r="110" spans="1:9" x14ac:dyDescent="0.2">
      <c r="A110" s="2">
        <v>18</v>
      </c>
      <c r="B110" s="1" t="s">
        <v>128</v>
      </c>
      <c r="C110" s="4">
        <v>11</v>
      </c>
      <c r="D110" s="8">
        <v>1.38</v>
      </c>
      <c r="E110" s="4">
        <v>5</v>
      </c>
      <c r="F110" s="8">
        <v>1.23</v>
      </c>
      <c r="G110" s="4">
        <v>6</v>
      </c>
      <c r="H110" s="8">
        <v>1.6</v>
      </c>
      <c r="I110" s="4">
        <v>0</v>
      </c>
    </row>
    <row r="111" spans="1:9" x14ac:dyDescent="0.2">
      <c r="A111" s="2">
        <v>20</v>
      </c>
      <c r="B111" s="1" t="s">
        <v>105</v>
      </c>
      <c r="C111" s="4">
        <v>10</v>
      </c>
      <c r="D111" s="8">
        <v>1.26</v>
      </c>
      <c r="E111" s="4">
        <v>3</v>
      </c>
      <c r="F111" s="8">
        <v>0.74</v>
      </c>
      <c r="G111" s="4">
        <v>7</v>
      </c>
      <c r="H111" s="8">
        <v>1.87</v>
      </c>
      <c r="I111" s="4">
        <v>0</v>
      </c>
    </row>
    <row r="112" spans="1:9" x14ac:dyDescent="0.2">
      <c r="A112" s="2">
        <v>20</v>
      </c>
      <c r="B112" s="1" t="s">
        <v>131</v>
      </c>
      <c r="C112" s="4">
        <v>10</v>
      </c>
      <c r="D112" s="8">
        <v>1.26</v>
      </c>
      <c r="E112" s="4">
        <v>5</v>
      </c>
      <c r="F112" s="8">
        <v>1.23</v>
      </c>
      <c r="G112" s="4">
        <v>5</v>
      </c>
      <c r="H112" s="8">
        <v>1.33</v>
      </c>
      <c r="I112" s="4">
        <v>0</v>
      </c>
    </row>
    <row r="113" spans="1:9" x14ac:dyDescent="0.2">
      <c r="A113" s="2">
        <v>20</v>
      </c>
      <c r="B113" s="1" t="s">
        <v>133</v>
      </c>
      <c r="C113" s="4">
        <v>10</v>
      </c>
      <c r="D113" s="8">
        <v>1.26</v>
      </c>
      <c r="E113" s="4">
        <v>9</v>
      </c>
      <c r="F113" s="8">
        <v>2.21</v>
      </c>
      <c r="G113" s="4">
        <v>1</v>
      </c>
      <c r="H113" s="8">
        <v>0.27</v>
      </c>
      <c r="I113" s="4">
        <v>0</v>
      </c>
    </row>
    <row r="114" spans="1:9" x14ac:dyDescent="0.2">
      <c r="A114" s="2">
        <v>20</v>
      </c>
      <c r="B114" s="1" t="s">
        <v>123</v>
      </c>
      <c r="C114" s="4">
        <v>10</v>
      </c>
      <c r="D114" s="8">
        <v>1.26</v>
      </c>
      <c r="E114" s="4">
        <v>4</v>
      </c>
      <c r="F114" s="8">
        <v>0.98</v>
      </c>
      <c r="G114" s="4">
        <v>6</v>
      </c>
      <c r="H114" s="8">
        <v>1.6</v>
      </c>
      <c r="I114" s="4">
        <v>0</v>
      </c>
    </row>
    <row r="115" spans="1:9" x14ac:dyDescent="0.2">
      <c r="A115" s="1"/>
      <c r="C115" s="4"/>
      <c r="D115" s="8"/>
      <c r="E115" s="4"/>
      <c r="F115" s="8"/>
      <c r="G115" s="4"/>
      <c r="H115" s="8"/>
      <c r="I115" s="4"/>
    </row>
    <row r="116" spans="1:9" x14ac:dyDescent="0.2">
      <c r="A116" s="1" t="s">
        <v>5</v>
      </c>
      <c r="C116" s="4"/>
      <c r="D116" s="8"/>
      <c r="E116" s="4"/>
      <c r="F116" s="8"/>
      <c r="G116" s="4"/>
      <c r="H116" s="8"/>
      <c r="I116" s="4"/>
    </row>
    <row r="117" spans="1:9" x14ac:dyDescent="0.2">
      <c r="A117" s="2">
        <v>1</v>
      </c>
      <c r="B117" s="1" t="s">
        <v>115</v>
      </c>
      <c r="C117" s="4">
        <v>16</v>
      </c>
      <c r="D117" s="8">
        <v>8.2899999999999991</v>
      </c>
      <c r="E117" s="4">
        <v>16</v>
      </c>
      <c r="F117" s="8">
        <v>13.79</v>
      </c>
      <c r="G117" s="4">
        <v>0</v>
      </c>
      <c r="H117" s="8">
        <v>0</v>
      </c>
      <c r="I117" s="4">
        <v>0</v>
      </c>
    </row>
    <row r="118" spans="1:9" x14ac:dyDescent="0.2">
      <c r="A118" s="2">
        <v>2</v>
      </c>
      <c r="B118" s="1" t="s">
        <v>138</v>
      </c>
      <c r="C118" s="4">
        <v>11</v>
      </c>
      <c r="D118" s="8">
        <v>5.7</v>
      </c>
      <c r="E118" s="4">
        <v>9</v>
      </c>
      <c r="F118" s="8">
        <v>7.76</v>
      </c>
      <c r="G118" s="4">
        <v>2</v>
      </c>
      <c r="H118" s="8">
        <v>3.23</v>
      </c>
      <c r="I118" s="4">
        <v>0</v>
      </c>
    </row>
    <row r="119" spans="1:9" x14ac:dyDescent="0.2">
      <c r="A119" s="2">
        <v>3</v>
      </c>
      <c r="B119" s="1" t="s">
        <v>116</v>
      </c>
      <c r="C119" s="4">
        <v>9</v>
      </c>
      <c r="D119" s="8">
        <v>4.66</v>
      </c>
      <c r="E119" s="4">
        <v>0</v>
      </c>
      <c r="F119" s="8">
        <v>0</v>
      </c>
      <c r="G119" s="4">
        <v>0</v>
      </c>
      <c r="H119" s="8">
        <v>0</v>
      </c>
      <c r="I119" s="4">
        <v>0</v>
      </c>
    </row>
    <row r="120" spans="1:9" x14ac:dyDescent="0.2">
      <c r="A120" s="2">
        <v>4</v>
      </c>
      <c r="B120" s="1" t="s">
        <v>114</v>
      </c>
      <c r="C120" s="4">
        <v>7</v>
      </c>
      <c r="D120" s="8">
        <v>3.63</v>
      </c>
      <c r="E120" s="4">
        <v>7</v>
      </c>
      <c r="F120" s="8">
        <v>6.03</v>
      </c>
      <c r="G120" s="4">
        <v>0</v>
      </c>
      <c r="H120" s="8">
        <v>0</v>
      </c>
      <c r="I120" s="4">
        <v>0</v>
      </c>
    </row>
    <row r="121" spans="1:9" x14ac:dyDescent="0.2">
      <c r="A121" s="2">
        <v>5</v>
      </c>
      <c r="B121" s="1" t="s">
        <v>103</v>
      </c>
      <c r="C121" s="4">
        <v>6</v>
      </c>
      <c r="D121" s="8">
        <v>3.11</v>
      </c>
      <c r="E121" s="4">
        <v>6</v>
      </c>
      <c r="F121" s="8">
        <v>5.17</v>
      </c>
      <c r="G121" s="4">
        <v>0</v>
      </c>
      <c r="H121" s="8">
        <v>0</v>
      </c>
      <c r="I121" s="4">
        <v>0</v>
      </c>
    </row>
    <row r="122" spans="1:9" x14ac:dyDescent="0.2">
      <c r="A122" s="2">
        <v>6</v>
      </c>
      <c r="B122" s="1" t="s">
        <v>135</v>
      </c>
      <c r="C122" s="4">
        <v>5</v>
      </c>
      <c r="D122" s="8">
        <v>2.59</v>
      </c>
      <c r="E122" s="4">
        <v>5</v>
      </c>
      <c r="F122" s="8">
        <v>4.3099999999999996</v>
      </c>
      <c r="G122" s="4">
        <v>0</v>
      </c>
      <c r="H122" s="8">
        <v>0</v>
      </c>
      <c r="I122" s="4">
        <v>0</v>
      </c>
    </row>
    <row r="123" spans="1:9" x14ac:dyDescent="0.2">
      <c r="A123" s="2">
        <v>6</v>
      </c>
      <c r="B123" s="1" t="s">
        <v>139</v>
      </c>
      <c r="C123" s="4">
        <v>5</v>
      </c>
      <c r="D123" s="8">
        <v>2.59</v>
      </c>
      <c r="E123" s="4">
        <v>4</v>
      </c>
      <c r="F123" s="8">
        <v>3.45</v>
      </c>
      <c r="G123" s="4">
        <v>1</v>
      </c>
      <c r="H123" s="8">
        <v>1.61</v>
      </c>
      <c r="I123" s="4">
        <v>0</v>
      </c>
    </row>
    <row r="124" spans="1:9" x14ac:dyDescent="0.2">
      <c r="A124" s="2">
        <v>6</v>
      </c>
      <c r="B124" s="1" t="s">
        <v>113</v>
      </c>
      <c r="C124" s="4">
        <v>5</v>
      </c>
      <c r="D124" s="8">
        <v>2.59</v>
      </c>
      <c r="E124" s="4">
        <v>4</v>
      </c>
      <c r="F124" s="8">
        <v>3.45</v>
      </c>
      <c r="G124" s="4">
        <v>1</v>
      </c>
      <c r="H124" s="8">
        <v>1.61</v>
      </c>
      <c r="I124" s="4">
        <v>0</v>
      </c>
    </row>
    <row r="125" spans="1:9" x14ac:dyDescent="0.2">
      <c r="A125" s="2">
        <v>6</v>
      </c>
      <c r="B125" s="1" t="s">
        <v>123</v>
      </c>
      <c r="C125" s="4">
        <v>5</v>
      </c>
      <c r="D125" s="8">
        <v>2.59</v>
      </c>
      <c r="E125" s="4">
        <v>4</v>
      </c>
      <c r="F125" s="8">
        <v>3.45</v>
      </c>
      <c r="G125" s="4">
        <v>1</v>
      </c>
      <c r="H125" s="8">
        <v>1.61</v>
      </c>
      <c r="I125" s="4">
        <v>0</v>
      </c>
    </row>
    <row r="126" spans="1:9" x14ac:dyDescent="0.2">
      <c r="A126" s="2">
        <v>10</v>
      </c>
      <c r="B126" s="1" t="s">
        <v>100</v>
      </c>
      <c r="C126" s="4">
        <v>4</v>
      </c>
      <c r="D126" s="8">
        <v>2.0699999999999998</v>
      </c>
      <c r="E126" s="4">
        <v>0</v>
      </c>
      <c r="F126" s="8">
        <v>0</v>
      </c>
      <c r="G126" s="4">
        <v>4</v>
      </c>
      <c r="H126" s="8">
        <v>6.45</v>
      </c>
      <c r="I126" s="4">
        <v>0</v>
      </c>
    </row>
    <row r="127" spans="1:9" x14ac:dyDescent="0.2">
      <c r="A127" s="2">
        <v>10</v>
      </c>
      <c r="B127" s="1" t="s">
        <v>126</v>
      </c>
      <c r="C127" s="4">
        <v>4</v>
      </c>
      <c r="D127" s="8">
        <v>2.0699999999999998</v>
      </c>
      <c r="E127" s="4">
        <v>2</v>
      </c>
      <c r="F127" s="8">
        <v>1.72</v>
      </c>
      <c r="G127" s="4">
        <v>2</v>
      </c>
      <c r="H127" s="8">
        <v>3.23</v>
      </c>
      <c r="I127" s="4">
        <v>0</v>
      </c>
    </row>
    <row r="128" spans="1:9" x14ac:dyDescent="0.2">
      <c r="A128" s="2">
        <v>10</v>
      </c>
      <c r="B128" s="1" t="s">
        <v>128</v>
      </c>
      <c r="C128" s="4">
        <v>4</v>
      </c>
      <c r="D128" s="8">
        <v>2.0699999999999998</v>
      </c>
      <c r="E128" s="4">
        <v>1</v>
      </c>
      <c r="F128" s="8">
        <v>0.86</v>
      </c>
      <c r="G128" s="4">
        <v>3</v>
      </c>
      <c r="H128" s="8">
        <v>4.84</v>
      </c>
      <c r="I128" s="4">
        <v>0</v>
      </c>
    </row>
    <row r="129" spans="1:9" x14ac:dyDescent="0.2">
      <c r="A129" s="2">
        <v>10</v>
      </c>
      <c r="B129" s="1" t="s">
        <v>134</v>
      </c>
      <c r="C129" s="4">
        <v>4</v>
      </c>
      <c r="D129" s="8">
        <v>2.0699999999999998</v>
      </c>
      <c r="E129" s="4">
        <v>3</v>
      </c>
      <c r="F129" s="8">
        <v>2.59</v>
      </c>
      <c r="G129" s="4">
        <v>1</v>
      </c>
      <c r="H129" s="8">
        <v>1.61</v>
      </c>
      <c r="I129" s="4">
        <v>0</v>
      </c>
    </row>
    <row r="130" spans="1:9" x14ac:dyDescent="0.2">
      <c r="A130" s="2">
        <v>10</v>
      </c>
      <c r="B130" s="1" t="s">
        <v>102</v>
      </c>
      <c r="C130" s="4">
        <v>4</v>
      </c>
      <c r="D130" s="8">
        <v>2.0699999999999998</v>
      </c>
      <c r="E130" s="4">
        <v>4</v>
      </c>
      <c r="F130" s="8">
        <v>3.45</v>
      </c>
      <c r="G130" s="4">
        <v>0</v>
      </c>
      <c r="H130" s="8">
        <v>0</v>
      </c>
      <c r="I130" s="4">
        <v>0</v>
      </c>
    </row>
    <row r="131" spans="1:9" x14ac:dyDescent="0.2">
      <c r="A131" s="2">
        <v>10</v>
      </c>
      <c r="B131" s="1" t="s">
        <v>136</v>
      </c>
      <c r="C131" s="4">
        <v>4</v>
      </c>
      <c r="D131" s="8">
        <v>2.0699999999999998</v>
      </c>
      <c r="E131" s="4">
        <v>3</v>
      </c>
      <c r="F131" s="8">
        <v>2.59</v>
      </c>
      <c r="G131" s="4">
        <v>1</v>
      </c>
      <c r="H131" s="8">
        <v>1.61</v>
      </c>
      <c r="I131" s="4">
        <v>0</v>
      </c>
    </row>
    <row r="132" spans="1:9" x14ac:dyDescent="0.2">
      <c r="A132" s="2">
        <v>10</v>
      </c>
      <c r="B132" s="1" t="s">
        <v>104</v>
      </c>
      <c r="C132" s="4">
        <v>4</v>
      </c>
      <c r="D132" s="8">
        <v>2.0699999999999998</v>
      </c>
      <c r="E132" s="4">
        <v>3</v>
      </c>
      <c r="F132" s="8">
        <v>2.59</v>
      </c>
      <c r="G132" s="4">
        <v>1</v>
      </c>
      <c r="H132" s="8">
        <v>1.61</v>
      </c>
      <c r="I132" s="4">
        <v>0</v>
      </c>
    </row>
    <row r="133" spans="1:9" x14ac:dyDescent="0.2">
      <c r="A133" s="2">
        <v>10</v>
      </c>
      <c r="B133" s="1" t="s">
        <v>133</v>
      </c>
      <c r="C133" s="4">
        <v>4</v>
      </c>
      <c r="D133" s="8">
        <v>2.0699999999999998</v>
      </c>
      <c r="E133" s="4">
        <v>4</v>
      </c>
      <c r="F133" s="8">
        <v>3.45</v>
      </c>
      <c r="G133" s="4">
        <v>0</v>
      </c>
      <c r="H133" s="8">
        <v>0</v>
      </c>
      <c r="I133" s="4">
        <v>0</v>
      </c>
    </row>
    <row r="134" spans="1:9" x14ac:dyDescent="0.2">
      <c r="A134" s="2">
        <v>10</v>
      </c>
      <c r="B134" s="1" t="s">
        <v>118</v>
      </c>
      <c r="C134" s="4">
        <v>4</v>
      </c>
      <c r="D134" s="8">
        <v>2.0699999999999998</v>
      </c>
      <c r="E134" s="4">
        <v>4</v>
      </c>
      <c r="F134" s="8">
        <v>3.45</v>
      </c>
      <c r="G134" s="4">
        <v>0</v>
      </c>
      <c r="H134" s="8">
        <v>0</v>
      </c>
      <c r="I134" s="4">
        <v>0</v>
      </c>
    </row>
    <row r="135" spans="1:9" x14ac:dyDescent="0.2">
      <c r="A135" s="2">
        <v>19</v>
      </c>
      <c r="B135" s="1" t="s">
        <v>108</v>
      </c>
      <c r="C135" s="4">
        <v>3</v>
      </c>
      <c r="D135" s="8">
        <v>1.55</v>
      </c>
      <c r="E135" s="4">
        <v>2</v>
      </c>
      <c r="F135" s="8">
        <v>1.72</v>
      </c>
      <c r="G135" s="4">
        <v>1</v>
      </c>
      <c r="H135" s="8">
        <v>1.61</v>
      </c>
      <c r="I135" s="4">
        <v>0</v>
      </c>
    </row>
    <row r="136" spans="1:9" x14ac:dyDescent="0.2">
      <c r="A136" s="2">
        <v>19</v>
      </c>
      <c r="B136" s="1" t="s">
        <v>137</v>
      </c>
      <c r="C136" s="4">
        <v>3</v>
      </c>
      <c r="D136" s="8">
        <v>1.55</v>
      </c>
      <c r="E136" s="4">
        <v>2</v>
      </c>
      <c r="F136" s="8">
        <v>1.72</v>
      </c>
      <c r="G136" s="4">
        <v>1</v>
      </c>
      <c r="H136" s="8">
        <v>1.61</v>
      </c>
      <c r="I136" s="4">
        <v>0</v>
      </c>
    </row>
    <row r="137" spans="1:9" x14ac:dyDescent="0.2">
      <c r="A137" s="2">
        <v>19</v>
      </c>
      <c r="B137" s="1" t="s">
        <v>140</v>
      </c>
      <c r="C137" s="4">
        <v>3</v>
      </c>
      <c r="D137" s="8">
        <v>1.55</v>
      </c>
      <c r="E137" s="4">
        <v>0</v>
      </c>
      <c r="F137" s="8">
        <v>0</v>
      </c>
      <c r="G137" s="4">
        <v>1</v>
      </c>
      <c r="H137" s="8">
        <v>1.61</v>
      </c>
      <c r="I137" s="4">
        <v>0</v>
      </c>
    </row>
    <row r="138" spans="1:9" x14ac:dyDescent="0.2">
      <c r="A138" s="1"/>
      <c r="C138" s="4"/>
      <c r="D138" s="8"/>
      <c r="E138" s="4"/>
      <c r="F138" s="8"/>
      <c r="G138" s="4"/>
      <c r="H138" s="8"/>
      <c r="I138" s="4"/>
    </row>
    <row r="139" spans="1:9" x14ac:dyDescent="0.2">
      <c r="A139" s="1" t="s">
        <v>6</v>
      </c>
      <c r="C139" s="4"/>
      <c r="D139" s="8"/>
      <c r="E139" s="4"/>
      <c r="F139" s="8"/>
      <c r="G139" s="4"/>
      <c r="H139" s="8"/>
      <c r="I139" s="4"/>
    </row>
    <row r="140" spans="1:9" x14ac:dyDescent="0.2">
      <c r="A140" s="2">
        <v>1</v>
      </c>
      <c r="B140" s="1" t="s">
        <v>132</v>
      </c>
      <c r="C140" s="4">
        <v>4</v>
      </c>
      <c r="D140" s="8">
        <v>4.04</v>
      </c>
      <c r="E140" s="4">
        <v>2</v>
      </c>
      <c r="F140" s="8">
        <v>2.74</v>
      </c>
      <c r="G140" s="4">
        <v>2</v>
      </c>
      <c r="H140" s="8">
        <v>11.11</v>
      </c>
      <c r="I140" s="4">
        <v>0</v>
      </c>
    </row>
    <row r="141" spans="1:9" x14ac:dyDescent="0.2">
      <c r="A141" s="2">
        <v>1</v>
      </c>
      <c r="B141" s="1" t="s">
        <v>115</v>
      </c>
      <c r="C141" s="4">
        <v>4</v>
      </c>
      <c r="D141" s="8">
        <v>4.04</v>
      </c>
      <c r="E141" s="4">
        <v>4</v>
      </c>
      <c r="F141" s="8">
        <v>5.48</v>
      </c>
      <c r="G141" s="4">
        <v>0</v>
      </c>
      <c r="H141" s="8">
        <v>0</v>
      </c>
      <c r="I141" s="4">
        <v>0</v>
      </c>
    </row>
    <row r="142" spans="1:9" x14ac:dyDescent="0.2">
      <c r="A142" s="2">
        <v>3</v>
      </c>
      <c r="B142" s="1" t="s">
        <v>141</v>
      </c>
      <c r="C142" s="4">
        <v>3</v>
      </c>
      <c r="D142" s="8">
        <v>3.03</v>
      </c>
      <c r="E142" s="4">
        <v>3</v>
      </c>
      <c r="F142" s="8">
        <v>4.1100000000000003</v>
      </c>
      <c r="G142" s="4">
        <v>0</v>
      </c>
      <c r="H142" s="8">
        <v>0</v>
      </c>
      <c r="I142" s="4">
        <v>0</v>
      </c>
    </row>
    <row r="143" spans="1:9" x14ac:dyDescent="0.2">
      <c r="A143" s="2">
        <v>3</v>
      </c>
      <c r="B143" s="1" t="s">
        <v>136</v>
      </c>
      <c r="C143" s="4">
        <v>3</v>
      </c>
      <c r="D143" s="8">
        <v>3.03</v>
      </c>
      <c r="E143" s="4">
        <v>3</v>
      </c>
      <c r="F143" s="8">
        <v>4.1100000000000003</v>
      </c>
      <c r="G143" s="4">
        <v>0</v>
      </c>
      <c r="H143" s="8">
        <v>0</v>
      </c>
      <c r="I143" s="4">
        <v>0</v>
      </c>
    </row>
    <row r="144" spans="1:9" x14ac:dyDescent="0.2">
      <c r="A144" s="2">
        <v>3</v>
      </c>
      <c r="B144" s="1" t="s">
        <v>103</v>
      </c>
      <c r="C144" s="4">
        <v>3</v>
      </c>
      <c r="D144" s="8">
        <v>3.03</v>
      </c>
      <c r="E144" s="4">
        <v>2</v>
      </c>
      <c r="F144" s="8">
        <v>2.74</v>
      </c>
      <c r="G144" s="4">
        <v>0</v>
      </c>
      <c r="H144" s="8">
        <v>0</v>
      </c>
      <c r="I144" s="4">
        <v>1</v>
      </c>
    </row>
    <row r="145" spans="1:9" x14ac:dyDescent="0.2">
      <c r="A145" s="2">
        <v>3</v>
      </c>
      <c r="B145" s="1" t="s">
        <v>131</v>
      </c>
      <c r="C145" s="4">
        <v>3</v>
      </c>
      <c r="D145" s="8">
        <v>3.03</v>
      </c>
      <c r="E145" s="4">
        <v>3</v>
      </c>
      <c r="F145" s="8">
        <v>4.1100000000000003</v>
      </c>
      <c r="G145" s="4">
        <v>0</v>
      </c>
      <c r="H145" s="8">
        <v>0</v>
      </c>
      <c r="I145" s="4">
        <v>0</v>
      </c>
    </row>
    <row r="146" spans="1:9" x14ac:dyDescent="0.2">
      <c r="A146" s="2">
        <v>3</v>
      </c>
      <c r="B146" s="1" t="s">
        <v>107</v>
      </c>
      <c r="C146" s="4">
        <v>3</v>
      </c>
      <c r="D146" s="8">
        <v>3.03</v>
      </c>
      <c r="E146" s="4">
        <v>3</v>
      </c>
      <c r="F146" s="8">
        <v>4.1100000000000003</v>
      </c>
      <c r="G146" s="4">
        <v>0</v>
      </c>
      <c r="H146" s="8">
        <v>0</v>
      </c>
      <c r="I146" s="4">
        <v>0</v>
      </c>
    </row>
    <row r="147" spans="1:9" x14ac:dyDescent="0.2">
      <c r="A147" s="2">
        <v>3</v>
      </c>
      <c r="B147" s="1" t="s">
        <v>108</v>
      </c>
      <c r="C147" s="4">
        <v>3</v>
      </c>
      <c r="D147" s="8">
        <v>3.03</v>
      </c>
      <c r="E147" s="4">
        <v>3</v>
      </c>
      <c r="F147" s="8">
        <v>4.1100000000000003</v>
      </c>
      <c r="G147" s="4">
        <v>0</v>
      </c>
      <c r="H147" s="8">
        <v>0</v>
      </c>
      <c r="I147" s="4">
        <v>0</v>
      </c>
    </row>
    <row r="148" spans="1:9" x14ac:dyDescent="0.2">
      <c r="A148" s="2">
        <v>3</v>
      </c>
      <c r="B148" s="1" t="s">
        <v>110</v>
      </c>
      <c r="C148" s="4">
        <v>3</v>
      </c>
      <c r="D148" s="8">
        <v>3.03</v>
      </c>
      <c r="E148" s="4">
        <v>3</v>
      </c>
      <c r="F148" s="8">
        <v>4.1100000000000003</v>
      </c>
      <c r="G148" s="4">
        <v>0</v>
      </c>
      <c r="H148" s="8">
        <v>0</v>
      </c>
      <c r="I148" s="4">
        <v>0</v>
      </c>
    </row>
    <row r="149" spans="1:9" x14ac:dyDescent="0.2">
      <c r="A149" s="2">
        <v>3</v>
      </c>
      <c r="B149" s="1" t="s">
        <v>113</v>
      </c>
      <c r="C149" s="4">
        <v>3</v>
      </c>
      <c r="D149" s="8">
        <v>3.03</v>
      </c>
      <c r="E149" s="4">
        <v>2</v>
      </c>
      <c r="F149" s="8">
        <v>2.74</v>
      </c>
      <c r="G149" s="4">
        <v>1</v>
      </c>
      <c r="H149" s="8">
        <v>5.56</v>
      </c>
      <c r="I149" s="4">
        <v>0</v>
      </c>
    </row>
    <row r="150" spans="1:9" x14ac:dyDescent="0.2">
      <c r="A150" s="2">
        <v>3</v>
      </c>
      <c r="B150" s="1" t="s">
        <v>114</v>
      </c>
      <c r="C150" s="4">
        <v>3</v>
      </c>
      <c r="D150" s="8">
        <v>3.03</v>
      </c>
      <c r="E150" s="4">
        <v>3</v>
      </c>
      <c r="F150" s="8">
        <v>4.1100000000000003</v>
      </c>
      <c r="G150" s="4">
        <v>0</v>
      </c>
      <c r="H150" s="8">
        <v>0</v>
      </c>
      <c r="I150" s="4">
        <v>0</v>
      </c>
    </row>
    <row r="151" spans="1:9" x14ac:dyDescent="0.2">
      <c r="A151" s="2">
        <v>3</v>
      </c>
      <c r="B151" s="1" t="s">
        <v>145</v>
      </c>
      <c r="C151" s="4">
        <v>3</v>
      </c>
      <c r="D151" s="8">
        <v>3.03</v>
      </c>
      <c r="E151" s="4">
        <v>0</v>
      </c>
      <c r="F151" s="8">
        <v>0</v>
      </c>
      <c r="G151" s="4">
        <v>1</v>
      </c>
      <c r="H151" s="8">
        <v>5.56</v>
      </c>
      <c r="I151" s="4">
        <v>0</v>
      </c>
    </row>
    <row r="152" spans="1:9" x14ac:dyDescent="0.2">
      <c r="A152" s="2">
        <v>3</v>
      </c>
      <c r="B152" s="1" t="s">
        <v>118</v>
      </c>
      <c r="C152" s="4">
        <v>3</v>
      </c>
      <c r="D152" s="8">
        <v>3.03</v>
      </c>
      <c r="E152" s="4">
        <v>3</v>
      </c>
      <c r="F152" s="8">
        <v>4.1100000000000003</v>
      </c>
      <c r="G152" s="4">
        <v>0</v>
      </c>
      <c r="H152" s="8">
        <v>0</v>
      </c>
      <c r="I152" s="4">
        <v>0</v>
      </c>
    </row>
    <row r="153" spans="1:9" x14ac:dyDescent="0.2">
      <c r="A153" s="2">
        <v>14</v>
      </c>
      <c r="B153" s="1" t="s">
        <v>100</v>
      </c>
      <c r="C153" s="4">
        <v>2</v>
      </c>
      <c r="D153" s="8">
        <v>2.02</v>
      </c>
      <c r="E153" s="4">
        <v>1</v>
      </c>
      <c r="F153" s="8">
        <v>1.37</v>
      </c>
      <c r="G153" s="4">
        <v>1</v>
      </c>
      <c r="H153" s="8">
        <v>5.56</v>
      </c>
      <c r="I153" s="4">
        <v>0</v>
      </c>
    </row>
    <row r="154" spans="1:9" x14ac:dyDescent="0.2">
      <c r="A154" s="2">
        <v>14</v>
      </c>
      <c r="B154" s="1" t="s">
        <v>126</v>
      </c>
      <c r="C154" s="4">
        <v>2</v>
      </c>
      <c r="D154" s="8">
        <v>2.02</v>
      </c>
      <c r="E154" s="4">
        <v>1</v>
      </c>
      <c r="F154" s="8">
        <v>1.37</v>
      </c>
      <c r="G154" s="4">
        <v>1</v>
      </c>
      <c r="H154" s="8">
        <v>5.56</v>
      </c>
      <c r="I154" s="4">
        <v>0</v>
      </c>
    </row>
    <row r="155" spans="1:9" x14ac:dyDescent="0.2">
      <c r="A155" s="2">
        <v>14</v>
      </c>
      <c r="B155" s="1" t="s">
        <v>102</v>
      </c>
      <c r="C155" s="4">
        <v>2</v>
      </c>
      <c r="D155" s="8">
        <v>2.02</v>
      </c>
      <c r="E155" s="4">
        <v>2</v>
      </c>
      <c r="F155" s="8">
        <v>2.74</v>
      </c>
      <c r="G155" s="4">
        <v>0</v>
      </c>
      <c r="H155" s="8">
        <v>0</v>
      </c>
      <c r="I155" s="4">
        <v>0</v>
      </c>
    </row>
    <row r="156" spans="1:9" x14ac:dyDescent="0.2">
      <c r="A156" s="2">
        <v>14</v>
      </c>
      <c r="B156" s="1" t="s">
        <v>142</v>
      </c>
      <c r="C156" s="4">
        <v>2</v>
      </c>
      <c r="D156" s="8">
        <v>2.02</v>
      </c>
      <c r="E156" s="4">
        <v>1</v>
      </c>
      <c r="F156" s="8">
        <v>1.37</v>
      </c>
      <c r="G156" s="4">
        <v>1</v>
      </c>
      <c r="H156" s="8">
        <v>5.56</v>
      </c>
      <c r="I156" s="4">
        <v>0</v>
      </c>
    </row>
    <row r="157" spans="1:9" x14ac:dyDescent="0.2">
      <c r="A157" s="2">
        <v>14</v>
      </c>
      <c r="B157" s="1" t="s">
        <v>104</v>
      </c>
      <c r="C157" s="4">
        <v>2</v>
      </c>
      <c r="D157" s="8">
        <v>2.02</v>
      </c>
      <c r="E157" s="4">
        <v>1</v>
      </c>
      <c r="F157" s="8">
        <v>1.37</v>
      </c>
      <c r="G157" s="4">
        <v>1</v>
      </c>
      <c r="H157" s="8">
        <v>5.56</v>
      </c>
      <c r="I157" s="4">
        <v>0</v>
      </c>
    </row>
    <row r="158" spans="1:9" x14ac:dyDescent="0.2">
      <c r="A158" s="2">
        <v>14</v>
      </c>
      <c r="B158" s="1" t="s">
        <v>105</v>
      </c>
      <c r="C158" s="4">
        <v>2</v>
      </c>
      <c r="D158" s="8">
        <v>2.02</v>
      </c>
      <c r="E158" s="4">
        <v>1</v>
      </c>
      <c r="F158" s="8">
        <v>1.37</v>
      </c>
      <c r="G158" s="4">
        <v>1</v>
      </c>
      <c r="H158" s="8">
        <v>5.56</v>
      </c>
      <c r="I158" s="4">
        <v>0</v>
      </c>
    </row>
    <row r="159" spans="1:9" x14ac:dyDescent="0.2">
      <c r="A159" s="2">
        <v>14</v>
      </c>
      <c r="B159" s="1" t="s">
        <v>143</v>
      </c>
      <c r="C159" s="4">
        <v>2</v>
      </c>
      <c r="D159" s="8">
        <v>2.02</v>
      </c>
      <c r="E159" s="4">
        <v>2</v>
      </c>
      <c r="F159" s="8">
        <v>2.74</v>
      </c>
      <c r="G159" s="4">
        <v>0</v>
      </c>
      <c r="H159" s="8">
        <v>0</v>
      </c>
      <c r="I159" s="4">
        <v>0</v>
      </c>
    </row>
    <row r="160" spans="1:9" x14ac:dyDescent="0.2">
      <c r="A160" s="2">
        <v>14</v>
      </c>
      <c r="B160" s="1" t="s">
        <v>144</v>
      </c>
      <c r="C160" s="4">
        <v>2</v>
      </c>
      <c r="D160" s="8">
        <v>2.02</v>
      </c>
      <c r="E160" s="4">
        <v>1</v>
      </c>
      <c r="F160" s="8">
        <v>1.37</v>
      </c>
      <c r="G160" s="4">
        <v>1</v>
      </c>
      <c r="H160" s="8">
        <v>5.56</v>
      </c>
      <c r="I160" s="4">
        <v>0</v>
      </c>
    </row>
    <row r="161" spans="1:9" x14ac:dyDescent="0.2">
      <c r="A161" s="2">
        <v>14</v>
      </c>
      <c r="B161" s="1" t="s">
        <v>109</v>
      </c>
      <c r="C161" s="4">
        <v>2</v>
      </c>
      <c r="D161" s="8">
        <v>2.02</v>
      </c>
      <c r="E161" s="4">
        <v>0</v>
      </c>
      <c r="F161" s="8">
        <v>0</v>
      </c>
      <c r="G161" s="4">
        <v>2</v>
      </c>
      <c r="H161" s="8">
        <v>11.11</v>
      </c>
      <c r="I161" s="4">
        <v>0</v>
      </c>
    </row>
    <row r="162" spans="1:9" x14ac:dyDescent="0.2">
      <c r="A162" s="2">
        <v>14</v>
      </c>
      <c r="B162" s="1" t="s">
        <v>116</v>
      </c>
      <c r="C162" s="4">
        <v>2</v>
      </c>
      <c r="D162" s="8">
        <v>2.02</v>
      </c>
      <c r="E162" s="4">
        <v>0</v>
      </c>
      <c r="F162" s="8">
        <v>0</v>
      </c>
      <c r="G162" s="4">
        <v>0</v>
      </c>
      <c r="H162" s="8">
        <v>0</v>
      </c>
      <c r="I162" s="4">
        <v>0</v>
      </c>
    </row>
    <row r="163" spans="1:9" x14ac:dyDescent="0.2">
      <c r="A163" s="2">
        <v>14</v>
      </c>
      <c r="B163" s="1" t="s">
        <v>119</v>
      </c>
      <c r="C163" s="4">
        <v>2</v>
      </c>
      <c r="D163" s="8">
        <v>2.02</v>
      </c>
      <c r="E163" s="4">
        <v>2</v>
      </c>
      <c r="F163" s="8">
        <v>2.74</v>
      </c>
      <c r="G163" s="4">
        <v>0</v>
      </c>
      <c r="H163" s="8">
        <v>0</v>
      </c>
      <c r="I163" s="4">
        <v>0</v>
      </c>
    </row>
    <row r="164" spans="1:9" x14ac:dyDescent="0.2">
      <c r="A164" s="2">
        <v>14</v>
      </c>
      <c r="B164" s="1" t="s">
        <v>125</v>
      </c>
      <c r="C164" s="4">
        <v>2</v>
      </c>
      <c r="D164" s="8">
        <v>2.02</v>
      </c>
      <c r="E164" s="4">
        <v>2</v>
      </c>
      <c r="F164" s="8">
        <v>2.74</v>
      </c>
      <c r="G164" s="4">
        <v>0</v>
      </c>
      <c r="H164" s="8">
        <v>0</v>
      </c>
      <c r="I164" s="4">
        <v>0</v>
      </c>
    </row>
    <row r="165" spans="1:9" x14ac:dyDescent="0.2">
      <c r="A165" s="1"/>
      <c r="C165" s="4"/>
      <c r="D165" s="8"/>
      <c r="E165" s="4"/>
      <c r="F165" s="8"/>
      <c r="G165" s="4"/>
      <c r="H165" s="8"/>
      <c r="I165" s="4"/>
    </row>
    <row r="166" spans="1:9" x14ac:dyDescent="0.2">
      <c r="A166" s="1" t="s">
        <v>7</v>
      </c>
      <c r="C166" s="4"/>
      <c r="D166" s="8"/>
      <c r="E166" s="4"/>
      <c r="F166" s="8"/>
      <c r="G166" s="4"/>
      <c r="H166" s="8"/>
      <c r="I166" s="4"/>
    </row>
    <row r="167" spans="1:9" x14ac:dyDescent="0.2">
      <c r="A167" s="2">
        <v>1</v>
      </c>
      <c r="B167" s="1" t="s">
        <v>108</v>
      </c>
      <c r="C167" s="4">
        <v>9</v>
      </c>
      <c r="D167" s="8">
        <v>4.62</v>
      </c>
      <c r="E167" s="4">
        <v>6</v>
      </c>
      <c r="F167" s="8">
        <v>5.61</v>
      </c>
      <c r="G167" s="4">
        <v>3</v>
      </c>
      <c r="H167" s="8">
        <v>4.05</v>
      </c>
      <c r="I167" s="4">
        <v>0</v>
      </c>
    </row>
    <row r="168" spans="1:9" x14ac:dyDescent="0.2">
      <c r="A168" s="2">
        <v>2</v>
      </c>
      <c r="B168" s="1" t="s">
        <v>114</v>
      </c>
      <c r="C168" s="4">
        <v>8</v>
      </c>
      <c r="D168" s="8">
        <v>4.0999999999999996</v>
      </c>
      <c r="E168" s="4">
        <v>8</v>
      </c>
      <c r="F168" s="8">
        <v>7.48</v>
      </c>
      <c r="G168" s="4">
        <v>0</v>
      </c>
      <c r="H168" s="8">
        <v>0</v>
      </c>
      <c r="I168" s="4">
        <v>0</v>
      </c>
    </row>
    <row r="169" spans="1:9" x14ac:dyDescent="0.2">
      <c r="A169" s="2">
        <v>2</v>
      </c>
      <c r="B169" s="1" t="s">
        <v>115</v>
      </c>
      <c r="C169" s="4">
        <v>8</v>
      </c>
      <c r="D169" s="8">
        <v>4.0999999999999996</v>
      </c>
      <c r="E169" s="4">
        <v>8</v>
      </c>
      <c r="F169" s="8">
        <v>7.48</v>
      </c>
      <c r="G169" s="4">
        <v>0</v>
      </c>
      <c r="H169" s="8">
        <v>0</v>
      </c>
      <c r="I169" s="4">
        <v>0</v>
      </c>
    </row>
    <row r="170" spans="1:9" x14ac:dyDescent="0.2">
      <c r="A170" s="2">
        <v>4</v>
      </c>
      <c r="B170" s="1" t="s">
        <v>116</v>
      </c>
      <c r="C170" s="4">
        <v>7</v>
      </c>
      <c r="D170" s="8">
        <v>3.59</v>
      </c>
      <c r="E170" s="4">
        <v>0</v>
      </c>
      <c r="F170" s="8">
        <v>0</v>
      </c>
      <c r="G170" s="4">
        <v>1</v>
      </c>
      <c r="H170" s="8">
        <v>1.35</v>
      </c>
      <c r="I170" s="4">
        <v>0</v>
      </c>
    </row>
    <row r="171" spans="1:9" x14ac:dyDescent="0.2">
      <c r="A171" s="2">
        <v>5</v>
      </c>
      <c r="B171" s="1" t="s">
        <v>100</v>
      </c>
      <c r="C171" s="4">
        <v>6</v>
      </c>
      <c r="D171" s="8">
        <v>3.08</v>
      </c>
      <c r="E171" s="4">
        <v>0</v>
      </c>
      <c r="F171" s="8">
        <v>0</v>
      </c>
      <c r="G171" s="4">
        <v>6</v>
      </c>
      <c r="H171" s="8">
        <v>8.11</v>
      </c>
      <c r="I171" s="4">
        <v>0</v>
      </c>
    </row>
    <row r="172" spans="1:9" x14ac:dyDescent="0.2">
      <c r="A172" s="2">
        <v>5</v>
      </c>
      <c r="B172" s="1" t="s">
        <v>148</v>
      </c>
      <c r="C172" s="4">
        <v>6</v>
      </c>
      <c r="D172" s="8">
        <v>3.08</v>
      </c>
      <c r="E172" s="4">
        <v>2</v>
      </c>
      <c r="F172" s="8">
        <v>1.87</v>
      </c>
      <c r="G172" s="4">
        <v>4</v>
      </c>
      <c r="H172" s="8">
        <v>5.41</v>
      </c>
      <c r="I172" s="4">
        <v>0</v>
      </c>
    </row>
    <row r="173" spans="1:9" x14ac:dyDescent="0.2">
      <c r="A173" s="2">
        <v>7</v>
      </c>
      <c r="B173" s="1" t="s">
        <v>147</v>
      </c>
      <c r="C173" s="4">
        <v>5</v>
      </c>
      <c r="D173" s="8">
        <v>2.56</v>
      </c>
      <c r="E173" s="4">
        <v>4</v>
      </c>
      <c r="F173" s="8">
        <v>3.74</v>
      </c>
      <c r="G173" s="4">
        <v>1</v>
      </c>
      <c r="H173" s="8">
        <v>1.35</v>
      </c>
      <c r="I173" s="4">
        <v>0</v>
      </c>
    </row>
    <row r="174" spans="1:9" x14ac:dyDescent="0.2">
      <c r="A174" s="2">
        <v>8</v>
      </c>
      <c r="B174" s="1" t="s">
        <v>101</v>
      </c>
      <c r="C174" s="4">
        <v>4</v>
      </c>
      <c r="D174" s="8">
        <v>2.0499999999999998</v>
      </c>
      <c r="E174" s="4">
        <v>0</v>
      </c>
      <c r="F174" s="8">
        <v>0</v>
      </c>
      <c r="G174" s="4">
        <v>4</v>
      </c>
      <c r="H174" s="8">
        <v>5.41</v>
      </c>
      <c r="I174" s="4">
        <v>0</v>
      </c>
    </row>
    <row r="175" spans="1:9" x14ac:dyDescent="0.2">
      <c r="A175" s="2">
        <v>8</v>
      </c>
      <c r="B175" s="1" t="s">
        <v>151</v>
      </c>
      <c r="C175" s="4">
        <v>4</v>
      </c>
      <c r="D175" s="8">
        <v>2.0499999999999998</v>
      </c>
      <c r="E175" s="4">
        <v>2</v>
      </c>
      <c r="F175" s="8">
        <v>1.87</v>
      </c>
      <c r="G175" s="4">
        <v>2</v>
      </c>
      <c r="H175" s="8">
        <v>2.7</v>
      </c>
      <c r="I175" s="4">
        <v>0</v>
      </c>
    </row>
    <row r="176" spans="1:9" x14ac:dyDescent="0.2">
      <c r="A176" s="2">
        <v>8</v>
      </c>
      <c r="B176" s="1" t="s">
        <v>104</v>
      </c>
      <c r="C176" s="4">
        <v>4</v>
      </c>
      <c r="D176" s="8">
        <v>2.0499999999999998</v>
      </c>
      <c r="E176" s="4">
        <v>3</v>
      </c>
      <c r="F176" s="8">
        <v>2.8</v>
      </c>
      <c r="G176" s="4">
        <v>1</v>
      </c>
      <c r="H176" s="8">
        <v>1.35</v>
      </c>
      <c r="I176" s="4">
        <v>0</v>
      </c>
    </row>
    <row r="177" spans="1:9" x14ac:dyDescent="0.2">
      <c r="A177" s="2">
        <v>8</v>
      </c>
      <c r="B177" s="1" t="s">
        <v>106</v>
      </c>
      <c r="C177" s="4">
        <v>4</v>
      </c>
      <c r="D177" s="8">
        <v>2.0499999999999998</v>
      </c>
      <c r="E177" s="4">
        <v>1</v>
      </c>
      <c r="F177" s="8">
        <v>0.93</v>
      </c>
      <c r="G177" s="4">
        <v>3</v>
      </c>
      <c r="H177" s="8">
        <v>4.05</v>
      </c>
      <c r="I177" s="4">
        <v>0</v>
      </c>
    </row>
    <row r="178" spans="1:9" x14ac:dyDescent="0.2">
      <c r="A178" s="2">
        <v>8</v>
      </c>
      <c r="B178" s="1" t="s">
        <v>143</v>
      </c>
      <c r="C178" s="4">
        <v>4</v>
      </c>
      <c r="D178" s="8">
        <v>2.0499999999999998</v>
      </c>
      <c r="E178" s="4">
        <v>4</v>
      </c>
      <c r="F178" s="8">
        <v>3.74</v>
      </c>
      <c r="G178" s="4">
        <v>0</v>
      </c>
      <c r="H178" s="8">
        <v>0</v>
      </c>
      <c r="I178" s="4">
        <v>0</v>
      </c>
    </row>
    <row r="179" spans="1:9" x14ac:dyDescent="0.2">
      <c r="A179" s="2">
        <v>8</v>
      </c>
      <c r="B179" s="1" t="s">
        <v>153</v>
      </c>
      <c r="C179" s="4">
        <v>4</v>
      </c>
      <c r="D179" s="8">
        <v>2.0499999999999998</v>
      </c>
      <c r="E179" s="4">
        <v>1</v>
      </c>
      <c r="F179" s="8">
        <v>0.93</v>
      </c>
      <c r="G179" s="4">
        <v>2</v>
      </c>
      <c r="H179" s="8">
        <v>2.7</v>
      </c>
      <c r="I179" s="4">
        <v>1</v>
      </c>
    </row>
    <row r="180" spans="1:9" x14ac:dyDescent="0.2">
      <c r="A180" s="2">
        <v>14</v>
      </c>
      <c r="B180" s="1" t="s">
        <v>126</v>
      </c>
      <c r="C180" s="4">
        <v>3</v>
      </c>
      <c r="D180" s="8">
        <v>1.54</v>
      </c>
      <c r="E180" s="4">
        <v>2</v>
      </c>
      <c r="F180" s="8">
        <v>1.87</v>
      </c>
      <c r="G180" s="4">
        <v>1</v>
      </c>
      <c r="H180" s="8">
        <v>1.35</v>
      </c>
      <c r="I180" s="4">
        <v>0</v>
      </c>
    </row>
    <row r="181" spans="1:9" x14ac:dyDescent="0.2">
      <c r="A181" s="2">
        <v>14</v>
      </c>
      <c r="B181" s="1" t="s">
        <v>146</v>
      </c>
      <c r="C181" s="4">
        <v>3</v>
      </c>
      <c r="D181" s="8">
        <v>1.54</v>
      </c>
      <c r="E181" s="4">
        <v>2</v>
      </c>
      <c r="F181" s="8">
        <v>1.87</v>
      </c>
      <c r="G181" s="4">
        <v>1</v>
      </c>
      <c r="H181" s="8">
        <v>1.35</v>
      </c>
      <c r="I181" s="4">
        <v>0</v>
      </c>
    </row>
    <row r="182" spans="1:9" x14ac:dyDescent="0.2">
      <c r="A182" s="2">
        <v>14</v>
      </c>
      <c r="B182" s="1" t="s">
        <v>149</v>
      </c>
      <c r="C182" s="4">
        <v>3</v>
      </c>
      <c r="D182" s="8">
        <v>1.54</v>
      </c>
      <c r="E182" s="4">
        <v>0</v>
      </c>
      <c r="F182" s="8">
        <v>0</v>
      </c>
      <c r="G182" s="4">
        <v>3</v>
      </c>
      <c r="H182" s="8">
        <v>4.05</v>
      </c>
      <c r="I182" s="4">
        <v>0</v>
      </c>
    </row>
    <row r="183" spans="1:9" x14ac:dyDescent="0.2">
      <c r="A183" s="2">
        <v>14</v>
      </c>
      <c r="B183" s="1" t="s">
        <v>150</v>
      </c>
      <c r="C183" s="4">
        <v>3</v>
      </c>
      <c r="D183" s="8">
        <v>1.54</v>
      </c>
      <c r="E183" s="4">
        <v>2</v>
      </c>
      <c r="F183" s="8">
        <v>1.87</v>
      </c>
      <c r="G183" s="4">
        <v>1</v>
      </c>
      <c r="H183" s="8">
        <v>1.35</v>
      </c>
      <c r="I183" s="4">
        <v>0</v>
      </c>
    </row>
    <row r="184" spans="1:9" x14ac:dyDescent="0.2">
      <c r="A184" s="2">
        <v>14</v>
      </c>
      <c r="B184" s="1" t="s">
        <v>142</v>
      </c>
      <c r="C184" s="4">
        <v>3</v>
      </c>
      <c r="D184" s="8">
        <v>1.54</v>
      </c>
      <c r="E184" s="4">
        <v>0</v>
      </c>
      <c r="F184" s="8">
        <v>0</v>
      </c>
      <c r="G184" s="4">
        <v>3</v>
      </c>
      <c r="H184" s="8">
        <v>4.05</v>
      </c>
      <c r="I184" s="4">
        <v>0</v>
      </c>
    </row>
    <row r="185" spans="1:9" x14ac:dyDescent="0.2">
      <c r="A185" s="2">
        <v>14</v>
      </c>
      <c r="B185" s="1" t="s">
        <v>103</v>
      </c>
      <c r="C185" s="4">
        <v>3</v>
      </c>
      <c r="D185" s="8">
        <v>1.54</v>
      </c>
      <c r="E185" s="4">
        <v>3</v>
      </c>
      <c r="F185" s="8">
        <v>2.8</v>
      </c>
      <c r="G185" s="4">
        <v>0</v>
      </c>
      <c r="H185" s="8">
        <v>0</v>
      </c>
      <c r="I185" s="4">
        <v>0</v>
      </c>
    </row>
    <row r="186" spans="1:9" x14ac:dyDescent="0.2">
      <c r="A186" s="2">
        <v>14</v>
      </c>
      <c r="B186" s="1" t="s">
        <v>107</v>
      </c>
      <c r="C186" s="4">
        <v>3</v>
      </c>
      <c r="D186" s="8">
        <v>1.54</v>
      </c>
      <c r="E186" s="4">
        <v>1</v>
      </c>
      <c r="F186" s="8">
        <v>0.93</v>
      </c>
      <c r="G186" s="4">
        <v>2</v>
      </c>
      <c r="H186" s="8">
        <v>2.7</v>
      </c>
      <c r="I186" s="4">
        <v>0</v>
      </c>
    </row>
    <row r="187" spans="1:9" x14ac:dyDescent="0.2">
      <c r="A187" s="2">
        <v>14</v>
      </c>
      <c r="B187" s="1" t="s">
        <v>144</v>
      </c>
      <c r="C187" s="4">
        <v>3</v>
      </c>
      <c r="D187" s="8">
        <v>1.54</v>
      </c>
      <c r="E187" s="4">
        <v>3</v>
      </c>
      <c r="F187" s="8">
        <v>2.8</v>
      </c>
      <c r="G187" s="4">
        <v>0</v>
      </c>
      <c r="H187" s="8">
        <v>0</v>
      </c>
      <c r="I187" s="4">
        <v>0</v>
      </c>
    </row>
    <row r="188" spans="1:9" x14ac:dyDescent="0.2">
      <c r="A188" s="2">
        <v>14</v>
      </c>
      <c r="B188" s="1" t="s">
        <v>133</v>
      </c>
      <c r="C188" s="4">
        <v>3</v>
      </c>
      <c r="D188" s="8">
        <v>1.54</v>
      </c>
      <c r="E188" s="4">
        <v>1</v>
      </c>
      <c r="F188" s="8">
        <v>0.93</v>
      </c>
      <c r="G188" s="4">
        <v>2</v>
      </c>
      <c r="H188" s="8">
        <v>2.7</v>
      </c>
      <c r="I188" s="4">
        <v>0</v>
      </c>
    </row>
    <row r="189" spans="1:9" x14ac:dyDescent="0.2">
      <c r="A189" s="2">
        <v>14</v>
      </c>
      <c r="B189" s="1" t="s">
        <v>110</v>
      </c>
      <c r="C189" s="4">
        <v>3</v>
      </c>
      <c r="D189" s="8">
        <v>1.54</v>
      </c>
      <c r="E189" s="4">
        <v>3</v>
      </c>
      <c r="F189" s="8">
        <v>2.8</v>
      </c>
      <c r="G189" s="4">
        <v>0</v>
      </c>
      <c r="H189" s="8">
        <v>0</v>
      </c>
      <c r="I189" s="4">
        <v>0</v>
      </c>
    </row>
    <row r="190" spans="1:9" x14ac:dyDescent="0.2">
      <c r="A190" s="2">
        <v>14</v>
      </c>
      <c r="B190" s="1" t="s">
        <v>113</v>
      </c>
      <c r="C190" s="4">
        <v>3</v>
      </c>
      <c r="D190" s="8">
        <v>1.54</v>
      </c>
      <c r="E190" s="4">
        <v>3</v>
      </c>
      <c r="F190" s="8">
        <v>2.8</v>
      </c>
      <c r="G190" s="4">
        <v>0</v>
      </c>
      <c r="H190" s="8">
        <v>0</v>
      </c>
      <c r="I190" s="4">
        <v>0</v>
      </c>
    </row>
    <row r="191" spans="1:9" x14ac:dyDescent="0.2">
      <c r="A191" s="2">
        <v>14</v>
      </c>
      <c r="B191" s="1" t="s">
        <v>140</v>
      </c>
      <c r="C191" s="4">
        <v>3</v>
      </c>
      <c r="D191" s="8">
        <v>1.54</v>
      </c>
      <c r="E191" s="4">
        <v>0</v>
      </c>
      <c r="F191" s="8">
        <v>0</v>
      </c>
      <c r="G191" s="4">
        <v>0</v>
      </c>
      <c r="H191" s="8">
        <v>0</v>
      </c>
      <c r="I191" s="4">
        <v>0</v>
      </c>
    </row>
    <row r="192" spans="1:9" x14ac:dyDescent="0.2">
      <c r="A192" s="2">
        <v>14</v>
      </c>
      <c r="B192" s="1" t="s">
        <v>152</v>
      </c>
      <c r="C192" s="4">
        <v>3</v>
      </c>
      <c r="D192" s="8">
        <v>1.54</v>
      </c>
      <c r="E192" s="4">
        <v>0</v>
      </c>
      <c r="F192" s="8">
        <v>0</v>
      </c>
      <c r="G192" s="4">
        <v>3</v>
      </c>
      <c r="H192" s="8">
        <v>4.05</v>
      </c>
      <c r="I192" s="4">
        <v>0</v>
      </c>
    </row>
    <row r="193" spans="1:9" x14ac:dyDescent="0.2">
      <c r="A193" s="2">
        <v>14</v>
      </c>
      <c r="B193" s="1" t="s">
        <v>125</v>
      </c>
      <c r="C193" s="4">
        <v>3</v>
      </c>
      <c r="D193" s="8">
        <v>1.54</v>
      </c>
      <c r="E193" s="4">
        <v>1</v>
      </c>
      <c r="F193" s="8">
        <v>0.93</v>
      </c>
      <c r="G193" s="4">
        <v>2</v>
      </c>
      <c r="H193" s="8">
        <v>2.7</v>
      </c>
      <c r="I193" s="4">
        <v>0</v>
      </c>
    </row>
    <row r="194" spans="1:9" x14ac:dyDescent="0.2">
      <c r="A194" s="1"/>
      <c r="C194" s="4"/>
      <c r="D194" s="8"/>
      <c r="E194" s="4"/>
      <c r="F194" s="8"/>
      <c r="G194" s="4"/>
      <c r="H194" s="8"/>
      <c r="I194" s="4"/>
    </row>
    <row r="195" spans="1:9" x14ac:dyDescent="0.2">
      <c r="A195" s="1" t="s">
        <v>8</v>
      </c>
      <c r="C195" s="4"/>
      <c r="D195" s="8"/>
      <c r="E195" s="4"/>
      <c r="F195" s="8"/>
      <c r="G195" s="4"/>
      <c r="H195" s="8"/>
      <c r="I195" s="4"/>
    </row>
    <row r="196" spans="1:9" x14ac:dyDescent="0.2">
      <c r="A196" s="2">
        <v>1</v>
      </c>
      <c r="B196" s="1" t="s">
        <v>115</v>
      </c>
      <c r="C196" s="4">
        <v>24</v>
      </c>
      <c r="D196" s="8">
        <v>7.23</v>
      </c>
      <c r="E196" s="4">
        <v>21</v>
      </c>
      <c r="F196" s="8">
        <v>12.35</v>
      </c>
      <c r="G196" s="4">
        <v>3</v>
      </c>
      <c r="H196" s="8">
        <v>2.08</v>
      </c>
      <c r="I196" s="4">
        <v>0</v>
      </c>
    </row>
    <row r="197" spans="1:9" x14ac:dyDescent="0.2">
      <c r="A197" s="2">
        <v>2</v>
      </c>
      <c r="B197" s="1" t="s">
        <v>100</v>
      </c>
      <c r="C197" s="4">
        <v>18</v>
      </c>
      <c r="D197" s="8">
        <v>5.42</v>
      </c>
      <c r="E197" s="4">
        <v>1</v>
      </c>
      <c r="F197" s="8">
        <v>0.59</v>
      </c>
      <c r="G197" s="4">
        <v>17</v>
      </c>
      <c r="H197" s="8">
        <v>11.81</v>
      </c>
      <c r="I197" s="4">
        <v>0</v>
      </c>
    </row>
    <row r="198" spans="1:9" x14ac:dyDescent="0.2">
      <c r="A198" s="2">
        <v>3</v>
      </c>
      <c r="B198" s="1" t="s">
        <v>114</v>
      </c>
      <c r="C198" s="4">
        <v>14</v>
      </c>
      <c r="D198" s="8">
        <v>4.22</v>
      </c>
      <c r="E198" s="4">
        <v>14</v>
      </c>
      <c r="F198" s="8">
        <v>8.24</v>
      </c>
      <c r="G198" s="4">
        <v>0</v>
      </c>
      <c r="H198" s="8">
        <v>0</v>
      </c>
      <c r="I198" s="4">
        <v>0</v>
      </c>
    </row>
    <row r="199" spans="1:9" x14ac:dyDescent="0.2">
      <c r="A199" s="2">
        <v>4</v>
      </c>
      <c r="B199" s="1" t="s">
        <v>108</v>
      </c>
      <c r="C199" s="4">
        <v>13</v>
      </c>
      <c r="D199" s="8">
        <v>3.92</v>
      </c>
      <c r="E199" s="4">
        <v>10</v>
      </c>
      <c r="F199" s="8">
        <v>5.88</v>
      </c>
      <c r="G199" s="4">
        <v>3</v>
      </c>
      <c r="H199" s="8">
        <v>2.08</v>
      </c>
      <c r="I199" s="4">
        <v>0</v>
      </c>
    </row>
    <row r="200" spans="1:9" x14ac:dyDescent="0.2">
      <c r="A200" s="2">
        <v>5</v>
      </c>
      <c r="B200" s="1" t="s">
        <v>116</v>
      </c>
      <c r="C200" s="4">
        <v>11</v>
      </c>
      <c r="D200" s="8">
        <v>3.31</v>
      </c>
      <c r="E200" s="4">
        <v>0</v>
      </c>
      <c r="F200" s="8">
        <v>0</v>
      </c>
      <c r="G200" s="4">
        <v>0</v>
      </c>
      <c r="H200" s="8">
        <v>0</v>
      </c>
      <c r="I200" s="4">
        <v>0</v>
      </c>
    </row>
    <row r="201" spans="1:9" x14ac:dyDescent="0.2">
      <c r="A201" s="2">
        <v>6</v>
      </c>
      <c r="B201" s="1" t="s">
        <v>109</v>
      </c>
      <c r="C201" s="4">
        <v>8</v>
      </c>
      <c r="D201" s="8">
        <v>2.41</v>
      </c>
      <c r="E201" s="4">
        <v>5</v>
      </c>
      <c r="F201" s="8">
        <v>2.94</v>
      </c>
      <c r="G201" s="4">
        <v>3</v>
      </c>
      <c r="H201" s="8">
        <v>2.08</v>
      </c>
      <c r="I201" s="4">
        <v>0</v>
      </c>
    </row>
    <row r="202" spans="1:9" x14ac:dyDescent="0.2">
      <c r="A202" s="2">
        <v>7</v>
      </c>
      <c r="B202" s="1" t="s">
        <v>147</v>
      </c>
      <c r="C202" s="4">
        <v>7</v>
      </c>
      <c r="D202" s="8">
        <v>2.11</v>
      </c>
      <c r="E202" s="4">
        <v>6</v>
      </c>
      <c r="F202" s="8">
        <v>3.53</v>
      </c>
      <c r="G202" s="4">
        <v>1</v>
      </c>
      <c r="H202" s="8">
        <v>0.69</v>
      </c>
      <c r="I202" s="4">
        <v>0</v>
      </c>
    </row>
    <row r="203" spans="1:9" x14ac:dyDescent="0.2">
      <c r="A203" s="2">
        <v>7</v>
      </c>
      <c r="B203" s="1" t="s">
        <v>128</v>
      </c>
      <c r="C203" s="4">
        <v>7</v>
      </c>
      <c r="D203" s="8">
        <v>2.11</v>
      </c>
      <c r="E203" s="4">
        <v>2</v>
      </c>
      <c r="F203" s="8">
        <v>1.18</v>
      </c>
      <c r="G203" s="4">
        <v>5</v>
      </c>
      <c r="H203" s="8">
        <v>3.47</v>
      </c>
      <c r="I203" s="4">
        <v>0</v>
      </c>
    </row>
    <row r="204" spans="1:9" x14ac:dyDescent="0.2">
      <c r="A204" s="2">
        <v>9</v>
      </c>
      <c r="B204" s="1" t="s">
        <v>126</v>
      </c>
      <c r="C204" s="4">
        <v>6</v>
      </c>
      <c r="D204" s="8">
        <v>1.81</v>
      </c>
      <c r="E204" s="4">
        <v>4</v>
      </c>
      <c r="F204" s="8">
        <v>2.35</v>
      </c>
      <c r="G204" s="4">
        <v>2</v>
      </c>
      <c r="H204" s="8">
        <v>1.39</v>
      </c>
      <c r="I204" s="4">
        <v>0</v>
      </c>
    </row>
    <row r="205" spans="1:9" x14ac:dyDescent="0.2">
      <c r="A205" s="2">
        <v>9</v>
      </c>
      <c r="B205" s="1" t="s">
        <v>148</v>
      </c>
      <c r="C205" s="4">
        <v>6</v>
      </c>
      <c r="D205" s="8">
        <v>1.81</v>
      </c>
      <c r="E205" s="4">
        <v>2</v>
      </c>
      <c r="F205" s="8">
        <v>1.18</v>
      </c>
      <c r="G205" s="4">
        <v>4</v>
      </c>
      <c r="H205" s="8">
        <v>2.78</v>
      </c>
      <c r="I205" s="4">
        <v>0</v>
      </c>
    </row>
    <row r="206" spans="1:9" x14ac:dyDescent="0.2">
      <c r="A206" s="2">
        <v>9</v>
      </c>
      <c r="B206" s="1" t="s">
        <v>104</v>
      </c>
      <c r="C206" s="4">
        <v>6</v>
      </c>
      <c r="D206" s="8">
        <v>1.81</v>
      </c>
      <c r="E206" s="4">
        <v>6</v>
      </c>
      <c r="F206" s="8">
        <v>3.53</v>
      </c>
      <c r="G206" s="4">
        <v>0</v>
      </c>
      <c r="H206" s="8">
        <v>0</v>
      </c>
      <c r="I206" s="4">
        <v>0</v>
      </c>
    </row>
    <row r="207" spans="1:9" x14ac:dyDescent="0.2">
      <c r="A207" s="2">
        <v>9</v>
      </c>
      <c r="B207" s="1" t="s">
        <v>122</v>
      </c>
      <c r="C207" s="4">
        <v>6</v>
      </c>
      <c r="D207" s="8">
        <v>1.81</v>
      </c>
      <c r="E207" s="4">
        <v>3</v>
      </c>
      <c r="F207" s="8">
        <v>1.76</v>
      </c>
      <c r="G207" s="4">
        <v>2</v>
      </c>
      <c r="H207" s="8">
        <v>1.39</v>
      </c>
      <c r="I207" s="4">
        <v>0</v>
      </c>
    </row>
    <row r="208" spans="1:9" x14ac:dyDescent="0.2">
      <c r="A208" s="2">
        <v>9</v>
      </c>
      <c r="B208" s="1" t="s">
        <v>133</v>
      </c>
      <c r="C208" s="4">
        <v>6</v>
      </c>
      <c r="D208" s="8">
        <v>1.81</v>
      </c>
      <c r="E208" s="4">
        <v>5</v>
      </c>
      <c r="F208" s="8">
        <v>2.94</v>
      </c>
      <c r="G208" s="4">
        <v>1</v>
      </c>
      <c r="H208" s="8">
        <v>0.69</v>
      </c>
      <c r="I208" s="4">
        <v>0</v>
      </c>
    </row>
    <row r="209" spans="1:9" x14ac:dyDescent="0.2">
      <c r="A209" s="2">
        <v>9</v>
      </c>
      <c r="B209" s="1" t="s">
        <v>119</v>
      </c>
      <c r="C209" s="4">
        <v>6</v>
      </c>
      <c r="D209" s="8">
        <v>1.81</v>
      </c>
      <c r="E209" s="4">
        <v>6</v>
      </c>
      <c r="F209" s="8">
        <v>3.53</v>
      </c>
      <c r="G209" s="4">
        <v>0</v>
      </c>
      <c r="H209" s="8">
        <v>0</v>
      </c>
      <c r="I209" s="4">
        <v>0</v>
      </c>
    </row>
    <row r="210" spans="1:9" x14ac:dyDescent="0.2">
      <c r="A210" s="2">
        <v>15</v>
      </c>
      <c r="B210" s="1" t="s">
        <v>124</v>
      </c>
      <c r="C210" s="4">
        <v>5</v>
      </c>
      <c r="D210" s="8">
        <v>1.51</v>
      </c>
      <c r="E210" s="4">
        <v>2</v>
      </c>
      <c r="F210" s="8">
        <v>1.18</v>
      </c>
      <c r="G210" s="4">
        <v>3</v>
      </c>
      <c r="H210" s="8">
        <v>2.08</v>
      </c>
      <c r="I210" s="4">
        <v>0</v>
      </c>
    </row>
    <row r="211" spans="1:9" x14ac:dyDescent="0.2">
      <c r="A211" s="2">
        <v>15</v>
      </c>
      <c r="B211" s="1" t="s">
        <v>154</v>
      </c>
      <c r="C211" s="4">
        <v>5</v>
      </c>
      <c r="D211" s="8">
        <v>1.51</v>
      </c>
      <c r="E211" s="4">
        <v>0</v>
      </c>
      <c r="F211" s="8">
        <v>0</v>
      </c>
      <c r="G211" s="4">
        <v>5</v>
      </c>
      <c r="H211" s="8">
        <v>3.47</v>
      </c>
      <c r="I211" s="4">
        <v>0</v>
      </c>
    </row>
    <row r="212" spans="1:9" x14ac:dyDescent="0.2">
      <c r="A212" s="2">
        <v>15</v>
      </c>
      <c r="B212" s="1" t="s">
        <v>103</v>
      </c>
      <c r="C212" s="4">
        <v>5</v>
      </c>
      <c r="D212" s="8">
        <v>1.51</v>
      </c>
      <c r="E212" s="4">
        <v>4</v>
      </c>
      <c r="F212" s="8">
        <v>2.35</v>
      </c>
      <c r="G212" s="4">
        <v>1</v>
      </c>
      <c r="H212" s="8">
        <v>0.69</v>
      </c>
      <c r="I212" s="4">
        <v>0</v>
      </c>
    </row>
    <row r="213" spans="1:9" x14ac:dyDescent="0.2">
      <c r="A213" s="2">
        <v>15</v>
      </c>
      <c r="B213" s="1" t="s">
        <v>105</v>
      </c>
      <c r="C213" s="4">
        <v>5</v>
      </c>
      <c r="D213" s="8">
        <v>1.51</v>
      </c>
      <c r="E213" s="4">
        <v>2</v>
      </c>
      <c r="F213" s="8">
        <v>1.18</v>
      </c>
      <c r="G213" s="4">
        <v>3</v>
      </c>
      <c r="H213" s="8">
        <v>2.08</v>
      </c>
      <c r="I213" s="4">
        <v>0</v>
      </c>
    </row>
    <row r="214" spans="1:9" x14ac:dyDescent="0.2">
      <c r="A214" s="2">
        <v>15</v>
      </c>
      <c r="B214" s="1" t="s">
        <v>107</v>
      </c>
      <c r="C214" s="4">
        <v>5</v>
      </c>
      <c r="D214" s="8">
        <v>1.51</v>
      </c>
      <c r="E214" s="4">
        <v>2</v>
      </c>
      <c r="F214" s="8">
        <v>1.18</v>
      </c>
      <c r="G214" s="4">
        <v>3</v>
      </c>
      <c r="H214" s="8">
        <v>2.08</v>
      </c>
      <c r="I214" s="4">
        <v>0</v>
      </c>
    </row>
    <row r="215" spans="1:9" x14ac:dyDescent="0.2">
      <c r="A215" s="2">
        <v>15</v>
      </c>
      <c r="B215" s="1" t="s">
        <v>117</v>
      </c>
      <c r="C215" s="4">
        <v>5</v>
      </c>
      <c r="D215" s="8">
        <v>1.51</v>
      </c>
      <c r="E215" s="4">
        <v>2</v>
      </c>
      <c r="F215" s="8">
        <v>1.18</v>
      </c>
      <c r="G215" s="4">
        <v>3</v>
      </c>
      <c r="H215" s="8">
        <v>2.08</v>
      </c>
      <c r="I215" s="4">
        <v>0</v>
      </c>
    </row>
    <row r="216" spans="1:9" x14ac:dyDescent="0.2">
      <c r="A216" s="2">
        <v>15</v>
      </c>
      <c r="B216" s="1" t="s">
        <v>140</v>
      </c>
      <c r="C216" s="4">
        <v>5</v>
      </c>
      <c r="D216" s="8">
        <v>1.51</v>
      </c>
      <c r="E216" s="4">
        <v>0</v>
      </c>
      <c r="F216" s="8">
        <v>0</v>
      </c>
      <c r="G216" s="4">
        <v>3</v>
      </c>
      <c r="H216" s="8">
        <v>2.08</v>
      </c>
      <c r="I216" s="4">
        <v>0</v>
      </c>
    </row>
    <row r="217" spans="1:9" x14ac:dyDescent="0.2">
      <c r="A217" s="1"/>
      <c r="C217" s="4"/>
      <c r="D217" s="8"/>
      <c r="E217" s="4"/>
      <c r="F217" s="8"/>
      <c r="G217" s="4"/>
      <c r="H217" s="8"/>
      <c r="I217" s="4"/>
    </row>
    <row r="218" spans="1:9" x14ac:dyDescent="0.2">
      <c r="A218" s="1" t="s">
        <v>9</v>
      </c>
      <c r="C218" s="4"/>
      <c r="D218" s="8"/>
      <c r="E218" s="4"/>
      <c r="F218" s="8"/>
      <c r="G218" s="4"/>
      <c r="H218" s="8"/>
      <c r="I218" s="4"/>
    </row>
    <row r="219" spans="1:9" x14ac:dyDescent="0.2">
      <c r="A219" s="2">
        <v>1</v>
      </c>
      <c r="B219" s="1" t="s">
        <v>109</v>
      </c>
      <c r="C219" s="4">
        <v>10</v>
      </c>
      <c r="D219" s="8">
        <v>9.52</v>
      </c>
      <c r="E219" s="4">
        <v>10</v>
      </c>
      <c r="F219" s="8">
        <v>16.13</v>
      </c>
      <c r="G219" s="4">
        <v>0</v>
      </c>
      <c r="H219" s="8">
        <v>0</v>
      </c>
      <c r="I219" s="4">
        <v>0</v>
      </c>
    </row>
    <row r="220" spans="1:9" x14ac:dyDescent="0.2">
      <c r="A220" s="2">
        <v>2</v>
      </c>
      <c r="B220" s="1" t="s">
        <v>108</v>
      </c>
      <c r="C220" s="4">
        <v>6</v>
      </c>
      <c r="D220" s="8">
        <v>5.71</v>
      </c>
      <c r="E220" s="4">
        <v>6</v>
      </c>
      <c r="F220" s="8">
        <v>9.68</v>
      </c>
      <c r="G220" s="4">
        <v>0</v>
      </c>
      <c r="H220" s="8">
        <v>0</v>
      </c>
      <c r="I220" s="4">
        <v>0</v>
      </c>
    </row>
    <row r="221" spans="1:9" x14ac:dyDescent="0.2">
      <c r="A221" s="2">
        <v>2</v>
      </c>
      <c r="B221" s="1" t="s">
        <v>138</v>
      </c>
      <c r="C221" s="4">
        <v>6</v>
      </c>
      <c r="D221" s="8">
        <v>5.71</v>
      </c>
      <c r="E221" s="4">
        <v>3</v>
      </c>
      <c r="F221" s="8">
        <v>4.84</v>
      </c>
      <c r="G221" s="4">
        <v>3</v>
      </c>
      <c r="H221" s="8">
        <v>7.89</v>
      </c>
      <c r="I221" s="4">
        <v>0</v>
      </c>
    </row>
    <row r="222" spans="1:9" x14ac:dyDescent="0.2">
      <c r="A222" s="2">
        <v>4</v>
      </c>
      <c r="B222" s="1" t="s">
        <v>115</v>
      </c>
      <c r="C222" s="4">
        <v>5</v>
      </c>
      <c r="D222" s="8">
        <v>4.76</v>
      </c>
      <c r="E222" s="4">
        <v>5</v>
      </c>
      <c r="F222" s="8">
        <v>8.06</v>
      </c>
      <c r="G222" s="4">
        <v>0</v>
      </c>
      <c r="H222" s="8">
        <v>0</v>
      </c>
      <c r="I222" s="4">
        <v>0</v>
      </c>
    </row>
    <row r="223" spans="1:9" x14ac:dyDescent="0.2">
      <c r="A223" s="2">
        <v>5</v>
      </c>
      <c r="B223" s="1" t="s">
        <v>133</v>
      </c>
      <c r="C223" s="4">
        <v>4</v>
      </c>
      <c r="D223" s="8">
        <v>3.81</v>
      </c>
      <c r="E223" s="4">
        <v>3</v>
      </c>
      <c r="F223" s="8">
        <v>4.84</v>
      </c>
      <c r="G223" s="4">
        <v>1</v>
      </c>
      <c r="H223" s="8">
        <v>2.63</v>
      </c>
      <c r="I223" s="4">
        <v>0</v>
      </c>
    </row>
    <row r="224" spans="1:9" x14ac:dyDescent="0.2">
      <c r="A224" s="2">
        <v>5</v>
      </c>
      <c r="B224" s="1" t="s">
        <v>111</v>
      </c>
      <c r="C224" s="4">
        <v>4</v>
      </c>
      <c r="D224" s="8">
        <v>3.81</v>
      </c>
      <c r="E224" s="4">
        <v>3</v>
      </c>
      <c r="F224" s="8">
        <v>4.84</v>
      </c>
      <c r="G224" s="4">
        <v>1</v>
      </c>
      <c r="H224" s="8">
        <v>2.63</v>
      </c>
      <c r="I224" s="4">
        <v>0</v>
      </c>
    </row>
    <row r="225" spans="1:9" x14ac:dyDescent="0.2">
      <c r="A225" s="2">
        <v>5</v>
      </c>
      <c r="B225" s="1" t="s">
        <v>114</v>
      </c>
      <c r="C225" s="4">
        <v>4</v>
      </c>
      <c r="D225" s="8">
        <v>3.81</v>
      </c>
      <c r="E225" s="4">
        <v>4</v>
      </c>
      <c r="F225" s="8">
        <v>6.45</v>
      </c>
      <c r="G225" s="4">
        <v>0</v>
      </c>
      <c r="H225" s="8">
        <v>0</v>
      </c>
      <c r="I225" s="4">
        <v>0</v>
      </c>
    </row>
    <row r="226" spans="1:9" x14ac:dyDescent="0.2">
      <c r="A226" s="2">
        <v>8</v>
      </c>
      <c r="B226" s="1" t="s">
        <v>100</v>
      </c>
      <c r="C226" s="4">
        <v>3</v>
      </c>
      <c r="D226" s="8">
        <v>2.86</v>
      </c>
      <c r="E226" s="4">
        <v>0</v>
      </c>
      <c r="F226" s="8">
        <v>0</v>
      </c>
      <c r="G226" s="4">
        <v>3</v>
      </c>
      <c r="H226" s="8">
        <v>7.89</v>
      </c>
      <c r="I226" s="4">
        <v>0</v>
      </c>
    </row>
    <row r="227" spans="1:9" x14ac:dyDescent="0.2">
      <c r="A227" s="2">
        <v>8</v>
      </c>
      <c r="B227" s="1" t="s">
        <v>103</v>
      </c>
      <c r="C227" s="4">
        <v>3</v>
      </c>
      <c r="D227" s="8">
        <v>2.86</v>
      </c>
      <c r="E227" s="4">
        <v>2</v>
      </c>
      <c r="F227" s="8">
        <v>3.23</v>
      </c>
      <c r="G227" s="4">
        <v>1</v>
      </c>
      <c r="H227" s="8">
        <v>2.63</v>
      </c>
      <c r="I227" s="4">
        <v>0</v>
      </c>
    </row>
    <row r="228" spans="1:9" x14ac:dyDescent="0.2">
      <c r="A228" s="2">
        <v>8</v>
      </c>
      <c r="B228" s="1" t="s">
        <v>104</v>
      </c>
      <c r="C228" s="4">
        <v>3</v>
      </c>
      <c r="D228" s="8">
        <v>2.86</v>
      </c>
      <c r="E228" s="4">
        <v>0</v>
      </c>
      <c r="F228" s="8">
        <v>0</v>
      </c>
      <c r="G228" s="4">
        <v>3</v>
      </c>
      <c r="H228" s="8">
        <v>7.89</v>
      </c>
      <c r="I228" s="4">
        <v>0</v>
      </c>
    </row>
    <row r="229" spans="1:9" x14ac:dyDescent="0.2">
      <c r="A229" s="2">
        <v>8</v>
      </c>
      <c r="B229" s="1" t="s">
        <v>155</v>
      </c>
      <c r="C229" s="4">
        <v>3</v>
      </c>
      <c r="D229" s="8">
        <v>2.86</v>
      </c>
      <c r="E229" s="4">
        <v>0</v>
      </c>
      <c r="F229" s="8">
        <v>0</v>
      </c>
      <c r="G229" s="4">
        <v>3</v>
      </c>
      <c r="H229" s="8">
        <v>7.89</v>
      </c>
      <c r="I229" s="4">
        <v>0</v>
      </c>
    </row>
    <row r="230" spans="1:9" x14ac:dyDescent="0.2">
      <c r="A230" s="2">
        <v>8</v>
      </c>
      <c r="B230" s="1" t="s">
        <v>110</v>
      </c>
      <c r="C230" s="4">
        <v>3</v>
      </c>
      <c r="D230" s="8">
        <v>2.86</v>
      </c>
      <c r="E230" s="4">
        <v>3</v>
      </c>
      <c r="F230" s="8">
        <v>4.84</v>
      </c>
      <c r="G230" s="4">
        <v>0</v>
      </c>
      <c r="H230" s="8">
        <v>0</v>
      </c>
      <c r="I230" s="4">
        <v>0</v>
      </c>
    </row>
    <row r="231" spans="1:9" x14ac:dyDescent="0.2">
      <c r="A231" s="2">
        <v>8</v>
      </c>
      <c r="B231" s="1" t="s">
        <v>113</v>
      </c>
      <c r="C231" s="4">
        <v>3</v>
      </c>
      <c r="D231" s="8">
        <v>2.86</v>
      </c>
      <c r="E231" s="4">
        <v>2</v>
      </c>
      <c r="F231" s="8">
        <v>3.23</v>
      </c>
      <c r="G231" s="4">
        <v>1</v>
      </c>
      <c r="H231" s="8">
        <v>2.63</v>
      </c>
      <c r="I231" s="4">
        <v>0</v>
      </c>
    </row>
    <row r="232" spans="1:9" x14ac:dyDescent="0.2">
      <c r="A232" s="2">
        <v>8</v>
      </c>
      <c r="B232" s="1" t="s">
        <v>119</v>
      </c>
      <c r="C232" s="4">
        <v>3</v>
      </c>
      <c r="D232" s="8">
        <v>2.86</v>
      </c>
      <c r="E232" s="4">
        <v>2</v>
      </c>
      <c r="F232" s="8">
        <v>3.23</v>
      </c>
      <c r="G232" s="4">
        <v>1</v>
      </c>
      <c r="H232" s="8">
        <v>2.63</v>
      </c>
      <c r="I232" s="4">
        <v>0</v>
      </c>
    </row>
    <row r="233" spans="1:9" x14ac:dyDescent="0.2">
      <c r="A233" s="2">
        <v>15</v>
      </c>
      <c r="B233" s="1" t="s">
        <v>107</v>
      </c>
      <c r="C233" s="4">
        <v>2</v>
      </c>
      <c r="D233" s="8">
        <v>1.9</v>
      </c>
      <c r="E233" s="4">
        <v>1</v>
      </c>
      <c r="F233" s="8">
        <v>1.61</v>
      </c>
      <c r="G233" s="4">
        <v>1</v>
      </c>
      <c r="H233" s="8">
        <v>2.63</v>
      </c>
      <c r="I233" s="4">
        <v>0</v>
      </c>
    </row>
    <row r="234" spans="1:9" x14ac:dyDescent="0.2">
      <c r="A234" s="2">
        <v>15</v>
      </c>
      <c r="B234" s="1" t="s">
        <v>132</v>
      </c>
      <c r="C234" s="4">
        <v>2</v>
      </c>
      <c r="D234" s="8">
        <v>1.9</v>
      </c>
      <c r="E234" s="4">
        <v>0</v>
      </c>
      <c r="F234" s="8">
        <v>0</v>
      </c>
      <c r="G234" s="4">
        <v>2</v>
      </c>
      <c r="H234" s="8">
        <v>5.26</v>
      </c>
      <c r="I234" s="4">
        <v>0</v>
      </c>
    </row>
    <row r="235" spans="1:9" x14ac:dyDescent="0.2">
      <c r="A235" s="2">
        <v>15</v>
      </c>
      <c r="B235" s="1" t="s">
        <v>120</v>
      </c>
      <c r="C235" s="4">
        <v>2</v>
      </c>
      <c r="D235" s="8">
        <v>1.9</v>
      </c>
      <c r="E235" s="4">
        <v>2</v>
      </c>
      <c r="F235" s="8">
        <v>3.23</v>
      </c>
      <c r="G235" s="4">
        <v>0</v>
      </c>
      <c r="H235" s="8">
        <v>0</v>
      </c>
      <c r="I235" s="4">
        <v>0</v>
      </c>
    </row>
    <row r="236" spans="1:9" x14ac:dyDescent="0.2">
      <c r="A236" s="2">
        <v>15</v>
      </c>
      <c r="B236" s="1" t="s">
        <v>121</v>
      </c>
      <c r="C236" s="4">
        <v>2</v>
      </c>
      <c r="D236" s="8">
        <v>1.9</v>
      </c>
      <c r="E236" s="4">
        <v>2</v>
      </c>
      <c r="F236" s="8">
        <v>3.23</v>
      </c>
      <c r="G236" s="4">
        <v>0</v>
      </c>
      <c r="H236" s="8">
        <v>0</v>
      </c>
      <c r="I236" s="4">
        <v>0</v>
      </c>
    </row>
    <row r="237" spans="1:9" x14ac:dyDescent="0.2">
      <c r="A237" s="2">
        <v>15</v>
      </c>
      <c r="B237" s="1" t="s">
        <v>156</v>
      </c>
      <c r="C237" s="4">
        <v>2</v>
      </c>
      <c r="D237" s="8">
        <v>1.9</v>
      </c>
      <c r="E237" s="4">
        <v>2</v>
      </c>
      <c r="F237" s="8">
        <v>3.23</v>
      </c>
      <c r="G237" s="4">
        <v>0</v>
      </c>
      <c r="H237" s="8">
        <v>0</v>
      </c>
      <c r="I237" s="4">
        <v>0</v>
      </c>
    </row>
    <row r="238" spans="1:9" x14ac:dyDescent="0.2">
      <c r="A238" s="2">
        <v>15</v>
      </c>
      <c r="B238" s="1" t="s">
        <v>123</v>
      </c>
      <c r="C238" s="4">
        <v>2</v>
      </c>
      <c r="D238" s="8">
        <v>1.9</v>
      </c>
      <c r="E238" s="4">
        <v>2</v>
      </c>
      <c r="F238" s="8">
        <v>3.23</v>
      </c>
      <c r="G238" s="4">
        <v>0</v>
      </c>
      <c r="H238" s="8">
        <v>0</v>
      </c>
      <c r="I238" s="4">
        <v>0</v>
      </c>
    </row>
    <row r="239" spans="1:9" x14ac:dyDescent="0.2">
      <c r="A239" s="2">
        <v>15</v>
      </c>
      <c r="B239" s="1" t="s">
        <v>157</v>
      </c>
      <c r="C239" s="4">
        <v>2</v>
      </c>
      <c r="D239" s="8">
        <v>1.9</v>
      </c>
      <c r="E239" s="4">
        <v>2</v>
      </c>
      <c r="F239" s="8">
        <v>3.23</v>
      </c>
      <c r="G239" s="4">
        <v>0</v>
      </c>
      <c r="H239" s="8">
        <v>0</v>
      </c>
      <c r="I239" s="4">
        <v>0</v>
      </c>
    </row>
    <row r="240" spans="1:9" x14ac:dyDescent="0.2">
      <c r="A240" s="1"/>
      <c r="C240" s="4"/>
      <c r="D240" s="8"/>
      <c r="E240" s="4"/>
      <c r="F240" s="8"/>
      <c r="G240" s="4"/>
      <c r="H240" s="8"/>
      <c r="I240" s="4"/>
    </row>
    <row r="241" spans="1:9" x14ac:dyDescent="0.2">
      <c r="A241" s="1" t="s">
        <v>10</v>
      </c>
      <c r="C241" s="4"/>
      <c r="D241" s="8"/>
      <c r="E241" s="4"/>
      <c r="F241" s="8"/>
      <c r="G241" s="4"/>
      <c r="H241" s="8"/>
      <c r="I241" s="4"/>
    </row>
    <row r="242" spans="1:9" x14ac:dyDescent="0.2">
      <c r="A242" s="2">
        <v>1</v>
      </c>
      <c r="B242" s="1" t="s">
        <v>109</v>
      </c>
      <c r="C242" s="4">
        <v>21</v>
      </c>
      <c r="D242" s="8">
        <v>6.1</v>
      </c>
      <c r="E242" s="4">
        <v>20</v>
      </c>
      <c r="F242" s="8">
        <v>9.52</v>
      </c>
      <c r="G242" s="4">
        <v>1</v>
      </c>
      <c r="H242" s="8">
        <v>0.81</v>
      </c>
      <c r="I242" s="4">
        <v>0</v>
      </c>
    </row>
    <row r="243" spans="1:9" x14ac:dyDescent="0.2">
      <c r="A243" s="2">
        <v>2</v>
      </c>
      <c r="B243" s="1" t="s">
        <v>115</v>
      </c>
      <c r="C243" s="4">
        <v>15</v>
      </c>
      <c r="D243" s="8">
        <v>4.3600000000000003</v>
      </c>
      <c r="E243" s="4">
        <v>13</v>
      </c>
      <c r="F243" s="8">
        <v>6.19</v>
      </c>
      <c r="G243" s="4">
        <v>2</v>
      </c>
      <c r="H243" s="8">
        <v>1.61</v>
      </c>
      <c r="I243" s="4">
        <v>0</v>
      </c>
    </row>
    <row r="244" spans="1:9" x14ac:dyDescent="0.2">
      <c r="A244" s="2">
        <v>3</v>
      </c>
      <c r="B244" s="1" t="s">
        <v>114</v>
      </c>
      <c r="C244" s="4">
        <v>13</v>
      </c>
      <c r="D244" s="8">
        <v>3.78</v>
      </c>
      <c r="E244" s="4">
        <v>13</v>
      </c>
      <c r="F244" s="8">
        <v>6.19</v>
      </c>
      <c r="G244" s="4">
        <v>0</v>
      </c>
      <c r="H244" s="8">
        <v>0</v>
      </c>
      <c r="I244" s="4">
        <v>0</v>
      </c>
    </row>
    <row r="245" spans="1:9" x14ac:dyDescent="0.2">
      <c r="A245" s="2">
        <v>4</v>
      </c>
      <c r="B245" s="1" t="s">
        <v>126</v>
      </c>
      <c r="C245" s="4">
        <v>11</v>
      </c>
      <c r="D245" s="8">
        <v>3.2</v>
      </c>
      <c r="E245" s="4">
        <v>6</v>
      </c>
      <c r="F245" s="8">
        <v>2.86</v>
      </c>
      <c r="G245" s="4">
        <v>5</v>
      </c>
      <c r="H245" s="8">
        <v>4.03</v>
      </c>
      <c r="I245" s="4">
        <v>0</v>
      </c>
    </row>
    <row r="246" spans="1:9" x14ac:dyDescent="0.2">
      <c r="A246" s="2">
        <v>4</v>
      </c>
      <c r="B246" s="1" t="s">
        <v>105</v>
      </c>
      <c r="C246" s="4">
        <v>11</v>
      </c>
      <c r="D246" s="8">
        <v>3.2</v>
      </c>
      <c r="E246" s="4">
        <v>6</v>
      </c>
      <c r="F246" s="8">
        <v>2.86</v>
      </c>
      <c r="G246" s="4">
        <v>5</v>
      </c>
      <c r="H246" s="8">
        <v>4.03</v>
      </c>
      <c r="I246" s="4">
        <v>0</v>
      </c>
    </row>
    <row r="247" spans="1:9" x14ac:dyDescent="0.2">
      <c r="A247" s="2">
        <v>6</v>
      </c>
      <c r="B247" s="1" t="s">
        <v>118</v>
      </c>
      <c r="C247" s="4">
        <v>10</v>
      </c>
      <c r="D247" s="8">
        <v>2.91</v>
      </c>
      <c r="E247" s="4">
        <v>8</v>
      </c>
      <c r="F247" s="8">
        <v>3.81</v>
      </c>
      <c r="G247" s="4">
        <v>2</v>
      </c>
      <c r="H247" s="8">
        <v>1.61</v>
      </c>
      <c r="I247" s="4">
        <v>0</v>
      </c>
    </row>
    <row r="248" spans="1:9" x14ac:dyDescent="0.2">
      <c r="A248" s="2">
        <v>7</v>
      </c>
      <c r="B248" s="1" t="s">
        <v>108</v>
      </c>
      <c r="C248" s="4">
        <v>9</v>
      </c>
      <c r="D248" s="8">
        <v>2.62</v>
      </c>
      <c r="E248" s="4">
        <v>8</v>
      </c>
      <c r="F248" s="8">
        <v>3.81</v>
      </c>
      <c r="G248" s="4">
        <v>1</v>
      </c>
      <c r="H248" s="8">
        <v>0.81</v>
      </c>
      <c r="I248" s="4">
        <v>0</v>
      </c>
    </row>
    <row r="249" spans="1:9" x14ac:dyDescent="0.2">
      <c r="A249" s="2">
        <v>7</v>
      </c>
      <c r="B249" s="1" t="s">
        <v>138</v>
      </c>
      <c r="C249" s="4">
        <v>9</v>
      </c>
      <c r="D249" s="8">
        <v>2.62</v>
      </c>
      <c r="E249" s="4">
        <v>3</v>
      </c>
      <c r="F249" s="8">
        <v>1.43</v>
      </c>
      <c r="G249" s="4">
        <v>6</v>
      </c>
      <c r="H249" s="8">
        <v>4.84</v>
      </c>
      <c r="I249" s="4">
        <v>0</v>
      </c>
    </row>
    <row r="250" spans="1:9" x14ac:dyDescent="0.2">
      <c r="A250" s="2">
        <v>9</v>
      </c>
      <c r="B250" s="1" t="s">
        <v>124</v>
      </c>
      <c r="C250" s="4">
        <v>8</v>
      </c>
      <c r="D250" s="8">
        <v>2.33</v>
      </c>
      <c r="E250" s="4">
        <v>3</v>
      </c>
      <c r="F250" s="8">
        <v>1.43</v>
      </c>
      <c r="G250" s="4">
        <v>5</v>
      </c>
      <c r="H250" s="8">
        <v>4.03</v>
      </c>
      <c r="I250" s="4">
        <v>0</v>
      </c>
    </row>
    <row r="251" spans="1:9" x14ac:dyDescent="0.2">
      <c r="A251" s="2">
        <v>9</v>
      </c>
      <c r="B251" s="1" t="s">
        <v>136</v>
      </c>
      <c r="C251" s="4">
        <v>8</v>
      </c>
      <c r="D251" s="8">
        <v>2.33</v>
      </c>
      <c r="E251" s="4">
        <v>7</v>
      </c>
      <c r="F251" s="8">
        <v>3.33</v>
      </c>
      <c r="G251" s="4">
        <v>1</v>
      </c>
      <c r="H251" s="8">
        <v>0.81</v>
      </c>
      <c r="I251" s="4">
        <v>0</v>
      </c>
    </row>
    <row r="252" spans="1:9" x14ac:dyDescent="0.2">
      <c r="A252" s="2">
        <v>11</v>
      </c>
      <c r="B252" s="1" t="s">
        <v>100</v>
      </c>
      <c r="C252" s="4">
        <v>7</v>
      </c>
      <c r="D252" s="8">
        <v>2.0299999999999998</v>
      </c>
      <c r="E252" s="4">
        <v>0</v>
      </c>
      <c r="F252" s="8">
        <v>0</v>
      </c>
      <c r="G252" s="4">
        <v>7</v>
      </c>
      <c r="H252" s="8">
        <v>5.65</v>
      </c>
      <c r="I252" s="4">
        <v>0</v>
      </c>
    </row>
    <row r="253" spans="1:9" x14ac:dyDescent="0.2">
      <c r="A253" s="2">
        <v>11</v>
      </c>
      <c r="B253" s="1" t="s">
        <v>104</v>
      </c>
      <c r="C253" s="4">
        <v>7</v>
      </c>
      <c r="D253" s="8">
        <v>2.0299999999999998</v>
      </c>
      <c r="E253" s="4">
        <v>6</v>
      </c>
      <c r="F253" s="8">
        <v>2.86</v>
      </c>
      <c r="G253" s="4">
        <v>1</v>
      </c>
      <c r="H253" s="8">
        <v>0.81</v>
      </c>
      <c r="I253" s="4">
        <v>0</v>
      </c>
    </row>
    <row r="254" spans="1:9" x14ac:dyDescent="0.2">
      <c r="A254" s="2">
        <v>11</v>
      </c>
      <c r="B254" s="1" t="s">
        <v>117</v>
      </c>
      <c r="C254" s="4">
        <v>7</v>
      </c>
      <c r="D254" s="8">
        <v>2.0299999999999998</v>
      </c>
      <c r="E254" s="4">
        <v>6</v>
      </c>
      <c r="F254" s="8">
        <v>2.86</v>
      </c>
      <c r="G254" s="4">
        <v>1</v>
      </c>
      <c r="H254" s="8">
        <v>0.81</v>
      </c>
      <c r="I254" s="4">
        <v>0</v>
      </c>
    </row>
    <row r="255" spans="1:9" x14ac:dyDescent="0.2">
      <c r="A255" s="2">
        <v>14</v>
      </c>
      <c r="B255" s="1" t="s">
        <v>101</v>
      </c>
      <c r="C255" s="4">
        <v>6</v>
      </c>
      <c r="D255" s="8">
        <v>1.74</v>
      </c>
      <c r="E255" s="4">
        <v>3</v>
      </c>
      <c r="F255" s="8">
        <v>1.43</v>
      </c>
      <c r="G255" s="4">
        <v>3</v>
      </c>
      <c r="H255" s="8">
        <v>2.42</v>
      </c>
      <c r="I255" s="4">
        <v>0</v>
      </c>
    </row>
    <row r="256" spans="1:9" x14ac:dyDescent="0.2">
      <c r="A256" s="2">
        <v>14</v>
      </c>
      <c r="B256" s="1" t="s">
        <v>106</v>
      </c>
      <c r="C256" s="4">
        <v>6</v>
      </c>
      <c r="D256" s="8">
        <v>1.74</v>
      </c>
      <c r="E256" s="4">
        <v>5</v>
      </c>
      <c r="F256" s="8">
        <v>2.38</v>
      </c>
      <c r="G256" s="4">
        <v>1</v>
      </c>
      <c r="H256" s="8">
        <v>0.81</v>
      </c>
      <c r="I256" s="4">
        <v>0</v>
      </c>
    </row>
    <row r="257" spans="1:9" x14ac:dyDescent="0.2">
      <c r="A257" s="2">
        <v>14</v>
      </c>
      <c r="B257" s="1" t="s">
        <v>110</v>
      </c>
      <c r="C257" s="4">
        <v>6</v>
      </c>
      <c r="D257" s="8">
        <v>1.74</v>
      </c>
      <c r="E257" s="4">
        <v>4</v>
      </c>
      <c r="F257" s="8">
        <v>1.9</v>
      </c>
      <c r="G257" s="4">
        <v>2</v>
      </c>
      <c r="H257" s="8">
        <v>1.61</v>
      </c>
      <c r="I257" s="4">
        <v>0</v>
      </c>
    </row>
    <row r="258" spans="1:9" x14ac:dyDescent="0.2">
      <c r="A258" s="2">
        <v>14</v>
      </c>
      <c r="B258" s="1" t="s">
        <v>119</v>
      </c>
      <c r="C258" s="4">
        <v>6</v>
      </c>
      <c r="D258" s="8">
        <v>1.74</v>
      </c>
      <c r="E258" s="4">
        <v>6</v>
      </c>
      <c r="F258" s="8">
        <v>2.86</v>
      </c>
      <c r="G258" s="4">
        <v>0</v>
      </c>
      <c r="H258" s="8">
        <v>0</v>
      </c>
      <c r="I258" s="4">
        <v>0</v>
      </c>
    </row>
    <row r="259" spans="1:9" x14ac:dyDescent="0.2">
      <c r="A259" s="2">
        <v>14</v>
      </c>
      <c r="B259" s="1" t="s">
        <v>140</v>
      </c>
      <c r="C259" s="4">
        <v>6</v>
      </c>
      <c r="D259" s="8">
        <v>1.74</v>
      </c>
      <c r="E259" s="4">
        <v>0</v>
      </c>
      <c r="F259" s="8">
        <v>0</v>
      </c>
      <c r="G259" s="4">
        <v>1</v>
      </c>
      <c r="H259" s="8">
        <v>0.81</v>
      </c>
      <c r="I259" s="4">
        <v>0</v>
      </c>
    </row>
    <row r="260" spans="1:9" x14ac:dyDescent="0.2">
      <c r="A260" s="2">
        <v>19</v>
      </c>
      <c r="B260" s="1" t="s">
        <v>107</v>
      </c>
      <c r="C260" s="4">
        <v>5</v>
      </c>
      <c r="D260" s="8">
        <v>1.45</v>
      </c>
      <c r="E260" s="4">
        <v>2</v>
      </c>
      <c r="F260" s="8">
        <v>0.95</v>
      </c>
      <c r="G260" s="4">
        <v>3</v>
      </c>
      <c r="H260" s="8">
        <v>2.42</v>
      </c>
      <c r="I260" s="4">
        <v>0</v>
      </c>
    </row>
    <row r="261" spans="1:9" x14ac:dyDescent="0.2">
      <c r="A261" s="2">
        <v>19</v>
      </c>
      <c r="B261" s="1" t="s">
        <v>125</v>
      </c>
      <c r="C261" s="4">
        <v>5</v>
      </c>
      <c r="D261" s="8">
        <v>1.45</v>
      </c>
      <c r="E261" s="4">
        <v>3</v>
      </c>
      <c r="F261" s="8">
        <v>1.43</v>
      </c>
      <c r="G261" s="4">
        <v>2</v>
      </c>
      <c r="H261" s="8">
        <v>1.61</v>
      </c>
      <c r="I261" s="4">
        <v>0</v>
      </c>
    </row>
    <row r="262" spans="1:9" x14ac:dyDescent="0.2">
      <c r="A262" s="1"/>
      <c r="C262" s="4"/>
      <c r="D262" s="8"/>
      <c r="E262" s="4"/>
      <c r="F262" s="8"/>
      <c r="G262" s="4"/>
      <c r="H262" s="8"/>
      <c r="I262" s="4"/>
    </row>
    <row r="263" spans="1:9" x14ac:dyDescent="0.2">
      <c r="A263" s="1" t="s">
        <v>11</v>
      </c>
      <c r="C263" s="4"/>
      <c r="D263" s="8"/>
      <c r="E263" s="4"/>
      <c r="F263" s="8"/>
      <c r="G263" s="4"/>
      <c r="H263" s="8"/>
      <c r="I263" s="4"/>
    </row>
    <row r="264" spans="1:9" x14ac:dyDescent="0.2">
      <c r="A264" s="2">
        <v>1</v>
      </c>
      <c r="B264" s="1" t="s">
        <v>115</v>
      </c>
      <c r="C264" s="4">
        <v>29</v>
      </c>
      <c r="D264" s="8">
        <v>7.61</v>
      </c>
      <c r="E264" s="4">
        <v>26</v>
      </c>
      <c r="F264" s="8">
        <v>11.11</v>
      </c>
      <c r="G264" s="4">
        <v>3</v>
      </c>
      <c r="H264" s="8">
        <v>2.29</v>
      </c>
      <c r="I264" s="4">
        <v>0</v>
      </c>
    </row>
    <row r="265" spans="1:9" x14ac:dyDescent="0.2">
      <c r="A265" s="2">
        <v>2</v>
      </c>
      <c r="B265" s="1" t="s">
        <v>114</v>
      </c>
      <c r="C265" s="4">
        <v>20</v>
      </c>
      <c r="D265" s="8">
        <v>5.25</v>
      </c>
      <c r="E265" s="4">
        <v>20</v>
      </c>
      <c r="F265" s="8">
        <v>8.5500000000000007</v>
      </c>
      <c r="G265" s="4">
        <v>0</v>
      </c>
      <c r="H265" s="8">
        <v>0</v>
      </c>
      <c r="I265" s="4">
        <v>0</v>
      </c>
    </row>
    <row r="266" spans="1:9" x14ac:dyDescent="0.2">
      <c r="A266" s="2">
        <v>3</v>
      </c>
      <c r="B266" s="1" t="s">
        <v>110</v>
      </c>
      <c r="C266" s="4">
        <v>15</v>
      </c>
      <c r="D266" s="8">
        <v>3.94</v>
      </c>
      <c r="E266" s="4">
        <v>15</v>
      </c>
      <c r="F266" s="8">
        <v>6.41</v>
      </c>
      <c r="G266" s="4">
        <v>0</v>
      </c>
      <c r="H266" s="8">
        <v>0</v>
      </c>
      <c r="I266" s="4">
        <v>0</v>
      </c>
    </row>
    <row r="267" spans="1:9" x14ac:dyDescent="0.2">
      <c r="A267" s="2">
        <v>4</v>
      </c>
      <c r="B267" s="1" t="s">
        <v>116</v>
      </c>
      <c r="C267" s="4">
        <v>12</v>
      </c>
      <c r="D267" s="8">
        <v>3.15</v>
      </c>
      <c r="E267" s="4">
        <v>0</v>
      </c>
      <c r="F267" s="8">
        <v>0</v>
      </c>
      <c r="G267" s="4">
        <v>0</v>
      </c>
      <c r="H267" s="8">
        <v>0</v>
      </c>
      <c r="I267" s="4">
        <v>0</v>
      </c>
    </row>
    <row r="268" spans="1:9" x14ac:dyDescent="0.2">
      <c r="A268" s="2">
        <v>5</v>
      </c>
      <c r="B268" s="1" t="s">
        <v>112</v>
      </c>
      <c r="C268" s="4">
        <v>11</v>
      </c>
      <c r="D268" s="8">
        <v>2.89</v>
      </c>
      <c r="E268" s="4">
        <v>11</v>
      </c>
      <c r="F268" s="8">
        <v>4.7</v>
      </c>
      <c r="G268" s="4">
        <v>0</v>
      </c>
      <c r="H268" s="8">
        <v>0</v>
      </c>
      <c r="I268" s="4">
        <v>0</v>
      </c>
    </row>
    <row r="269" spans="1:9" x14ac:dyDescent="0.2">
      <c r="A269" s="2">
        <v>6</v>
      </c>
      <c r="B269" s="1" t="s">
        <v>100</v>
      </c>
      <c r="C269" s="4">
        <v>9</v>
      </c>
      <c r="D269" s="8">
        <v>2.36</v>
      </c>
      <c r="E269" s="4">
        <v>0</v>
      </c>
      <c r="F269" s="8">
        <v>0</v>
      </c>
      <c r="G269" s="4">
        <v>9</v>
      </c>
      <c r="H269" s="8">
        <v>6.87</v>
      </c>
      <c r="I269" s="4">
        <v>0</v>
      </c>
    </row>
    <row r="270" spans="1:9" x14ac:dyDescent="0.2">
      <c r="A270" s="2">
        <v>6</v>
      </c>
      <c r="B270" s="1" t="s">
        <v>109</v>
      </c>
      <c r="C270" s="4">
        <v>9</v>
      </c>
      <c r="D270" s="8">
        <v>2.36</v>
      </c>
      <c r="E270" s="4">
        <v>8</v>
      </c>
      <c r="F270" s="8">
        <v>3.42</v>
      </c>
      <c r="G270" s="4">
        <v>1</v>
      </c>
      <c r="H270" s="8">
        <v>0.76</v>
      </c>
      <c r="I270" s="4">
        <v>0</v>
      </c>
    </row>
    <row r="271" spans="1:9" x14ac:dyDescent="0.2">
      <c r="A271" s="2">
        <v>6</v>
      </c>
      <c r="B271" s="1" t="s">
        <v>119</v>
      </c>
      <c r="C271" s="4">
        <v>9</v>
      </c>
      <c r="D271" s="8">
        <v>2.36</v>
      </c>
      <c r="E271" s="4">
        <v>9</v>
      </c>
      <c r="F271" s="8">
        <v>3.85</v>
      </c>
      <c r="G271" s="4">
        <v>0</v>
      </c>
      <c r="H271" s="8">
        <v>0</v>
      </c>
      <c r="I271" s="4">
        <v>0</v>
      </c>
    </row>
    <row r="272" spans="1:9" x14ac:dyDescent="0.2">
      <c r="A272" s="2">
        <v>9</v>
      </c>
      <c r="B272" s="1" t="s">
        <v>128</v>
      </c>
      <c r="C272" s="4">
        <v>8</v>
      </c>
      <c r="D272" s="8">
        <v>2.1</v>
      </c>
      <c r="E272" s="4">
        <v>5</v>
      </c>
      <c r="F272" s="8">
        <v>2.14</v>
      </c>
      <c r="G272" s="4">
        <v>3</v>
      </c>
      <c r="H272" s="8">
        <v>2.29</v>
      </c>
      <c r="I272" s="4">
        <v>0</v>
      </c>
    </row>
    <row r="273" spans="1:9" x14ac:dyDescent="0.2">
      <c r="A273" s="2">
        <v>9</v>
      </c>
      <c r="B273" s="1" t="s">
        <v>104</v>
      </c>
      <c r="C273" s="4">
        <v>8</v>
      </c>
      <c r="D273" s="8">
        <v>2.1</v>
      </c>
      <c r="E273" s="4">
        <v>6</v>
      </c>
      <c r="F273" s="8">
        <v>2.56</v>
      </c>
      <c r="G273" s="4">
        <v>2</v>
      </c>
      <c r="H273" s="8">
        <v>1.53</v>
      </c>
      <c r="I273" s="4">
        <v>0</v>
      </c>
    </row>
    <row r="274" spans="1:9" x14ac:dyDescent="0.2">
      <c r="A274" s="2">
        <v>9</v>
      </c>
      <c r="B274" s="1" t="s">
        <v>105</v>
      </c>
      <c r="C274" s="4">
        <v>8</v>
      </c>
      <c r="D274" s="8">
        <v>2.1</v>
      </c>
      <c r="E274" s="4">
        <v>4</v>
      </c>
      <c r="F274" s="8">
        <v>1.71</v>
      </c>
      <c r="G274" s="4">
        <v>4</v>
      </c>
      <c r="H274" s="8">
        <v>3.05</v>
      </c>
      <c r="I274" s="4">
        <v>0</v>
      </c>
    </row>
    <row r="275" spans="1:9" x14ac:dyDescent="0.2">
      <c r="A275" s="2">
        <v>9</v>
      </c>
      <c r="B275" s="1" t="s">
        <v>106</v>
      </c>
      <c r="C275" s="4">
        <v>8</v>
      </c>
      <c r="D275" s="8">
        <v>2.1</v>
      </c>
      <c r="E275" s="4">
        <v>4</v>
      </c>
      <c r="F275" s="8">
        <v>1.71</v>
      </c>
      <c r="G275" s="4">
        <v>4</v>
      </c>
      <c r="H275" s="8">
        <v>3.05</v>
      </c>
      <c r="I275" s="4">
        <v>0</v>
      </c>
    </row>
    <row r="276" spans="1:9" x14ac:dyDescent="0.2">
      <c r="A276" s="2">
        <v>9</v>
      </c>
      <c r="B276" s="1" t="s">
        <v>122</v>
      </c>
      <c r="C276" s="4">
        <v>8</v>
      </c>
      <c r="D276" s="8">
        <v>2.1</v>
      </c>
      <c r="E276" s="4">
        <v>4</v>
      </c>
      <c r="F276" s="8">
        <v>1.71</v>
      </c>
      <c r="G276" s="4">
        <v>4</v>
      </c>
      <c r="H276" s="8">
        <v>3.05</v>
      </c>
      <c r="I276" s="4">
        <v>0</v>
      </c>
    </row>
    <row r="277" spans="1:9" x14ac:dyDescent="0.2">
      <c r="A277" s="2">
        <v>14</v>
      </c>
      <c r="B277" s="1" t="s">
        <v>101</v>
      </c>
      <c r="C277" s="4">
        <v>7</v>
      </c>
      <c r="D277" s="8">
        <v>1.84</v>
      </c>
      <c r="E277" s="4">
        <v>1</v>
      </c>
      <c r="F277" s="8">
        <v>0.43</v>
      </c>
      <c r="G277" s="4">
        <v>6</v>
      </c>
      <c r="H277" s="8">
        <v>4.58</v>
      </c>
      <c r="I277" s="4">
        <v>0</v>
      </c>
    </row>
    <row r="278" spans="1:9" x14ac:dyDescent="0.2">
      <c r="A278" s="2">
        <v>14</v>
      </c>
      <c r="B278" s="1" t="s">
        <v>126</v>
      </c>
      <c r="C278" s="4">
        <v>7</v>
      </c>
      <c r="D278" s="8">
        <v>1.84</v>
      </c>
      <c r="E278" s="4">
        <v>4</v>
      </c>
      <c r="F278" s="8">
        <v>1.71</v>
      </c>
      <c r="G278" s="4">
        <v>3</v>
      </c>
      <c r="H278" s="8">
        <v>2.29</v>
      </c>
      <c r="I278" s="4">
        <v>0</v>
      </c>
    </row>
    <row r="279" spans="1:9" x14ac:dyDescent="0.2">
      <c r="A279" s="2">
        <v>14</v>
      </c>
      <c r="B279" s="1" t="s">
        <v>102</v>
      </c>
      <c r="C279" s="4">
        <v>7</v>
      </c>
      <c r="D279" s="8">
        <v>1.84</v>
      </c>
      <c r="E279" s="4">
        <v>3</v>
      </c>
      <c r="F279" s="8">
        <v>1.28</v>
      </c>
      <c r="G279" s="4">
        <v>4</v>
      </c>
      <c r="H279" s="8">
        <v>3.05</v>
      </c>
      <c r="I279" s="4">
        <v>0</v>
      </c>
    </row>
    <row r="280" spans="1:9" x14ac:dyDescent="0.2">
      <c r="A280" s="2">
        <v>17</v>
      </c>
      <c r="B280" s="1" t="s">
        <v>147</v>
      </c>
      <c r="C280" s="4">
        <v>6</v>
      </c>
      <c r="D280" s="8">
        <v>1.57</v>
      </c>
      <c r="E280" s="4">
        <v>4</v>
      </c>
      <c r="F280" s="8">
        <v>1.71</v>
      </c>
      <c r="G280" s="4">
        <v>2</v>
      </c>
      <c r="H280" s="8">
        <v>1.53</v>
      </c>
      <c r="I280" s="4">
        <v>0</v>
      </c>
    </row>
    <row r="281" spans="1:9" x14ac:dyDescent="0.2">
      <c r="A281" s="2">
        <v>17</v>
      </c>
      <c r="B281" s="1" t="s">
        <v>158</v>
      </c>
      <c r="C281" s="4">
        <v>6</v>
      </c>
      <c r="D281" s="8">
        <v>1.57</v>
      </c>
      <c r="E281" s="4">
        <v>5</v>
      </c>
      <c r="F281" s="8">
        <v>2.14</v>
      </c>
      <c r="G281" s="4">
        <v>1</v>
      </c>
      <c r="H281" s="8">
        <v>0.76</v>
      </c>
      <c r="I281" s="4">
        <v>0</v>
      </c>
    </row>
    <row r="282" spans="1:9" x14ac:dyDescent="0.2">
      <c r="A282" s="2">
        <v>17</v>
      </c>
      <c r="B282" s="1" t="s">
        <v>129</v>
      </c>
      <c r="C282" s="4">
        <v>6</v>
      </c>
      <c r="D282" s="8">
        <v>1.57</v>
      </c>
      <c r="E282" s="4">
        <v>5</v>
      </c>
      <c r="F282" s="8">
        <v>2.14</v>
      </c>
      <c r="G282" s="4">
        <v>1</v>
      </c>
      <c r="H282" s="8">
        <v>0.76</v>
      </c>
      <c r="I282" s="4">
        <v>0</v>
      </c>
    </row>
    <row r="283" spans="1:9" x14ac:dyDescent="0.2">
      <c r="A283" s="2">
        <v>17</v>
      </c>
      <c r="B283" s="1" t="s">
        <v>159</v>
      </c>
      <c r="C283" s="4">
        <v>6</v>
      </c>
      <c r="D283" s="8">
        <v>1.57</v>
      </c>
      <c r="E283" s="4">
        <v>1</v>
      </c>
      <c r="F283" s="8">
        <v>0.43</v>
      </c>
      <c r="G283" s="4">
        <v>5</v>
      </c>
      <c r="H283" s="8">
        <v>3.82</v>
      </c>
      <c r="I283" s="4">
        <v>0</v>
      </c>
    </row>
    <row r="284" spans="1:9" x14ac:dyDescent="0.2">
      <c r="A284" s="2">
        <v>17</v>
      </c>
      <c r="B284" s="1" t="s">
        <v>111</v>
      </c>
      <c r="C284" s="4">
        <v>6</v>
      </c>
      <c r="D284" s="8">
        <v>1.57</v>
      </c>
      <c r="E284" s="4">
        <v>4</v>
      </c>
      <c r="F284" s="8">
        <v>1.71</v>
      </c>
      <c r="G284" s="4">
        <v>2</v>
      </c>
      <c r="H284" s="8">
        <v>1.53</v>
      </c>
      <c r="I284" s="4">
        <v>0</v>
      </c>
    </row>
    <row r="285" spans="1:9" x14ac:dyDescent="0.2">
      <c r="A285" s="2">
        <v>17</v>
      </c>
      <c r="B285" s="1" t="s">
        <v>117</v>
      </c>
      <c r="C285" s="4">
        <v>6</v>
      </c>
      <c r="D285" s="8">
        <v>1.57</v>
      </c>
      <c r="E285" s="4">
        <v>4</v>
      </c>
      <c r="F285" s="8">
        <v>1.71</v>
      </c>
      <c r="G285" s="4">
        <v>2</v>
      </c>
      <c r="H285" s="8">
        <v>1.53</v>
      </c>
      <c r="I285" s="4">
        <v>0</v>
      </c>
    </row>
    <row r="286" spans="1:9" x14ac:dyDescent="0.2">
      <c r="A286" s="1"/>
      <c r="C286" s="4"/>
      <c r="D286" s="8"/>
      <c r="E286" s="4"/>
      <c r="F286" s="8"/>
      <c r="G286" s="4"/>
      <c r="H286" s="8"/>
      <c r="I286" s="4"/>
    </row>
    <row r="287" spans="1:9" x14ac:dyDescent="0.2">
      <c r="A287" s="1" t="s">
        <v>12</v>
      </c>
      <c r="C287" s="4"/>
      <c r="D287" s="8"/>
      <c r="E287" s="4"/>
      <c r="F287" s="8"/>
      <c r="G287" s="4"/>
      <c r="H287" s="8"/>
      <c r="I287" s="4"/>
    </row>
    <row r="288" spans="1:9" x14ac:dyDescent="0.2">
      <c r="A288" s="2">
        <v>1</v>
      </c>
      <c r="B288" s="1" t="s">
        <v>115</v>
      </c>
      <c r="C288" s="4">
        <v>20</v>
      </c>
      <c r="D288" s="8">
        <v>6.41</v>
      </c>
      <c r="E288" s="4">
        <v>18</v>
      </c>
      <c r="F288" s="8">
        <v>10.59</v>
      </c>
      <c r="G288" s="4">
        <v>2</v>
      </c>
      <c r="H288" s="8">
        <v>1.46</v>
      </c>
      <c r="I288" s="4">
        <v>0</v>
      </c>
    </row>
    <row r="289" spans="1:9" x14ac:dyDescent="0.2">
      <c r="A289" s="2">
        <v>2</v>
      </c>
      <c r="B289" s="1" t="s">
        <v>114</v>
      </c>
      <c r="C289" s="4">
        <v>13</v>
      </c>
      <c r="D289" s="8">
        <v>4.17</v>
      </c>
      <c r="E289" s="4">
        <v>12</v>
      </c>
      <c r="F289" s="8">
        <v>7.06</v>
      </c>
      <c r="G289" s="4">
        <v>1</v>
      </c>
      <c r="H289" s="8">
        <v>0.73</v>
      </c>
      <c r="I289" s="4">
        <v>0</v>
      </c>
    </row>
    <row r="290" spans="1:9" x14ac:dyDescent="0.2">
      <c r="A290" s="2">
        <v>3</v>
      </c>
      <c r="B290" s="1" t="s">
        <v>125</v>
      </c>
      <c r="C290" s="4">
        <v>10</v>
      </c>
      <c r="D290" s="8">
        <v>3.21</v>
      </c>
      <c r="E290" s="4">
        <v>9</v>
      </c>
      <c r="F290" s="8">
        <v>5.29</v>
      </c>
      <c r="G290" s="4">
        <v>1</v>
      </c>
      <c r="H290" s="8">
        <v>0.73</v>
      </c>
      <c r="I290" s="4">
        <v>0</v>
      </c>
    </row>
    <row r="291" spans="1:9" x14ac:dyDescent="0.2">
      <c r="A291" s="2">
        <v>4</v>
      </c>
      <c r="B291" s="1" t="s">
        <v>101</v>
      </c>
      <c r="C291" s="4">
        <v>9</v>
      </c>
      <c r="D291" s="8">
        <v>2.88</v>
      </c>
      <c r="E291" s="4">
        <v>0</v>
      </c>
      <c r="F291" s="8">
        <v>0</v>
      </c>
      <c r="G291" s="4">
        <v>9</v>
      </c>
      <c r="H291" s="8">
        <v>6.57</v>
      </c>
      <c r="I291" s="4">
        <v>0</v>
      </c>
    </row>
    <row r="292" spans="1:9" x14ac:dyDescent="0.2">
      <c r="A292" s="2">
        <v>4</v>
      </c>
      <c r="B292" s="1" t="s">
        <v>105</v>
      </c>
      <c r="C292" s="4">
        <v>9</v>
      </c>
      <c r="D292" s="8">
        <v>2.88</v>
      </c>
      <c r="E292" s="4">
        <v>5</v>
      </c>
      <c r="F292" s="8">
        <v>2.94</v>
      </c>
      <c r="G292" s="4">
        <v>4</v>
      </c>
      <c r="H292" s="8">
        <v>2.92</v>
      </c>
      <c r="I292" s="4">
        <v>0</v>
      </c>
    </row>
    <row r="293" spans="1:9" x14ac:dyDescent="0.2">
      <c r="A293" s="2">
        <v>6</v>
      </c>
      <c r="B293" s="1" t="s">
        <v>162</v>
      </c>
      <c r="C293" s="4">
        <v>8</v>
      </c>
      <c r="D293" s="8">
        <v>2.56</v>
      </c>
      <c r="E293" s="4">
        <v>1</v>
      </c>
      <c r="F293" s="8">
        <v>0.59</v>
      </c>
      <c r="G293" s="4">
        <v>7</v>
      </c>
      <c r="H293" s="8">
        <v>5.1100000000000003</v>
      </c>
      <c r="I293" s="4">
        <v>0</v>
      </c>
    </row>
    <row r="294" spans="1:9" x14ac:dyDescent="0.2">
      <c r="A294" s="2">
        <v>6</v>
      </c>
      <c r="B294" s="1" t="s">
        <v>136</v>
      </c>
      <c r="C294" s="4">
        <v>8</v>
      </c>
      <c r="D294" s="8">
        <v>2.56</v>
      </c>
      <c r="E294" s="4">
        <v>7</v>
      </c>
      <c r="F294" s="8">
        <v>4.12</v>
      </c>
      <c r="G294" s="4">
        <v>1</v>
      </c>
      <c r="H294" s="8">
        <v>0.73</v>
      </c>
      <c r="I294" s="4">
        <v>0</v>
      </c>
    </row>
    <row r="295" spans="1:9" x14ac:dyDescent="0.2">
      <c r="A295" s="2">
        <v>8</v>
      </c>
      <c r="B295" s="1" t="s">
        <v>100</v>
      </c>
      <c r="C295" s="4">
        <v>7</v>
      </c>
      <c r="D295" s="8">
        <v>2.2400000000000002</v>
      </c>
      <c r="E295" s="4">
        <v>2</v>
      </c>
      <c r="F295" s="8">
        <v>1.18</v>
      </c>
      <c r="G295" s="4">
        <v>5</v>
      </c>
      <c r="H295" s="8">
        <v>3.65</v>
      </c>
      <c r="I295" s="4">
        <v>0</v>
      </c>
    </row>
    <row r="296" spans="1:9" x14ac:dyDescent="0.2">
      <c r="A296" s="2">
        <v>8</v>
      </c>
      <c r="B296" s="1" t="s">
        <v>126</v>
      </c>
      <c r="C296" s="4">
        <v>7</v>
      </c>
      <c r="D296" s="8">
        <v>2.2400000000000002</v>
      </c>
      <c r="E296" s="4">
        <v>6</v>
      </c>
      <c r="F296" s="8">
        <v>3.53</v>
      </c>
      <c r="G296" s="4">
        <v>1</v>
      </c>
      <c r="H296" s="8">
        <v>0.73</v>
      </c>
      <c r="I296" s="4">
        <v>0</v>
      </c>
    </row>
    <row r="297" spans="1:9" x14ac:dyDescent="0.2">
      <c r="A297" s="2">
        <v>10</v>
      </c>
      <c r="B297" s="1" t="s">
        <v>104</v>
      </c>
      <c r="C297" s="4">
        <v>6</v>
      </c>
      <c r="D297" s="8">
        <v>1.92</v>
      </c>
      <c r="E297" s="4">
        <v>4</v>
      </c>
      <c r="F297" s="8">
        <v>2.35</v>
      </c>
      <c r="G297" s="4">
        <v>2</v>
      </c>
      <c r="H297" s="8">
        <v>1.46</v>
      </c>
      <c r="I297" s="4">
        <v>0</v>
      </c>
    </row>
    <row r="298" spans="1:9" x14ac:dyDescent="0.2">
      <c r="A298" s="2">
        <v>10</v>
      </c>
      <c r="B298" s="1" t="s">
        <v>107</v>
      </c>
      <c r="C298" s="4">
        <v>6</v>
      </c>
      <c r="D298" s="8">
        <v>1.92</v>
      </c>
      <c r="E298" s="4">
        <v>3</v>
      </c>
      <c r="F298" s="8">
        <v>1.76</v>
      </c>
      <c r="G298" s="4">
        <v>3</v>
      </c>
      <c r="H298" s="8">
        <v>2.19</v>
      </c>
      <c r="I298" s="4">
        <v>0</v>
      </c>
    </row>
    <row r="299" spans="1:9" x14ac:dyDescent="0.2">
      <c r="A299" s="2">
        <v>10</v>
      </c>
      <c r="B299" s="1" t="s">
        <v>108</v>
      </c>
      <c r="C299" s="4">
        <v>6</v>
      </c>
      <c r="D299" s="8">
        <v>1.92</v>
      </c>
      <c r="E299" s="4">
        <v>1</v>
      </c>
      <c r="F299" s="8">
        <v>0.59</v>
      </c>
      <c r="G299" s="4">
        <v>5</v>
      </c>
      <c r="H299" s="8">
        <v>3.65</v>
      </c>
      <c r="I299" s="4">
        <v>0</v>
      </c>
    </row>
    <row r="300" spans="1:9" x14ac:dyDescent="0.2">
      <c r="A300" s="2">
        <v>10</v>
      </c>
      <c r="B300" s="1" t="s">
        <v>118</v>
      </c>
      <c r="C300" s="4">
        <v>6</v>
      </c>
      <c r="D300" s="8">
        <v>1.92</v>
      </c>
      <c r="E300" s="4">
        <v>6</v>
      </c>
      <c r="F300" s="8">
        <v>3.53</v>
      </c>
      <c r="G300" s="4">
        <v>0</v>
      </c>
      <c r="H300" s="8">
        <v>0</v>
      </c>
      <c r="I300" s="4">
        <v>0</v>
      </c>
    </row>
    <row r="301" spans="1:9" x14ac:dyDescent="0.2">
      <c r="A301" s="2">
        <v>14</v>
      </c>
      <c r="B301" s="1" t="s">
        <v>147</v>
      </c>
      <c r="C301" s="4">
        <v>5</v>
      </c>
      <c r="D301" s="8">
        <v>1.6</v>
      </c>
      <c r="E301" s="4">
        <v>5</v>
      </c>
      <c r="F301" s="8">
        <v>2.94</v>
      </c>
      <c r="G301" s="4">
        <v>0</v>
      </c>
      <c r="H301" s="8">
        <v>0</v>
      </c>
      <c r="I301" s="4">
        <v>0</v>
      </c>
    </row>
    <row r="302" spans="1:9" x14ac:dyDescent="0.2">
      <c r="A302" s="2">
        <v>14</v>
      </c>
      <c r="B302" s="1" t="s">
        <v>160</v>
      </c>
      <c r="C302" s="4">
        <v>5</v>
      </c>
      <c r="D302" s="8">
        <v>1.6</v>
      </c>
      <c r="E302" s="4">
        <v>3</v>
      </c>
      <c r="F302" s="8">
        <v>1.76</v>
      </c>
      <c r="G302" s="4">
        <v>2</v>
      </c>
      <c r="H302" s="8">
        <v>1.46</v>
      </c>
      <c r="I302" s="4">
        <v>0</v>
      </c>
    </row>
    <row r="303" spans="1:9" x14ac:dyDescent="0.2">
      <c r="A303" s="2">
        <v>14</v>
      </c>
      <c r="B303" s="1" t="s">
        <v>124</v>
      </c>
      <c r="C303" s="4">
        <v>5</v>
      </c>
      <c r="D303" s="8">
        <v>1.6</v>
      </c>
      <c r="E303" s="4">
        <v>3</v>
      </c>
      <c r="F303" s="8">
        <v>1.76</v>
      </c>
      <c r="G303" s="4">
        <v>2</v>
      </c>
      <c r="H303" s="8">
        <v>1.46</v>
      </c>
      <c r="I303" s="4">
        <v>0</v>
      </c>
    </row>
    <row r="304" spans="1:9" x14ac:dyDescent="0.2">
      <c r="A304" s="2">
        <v>14</v>
      </c>
      <c r="B304" s="1" t="s">
        <v>106</v>
      </c>
      <c r="C304" s="4">
        <v>5</v>
      </c>
      <c r="D304" s="8">
        <v>1.6</v>
      </c>
      <c r="E304" s="4">
        <v>4</v>
      </c>
      <c r="F304" s="8">
        <v>2.35</v>
      </c>
      <c r="G304" s="4">
        <v>1</v>
      </c>
      <c r="H304" s="8">
        <v>0.73</v>
      </c>
      <c r="I304" s="4">
        <v>0</v>
      </c>
    </row>
    <row r="305" spans="1:9" x14ac:dyDescent="0.2">
      <c r="A305" s="2">
        <v>14</v>
      </c>
      <c r="B305" s="1" t="s">
        <v>113</v>
      </c>
      <c r="C305" s="4">
        <v>5</v>
      </c>
      <c r="D305" s="8">
        <v>1.6</v>
      </c>
      <c r="E305" s="4">
        <v>5</v>
      </c>
      <c r="F305" s="8">
        <v>2.94</v>
      </c>
      <c r="G305" s="4">
        <v>0</v>
      </c>
      <c r="H305" s="8">
        <v>0</v>
      </c>
      <c r="I305" s="4">
        <v>0</v>
      </c>
    </row>
    <row r="306" spans="1:9" x14ac:dyDescent="0.2">
      <c r="A306" s="2">
        <v>14</v>
      </c>
      <c r="B306" s="1" t="s">
        <v>117</v>
      </c>
      <c r="C306" s="4">
        <v>5</v>
      </c>
      <c r="D306" s="8">
        <v>1.6</v>
      </c>
      <c r="E306" s="4">
        <v>4</v>
      </c>
      <c r="F306" s="8">
        <v>2.35</v>
      </c>
      <c r="G306" s="4">
        <v>1</v>
      </c>
      <c r="H306" s="8">
        <v>0.73</v>
      </c>
      <c r="I306" s="4">
        <v>0</v>
      </c>
    </row>
    <row r="307" spans="1:9" x14ac:dyDescent="0.2">
      <c r="A307" s="2">
        <v>20</v>
      </c>
      <c r="B307" s="1" t="s">
        <v>158</v>
      </c>
      <c r="C307" s="4">
        <v>4</v>
      </c>
      <c r="D307" s="8">
        <v>1.28</v>
      </c>
      <c r="E307" s="4">
        <v>1</v>
      </c>
      <c r="F307" s="8">
        <v>0.59</v>
      </c>
      <c r="G307" s="4">
        <v>3</v>
      </c>
      <c r="H307" s="8">
        <v>2.19</v>
      </c>
      <c r="I307" s="4">
        <v>0</v>
      </c>
    </row>
    <row r="308" spans="1:9" x14ac:dyDescent="0.2">
      <c r="A308" s="2">
        <v>20</v>
      </c>
      <c r="B308" s="1" t="s">
        <v>161</v>
      </c>
      <c r="C308" s="4">
        <v>4</v>
      </c>
      <c r="D308" s="8">
        <v>1.28</v>
      </c>
      <c r="E308" s="4">
        <v>3</v>
      </c>
      <c r="F308" s="8">
        <v>1.76</v>
      </c>
      <c r="G308" s="4">
        <v>1</v>
      </c>
      <c r="H308" s="8">
        <v>0.73</v>
      </c>
      <c r="I308" s="4">
        <v>0</v>
      </c>
    </row>
    <row r="309" spans="1:9" x14ac:dyDescent="0.2">
      <c r="A309" s="2">
        <v>20</v>
      </c>
      <c r="B309" s="1" t="s">
        <v>110</v>
      </c>
      <c r="C309" s="4">
        <v>4</v>
      </c>
      <c r="D309" s="8">
        <v>1.28</v>
      </c>
      <c r="E309" s="4">
        <v>3</v>
      </c>
      <c r="F309" s="8">
        <v>1.76</v>
      </c>
      <c r="G309" s="4">
        <v>1</v>
      </c>
      <c r="H309" s="8">
        <v>0.73</v>
      </c>
      <c r="I309" s="4">
        <v>0</v>
      </c>
    </row>
    <row r="310" spans="1:9" x14ac:dyDescent="0.2">
      <c r="A310" s="2">
        <v>20</v>
      </c>
      <c r="B310" s="1" t="s">
        <v>116</v>
      </c>
      <c r="C310" s="4">
        <v>4</v>
      </c>
      <c r="D310" s="8">
        <v>1.28</v>
      </c>
      <c r="E310" s="4">
        <v>0</v>
      </c>
      <c r="F310" s="8">
        <v>0</v>
      </c>
      <c r="G310" s="4">
        <v>1</v>
      </c>
      <c r="H310" s="8">
        <v>0.73</v>
      </c>
      <c r="I310" s="4">
        <v>0</v>
      </c>
    </row>
    <row r="311" spans="1:9" x14ac:dyDescent="0.2">
      <c r="A311" s="1"/>
      <c r="C311" s="4"/>
      <c r="D311" s="8"/>
      <c r="E311" s="4"/>
      <c r="F311" s="8"/>
      <c r="G311" s="4"/>
      <c r="H311" s="8"/>
      <c r="I311" s="4"/>
    </row>
    <row r="312" spans="1:9" x14ac:dyDescent="0.2">
      <c r="A312" s="1" t="s">
        <v>13</v>
      </c>
      <c r="C312" s="4"/>
      <c r="D312" s="8"/>
      <c r="E312" s="4"/>
      <c r="F312" s="8"/>
      <c r="G312" s="4"/>
      <c r="H312" s="8"/>
      <c r="I312" s="4"/>
    </row>
    <row r="313" spans="1:9" x14ac:dyDescent="0.2">
      <c r="A313" s="2">
        <v>1</v>
      </c>
      <c r="B313" s="1" t="s">
        <v>102</v>
      </c>
      <c r="C313" s="4">
        <v>15</v>
      </c>
      <c r="D313" s="8">
        <v>11.11</v>
      </c>
      <c r="E313" s="4">
        <v>0</v>
      </c>
      <c r="F313" s="8">
        <v>0</v>
      </c>
      <c r="G313" s="4">
        <v>15</v>
      </c>
      <c r="H313" s="8">
        <v>18.989999999999998</v>
      </c>
      <c r="I313" s="4">
        <v>0</v>
      </c>
    </row>
    <row r="314" spans="1:9" x14ac:dyDescent="0.2">
      <c r="A314" s="2">
        <v>2</v>
      </c>
      <c r="B314" s="1" t="s">
        <v>109</v>
      </c>
      <c r="C314" s="4">
        <v>8</v>
      </c>
      <c r="D314" s="8">
        <v>5.93</v>
      </c>
      <c r="E314" s="4">
        <v>7</v>
      </c>
      <c r="F314" s="8">
        <v>12.96</v>
      </c>
      <c r="G314" s="4">
        <v>1</v>
      </c>
      <c r="H314" s="8">
        <v>1.27</v>
      </c>
      <c r="I314" s="4">
        <v>0</v>
      </c>
    </row>
    <row r="315" spans="1:9" x14ac:dyDescent="0.2">
      <c r="A315" s="2">
        <v>2</v>
      </c>
      <c r="B315" s="1" t="s">
        <v>115</v>
      </c>
      <c r="C315" s="4">
        <v>8</v>
      </c>
      <c r="D315" s="8">
        <v>5.93</v>
      </c>
      <c r="E315" s="4">
        <v>7</v>
      </c>
      <c r="F315" s="8">
        <v>12.96</v>
      </c>
      <c r="G315" s="4">
        <v>1</v>
      </c>
      <c r="H315" s="8">
        <v>1.27</v>
      </c>
      <c r="I315" s="4">
        <v>0</v>
      </c>
    </row>
    <row r="316" spans="1:9" x14ac:dyDescent="0.2">
      <c r="A316" s="2">
        <v>4</v>
      </c>
      <c r="B316" s="1" t="s">
        <v>142</v>
      </c>
      <c r="C316" s="4">
        <v>7</v>
      </c>
      <c r="D316" s="8">
        <v>5.19</v>
      </c>
      <c r="E316" s="4">
        <v>1</v>
      </c>
      <c r="F316" s="8">
        <v>1.85</v>
      </c>
      <c r="G316" s="4">
        <v>6</v>
      </c>
      <c r="H316" s="8">
        <v>7.59</v>
      </c>
      <c r="I316" s="4">
        <v>0</v>
      </c>
    </row>
    <row r="317" spans="1:9" x14ac:dyDescent="0.2">
      <c r="A317" s="2">
        <v>5</v>
      </c>
      <c r="B317" s="1" t="s">
        <v>126</v>
      </c>
      <c r="C317" s="4">
        <v>6</v>
      </c>
      <c r="D317" s="8">
        <v>4.4400000000000004</v>
      </c>
      <c r="E317" s="4">
        <v>3</v>
      </c>
      <c r="F317" s="8">
        <v>5.56</v>
      </c>
      <c r="G317" s="4">
        <v>3</v>
      </c>
      <c r="H317" s="8">
        <v>3.8</v>
      </c>
      <c r="I317" s="4">
        <v>0</v>
      </c>
    </row>
    <row r="318" spans="1:9" x14ac:dyDescent="0.2">
      <c r="A318" s="2">
        <v>6</v>
      </c>
      <c r="B318" s="1" t="s">
        <v>118</v>
      </c>
      <c r="C318" s="4">
        <v>5</v>
      </c>
      <c r="D318" s="8">
        <v>3.7</v>
      </c>
      <c r="E318" s="4">
        <v>3</v>
      </c>
      <c r="F318" s="8">
        <v>5.56</v>
      </c>
      <c r="G318" s="4">
        <v>2</v>
      </c>
      <c r="H318" s="8">
        <v>2.5299999999999998</v>
      </c>
      <c r="I318" s="4">
        <v>0</v>
      </c>
    </row>
    <row r="319" spans="1:9" x14ac:dyDescent="0.2">
      <c r="A319" s="2">
        <v>7</v>
      </c>
      <c r="B319" s="1" t="s">
        <v>101</v>
      </c>
      <c r="C319" s="4">
        <v>4</v>
      </c>
      <c r="D319" s="8">
        <v>2.96</v>
      </c>
      <c r="E319" s="4">
        <v>0</v>
      </c>
      <c r="F319" s="8">
        <v>0</v>
      </c>
      <c r="G319" s="4">
        <v>4</v>
      </c>
      <c r="H319" s="8">
        <v>5.0599999999999996</v>
      </c>
      <c r="I319" s="4">
        <v>0</v>
      </c>
    </row>
    <row r="320" spans="1:9" x14ac:dyDescent="0.2">
      <c r="A320" s="2">
        <v>7</v>
      </c>
      <c r="B320" s="1" t="s">
        <v>108</v>
      </c>
      <c r="C320" s="4">
        <v>4</v>
      </c>
      <c r="D320" s="8">
        <v>2.96</v>
      </c>
      <c r="E320" s="4">
        <v>1</v>
      </c>
      <c r="F320" s="8">
        <v>1.85</v>
      </c>
      <c r="G320" s="4">
        <v>3</v>
      </c>
      <c r="H320" s="8">
        <v>3.8</v>
      </c>
      <c r="I320" s="4">
        <v>0</v>
      </c>
    </row>
    <row r="321" spans="1:9" x14ac:dyDescent="0.2">
      <c r="A321" s="2">
        <v>7</v>
      </c>
      <c r="B321" s="1" t="s">
        <v>110</v>
      </c>
      <c r="C321" s="4">
        <v>4</v>
      </c>
      <c r="D321" s="8">
        <v>2.96</v>
      </c>
      <c r="E321" s="4">
        <v>4</v>
      </c>
      <c r="F321" s="8">
        <v>7.41</v>
      </c>
      <c r="G321" s="4">
        <v>0</v>
      </c>
      <c r="H321" s="8">
        <v>0</v>
      </c>
      <c r="I321" s="4">
        <v>0</v>
      </c>
    </row>
    <row r="322" spans="1:9" x14ac:dyDescent="0.2">
      <c r="A322" s="2">
        <v>7</v>
      </c>
      <c r="B322" s="1" t="s">
        <v>125</v>
      </c>
      <c r="C322" s="4">
        <v>4</v>
      </c>
      <c r="D322" s="8">
        <v>2.96</v>
      </c>
      <c r="E322" s="4">
        <v>2</v>
      </c>
      <c r="F322" s="8">
        <v>3.7</v>
      </c>
      <c r="G322" s="4">
        <v>2</v>
      </c>
      <c r="H322" s="8">
        <v>2.5299999999999998</v>
      </c>
      <c r="I322" s="4">
        <v>0</v>
      </c>
    </row>
    <row r="323" spans="1:9" x14ac:dyDescent="0.2">
      <c r="A323" s="2">
        <v>11</v>
      </c>
      <c r="B323" s="1" t="s">
        <v>161</v>
      </c>
      <c r="C323" s="4">
        <v>3</v>
      </c>
      <c r="D323" s="8">
        <v>2.2200000000000002</v>
      </c>
      <c r="E323" s="4">
        <v>3</v>
      </c>
      <c r="F323" s="8">
        <v>5.56</v>
      </c>
      <c r="G323" s="4">
        <v>0</v>
      </c>
      <c r="H323" s="8">
        <v>0</v>
      </c>
      <c r="I323" s="4">
        <v>0</v>
      </c>
    </row>
    <row r="324" spans="1:9" x14ac:dyDescent="0.2">
      <c r="A324" s="2">
        <v>11</v>
      </c>
      <c r="B324" s="1" t="s">
        <v>165</v>
      </c>
      <c r="C324" s="4">
        <v>3</v>
      </c>
      <c r="D324" s="8">
        <v>2.2200000000000002</v>
      </c>
      <c r="E324" s="4">
        <v>0</v>
      </c>
      <c r="F324" s="8">
        <v>0</v>
      </c>
      <c r="G324" s="4">
        <v>3</v>
      </c>
      <c r="H324" s="8">
        <v>3.8</v>
      </c>
      <c r="I324" s="4">
        <v>0</v>
      </c>
    </row>
    <row r="325" spans="1:9" x14ac:dyDescent="0.2">
      <c r="A325" s="2">
        <v>11</v>
      </c>
      <c r="B325" s="1" t="s">
        <v>103</v>
      </c>
      <c r="C325" s="4">
        <v>3</v>
      </c>
      <c r="D325" s="8">
        <v>2.2200000000000002</v>
      </c>
      <c r="E325" s="4">
        <v>2</v>
      </c>
      <c r="F325" s="8">
        <v>3.7</v>
      </c>
      <c r="G325" s="4">
        <v>1</v>
      </c>
      <c r="H325" s="8">
        <v>1.27</v>
      </c>
      <c r="I325" s="4">
        <v>0</v>
      </c>
    </row>
    <row r="326" spans="1:9" x14ac:dyDescent="0.2">
      <c r="A326" s="2">
        <v>11</v>
      </c>
      <c r="B326" s="1" t="s">
        <v>104</v>
      </c>
      <c r="C326" s="4">
        <v>3</v>
      </c>
      <c r="D326" s="8">
        <v>2.2200000000000002</v>
      </c>
      <c r="E326" s="4">
        <v>3</v>
      </c>
      <c r="F326" s="8">
        <v>5.56</v>
      </c>
      <c r="G326" s="4">
        <v>0</v>
      </c>
      <c r="H326" s="8">
        <v>0</v>
      </c>
      <c r="I326" s="4">
        <v>0</v>
      </c>
    </row>
    <row r="327" spans="1:9" x14ac:dyDescent="0.2">
      <c r="A327" s="2">
        <v>11</v>
      </c>
      <c r="B327" s="1" t="s">
        <v>105</v>
      </c>
      <c r="C327" s="4">
        <v>3</v>
      </c>
      <c r="D327" s="8">
        <v>2.2200000000000002</v>
      </c>
      <c r="E327" s="4">
        <v>0</v>
      </c>
      <c r="F327" s="8">
        <v>0</v>
      </c>
      <c r="G327" s="4">
        <v>3</v>
      </c>
      <c r="H327" s="8">
        <v>3.8</v>
      </c>
      <c r="I327" s="4">
        <v>0</v>
      </c>
    </row>
    <row r="328" spans="1:9" x14ac:dyDescent="0.2">
      <c r="A328" s="2">
        <v>11</v>
      </c>
      <c r="B328" s="1" t="s">
        <v>132</v>
      </c>
      <c r="C328" s="4">
        <v>3</v>
      </c>
      <c r="D328" s="8">
        <v>2.2200000000000002</v>
      </c>
      <c r="E328" s="4">
        <v>0</v>
      </c>
      <c r="F328" s="8">
        <v>0</v>
      </c>
      <c r="G328" s="4">
        <v>3</v>
      </c>
      <c r="H328" s="8">
        <v>3.8</v>
      </c>
      <c r="I328" s="4">
        <v>0</v>
      </c>
    </row>
    <row r="329" spans="1:9" x14ac:dyDescent="0.2">
      <c r="A329" s="2">
        <v>11</v>
      </c>
      <c r="B329" s="1" t="s">
        <v>113</v>
      </c>
      <c r="C329" s="4">
        <v>3</v>
      </c>
      <c r="D329" s="8">
        <v>2.2200000000000002</v>
      </c>
      <c r="E329" s="4">
        <v>3</v>
      </c>
      <c r="F329" s="8">
        <v>5.56</v>
      </c>
      <c r="G329" s="4">
        <v>0</v>
      </c>
      <c r="H329" s="8">
        <v>0</v>
      </c>
      <c r="I329" s="4">
        <v>0</v>
      </c>
    </row>
    <row r="330" spans="1:9" x14ac:dyDescent="0.2">
      <c r="A330" s="2">
        <v>18</v>
      </c>
      <c r="B330" s="1" t="s">
        <v>163</v>
      </c>
      <c r="C330" s="4">
        <v>2</v>
      </c>
      <c r="D330" s="8">
        <v>1.48</v>
      </c>
      <c r="E330" s="4">
        <v>0</v>
      </c>
      <c r="F330" s="8">
        <v>0</v>
      </c>
      <c r="G330" s="4">
        <v>2</v>
      </c>
      <c r="H330" s="8">
        <v>2.5299999999999998</v>
      </c>
      <c r="I330" s="4">
        <v>0</v>
      </c>
    </row>
    <row r="331" spans="1:9" x14ac:dyDescent="0.2">
      <c r="A331" s="2">
        <v>18</v>
      </c>
      <c r="B331" s="1" t="s">
        <v>164</v>
      </c>
      <c r="C331" s="4">
        <v>2</v>
      </c>
      <c r="D331" s="8">
        <v>1.48</v>
      </c>
      <c r="E331" s="4">
        <v>0</v>
      </c>
      <c r="F331" s="8">
        <v>0</v>
      </c>
      <c r="G331" s="4">
        <v>2</v>
      </c>
      <c r="H331" s="8">
        <v>2.5299999999999998</v>
      </c>
      <c r="I331" s="4">
        <v>0</v>
      </c>
    </row>
    <row r="332" spans="1:9" x14ac:dyDescent="0.2">
      <c r="A332" s="2">
        <v>18</v>
      </c>
      <c r="B332" s="1" t="s">
        <v>162</v>
      </c>
      <c r="C332" s="4">
        <v>2</v>
      </c>
      <c r="D332" s="8">
        <v>1.48</v>
      </c>
      <c r="E332" s="4">
        <v>2</v>
      </c>
      <c r="F332" s="8">
        <v>3.7</v>
      </c>
      <c r="G332" s="4">
        <v>0</v>
      </c>
      <c r="H332" s="8">
        <v>0</v>
      </c>
      <c r="I332" s="4">
        <v>0</v>
      </c>
    </row>
    <row r="333" spans="1:9" x14ac:dyDescent="0.2">
      <c r="A333" s="2">
        <v>18</v>
      </c>
      <c r="B333" s="1" t="s">
        <v>166</v>
      </c>
      <c r="C333" s="4">
        <v>2</v>
      </c>
      <c r="D333" s="8">
        <v>1.48</v>
      </c>
      <c r="E333" s="4">
        <v>0</v>
      </c>
      <c r="F333" s="8">
        <v>0</v>
      </c>
      <c r="G333" s="4">
        <v>2</v>
      </c>
      <c r="H333" s="8">
        <v>2.5299999999999998</v>
      </c>
      <c r="I333" s="4">
        <v>0</v>
      </c>
    </row>
    <row r="334" spans="1:9" x14ac:dyDescent="0.2">
      <c r="A334" s="2">
        <v>18</v>
      </c>
      <c r="B334" s="1" t="s">
        <v>167</v>
      </c>
      <c r="C334" s="4">
        <v>2</v>
      </c>
      <c r="D334" s="8">
        <v>1.48</v>
      </c>
      <c r="E334" s="4">
        <v>0</v>
      </c>
      <c r="F334" s="8">
        <v>0</v>
      </c>
      <c r="G334" s="4">
        <v>2</v>
      </c>
      <c r="H334" s="8">
        <v>2.5299999999999998</v>
      </c>
      <c r="I334" s="4">
        <v>0</v>
      </c>
    </row>
    <row r="335" spans="1:9" x14ac:dyDescent="0.2">
      <c r="A335" s="2">
        <v>18</v>
      </c>
      <c r="B335" s="1" t="s">
        <v>168</v>
      </c>
      <c r="C335" s="4">
        <v>2</v>
      </c>
      <c r="D335" s="8">
        <v>1.48</v>
      </c>
      <c r="E335" s="4">
        <v>0</v>
      </c>
      <c r="F335" s="8">
        <v>0</v>
      </c>
      <c r="G335" s="4">
        <v>2</v>
      </c>
      <c r="H335" s="8">
        <v>2.5299999999999998</v>
      </c>
      <c r="I335" s="4">
        <v>0</v>
      </c>
    </row>
    <row r="336" spans="1:9" x14ac:dyDescent="0.2">
      <c r="A336" s="2">
        <v>18</v>
      </c>
      <c r="B336" s="1" t="s">
        <v>169</v>
      </c>
      <c r="C336" s="4">
        <v>2</v>
      </c>
      <c r="D336" s="8">
        <v>1.48</v>
      </c>
      <c r="E336" s="4">
        <v>0</v>
      </c>
      <c r="F336" s="8">
        <v>0</v>
      </c>
      <c r="G336" s="4">
        <v>2</v>
      </c>
      <c r="H336" s="8">
        <v>2.5299999999999998</v>
      </c>
      <c r="I336" s="4">
        <v>0</v>
      </c>
    </row>
    <row r="337" spans="1:9" x14ac:dyDescent="0.2">
      <c r="A337" s="1"/>
      <c r="C337" s="4"/>
      <c r="D337" s="8"/>
      <c r="E337" s="4"/>
      <c r="F337" s="8"/>
      <c r="G337" s="4"/>
      <c r="H337" s="8"/>
      <c r="I337" s="4"/>
    </row>
    <row r="338" spans="1:9" x14ac:dyDescent="0.2">
      <c r="A338" s="1" t="s">
        <v>14</v>
      </c>
      <c r="C338" s="4"/>
      <c r="D338" s="8"/>
      <c r="E338" s="4"/>
      <c r="F338" s="8"/>
      <c r="G338" s="4"/>
      <c r="H338" s="8"/>
      <c r="I338" s="4"/>
    </row>
    <row r="339" spans="1:9" x14ac:dyDescent="0.2">
      <c r="A339" s="2">
        <v>1</v>
      </c>
      <c r="B339" s="1" t="s">
        <v>138</v>
      </c>
      <c r="C339" s="4">
        <v>17</v>
      </c>
      <c r="D339" s="8">
        <v>6.49</v>
      </c>
      <c r="E339" s="4">
        <v>12</v>
      </c>
      <c r="F339" s="8">
        <v>8.82</v>
      </c>
      <c r="G339" s="4">
        <v>5</v>
      </c>
      <c r="H339" s="8">
        <v>4.72</v>
      </c>
      <c r="I339" s="4">
        <v>0</v>
      </c>
    </row>
    <row r="340" spans="1:9" x14ac:dyDescent="0.2">
      <c r="A340" s="2">
        <v>2</v>
      </c>
      <c r="B340" s="1" t="s">
        <v>115</v>
      </c>
      <c r="C340" s="4">
        <v>13</v>
      </c>
      <c r="D340" s="8">
        <v>4.96</v>
      </c>
      <c r="E340" s="4">
        <v>13</v>
      </c>
      <c r="F340" s="8">
        <v>9.56</v>
      </c>
      <c r="G340" s="4">
        <v>0</v>
      </c>
      <c r="H340" s="8">
        <v>0</v>
      </c>
      <c r="I340" s="4">
        <v>0</v>
      </c>
    </row>
    <row r="341" spans="1:9" x14ac:dyDescent="0.2">
      <c r="A341" s="2">
        <v>3</v>
      </c>
      <c r="B341" s="1" t="s">
        <v>100</v>
      </c>
      <c r="C341" s="4">
        <v>12</v>
      </c>
      <c r="D341" s="8">
        <v>4.58</v>
      </c>
      <c r="E341" s="4">
        <v>2</v>
      </c>
      <c r="F341" s="8">
        <v>1.47</v>
      </c>
      <c r="G341" s="4">
        <v>10</v>
      </c>
      <c r="H341" s="8">
        <v>9.43</v>
      </c>
      <c r="I341" s="4">
        <v>0</v>
      </c>
    </row>
    <row r="342" spans="1:9" x14ac:dyDescent="0.2">
      <c r="A342" s="2">
        <v>4</v>
      </c>
      <c r="B342" s="1" t="s">
        <v>110</v>
      </c>
      <c r="C342" s="4">
        <v>8</v>
      </c>
      <c r="D342" s="8">
        <v>3.05</v>
      </c>
      <c r="E342" s="4">
        <v>8</v>
      </c>
      <c r="F342" s="8">
        <v>5.88</v>
      </c>
      <c r="G342" s="4">
        <v>0</v>
      </c>
      <c r="H342" s="8">
        <v>0</v>
      </c>
      <c r="I342" s="4">
        <v>0</v>
      </c>
    </row>
    <row r="343" spans="1:9" x14ac:dyDescent="0.2">
      <c r="A343" s="2">
        <v>4</v>
      </c>
      <c r="B343" s="1" t="s">
        <v>114</v>
      </c>
      <c r="C343" s="4">
        <v>8</v>
      </c>
      <c r="D343" s="8">
        <v>3.05</v>
      </c>
      <c r="E343" s="4">
        <v>8</v>
      </c>
      <c r="F343" s="8">
        <v>5.88</v>
      </c>
      <c r="G343" s="4">
        <v>0</v>
      </c>
      <c r="H343" s="8">
        <v>0</v>
      </c>
      <c r="I343" s="4">
        <v>0</v>
      </c>
    </row>
    <row r="344" spans="1:9" x14ac:dyDescent="0.2">
      <c r="A344" s="2">
        <v>6</v>
      </c>
      <c r="B344" s="1" t="s">
        <v>113</v>
      </c>
      <c r="C344" s="4">
        <v>7</v>
      </c>
      <c r="D344" s="8">
        <v>2.67</v>
      </c>
      <c r="E344" s="4">
        <v>3</v>
      </c>
      <c r="F344" s="8">
        <v>2.21</v>
      </c>
      <c r="G344" s="4">
        <v>3</v>
      </c>
      <c r="H344" s="8">
        <v>2.83</v>
      </c>
      <c r="I344" s="4">
        <v>1</v>
      </c>
    </row>
    <row r="345" spans="1:9" x14ac:dyDescent="0.2">
      <c r="A345" s="2">
        <v>6</v>
      </c>
      <c r="B345" s="1" t="s">
        <v>140</v>
      </c>
      <c r="C345" s="4">
        <v>7</v>
      </c>
      <c r="D345" s="8">
        <v>2.67</v>
      </c>
      <c r="E345" s="4">
        <v>0</v>
      </c>
      <c r="F345" s="8">
        <v>0</v>
      </c>
      <c r="G345" s="4">
        <v>0</v>
      </c>
      <c r="H345" s="8">
        <v>0</v>
      </c>
      <c r="I345" s="4">
        <v>0</v>
      </c>
    </row>
    <row r="346" spans="1:9" x14ac:dyDescent="0.2">
      <c r="A346" s="2">
        <v>8</v>
      </c>
      <c r="B346" s="1" t="s">
        <v>169</v>
      </c>
      <c r="C346" s="4">
        <v>6</v>
      </c>
      <c r="D346" s="8">
        <v>2.29</v>
      </c>
      <c r="E346" s="4">
        <v>0</v>
      </c>
      <c r="F346" s="8">
        <v>0</v>
      </c>
      <c r="G346" s="4">
        <v>5</v>
      </c>
      <c r="H346" s="8">
        <v>4.72</v>
      </c>
      <c r="I346" s="4">
        <v>0</v>
      </c>
    </row>
    <row r="347" spans="1:9" x14ac:dyDescent="0.2">
      <c r="A347" s="2">
        <v>8</v>
      </c>
      <c r="B347" s="1" t="s">
        <v>145</v>
      </c>
      <c r="C347" s="4">
        <v>6</v>
      </c>
      <c r="D347" s="8">
        <v>2.29</v>
      </c>
      <c r="E347" s="4">
        <v>1</v>
      </c>
      <c r="F347" s="8">
        <v>0.74</v>
      </c>
      <c r="G347" s="4">
        <v>5</v>
      </c>
      <c r="H347" s="8">
        <v>4.72</v>
      </c>
      <c r="I347" s="4">
        <v>0</v>
      </c>
    </row>
    <row r="348" spans="1:9" x14ac:dyDescent="0.2">
      <c r="A348" s="2">
        <v>8</v>
      </c>
      <c r="B348" s="1" t="s">
        <v>116</v>
      </c>
      <c r="C348" s="4">
        <v>6</v>
      </c>
      <c r="D348" s="8">
        <v>2.29</v>
      </c>
      <c r="E348" s="4">
        <v>0</v>
      </c>
      <c r="F348" s="8">
        <v>0</v>
      </c>
      <c r="G348" s="4">
        <v>1</v>
      </c>
      <c r="H348" s="8">
        <v>0.94</v>
      </c>
      <c r="I348" s="4">
        <v>0</v>
      </c>
    </row>
    <row r="349" spans="1:9" x14ac:dyDescent="0.2">
      <c r="A349" s="2">
        <v>11</v>
      </c>
      <c r="B349" s="1" t="s">
        <v>101</v>
      </c>
      <c r="C349" s="4">
        <v>5</v>
      </c>
      <c r="D349" s="8">
        <v>1.91</v>
      </c>
      <c r="E349" s="4">
        <v>1</v>
      </c>
      <c r="F349" s="8">
        <v>0.74</v>
      </c>
      <c r="G349" s="4">
        <v>4</v>
      </c>
      <c r="H349" s="8">
        <v>3.77</v>
      </c>
      <c r="I349" s="4">
        <v>0</v>
      </c>
    </row>
    <row r="350" spans="1:9" x14ac:dyDescent="0.2">
      <c r="A350" s="2">
        <v>11</v>
      </c>
      <c r="B350" s="1" t="s">
        <v>126</v>
      </c>
      <c r="C350" s="4">
        <v>5</v>
      </c>
      <c r="D350" s="8">
        <v>1.91</v>
      </c>
      <c r="E350" s="4">
        <v>3</v>
      </c>
      <c r="F350" s="8">
        <v>2.21</v>
      </c>
      <c r="G350" s="4">
        <v>2</v>
      </c>
      <c r="H350" s="8">
        <v>1.89</v>
      </c>
      <c r="I350" s="4">
        <v>0</v>
      </c>
    </row>
    <row r="351" spans="1:9" x14ac:dyDescent="0.2">
      <c r="A351" s="2">
        <v>11</v>
      </c>
      <c r="B351" s="1" t="s">
        <v>158</v>
      </c>
      <c r="C351" s="4">
        <v>5</v>
      </c>
      <c r="D351" s="8">
        <v>1.91</v>
      </c>
      <c r="E351" s="4">
        <v>4</v>
      </c>
      <c r="F351" s="8">
        <v>2.94</v>
      </c>
      <c r="G351" s="4">
        <v>1</v>
      </c>
      <c r="H351" s="8">
        <v>0.94</v>
      </c>
      <c r="I351" s="4">
        <v>0</v>
      </c>
    </row>
    <row r="352" spans="1:9" x14ac:dyDescent="0.2">
      <c r="A352" s="2">
        <v>11</v>
      </c>
      <c r="B352" s="1" t="s">
        <v>102</v>
      </c>
      <c r="C352" s="4">
        <v>5</v>
      </c>
      <c r="D352" s="8">
        <v>1.91</v>
      </c>
      <c r="E352" s="4">
        <v>4</v>
      </c>
      <c r="F352" s="8">
        <v>2.94</v>
      </c>
      <c r="G352" s="4">
        <v>1</v>
      </c>
      <c r="H352" s="8">
        <v>0.94</v>
      </c>
      <c r="I352" s="4">
        <v>0</v>
      </c>
    </row>
    <row r="353" spans="1:9" x14ac:dyDescent="0.2">
      <c r="A353" s="2">
        <v>11</v>
      </c>
      <c r="B353" s="1" t="s">
        <v>136</v>
      </c>
      <c r="C353" s="4">
        <v>5</v>
      </c>
      <c r="D353" s="8">
        <v>1.91</v>
      </c>
      <c r="E353" s="4">
        <v>3</v>
      </c>
      <c r="F353" s="8">
        <v>2.21</v>
      </c>
      <c r="G353" s="4">
        <v>2</v>
      </c>
      <c r="H353" s="8">
        <v>1.89</v>
      </c>
      <c r="I353" s="4">
        <v>0</v>
      </c>
    </row>
    <row r="354" spans="1:9" x14ac:dyDescent="0.2">
      <c r="A354" s="2">
        <v>11</v>
      </c>
      <c r="B354" s="1" t="s">
        <v>143</v>
      </c>
      <c r="C354" s="4">
        <v>5</v>
      </c>
      <c r="D354" s="8">
        <v>1.91</v>
      </c>
      <c r="E354" s="4">
        <v>5</v>
      </c>
      <c r="F354" s="8">
        <v>3.68</v>
      </c>
      <c r="G354" s="4">
        <v>0</v>
      </c>
      <c r="H354" s="8">
        <v>0</v>
      </c>
      <c r="I354" s="4">
        <v>0</v>
      </c>
    </row>
    <row r="355" spans="1:9" x14ac:dyDescent="0.2">
      <c r="A355" s="2">
        <v>11</v>
      </c>
      <c r="B355" s="1" t="s">
        <v>132</v>
      </c>
      <c r="C355" s="4">
        <v>5</v>
      </c>
      <c r="D355" s="8">
        <v>1.91</v>
      </c>
      <c r="E355" s="4">
        <v>1</v>
      </c>
      <c r="F355" s="8">
        <v>0.74</v>
      </c>
      <c r="G355" s="4">
        <v>4</v>
      </c>
      <c r="H355" s="8">
        <v>3.77</v>
      </c>
      <c r="I355" s="4">
        <v>0</v>
      </c>
    </row>
    <row r="356" spans="1:9" x14ac:dyDescent="0.2">
      <c r="A356" s="2">
        <v>11</v>
      </c>
      <c r="B356" s="1" t="s">
        <v>108</v>
      </c>
      <c r="C356" s="4">
        <v>5</v>
      </c>
      <c r="D356" s="8">
        <v>1.91</v>
      </c>
      <c r="E356" s="4">
        <v>2</v>
      </c>
      <c r="F356" s="8">
        <v>1.47</v>
      </c>
      <c r="G356" s="4">
        <v>3</v>
      </c>
      <c r="H356" s="8">
        <v>2.83</v>
      </c>
      <c r="I356" s="4">
        <v>0</v>
      </c>
    </row>
    <row r="357" spans="1:9" x14ac:dyDescent="0.2">
      <c r="A357" s="2">
        <v>11</v>
      </c>
      <c r="B357" s="1" t="s">
        <v>118</v>
      </c>
      <c r="C357" s="4">
        <v>5</v>
      </c>
      <c r="D357" s="8">
        <v>1.91</v>
      </c>
      <c r="E357" s="4">
        <v>5</v>
      </c>
      <c r="F357" s="8">
        <v>3.68</v>
      </c>
      <c r="G357" s="4">
        <v>0</v>
      </c>
      <c r="H357" s="8">
        <v>0</v>
      </c>
      <c r="I357" s="4">
        <v>0</v>
      </c>
    </row>
    <row r="358" spans="1:9" x14ac:dyDescent="0.2">
      <c r="A358" s="2">
        <v>20</v>
      </c>
      <c r="B358" s="1" t="s">
        <v>104</v>
      </c>
      <c r="C358" s="4">
        <v>4</v>
      </c>
      <c r="D358" s="8">
        <v>1.53</v>
      </c>
      <c r="E358" s="4">
        <v>3</v>
      </c>
      <c r="F358" s="8">
        <v>2.21</v>
      </c>
      <c r="G358" s="4">
        <v>1</v>
      </c>
      <c r="H358" s="8">
        <v>0.94</v>
      </c>
      <c r="I358" s="4">
        <v>0</v>
      </c>
    </row>
    <row r="359" spans="1:9" x14ac:dyDescent="0.2">
      <c r="A359" s="2">
        <v>20</v>
      </c>
      <c r="B359" s="1" t="s">
        <v>105</v>
      </c>
      <c r="C359" s="4">
        <v>4</v>
      </c>
      <c r="D359" s="8">
        <v>1.53</v>
      </c>
      <c r="E359" s="4">
        <v>1</v>
      </c>
      <c r="F359" s="8">
        <v>0.74</v>
      </c>
      <c r="G359" s="4">
        <v>3</v>
      </c>
      <c r="H359" s="8">
        <v>2.83</v>
      </c>
      <c r="I359" s="4">
        <v>0</v>
      </c>
    </row>
    <row r="360" spans="1:9" x14ac:dyDescent="0.2">
      <c r="A360" s="2">
        <v>20</v>
      </c>
      <c r="B360" s="1" t="s">
        <v>106</v>
      </c>
      <c r="C360" s="4">
        <v>4</v>
      </c>
      <c r="D360" s="8">
        <v>1.53</v>
      </c>
      <c r="E360" s="4">
        <v>4</v>
      </c>
      <c r="F360" s="8">
        <v>2.94</v>
      </c>
      <c r="G360" s="4">
        <v>0</v>
      </c>
      <c r="H360" s="8">
        <v>0</v>
      </c>
      <c r="I360" s="4">
        <v>0</v>
      </c>
    </row>
    <row r="361" spans="1:9" x14ac:dyDescent="0.2">
      <c r="A361" s="2">
        <v>20</v>
      </c>
      <c r="B361" s="1" t="s">
        <v>107</v>
      </c>
      <c r="C361" s="4">
        <v>4</v>
      </c>
      <c r="D361" s="8">
        <v>1.53</v>
      </c>
      <c r="E361" s="4">
        <v>3</v>
      </c>
      <c r="F361" s="8">
        <v>2.21</v>
      </c>
      <c r="G361" s="4">
        <v>1</v>
      </c>
      <c r="H361" s="8">
        <v>0.94</v>
      </c>
      <c r="I361" s="4">
        <v>0</v>
      </c>
    </row>
    <row r="362" spans="1:9" x14ac:dyDescent="0.2">
      <c r="A362" s="2">
        <v>20</v>
      </c>
      <c r="B362" s="1" t="s">
        <v>117</v>
      </c>
      <c r="C362" s="4">
        <v>4</v>
      </c>
      <c r="D362" s="8">
        <v>1.53</v>
      </c>
      <c r="E362" s="4">
        <v>4</v>
      </c>
      <c r="F362" s="8">
        <v>2.94</v>
      </c>
      <c r="G362" s="4">
        <v>0</v>
      </c>
      <c r="H362" s="8">
        <v>0</v>
      </c>
      <c r="I362" s="4">
        <v>0</v>
      </c>
    </row>
    <row r="363" spans="1:9" x14ac:dyDescent="0.2">
      <c r="A363" s="1"/>
      <c r="C363" s="4"/>
      <c r="D363" s="8"/>
      <c r="E363" s="4"/>
      <c r="F363" s="8"/>
      <c r="G363" s="4"/>
      <c r="H363" s="8"/>
      <c r="I363" s="4"/>
    </row>
    <row r="364" spans="1:9" x14ac:dyDescent="0.2">
      <c r="A364" s="1" t="s">
        <v>15</v>
      </c>
      <c r="C364" s="4"/>
      <c r="D364" s="8"/>
      <c r="E364" s="4"/>
      <c r="F364" s="8"/>
      <c r="G364" s="4"/>
      <c r="H364" s="8"/>
      <c r="I364" s="4"/>
    </row>
    <row r="365" spans="1:9" x14ac:dyDescent="0.2">
      <c r="A365" s="2">
        <v>1</v>
      </c>
      <c r="B365" s="1" t="s">
        <v>115</v>
      </c>
      <c r="C365" s="4">
        <v>10</v>
      </c>
      <c r="D365" s="8">
        <v>7.3</v>
      </c>
      <c r="E365" s="4">
        <v>10</v>
      </c>
      <c r="F365" s="8">
        <v>11.9</v>
      </c>
      <c r="G365" s="4">
        <v>0</v>
      </c>
      <c r="H365" s="8">
        <v>0</v>
      </c>
      <c r="I365" s="4">
        <v>0</v>
      </c>
    </row>
    <row r="366" spans="1:9" x14ac:dyDescent="0.2">
      <c r="A366" s="2">
        <v>2</v>
      </c>
      <c r="B366" s="1" t="s">
        <v>114</v>
      </c>
      <c r="C366" s="4">
        <v>8</v>
      </c>
      <c r="D366" s="8">
        <v>5.84</v>
      </c>
      <c r="E366" s="4">
        <v>8</v>
      </c>
      <c r="F366" s="8">
        <v>9.52</v>
      </c>
      <c r="G366" s="4">
        <v>0</v>
      </c>
      <c r="H366" s="8">
        <v>0</v>
      </c>
      <c r="I366" s="4">
        <v>0</v>
      </c>
    </row>
    <row r="367" spans="1:9" x14ac:dyDescent="0.2">
      <c r="A367" s="2">
        <v>3</v>
      </c>
      <c r="B367" s="1" t="s">
        <v>101</v>
      </c>
      <c r="C367" s="4">
        <v>5</v>
      </c>
      <c r="D367" s="8">
        <v>3.65</v>
      </c>
      <c r="E367" s="4">
        <v>1</v>
      </c>
      <c r="F367" s="8">
        <v>1.19</v>
      </c>
      <c r="G367" s="4">
        <v>4</v>
      </c>
      <c r="H367" s="8">
        <v>9.3000000000000007</v>
      </c>
      <c r="I367" s="4">
        <v>0</v>
      </c>
    </row>
    <row r="368" spans="1:9" x14ac:dyDescent="0.2">
      <c r="A368" s="2">
        <v>4</v>
      </c>
      <c r="B368" s="1" t="s">
        <v>170</v>
      </c>
      <c r="C368" s="4">
        <v>4</v>
      </c>
      <c r="D368" s="8">
        <v>2.92</v>
      </c>
      <c r="E368" s="4">
        <v>3</v>
      </c>
      <c r="F368" s="8">
        <v>3.57</v>
      </c>
      <c r="G368" s="4">
        <v>1</v>
      </c>
      <c r="H368" s="8">
        <v>2.33</v>
      </c>
      <c r="I368" s="4">
        <v>0</v>
      </c>
    </row>
    <row r="369" spans="1:9" x14ac:dyDescent="0.2">
      <c r="A369" s="2">
        <v>4</v>
      </c>
      <c r="B369" s="1" t="s">
        <v>106</v>
      </c>
      <c r="C369" s="4">
        <v>4</v>
      </c>
      <c r="D369" s="8">
        <v>2.92</v>
      </c>
      <c r="E369" s="4">
        <v>2</v>
      </c>
      <c r="F369" s="8">
        <v>2.38</v>
      </c>
      <c r="G369" s="4">
        <v>2</v>
      </c>
      <c r="H369" s="8">
        <v>4.6500000000000004</v>
      </c>
      <c r="I369" s="4">
        <v>0</v>
      </c>
    </row>
    <row r="370" spans="1:9" x14ac:dyDescent="0.2">
      <c r="A370" s="2">
        <v>4</v>
      </c>
      <c r="B370" s="1" t="s">
        <v>122</v>
      </c>
      <c r="C370" s="4">
        <v>4</v>
      </c>
      <c r="D370" s="8">
        <v>2.92</v>
      </c>
      <c r="E370" s="4">
        <v>2</v>
      </c>
      <c r="F370" s="8">
        <v>2.38</v>
      </c>
      <c r="G370" s="4">
        <v>2</v>
      </c>
      <c r="H370" s="8">
        <v>4.6500000000000004</v>
      </c>
      <c r="I370" s="4">
        <v>0</v>
      </c>
    </row>
    <row r="371" spans="1:9" x14ac:dyDescent="0.2">
      <c r="A371" s="2">
        <v>7</v>
      </c>
      <c r="B371" s="1" t="s">
        <v>126</v>
      </c>
      <c r="C371" s="4">
        <v>3</v>
      </c>
      <c r="D371" s="8">
        <v>2.19</v>
      </c>
      <c r="E371" s="4">
        <v>3</v>
      </c>
      <c r="F371" s="8">
        <v>3.57</v>
      </c>
      <c r="G371" s="4">
        <v>0</v>
      </c>
      <c r="H371" s="8">
        <v>0</v>
      </c>
      <c r="I371" s="4">
        <v>0</v>
      </c>
    </row>
    <row r="372" spans="1:9" x14ac:dyDescent="0.2">
      <c r="A372" s="2">
        <v>7</v>
      </c>
      <c r="B372" s="1" t="s">
        <v>124</v>
      </c>
      <c r="C372" s="4">
        <v>3</v>
      </c>
      <c r="D372" s="8">
        <v>2.19</v>
      </c>
      <c r="E372" s="4">
        <v>1</v>
      </c>
      <c r="F372" s="8">
        <v>1.19</v>
      </c>
      <c r="G372" s="4">
        <v>2</v>
      </c>
      <c r="H372" s="8">
        <v>4.6500000000000004</v>
      </c>
      <c r="I372" s="4">
        <v>0</v>
      </c>
    </row>
    <row r="373" spans="1:9" x14ac:dyDescent="0.2">
      <c r="A373" s="2">
        <v>7</v>
      </c>
      <c r="B373" s="1" t="s">
        <v>104</v>
      </c>
      <c r="C373" s="4">
        <v>3</v>
      </c>
      <c r="D373" s="8">
        <v>2.19</v>
      </c>
      <c r="E373" s="4">
        <v>1</v>
      </c>
      <c r="F373" s="8">
        <v>1.19</v>
      </c>
      <c r="G373" s="4">
        <v>1</v>
      </c>
      <c r="H373" s="8">
        <v>2.33</v>
      </c>
      <c r="I373" s="4">
        <v>1</v>
      </c>
    </row>
    <row r="374" spans="1:9" x14ac:dyDescent="0.2">
      <c r="A374" s="2">
        <v>7</v>
      </c>
      <c r="B374" s="1" t="s">
        <v>113</v>
      </c>
      <c r="C374" s="4">
        <v>3</v>
      </c>
      <c r="D374" s="8">
        <v>2.19</v>
      </c>
      <c r="E374" s="4">
        <v>3</v>
      </c>
      <c r="F374" s="8">
        <v>3.57</v>
      </c>
      <c r="G374" s="4">
        <v>0</v>
      </c>
      <c r="H374" s="8">
        <v>0</v>
      </c>
      <c r="I374" s="4">
        <v>0</v>
      </c>
    </row>
    <row r="375" spans="1:9" x14ac:dyDescent="0.2">
      <c r="A375" s="2">
        <v>7</v>
      </c>
      <c r="B375" s="1" t="s">
        <v>175</v>
      </c>
      <c r="C375" s="4">
        <v>3</v>
      </c>
      <c r="D375" s="8">
        <v>2.19</v>
      </c>
      <c r="E375" s="4">
        <v>2</v>
      </c>
      <c r="F375" s="8">
        <v>2.38</v>
      </c>
      <c r="G375" s="4">
        <v>1</v>
      </c>
      <c r="H375" s="8">
        <v>2.33</v>
      </c>
      <c r="I375" s="4">
        <v>0</v>
      </c>
    </row>
    <row r="376" spans="1:9" x14ac:dyDescent="0.2">
      <c r="A376" s="2">
        <v>7</v>
      </c>
      <c r="B376" s="1" t="s">
        <v>118</v>
      </c>
      <c r="C376" s="4">
        <v>3</v>
      </c>
      <c r="D376" s="8">
        <v>2.19</v>
      </c>
      <c r="E376" s="4">
        <v>3</v>
      </c>
      <c r="F376" s="8">
        <v>3.57</v>
      </c>
      <c r="G376" s="4">
        <v>0</v>
      </c>
      <c r="H376" s="8">
        <v>0</v>
      </c>
      <c r="I376" s="4">
        <v>0</v>
      </c>
    </row>
    <row r="377" spans="1:9" x14ac:dyDescent="0.2">
      <c r="A377" s="2">
        <v>7</v>
      </c>
      <c r="B377" s="1" t="s">
        <v>119</v>
      </c>
      <c r="C377" s="4">
        <v>3</v>
      </c>
      <c r="D377" s="8">
        <v>2.19</v>
      </c>
      <c r="E377" s="4">
        <v>3</v>
      </c>
      <c r="F377" s="8">
        <v>3.57</v>
      </c>
      <c r="G377" s="4">
        <v>0</v>
      </c>
      <c r="H377" s="8">
        <v>0</v>
      </c>
      <c r="I377" s="4">
        <v>0</v>
      </c>
    </row>
    <row r="378" spans="1:9" x14ac:dyDescent="0.2">
      <c r="A378" s="2">
        <v>14</v>
      </c>
      <c r="B378" s="1" t="s">
        <v>100</v>
      </c>
      <c r="C378" s="4">
        <v>2</v>
      </c>
      <c r="D378" s="8">
        <v>1.46</v>
      </c>
      <c r="E378" s="4">
        <v>0</v>
      </c>
      <c r="F378" s="8">
        <v>0</v>
      </c>
      <c r="G378" s="4">
        <v>2</v>
      </c>
      <c r="H378" s="8">
        <v>4.6500000000000004</v>
      </c>
      <c r="I378" s="4">
        <v>0</v>
      </c>
    </row>
    <row r="379" spans="1:9" x14ac:dyDescent="0.2">
      <c r="A379" s="2">
        <v>14</v>
      </c>
      <c r="B379" s="1" t="s">
        <v>146</v>
      </c>
      <c r="C379" s="4">
        <v>2</v>
      </c>
      <c r="D379" s="8">
        <v>1.46</v>
      </c>
      <c r="E379" s="4">
        <v>2</v>
      </c>
      <c r="F379" s="8">
        <v>2.38</v>
      </c>
      <c r="G379" s="4">
        <v>0</v>
      </c>
      <c r="H379" s="8">
        <v>0</v>
      </c>
      <c r="I379" s="4">
        <v>0</v>
      </c>
    </row>
    <row r="380" spans="1:9" x14ac:dyDescent="0.2">
      <c r="A380" s="2">
        <v>14</v>
      </c>
      <c r="B380" s="1" t="s">
        <v>171</v>
      </c>
      <c r="C380" s="4">
        <v>2</v>
      </c>
      <c r="D380" s="8">
        <v>1.46</v>
      </c>
      <c r="E380" s="4">
        <v>2</v>
      </c>
      <c r="F380" s="8">
        <v>2.38</v>
      </c>
      <c r="G380" s="4">
        <v>0</v>
      </c>
      <c r="H380" s="8">
        <v>0</v>
      </c>
      <c r="I380" s="4">
        <v>0</v>
      </c>
    </row>
    <row r="381" spans="1:9" x14ac:dyDescent="0.2">
      <c r="A381" s="2">
        <v>14</v>
      </c>
      <c r="B381" s="1" t="s">
        <v>128</v>
      </c>
      <c r="C381" s="4">
        <v>2</v>
      </c>
      <c r="D381" s="8">
        <v>1.46</v>
      </c>
      <c r="E381" s="4">
        <v>2</v>
      </c>
      <c r="F381" s="8">
        <v>2.38</v>
      </c>
      <c r="G381" s="4">
        <v>0</v>
      </c>
      <c r="H381" s="8">
        <v>0</v>
      </c>
      <c r="I381" s="4">
        <v>0</v>
      </c>
    </row>
    <row r="382" spans="1:9" x14ac:dyDescent="0.2">
      <c r="A382" s="2">
        <v>14</v>
      </c>
      <c r="B382" s="1" t="s">
        <v>148</v>
      </c>
      <c r="C382" s="4">
        <v>2</v>
      </c>
      <c r="D382" s="8">
        <v>1.46</v>
      </c>
      <c r="E382" s="4">
        <v>2</v>
      </c>
      <c r="F382" s="8">
        <v>2.38</v>
      </c>
      <c r="G382" s="4">
        <v>0</v>
      </c>
      <c r="H382" s="8">
        <v>0</v>
      </c>
      <c r="I382" s="4">
        <v>0</v>
      </c>
    </row>
    <row r="383" spans="1:9" x14ac:dyDescent="0.2">
      <c r="A383" s="2">
        <v>14</v>
      </c>
      <c r="B383" s="1" t="s">
        <v>172</v>
      </c>
      <c r="C383" s="4">
        <v>2</v>
      </c>
      <c r="D383" s="8">
        <v>1.46</v>
      </c>
      <c r="E383" s="4">
        <v>0</v>
      </c>
      <c r="F383" s="8">
        <v>0</v>
      </c>
      <c r="G383" s="4">
        <v>2</v>
      </c>
      <c r="H383" s="8">
        <v>4.6500000000000004</v>
      </c>
      <c r="I383" s="4">
        <v>0</v>
      </c>
    </row>
    <row r="384" spans="1:9" x14ac:dyDescent="0.2">
      <c r="A384" s="2">
        <v>14</v>
      </c>
      <c r="B384" s="1" t="s">
        <v>154</v>
      </c>
      <c r="C384" s="4">
        <v>2</v>
      </c>
      <c r="D384" s="8">
        <v>1.46</v>
      </c>
      <c r="E384" s="4">
        <v>0</v>
      </c>
      <c r="F384" s="8">
        <v>0</v>
      </c>
      <c r="G384" s="4">
        <v>2</v>
      </c>
      <c r="H384" s="8">
        <v>4.6500000000000004</v>
      </c>
      <c r="I384" s="4">
        <v>0</v>
      </c>
    </row>
    <row r="385" spans="1:9" x14ac:dyDescent="0.2">
      <c r="A385" s="2">
        <v>14</v>
      </c>
      <c r="B385" s="1" t="s">
        <v>102</v>
      </c>
      <c r="C385" s="4">
        <v>2</v>
      </c>
      <c r="D385" s="8">
        <v>1.46</v>
      </c>
      <c r="E385" s="4">
        <v>2</v>
      </c>
      <c r="F385" s="8">
        <v>2.38</v>
      </c>
      <c r="G385" s="4">
        <v>0</v>
      </c>
      <c r="H385" s="8">
        <v>0</v>
      </c>
      <c r="I385" s="4">
        <v>0</v>
      </c>
    </row>
    <row r="386" spans="1:9" x14ac:dyDescent="0.2">
      <c r="A386" s="2">
        <v>14</v>
      </c>
      <c r="B386" s="1" t="s">
        <v>107</v>
      </c>
      <c r="C386" s="4">
        <v>2</v>
      </c>
      <c r="D386" s="8">
        <v>1.46</v>
      </c>
      <c r="E386" s="4">
        <v>1</v>
      </c>
      <c r="F386" s="8">
        <v>1.19</v>
      </c>
      <c r="G386" s="4">
        <v>1</v>
      </c>
      <c r="H386" s="8">
        <v>2.33</v>
      </c>
      <c r="I386" s="4">
        <v>0</v>
      </c>
    </row>
    <row r="387" spans="1:9" x14ac:dyDescent="0.2">
      <c r="A387" s="2">
        <v>14</v>
      </c>
      <c r="B387" s="1" t="s">
        <v>132</v>
      </c>
      <c r="C387" s="4">
        <v>2</v>
      </c>
      <c r="D387" s="8">
        <v>1.46</v>
      </c>
      <c r="E387" s="4">
        <v>0</v>
      </c>
      <c r="F387" s="8">
        <v>0</v>
      </c>
      <c r="G387" s="4">
        <v>2</v>
      </c>
      <c r="H387" s="8">
        <v>4.6500000000000004</v>
      </c>
      <c r="I387" s="4">
        <v>0</v>
      </c>
    </row>
    <row r="388" spans="1:9" x14ac:dyDescent="0.2">
      <c r="A388" s="2">
        <v>14</v>
      </c>
      <c r="B388" s="1" t="s">
        <v>109</v>
      </c>
      <c r="C388" s="4">
        <v>2</v>
      </c>
      <c r="D388" s="8">
        <v>1.46</v>
      </c>
      <c r="E388" s="4">
        <v>1</v>
      </c>
      <c r="F388" s="8">
        <v>1.19</v>
      </c>
      <c r="G388" s="4">
        <v>0</v>
      </c>
      <c r="H388" s="8">
        <v>0</v>
      </c>
      <c r="I388" s="4">
        <v>0</v>
      </c>
    </row>
    <row r="389" spans="1:9" x14ac:dyDescent="0.2">
      <c r="A389" s="2">
        <v>14</v>
      </c>
      <c r="B389" s="1" t="s">
        <v>173</v>
      </c>
      <c r="C389" s="4">
        <v>2</v>
      </c>
      <c r="D389" s="8">
        <v>1.46</v>
      </c>
      <c r="E389" s="4">
        <v>2</v>
      </c>
      <c r="F389" s="8">
        <v>2.38</v>
      </c>
      <c r="G389" s="4">
        <v>0</v>
      </c>
      <c r="H389" s="8">
        <v>0</v>
      </c>
      <c r="I389" s="4">
        <v>0</v>
      </c>
    </row>
    <row r="390" spans="1:9" x14ac:dyDescent="0.2">
      <c r="A390" s="2">
        <v>14</v>
      </c>
      <c r="B390" s="1" t="s">
        <v>110</v>
      </c>
      <c r="C390" s="4">
        <v>2</v>
      </c>
      <c r="D390" s="8">
        <v>1.46</v>
      </c>
      <c r="E390" s="4">
        <v>2</v>
      </c>
      <c r="F390" s="8">
        <v>2.38</v>
      </c>
      <c r="G390" s="4">
        <v>0</v>
      </c>
      <c r="H390" s="8">
        <v>0</v>
      </c>
      <c r="I390" s="4">
        <v>0</v>
      </c>
    </row>
    <row r="391" spans="1:9" x14ac:dyDescent="0.2">
      <c r="A391" s="2">
        <v>14</v>
      </c>
      <c r="B391" s="1" t="s">
        <v>174</v>
      </c>
      <c r="C391" s="4">
        <v>2</v>
      </c>
      <c r="D391" s="8">
        <v>1.46</v>
      </c>
      <c r="E391" s="4">
        <v>2</v>
      </c>
      <c r="F391" s="8">
        <v>2.38</v>
      </c>
      <c r="G391" s="4">
        <v>0</v>
      </c>
      <c r="H391" s="8">
        <v>0</v>
      </c>
      <c r="I391" s="4">
        <v>0</v>
      </c>
    </row>
    <row r="392" spans="1:9" x14ac:dyDescent="0.2">
      <c r="A392" s="2">
        <v>14</v>
      </c>
      <c r="B392" s="1" t="s">
        <v>169</v>
      </c>
      <c r="C392" s="4">
        <v>2</v>
      </c>
      <c r="D392" s="8">
        <v>1.46</v>
      </c>
      <c r="E392" s="4">
        <v>0</v>
      </c>
      <c r="F392" s="8">
        <v>0</v>
      </c>
      <c r="G392" s="4">
        <v>0</v>
      </c>
      <c r="H392" s="8">
        <v>0</v>
      </c>
      <c r="I392" s="4">
        <v>0</v>
      </c>
    </row>
    <row r="393" spans="1:9" x14ac:dyDescent="0.2">
      <c r="A393" s="2">
        <v>14</v>
      </c>
      <c r="B393" s="1" t="s">
        <v>176</v>
      </c>
      <c r="C393" s="4">
        <v>2</v>
      </c>
      <c r="D393" s="8">
        <v>1.46</v>
      </c>
      <c r="E393" s="4">
        <v>2</v>
      </c>
      <c r="F393" s="8">
        <v>2.38</v>
      </c>
      <c r="G393" s="4">
        <v>0</v>
      </c>
      <c r="H393" s="8">
        <v>0</v>
      </c>
      <c r="I393" s="4">
        <v>0</v>
      </c>
    </row>
    <row r="394" spans="1:9" x14ac:dyDescent="0.2">
      <c r="A394" s="2">
        <v>14</v>
      </c>
      <c r="B394" s="1" t="s">
        <v>116</v>
      </c>
      <c r="C394" s="4">
        <v>2</v>
      </c>
      <c r="D394" s="8">
        <v>1.46</v>
      </c>
      <c r="E394" s="4">
        <v>0</v>
      </c>
      <c r="F394" s="8">
        <v>0</v>
      </c>
      <c r="G394" s="4">
        <v>0</v>
      </c>
      <c r="H394" s="8">
        <v>0</v>
      </c>
      <c r="I394" s="4">
        <v>0</v>
      </c>
    </row>
    <row r="395" spans="1:9" x14ac:dyDescent="0.2">
      <c r="A395" s="2">
        <v>14</v>
      </c>
      <c r="B395" s="1" t="s">
        <v>117</v>
      </c>
      <c r="C395" s="4">
        <v>2</v>
      </c>
      <c r="D395" s="8">
        <v>1.46</v>
      </c>
      <c r="E395" s="4">
        <v>2</v>
      </c>
      <c r="F395" s="8">
        <v>2.38</v>
      </c>
      <c r="G395" s="4">
        <v>0</v>
      </c>
      <c r="H395" s="8">
        <v>0</v>
      </c>
      <c r="I395" s="4">
        <v>0</v>
      </c>
    </row>
    <row r="396" spans="1:9" x14ac:dyDescent="0.2">
      <c r="A396" s="2">
        <v>14</v>
      </c>
      <c r="B396" s="1" t="s">
        <v>152</v>
      </c>
      <c r="C396" s="4">
        <v>2</v>
      </c>
      <c r="D396" s="8">
        <v>1.46</v>
      </c>
      <c r="E396" s="4">
        <v>0</v>
      </c>
      <c r="F396" s="8">
        <v>0</v>
      </c>
      <c r="G396" s="4">
        <v>2</v>
      </c>
      <c r="H396" s="8">
        <v>4.6500000000000004</v>
      </c>
      <c r="I396" s="4">
        <v>0</v>
      </c>
    </row>
    <row r="397" spans="1:9" x14ac:dyDescent="0.2">
      <c r="A397" s="2">
        <v>14</v>
      </c>
      <c r="B397" s="1" t="s">
        <v>177</v>
      </c>
      <c r="C397" s="4">
        <v>2</v>
      </c>
      <c r="D397" s="8">
        <v>1.46</v>
      </c>
      <c r="E397" s="4">
        <v>0</v>
      </c>
      <c r="F397" s="8">
        <v>0</v>
      </c>
      <c r="G397" s="4">
        <v>1</v>
      </c>
      <c r="H397" s="8">
        <v>2.33</v>
      </c>
      <c r="I397" s="4">
        <v>0</v>
      </c>
    </row>
    <row r="398" spans="1:9" x14ac:dyDescent="0.2">
      <c r="A398" s="2">
        <v>14</v>
      </c>
      <c r="B398" s="1" t="s">
        <v>178</v>
      </c>
      <c r="C398" s="4">
        <v>2</v>
      </c>
      <c r="D398" s="8">
        <v>1.46</v>
      </c>
      <c r="E398" s="4">
        <v>0</v>
      </c>
      <c r="F398" s="8">
        <v>0</v>
      </c>
      <c r="G398" s="4">
        <v>1</v>
      </c>
      <c r="H398" s="8">
        <v>2.33</v>
      </c>
      <c r="I398" s="4">
        <v>0</v>
      </c>
    </row>
    <row r="399" spans="1:9" x14ac:dyDescent="0.2">
      <c r="A399" s="1"/>
      <c r="C399" s="4"/>
      <c r="D399" s="8"/>
      <c r="E399" s="4"/>
      <c r="F399" s="8"/>
      <c r="G399" s="4"/>
      <c r="H399" s="8"/>
      <c r="I399" s="4"/>
    </row>
    <row r="400" spans="1:9" x14ac:dyDescent="0.2">
      <c r="A400" s="1" t="s">
        <v>16</v>
      </c>
      <c r="C400" s="4"/>
      <c r="D400" s="8"/>
      <c r="E400" s="4"/>
      <c r="F400" s="8"/>
      <c r="G400" s="4"/>
      <c r="H400" s="8"/>
      <c r="I400" s="4"/>
    </row>
    <row r="401" spans="1:9" x14ac:dyDescent="0.2">
      <c r="A401" s="2">
        <v>1</v>
      </c>
      <c r="B401" s="1" t="s">
        <v>138</v>
      </c>
      <c r="C401" s="4">
        <v>13</v>
      </c>
      <c r="D401" s="8">
        <v>8.07</v>
      </c>
      <c r="E401" s="4">
        <v>13</v>
      </c>
      <c r="F401" s="8">
        <v>16.670000000000002</v>
      </c>
      <c r="G401" s="4">
        <v>0</v>
      </c>
      <c r="H401" s="8">
        <v>0</v>
      </c>
      <c r="I401" s="4">
        <v>0</v>
      </c>
    </row>
    <row r="402" spans="1:9" x14ac:dyDescent="0.2">
      <c r="A402" s="2">
        <v>2</v>
      </c>
      <c r="B402" s="1" t="s">
        <v>115</v>
      </c>
      <c r="C402" s="4">
        <v>12</v>
      </c>
      <c r="D402" s="8">
        <v>7.45</v>
      </c>
      <c r="E402" s="4">
        <v>10</v>
      </c>
      <c r="F402" s="8">
        <v>12.82</v>
      </c>
      <c r="G402" s="4">
        <v>2</v>
      </c>
      <c r="H402" s="8">
        <v>2.9</v>
      </c>
      <c r="I402" s="4">
        <v>0</v>
      </c>
    </row>
    <row r="403" spans="1:9" x14ac:dyDescent="0.2">
      <c r="A403" s="2">
        <v>3</v>
      </c>
      <c r="B403" s="1" t="s">
        <v>116</v>
      </c>
      <c r="C403" s="4">
        <v>8</v>
      </c>
      <c r="D403" s="8">
        <v>4.97</v>
      </c>
      <c r="E403" s="4">
        <v>0</v>
      </c>
      <c r="F403" s="8">
        <v>0</v>
      </c>
      <c r="G403" s="4">
        <v>2</v>
      </c>
      <c r="H403" s="8">
        <v>2.9</v>
      </c>
      <c r="I403" s="4">
        <v>0</v>
      </c>
    </row>
    <row r="404" spans="1:9" x14ac:dyDescent="0.2">
      <c r="A404" s="2">
        <v>4</v>
      </c>
      <c r="B404" s="1" t="s">
        <v>107</v>
      </c>
      <c r="C404" s="4">
        <v>5</v>
      </c>
      <c r="D404" s="8">
        <v>3.11</v>
      </c>
      <c r="E404" s="4">
        <v>1</v>
      </c>
      <c r="F404" s="8">
        <v>1.28</v>
      </c>
      <c r="G404" s="4">
        <v>4</v>
      </c>
      <c r="H404" s="8">
        <v>5.8</v>
      </c>
      <c r="I404" s="4">
        <v>0</v>
      </c>
    </row>
    <row r="405" spans="1:9" x14ac:dyDescent="0.2">
      <c r="A405" s="2">
        <v>5</v>
      </c>
      <c r="B405" s="1" t="s">
        <v>108</v>
      </c>
      <c r="C405" s="4">
        <v>4</v>
      </c>
      <c r="D405" s="8">
        <v>2.48</v>
      </c>
      <c r="E405" s="4">
        <v>2</v>
      </c>
      <c r="F405" s="8">
        <v>2.56</v>
      </c>
      <c r="G405" s="4">
        <v>2</v>
      </c>
      <c r="H405" s="8">
        <v>2.9</v>
      </c>
      <c r="I405" s="4">
        <v>0</v>
      </c>
    </row>
    <row r="406" spans="1:9" x14ac:dyDescent="0.2">
      <c r="A406" s="2">
        <v>5</v>
      </c>
      <c r="B406" s="1" t="s">
        <v>145</v>
      </c>
      <c r="C406" s="4">
        <v>4</v>
      </c>
      <c r="D406" s="8">
        <v>2.48</v>
      </c>
      <c r="E406" s="4">
        <v>0</v>
      </c>
      <c r="F406" s="8">
        <v>0</v>
      </c>
      <c r="G406" s="4">
        <v>2</v>
      </c>
      <c r="H406" s="8">
        <v>2.9</v>
      </c>
      <c r="I406" s="4">
        <v>0</v>
      </c>
    </row>
    <row r="407" spans="1:9" x14ac:dyDescent="0.2">
      <c r="A407" s="2">
        <v>7</v>
      </c>
      <c r="B407" s="1" t="s">
        <v>100</v>
      </c>
      <c r="C407" s="4">
        <v>3</v>
      </c>
      <c r="D407" s="8">
        <v>1.86</v>
      </c>
      <c r="E407" s="4">
        <v>1</v>
      </c>
      <c r="F407" s="8">
        <v>1.28</v>
      </c>
      <c r="G407" s="4">
        <v>2</v>
      </c>
      <c r="H407" s="8">
        <v>2.9</v>
      </c>
      <c r="I407" s="4">
        <v>0</v>
      </c>
    </row>
    <row r="408" spans="1:9" x14ac:dyDescent="0.2">
      <c r="A408" s="2">
        <v>7</v>
      </c>
      <c r="B408" s="1" t="s">
        <v>101</v>
      </c>
      <c r="C408" s="4">
        <v>3</v>
      </c>
      <c r="D408" s="8">
        <v>1.86</v>
      </c>
      <c r="E408" s="4">
        <v>0</v>
      </c>
      <c r="F408" s="8">
        <v>0</v>
      </c>
      <c r="G408" s="4">
        <v>3</v>
      </c>
      <c r="H408" s="8">
        <v>4.3499999999999996</v>
      </c>
      <c r="I408" s="4">
        <v>0</v>
      </c>
    </row>
    <row r="409" spans="1:9" x14ac:dyDescent="0.2">
      <c r="A409" s="2">
        <v>7</v>
      </c>
      <c r="B409" s="1" t="s">
        <v>161</v>
      </c>
      <c r="C409" s="4">
        <v>3</v>
      </c>
      <c r="D409" s="8">
        <v>1.86</v>
      </c>
      <c r="E409" s="4">
        <v>2</v>
      </c>
      <c r="F409" s="8">
        <v>2.56</v>
      </c>
      <c r="G409" s="4">
        <v>1</v>
      </c>
      <c r="H409" s="8">
        <v>1.45</v>
      </c>
      <c r="I409" s="4">
        <v>0</v>
      </c>
    </row>
    <row r="410" spans="1:9" x14ac:dyDescent="0.2">
      <c r="A410" s="2">
        <v>7</v>
      </c>
      <c r="B410" s="1" t="s">
        <v>124</v>
      </c>
      <c r="C410" s="4">
        <v>3</v>
      </c>
      <c r="D410" s="8">
        <v>1.86</v>
      </c>
      <c r="E410" s="4">
        <v>2</v>
      </c>
      <c r="F410" s="8">
        <v>2.56</v>
      </c>
      <c r="G410" s="4">
        <v>1</v>
      </c>
      <c r="H410" s="8">
        <v>1.45</v>
      </c>
      <c r="I410" s="4">
        <v>0</v>
      </c>
    </row>
    <row r="411" spans="1:9" x14ac:dyDescent="0.2">
      <c r="A411" s="2">
        <v>7</v>
      </c>
      <c r="B411" s="1" t="s">
        <v>104</v>
      </c>
      <c r="C411" s="4">
        <v>3</v>
      </c>
      <c r="D411" s="8">
        <v>1.86</v>
      </c>
      <c r="E411" s="4">
        <v>1</v>
      </c>
      <c r="F411" s="8">
        <v>1.28</v>
      </c>
      <c r="G411" s="4">
        <v>2</v>
      </c>
      <c r="H411" s="8">
        <v>2.9</v>
      </c>
      <c r="I411" s="4">
        <v>0</v>
      </c>
    </row>
    <row r="412" spans="1:9" x14ac:dyDescent="0.2">
      <c r="A412" s="2">
        <v>7</v>
      </c>
      <c r="B412" s="1" t="s">
        <v>105</v>
      </c>
      <c r="C412" s="4">
        <v>3</v>
      </c>
      <c r="D412" s="8">
        <v>1.86</v>
      </c>
      <c r="E412" s="4">
        <v>2</v>
      </c>
      <c r="F412" s="8">
        <v>2.56</v>
      </c>
      <c r="G412" s="4">
        <v>1</v>
      </c>
      <c r="H412" s="8">
        <v>1.45</v>
      </c>
      <c r="I412" s="4">
        <v>0</v>
      </c>
    </row>
    <row r="413" spans="1:9" x14ac:dyDescent="0.2">
      <c r="A413" s="2">
        <v>7</v>
      </c>
      <c r="B413" s="1" t="s">
        <v>106</v>
      </c>
      <c r="C413" s="4">
        <v>3</v>
      </c>
      <c r="D413" s="8">
        <v>1.86</v>
      </c>
      <c r="E413" s="4">
        <v>2</v>
      </c>
      <c r="F413" s="8">
        <v>2.56</v>
      </c>
      <c r="G413" s="4">
        <v>1</v>
      </c>
      <c r="H413" s="8">
        <v>1.45</v>
      </c>
      <c r="I413" s="4">
        <v>0</v>
      </c>
    </row>
    <row r="414" spans="1:9" x14ac:dyDescent="0.2">
      <c r="A414" s="2">
        <v>7</v>
      </c>
      <c r="B414" s="1" t="s">
        <v>143</v>
      </c>
      <c r="C414" s="4">
        <v>3</v>
      </c>
      <c r="D414" s="8">
        <v>1.86</v>
      </c>
      <c r="E414" s="4">
        <v>3</v>
      </c>
      <c r="F414" s="8">
        <v>3.85</v>
      </c>
      <c r="G414" s="4">
        <v>0</v>
      </c>
      <c r="H414" s="8">
        <v>0</v>
      </c>
      <c r="I414" s="4">
        <v>0</v>
      </c>
    </row>
    <row r="415" spans="1:9" x14ac:dyDescent="0.2">
      <c r="A415" s="2">
        <v>7</v>
      </c>
      <c r="B415" s="1" t="s">
        <v>155</v>
      </c>
      <c r="C415" s="4">
        <v>3</v>
      </c>
      <c r="D415" s="8">
        <v>1.86</v>
      </c>
      <c r="E415" s="4">
        <v>1</v>
      </c>
      <c r="F415" s="8">
        <v>1.28</v>
      </c>
      <c r="G415" s="4">
        <v>2</v>
      </c>
      <c r="H415" s="8">
        <v>2.9</v>
      </c>
      <c r="I415" s="4">
        <v>0</v>
      </c>
    </row>
    <row r="416" spans="1:9" x14ac:dyDescent="0.2">
      <c r="A416" s="2">
        <v>7</v>
      </c>
      <c r="B416" s="1" t="s">
        <v>144</v>
      </c>
      <c r="C416" s="4">
        <v>3</v>
      </c>
      <c r="D416" s="8">
        <v>1.86</v>
      </c>
      <c r="E416" s="4">
        <v>2</v>
      </c>
      <c r="F416" s="8">
        <v>2.56</v>
      </c>
      <c r="G416" s="4">
        <v>1</v>
      </c>
      <c r="H416" s="8">
        <v>1.45</v>
      </c>
      <c r="I416" s="4">
        <v>0</v>
      </c>
    </row>
    <row r="417" spans="1:9" x14ac:dyDescent="0.2">
      <c r="A417" s="2">
        <v>7</v>
      </c>
      <c r="B417" s="1" t="s">
        <v>179</v>
      </c>
      <c r="C417" s="4">
        <v>3</v>
      </c>
      <c r="D417" s="8">
        <v>1.86</v>
      </c>
      <c r="E417" s="4">
        <v>0</v>
      </c>
      <c r="F417" s="8">
        <v>0</v>
      </c>
      <c r="G417" s="4">
        <v>3</v>
      </c>
      <c r="H417" s="8">
        <v>4.3499999999999996</v>
      </c>
      <c r="I417" s="4">
        <v>0</v>
      </c>
    </row>
    <row r="418" spans="1:9" x14ac:dyDescent="0.2">
      <c r="A418" s="2">
        <v>7</v>
      </c>
      <c r="B418" s="1" t="s">
        <v>180</v>
      </c>
      <c r="C418" s="4">
        <v>3</v>
      </c>
      <c r="D418" s="8">
        <v>1.86</v>
      </c>
      <c r="E418" s="4">
        <v>3</v>
      </c>
      <c r="F418" s="8">
        <v>3.85</v>
      </c>
      <c r="G418" s="4">
        <v>0</v>
      </c>
      <c r="H418" s="8">
        <v>0</v>
      </c>
      <c r="I418" s="4">
        <v>0</v>
      </c>
    </row>
    <row r="419" spans="1:9" x14ac:dyDescent="0.2">
      <c r="A419" s="2">
        <v>7</v>
      </c>
      <c r="B419" s="1" t="s">
        <v>113</v>
      </c>
      <c r="C419" s="4">
        <v>3</v>
      </c>
      <c r="D419" s="8">
        <v>1.86</v>
      </c>
      <c r="E419" s="4">
        <v>3</v>
      </c>
      <c r="F419" s="8">
        <v>3.85</v>
      </c>
      <c r="G419" s="4">
        <v>0</v>
      </c>
      <c r="H419" s="8">
        <v>0</v>
      </c>
      <c r="I419" s="4">
        <v>0</v>
      </c>
    </row>
    <row r="420" spans="1:9" x14ac:dyDescent="0.2">
      <c r="A420" s="2">
        <v>7</v>
      </c>
      <c r="B420" s="1" t="s">
        <v>123</v>
      </c>
      <c r="C420" s="4">
        <v>3</v>
      </c>
      <c r="D420" s="8">
        <v>1.86</v>
      </c>
      <c r="E420" s="4">
        <v>2</v>
      </c>
      <c r="F420" s="8">
        <v>2.56</v>
      </c>
      <c r="G420" s="4">
        <v>1</v>
      </c>
      <c r="H420" s="8">
        <v>1.45</v>
      </c>
      <c r="I420" s="4">
        <v>0</v>
      </c>
    </row>
    <row r="421" spans="1:9" x14ac:dyDescent="0.2">
      <c r="A421" s="1"/>
      <c r="C421" s="4"/>
      <c r="D421" s="8"/>
      <c r="E421" s="4"/>
      <c r="F421" s="8"/>
      <c r="G421" s="4"/>
      <c r="H421" s="8"/>
      <c r="I421" s="4"/>
    </row>
    <row r="422" spans="1:9" x14ac:dyDescent="0.2">
      <c r="A422" s="1" t="s">
        <v>17</v>
      </c>
      <c r="C422" s="4"/>
      <c r="D422" s="8"/>
      <c r="E422" s="4"/>
      <c r="F422" s="8"/>
      <c r="G422" s="4"/>
      <c r="H422" s="8"/>
      <c r="I422" s="4"/>
    </row>
    <row r="423" spans="1:9" x14ac:dyDescent="0.2">
      <c r="A423" s="2">
        <v>1</v>
      </c>
      <c r="B423" s="1" t="s">
        <v>114</v>
      </c>
      <c r="C423" s="4">
        <v>10</v>
      </c>
      <c r="D423" s="8">
        <v>7.69</v>
      </c>
      <c r="E423" s="4">
        <v>10</v>
      </c>
      <c r="F423" s="8">
        <v>14.49</v>
      </c>
      <c r="G423" s="4">
        <v>0</v>
      </c>
      <c r="H423" s="8">
        <v>0</v>
      </c>
      <c r="I423" s="4">
        <v>0</v>
      </c>
    </row>
    <row r="424" spans="1:9" x14ac:dyDescent="0.2">
      <c r="A424" s="2">
        <v>2</v>
      </c>
      <c r="B424" s="1" t="s">
        <v>115</v>
      </c>
      <c r="C424" s="4">
        <v>9</v>
      </c>
      <c r="D424" s="8">
        <v>6.92</v>
      </c>
      <c r="E424" s="4">
        <v>9</v>
      </c>
      <c r="F424" s="8">
        <v>13.04</v>
      </c>
      <c r="G424" s="4">
        <v>0</v>
      </c>
      <c r="H424" s="8">
        <v>0</v>
      </c>
      <c r="I424" s="4">
        <v>0</v>
      </c>
    </row>
    <row r="425" spans="1:9" x14ac:dyDescent="0.2">
      <c r="A425" s="2">
        <v>3</v>
      </c>
      <c r="B425" s="1" t="s">
        <v>178</v>
      </c>
      <c r="C425" s="4">
        <v>7</v>
      </c>
      <c r="D425" s="8">
        <v>5.38</v>
      </c>
      <c r="E425" s="4">
        <v>0</v>
      </c>
      <c r="F425" s="8">
        <v>0</v>
      </c>
      <c r="G425" s="4">
        <v>0</v>
      </c>
      <c r="H425" s="8">
        <v>0</v>
      </c>
      <c r="I425" s="4">
        <v>0</v>
      </c>
    </row>
    <row r="426" spans="1:9" x14ac:dyDescent="0.2">
      <c r="A426" s="2">
        <v>4</v>
      </c>
      <c r="B426" s="1" t="s">
        <v>132</v>
      </c>
      <c r="C426" s="4">
        <v>6</v>
      </c>
      <c r="D426" s="8">
        <v>4.62</v>
      </c>
      <c r="E426" s="4">
        <v>1</v>
      </c>
      <c r="F426" s="8">
        <v>1.45</v>
      </c>
      <c r="G426" s="4">
        <v>5</v>
      </c>
      <c r="H426" s="8">
        <v>10.199999999999999</v>
      </c>
      <c r="I426" s="4">
        <v>0</v>
      </c>
    </row>
    <row r="427" spans="1:9" x14ac:dyDescent="0.2">
      <c r="A427" s="2">
        <v>5</v>
      </c>
      <c r="B427" s="1" t="s">
        <v>147</v>
      </c>
      <c r="C427" s="4">
        <v>4</v>
      </c>
      <c r="D427" s="8">
        <v>3.08</v>
      </c>
      <c r="E427" s="4">
        <v>4</v>
      </c>
      <c r="F427" s="8">
        <v>5.8</v>
      </c>
      <c r="G427" s="4">
        <v>0</v>
      </c>
      <c r="H427" s="8">
        <v>0</v>
      </c>
      <c r="I427" s="4">
        <v>0</v>
      </c>
    </row>
    <row r="428" spans="1:9" x14ac:dyDescent="0.2">
      <c r="A428" s="2">
        <v>5</v>
      </c>
      <c r="B428" s="1" t="s">
        <v>136</v>
      </c>
      <c r="C428" s="4">
        <v>4</v>
      </c>
      <c r="D428" s="8">
        <v>3.08</v>
      </c>
      <c r="E428" s="4">
        <v>1</v>
      </c>
      <c r="F428" s="8">
        <v>1.45</v>
      </c>
      <c r="G428" s="4">
        <v>3</v>
      </c>
      <c r="H428" s="8">
        <v>6.12</v>
      </c>
      <c r="I428" s="4">
        <v>0</v>
      </c>
    </row>
    <row r="429" spans="1:9" x14ac:dyDescent="0.2">
      <c r="A429" s="2">
        <v>5</v>
      </c>
      <c r="B429" s="1" t="s">
        <v>107</v>
      </c>
      <c r="C429" s="4">
        <v>4</v>
      </c>
      <c r="D429" s="8">
        <v>3.08</v>
      </c>
      <c r="E429" s="4">
        <v>2</v>
      </c>
      <c r="F429" s="8">
        <v>2.9</v>
      </c>
      <c r="G429" s="4">
        <v>2</v>
      </c>
      <c r="H429" s="8">
        <v>4.08</v>
      </c>
      <c r="I429" s="4">
        <v>0</v>
      </c>
    </row>
    <row r="430" spans="1:9" x14ac:dyDescent="0.2">
      <c r="A430" s="2">
        <v>5</v>
      </c>
      <c r="B430" s="1" t="s">
        <v>110</v>
      </c>
      <c r="C430" s="4">
        <v>4</v>
      </c>
      <c r="D430" s="8">
        <v>3.08</v>
      </c>
      <c r="E430" s="4">
        <v>4</v>
      </c>
      <c r="F430" s="8">
        <v>5.8</v>
      </c>
      <c r="G430" s="4">
        <v>0</v>
      </c>
      <c r="H430" s="8">
        <v>0</v>
      </c>
      <c r="I430" s="4">
        <v>0</v>
      </c>
    </row>
    <row r="431" spans="1:9" x14ac:dyDescent="0.2">
      <c r="A431" s="2">
        <v>9</v>
      </c>
      <c r="B431" s="1" t="s">
        <v>100</v>
      </c>
      <c r="C431" s="4">
        <v>3</v>
      </c>
      <c r="D431" s="8">
        <v>2.31</v>
      </c>
      <c r="E431" s="4">
        <v>0</v>
      </c>
      <c r="F431" s="8">
        <v>0</v>
      </c>
      <c r="G431" s="4">
        <v>3</v>
      </c>
      <c r="H431" s="8">
        <v>6.12</v>
      </c>
      <c r="I431" s="4">
        <v>0</v>
      </c>
    </row>
    <row r="432" spans="1:9" x14ac:dyDescent="0.2">
      <c r="A432" s="2">
        <v>9</v>
      </c>
      <c r="B432" s="1" t="s">
        <v>101</v>
      </c>
      <c r="C432" s="4">
        <v>3</v>
      </c>
      <c r="D432" s="8">
        <v>2.31</v>
      </c>
      <c r="E432" s="4">
        <v>2</v>
      </c>
      <c r="F432" s="8">
        <v>2.9</v>
      </c>
      <c r="G432" s="4">
        <v>1</v>
      </c>
      <c r="H432" s="8">
        <v>2.04</v>
      </c>
      <c r="I432" s="4">
        <v>0</v>
      </c>
    </row>
    <row r="433" spans="1:9" x14ac:dyDescent="0.2">
      <c r="A433" s="2">
        <v>9</v>
      </c>
      <c r="B433" s="1" t="s">
        <v>126</v>
      </c>
      <c r="C433" s="4">
        <v>3</v>
      </c>
      <c r="D433" s="8">
        <v>2.31</v>
      </c>
      <c r="E433" s="4">
        <v>3</v>
      </c>
      <c r="F433" s="8">
        <v>4.3499999999999996</v>
      </c>
      <c r="G433" s="4">
        <v>0</v>
      </c>
      <c r="H433" s="8">
        <v>0</v>
      </c>
      <c r="I433" s="4">
        <v>0</v>
      </c>
    </row>
    <row r="434" spans="1:9" x14ac:dyDescent="0.2">
      <c r="A434" s="2">
        <v>9</v>
      </c>
      <c r="B434" s="1" t="s">
        <v>183</v>
      </c>
      <c r="C434" s="4">
        <v>3</v>
      </c>
      <c r="D434" s="8">
        <v>2.31</v>
      </c>
      <c r="E434" s="4">
        <v>1</v>
      </c>
      <c r="F434" s="8">
        <v>1.45</v>
      </c>
      <c r="G434" s="4">
        <v>2</v>
      </c>
      <c r="H434" s="8">
        <v>4.08</v>
      </c>
      <c r="I434" s="4">
        <v>0</v>
      </c>
    </row>
    <row r="435" spans="1:9" x14ac:dyDescent="0.2">
      <c r="A435" s="2">
        <v>9</v>
      </c>
      <c r="B435" s="1" t="s">
        <v>102</v>
      </c>
      <c r="C435" s="4">
        <v>3</v>
      </c>
      <c r="D435" s="8">
        <v>2.31</v>
      </c>
      <c r="E435" s="4">
        <v>2</v>
      </c>
      <c r="F435" s="8">
        <v>2.9</v>
      </c>
      <c r="G435" s="4">
        <v>1</v>
      </c>
      <c r="H435" s="8">
        <v>2.04</v>
      </c>
      <c r="I435" s="4">
        <v>0</v>
      </c>
    </row>
    <row r="436" spans="1:9" x14ac:dyDescent="0.2">
      <c r="A436" s="2">
        <v>9</v>
      </c>
      <c r="B436" s="1" t="s">
        <v>105</v>
      </c>
      <c r="C436" s="4">
        <v>3</v>
      </c>
      <c r="D436" s="8">
        <v>2.31</v>
      </c>
      <c r="E436" s="4">
        <v>2</v>
      </c>
      <c r="F436" s="8">
        <v>2.9</v>
      </c>
      <c r="G436" s="4">
        <v>1</v>
      </c>
      <c r="H436" s="8">
        <v>2.04</v>
      </c>
      <c r="I436" s="4">
        <v>0</v>
      </c>
    </row>
    <row r="437" spans="1:9" x14ac:dyDescent="0.2">
      <c r="A437" s="2">
        <v>9</v>
      </c>
      <c r="B437" s="1" t="s">
        <v>108</v>
      </c>
      <c r="C437" s="4">
        <v>3</v>
      </c>
      <c r="D437" s="8">
        <v>2.31</v>
      </c>
      <c r="E437" s="4">
        <v>1</v>
      </c>
      <c r="F437" s="8">
        <v>1.45</v>
      </c>
      <c r="G437" s="4">
        <v>2</v>
      </c>
      <c r="H437" s="8">
        <v>4.08</v>
      </c>
      <c r="I437" s="4">
        <v>0</v>
      </c>
    </row>
    <row r="438" spans="1:9" x14ac:dyDescent="0.2">
      <c r="A438" s="2">
        <v>9</v>
      </c>
      <c r="B438" s="1" t="s">
        <v>138</v>
      </c>
      <c r="C438" s="4">
        <v>3</v>
      </c>
      <c r="D438" s="8">
        <v>2.31</v>
      </c>
      <c r="E438" s="4">
        <v>3</v>
      </c>
      <c r="F438" s="8">
        <v>4.3499999999999996</v>
      </c>
      <c r="G438" s="4">
        <v>0</v>
      </c>
      <c r="H438" s="8">
        <v>0</v>
      </c>
      <c r="I438" s="4">
        <v>0</v>
      </c>
    </row>
    <row r="439" spans="1:9" x14ac:dyDescent="0.2">
      <c r="A439" s="2">
        <v>17</v>
      </c>
      <c r="B439" s="1" t="s">
        <v>181</v>
      </c>
      <c r="C439" s="4">
        <v>2</v>
      </c>
      <c r="D439" s="8">
        <v>1.54</v>
      </c>
      <c r="E439" s="4">
        <v>0</v>
      </c>
      <c r="F439" s="8">
        <v>0</v>
      </c>
      <c r="G439" s="4">
        <v>2</v>
      </c>
      <c r="H439" s="8">
        <v>4.08</v>
      </c>
      <c r="I439" s="4">
        <v>0</v>
      </c>
    </row>
    <row r="440" spans="1:9" x14ac:dyDescent="0.2">
      <c r="A440" s="2">
        <v>17</v>
      </c>
      <c r="B440" s="1" t="s">
        <v>170</v>
      </c>
      <c r="C440" s="4">
        <v>2</v>
      </c>
      <c r="D440" s="8">
        <v>1.54</v>
      </c>
      <c r="E440" s="4">
        <v>2</v>
      </c>
      <c r="F440" s="8">
        <v>2.9</v>
      </c>
      <c r="G440" s="4">
        <v>0</v>
      </c>
      <c r="H440" s="8">
        <v>0</v>
      </c>
      <c r="I440" s="4">
        <v>0</v>
      </c>
    </row>
    <row r="441" spans="1:9" x14ac:dyDescent="0.2">
      <c r="A441" s="2">
        <v>17</v>
      </c>
      <c r="B441" s="1" t="s">
        <v>148</v>
      </c>
      <c r="C441" s="4">
        <v>2</v>
      </c>
      <c r="D441" s="8">
        <v>1.54</v>
      </c>
      <c r="E441" s="4">
        <v>0</v>
      </c>
      <c r="F441" s="8">
        <v>0</v>
      </c>
      <c r="G441" s="4">
        <v>2</v>
      </c>
      <c r="H441" s="8">
        <v>4.08</v>
      </c>
      <c r="I441" s="4">
        <v>0</v>
      </c>
    </row>
    <row r="442" spans="1:9" x14ac:dyDescent="0.2">
      <c r="A442" s="2">
        <v>17</v>
      </c>
      <c r="B442" s="1" t="s">
        <v>182</v>
      </c>
      <c r="C442" s="4">
        <v>2</v>
      </c>
      <c r="D442" s="8">
        <v>1.54</v>
      </c>
      <c r="E442" s="4">
        <v>0</v>
      </c>
      <c r="F442" s="8">
        <v>0</v>
      </c>
      <c r="G442" s="4">
        <v>2</v>
      </c>
      <c r="H442" s="8">
        <v>4.08</v>
      </c>
      <c r="I442" s="4">
        <v>0</v>
      </c>
    </row>
    <row r="443" spans="1:9" x14ac:dyDescent="0.2">
      <c r="A443" s="2">
        <v>17</v>
      </c>
      <c r="B443" s="1" t="s">
        <v>103</v>
      </c>
      <c r="C443" s="4">
        <v>2</v>
      </c>
      <c r="D443" s="8">
        <v>1.54</v>
      </c>
      <c r="E443" s="4">
        <v>1</v>
      </c>
      <c r="F443" s="8">
        <v>1.45</v>
      </c>
      <c r="G443" s="4">
        <v>1</v>
      </c>
      <c r="H443" s="8">
        <v>2.04</v>
      </c>
      <c r="I443" s="4">
        <v>0</v>
      </c>
    </row>
    <row r="444" spans="1:9" x14ac:dyDescent="0.2">
      <c r="A444" s="2">
        <v>17</v>
      </c>
      <c r="B444" s="1" t="s">
        <v>144</v>
      </c>
      <c r="C444" s="4">
        <v>2</v>
      </c>
      <c r="D444" s="8">
        <v>1.54</v>
      </c>
      <c r="E444" s="4">
        <v>2</v>
      </c>
      <c r="F444" s="8">
        <v>2.9</v>
      </c>
      <c r="G444" s="4">
        <v>0</v>
      </c>
      <c r="H444" s="8">
        <v>0</v>
      </c>
      <c r="I444" s="4">
        <v>0</v>
      </c>
    </row>
    <row r="445" spans="1:9" x14ac:dyDescent="0.2">
      <c r="A445" s="2">
        <v>17</v>
      </c>
      <c r="B445" s="1" t="s">
        <v>109</v>
      </c>
      <c r="C445" s="4">
        <v>2</v>
      </c>
      <c r="D445" s="8">
        <v>1.54</v>
      </c>
      <c r="E445" s="4">
        <v>0</v>
      </c>
      <c r="F445" s="8">
        <v>0</v>
      </c>
      <c r="G445" s="4">
        <v>2</v>
      </c>
      <c r="H445" s="8">
        <v>4.08</v>
      </c>
      <c r="I445" s="4">
        <v>0</v>
      </c>
    </row>
    <row r="446" spans="1:9" x14ac:dyDescent="0.2">
      <c r="A446" s="2">
        <v>17</v>
      </c>
      <c r="B446" s="1" t="s">
        <v>173</v>
      </c>
      <c r="C446" s="4">
        <v>2</v>
      </c>
      <c r="D446" s="8">
        <v>1.54</v>
      </c>
      <c r="E446" s="4">
        <v>2</v>
      </c>
      <c r="F446" s="8">
        <v>2.9</v>
      </c>
      <c r="G446" s="4">
        <v>0</v>
      </c>
      <c r="H446" s="8">
        <v>0</v>
      </c>
      <c r="I446" s="4">
        <v>0</v>
      </c>
    </row>
    <row r="447" spans="1:9" x14ac:dyDescent="0.2">
      <c r="A447" s="2">
        <v>17</v>
      </c>
      <c r="B447" s="1" t="s">
        <v>133</v>
      </c>
      <c r="C447" s="4">
        <v>2</v>
      </c>
      <c r="D447" s="8">
        <v>1.54</v>
      </c>
      <c r="E447" s="4">
        <v>1</v>
      </c>
      <c r="F447" s="8">
        <v>1.45</v>
      </c>
      <c r="G447" s="4">
        <v>1</v>
      </c>
      <c r="H447" s="8">
        <v>2.04</v>
      </c>
      <c r="I447" s="4">
        <v>0</v>
      </c>
    </row>
    <row r="448" spans="1:9" x14ac:dyDescent="0.2">
      <c r="A448" s="2">
        <v>17</v>
      </c>
      <c r="B448" s="1" t="s">
        <v>180</v>
      </c>
      <c r="C448" s="4">
        <v>2</v>
      </c>
      <c r="D448" s="8">
        <v>1.54</v>
      </c>
      <c r="E448" s="4">
        <v>2</v>
      </c>
      <c r="F448" s="8">
        <v>2.9</v>
      </c>
      <c r="G448" s="4">
        <v>0</v>
      </c>
      <c r="H448" s="8">
        <v>0</v>
      </c>
      <c r="I448" s="4">
        <v>0</v>
      </c>
    </row>
    <row r="449" spans="1:9" x14ac:dyDescent="0.2">
      <c r="A449" s="2">
        <v>17</v>
      </c>
      <c r="B449" s="1" t="s">
        <v>116</v>
      </c>
      <c r="C449" s="4">
        <v>2</v>
      </c>
      <c r="D449" s="8">
        <v>1.54</v>
      </c>
      <c r="E449" s="4">
        <v>0</v>
      </c>
      <c r="F449" s="8">
        <v>0</v>
      </c>
      <c r="G449" s="4">
        <v>0</v>
      </c>
      <c r="H449" s="8">
        <v>0</v>
      </c>
      <c r="I449" s="4">
        <v>0</v>
      </c>
    </row>
    <row r="450" spans="1:9" x14ac:dyDescent="0.2">
      <c r="A450" s="2">
        <v>17</v>
      </c>
      <c r="B450" s="1" t="s">
        <v>152</v>
      </c>
      <c r="C450" s="4">
        <v>2</v>
      </c>
      <c r="D450" s="8">
        <v>1.54</v>
      </c>
      <c r="E450" s="4">
        <v>0</v>
      </c>
      <c r="F450" s="8">
        <v>0</v>
      </c>
      <c r="G450" s="4">
        <v>2</v>
      </c>
      <c r="H450" s="8">
        <v>4.08</v>
      </c>
      <c r="I450" s="4">
        <v>0</v>
      </c>
    </row>
    <row r="451" spans="1:9" x14ac:dyDescent="0.2">
      <c r="A451" s="1"/>
      <c r="C451" s="4"/>
      <c r="D451" s="8"/>
      <c r="E451" s="4"/>
      <c r="F451" s="8"/>
      <c r="G451" s="4"/>
      <c r="H451" s="8"/>
      <c r="I451" s="4"/>
    </row>
    <row r="452" spans="1:9" x14ac:dyDescent="0.2">
      <c r="A452" s="1" t="s">
        <v>18</v>
      </c>
      <c r="C452" s="4"/>
      <c r="D452" s="8"/>
      <c r="E452" s="4"/>
      <c r="F452" s="8"/>
      <c r="G452" s="4"/>
      <c r="H452" s="8"/>
      <c r="I452" s="4"/>
    </row>
    <row r="453" spans="1:9" x14ac:dyDescent="0.2">
      <c r="A453" s="2">
        <v>1</v>
      </c>
      <c r="B453" s="1" t="s">
        <v>115</v>
      </c>
      <c r="C453" s="4">
        <v>7</v>
      </c>
      <c r="D453" s="8">
        <v>6.8</v>
      </c>
      <c r="E453" s="4">
        <v>7</v>
      </c>
      <c r="F453" s="8">
        <v>11.48</v>
      </c>
      <c r="G453" s="4">
        <v>0</v>
      </c>
      <c r="H453" s="8">
        <v>0</v>
      </c>
      <c r="I453" s="4">
        <v>0</v>
      </c>
    </row>
    <row r="454" spans="1:9" x14ac:dyDescent="0.2">
      <c r="A454" s="2">
        <v>2</v>
      </c>
      <c r="B454" s="1" t="s">
        <v>105</v>
      </c>
      <c r="C454" s="4">
        <v>5</v>
      </c>
      <c r="D454" s="8">
        <v>4.8499999999999996</v>
      </c>
      <c r="E454" s="4">
        <v>4</v>
      </c>
      <c r="F454" s="8">
        <v>6.56</v>
      </c>
      <c r="G454" s="4">
        <v>1</v>
      </c>
      <c r="H454" s="8">
        <v>2.86</v>
      </c>
      <c r="I454" s="4">
        <v>0</v>
      </c>
    </row>
    <row r="455" spans="1:9" x14ac:dyDescent="0.2">
      <c r="A455" s="2">
        <v>3</v>
      </c>
      <c r="B455" s="1" t="s">
        <v>100</v>
      </c>
      <c r="C455" s="4">
        <v>4</v>
      </c>
      <c r="D455" s="8">
        <v>3.88</v>
      </c>
      <c r="E455" s="4">
        <v>0</v>
      </c>
      <c r="F455" s="8">
        <v>0</v>
      </c>
      <c r="G455" s="4">
        <v>4</v>
      </c>
      <c r="H455" s="8">
        <v>11.43</v>
      </c>
      <c r="I455" s="4">
        <v>0</v>
      </c>
    </row>
    <row r="456" spans="1:9" x14ac:dyDescent="0.2">
      <c r="A456" s="2">
        <v>3</v>
      </c>
      <c r="B456" s="1" t="s">
        <v>133</v>
      </c>
      <c r="C456" s="4">
        <v>4</v>
      </c>
      <c r="D456" s="8">
        <v>3.88</v>
      </c>
      <c r="E456" s="4">
        <v>4</v>
      </c>
      <c r="F456" s="8">
        <v>6.56</v>
      </c>
      <c r="G456" s="4">
        <v>0</v>
      </c>
      <c r="H456" s="8">
        <v>0</v>
      </c>
      <c r="I456" s="4">
        <v>0</v>
      </c>
    </row>
    <row r="457" spans="1:9" x14ac:dyDescent="0.2">
      <c r="A457" s="2">
        <v>3</v>
      </c>
      <c r="B457" s="1" t="s">
        <v>114</v>
      </c>
      <c r="C457" s="4">
        <v>4</v>
      </c>
      <c r="D457" s="8">
        <v>3.88</v>
      </c>
      <c r="E457" s="4">
        <v>4</v>
      </c>
      <c r="F457" s="8">
        <v>6.56</v>
      </c>
      <c r="G457" s="4">
        <v>0</v>
      </c>
      <c r="H457" s="8">
        <v>0</v>
      </c>
      <c r="I457" s="4">
        <v>0</v>
      </c>
    </row>
    <row r="458" spans="1:9" x14ac:dyDescent="0.2">
      <c r="A458" s="2">
        <v>6</v>
      </c>
      <c r="B458" s="1" t="s">
        <v>183</v>
      </c>
      <c r="C458" s="4">
        <v>3</v>
      </c>
      <c r="D458" s="8">
        <v>2.91</v>
      </c>
      <c r="E458" s="4">
        <v>0</v>
      </c>
      <c r="F458" s="8">
        <v>0</v>
      </c>
      <c r="G458" s="4">
        <v>3</v>
      </c>
      <c r="H458" s="8">
        <v>8.57</v>
      </c>
      <c r="I458" s="4">
        <v>0</v>
      </c>
    </row>
    <row r="459" spans="1:9" x14ac:dyDescent="0.2">
      <c r="A459" s="2">
        <v>6</v>
      </c>
      <c r="B459" s="1" t="s">
        <v>107</v>
      </c>
      <c r="C459" s="4">
        <v>3</v>
      </c>
      <c r="D459" s="8">
        <v>2.91</v>
      </c>
      <c r="E459" s="4">
        <v>0</v>
      </c>
      <c r="F459" s="8">
        <v>0</v>
      </c>
      <c r="G459" s="4">
        <v>3</v>
      </c>
      <c r="H459" s="8">
        <v>8.57</v>
      </c>
      <c r="I459" s="4">
        <v>0</v>
      </c>
    </row>
    <row r="460" spans="1:9" x14ac:dyDescent="0.2">
      <c r="A460" s="2">
        <v>6</v>
      </c>
      <c r="B460" s="1" t="s">
        <v>132</v>
      </c>
      <c r="C460" s="4">
        <v>3</v>
      </c>
      <c r="D460" s="8">
        <v>2.91</v>
      </c>
      <c r="E460" s="4">
        <v>2</v>
      </c>
      <c r="F460" s="8">
        <v>3.28</v>
      </c>
      <c r="G460" s="4">
        <v>1</v>
      </c>
      <c r="H460" s="8">
        <v>2.86</v>
      </c>
      <c r="I460" s="4">
        <v>0</v>
      </c>
    </row>
    <row r="461" spans="1:9" x14ac:dyDescent="0.2">
      <c r="A461" s="2">
        <v>6</v>
      </c>
      <c r="B461" s="1" t="s">
        <v>144</v>
      </c>
      <c r="C461" s="4">
        <v>3</v>
      </c>
      <c r="D461" s="8">
        <v>2.91</v>
      </c>
      <c r="E461" s="4">
        <v>2</v>
      </c>
      <c r="F461" s="8">
        <v>3.28</v>
      </c>
      <c r="G461" s="4">
        <v>1</v>
      </c>
      <c r="H461" s="8">
        <v>2.86</v>
      </c>
      <c r="I461" s="4">
        <v>0</v>
      </c>
    </row>
    <row r="462" spans="1:9" x14ac:dyDescent="0.2">
      <c r="A462" s="2">
        <v>6</v>
      </c>
      <c r="B462" s="1" t="s">
        <v>184</v>
      </c>
      <c r="C462" s="4">
        <v>3</v>
      </c>
      <c r="D462" s="8">
        <v>2.91</v>
      </c>
      <c r="E462" s="4">
        <v>3</v>
      </c>
      <c r="F462" s="8">
        <v>4.92</v>
      </c>
      <c r="G462" s="4">
        <v>0</v>
      </c>
      <c r="H462" s="8">
        <v>0</v>
      </c>
      <c r="I462" s="4">
        <v>0</v>
      </c>
    </row>
    <row r="463" spans="1:9" x14ac:dyDescent="0.2">
      <c r="A463" s="2">
        <v>11</v>
      </c>
      <c r="B463" s="1" t="s">
        <v>101</v>
      </c>
      <c r="C463" s="4">
        <v>2</v>
      </c>
      <c r="D463" s="8">
        <v>1.94</v>
      </c>
      <c r="E463" s="4">
        <v>2</v>
      </c>
      <c r="F463" s="8">
        <v>3.28</v>
      </c>
      <c r="G463" s="4">
        <v>0</v>
      </c>
      <c r="H463" s="8">
        <v>0</v>
      </c>
      <c r="I463" s="4">
        <v>0</v>
      </c>
    </row>
    <row r="464" spans="1:9" x14ac:dyDescent="0.2">
      <c r="A464" s="2">
        <v>11</v>
      </c>
      <c r="B464" s="1" t="s">
        <v>170</v>
      </c>
      <c r="C464" s="4">
        <v>2</v>
      </c>
      <c r="D464" s="8">
        <v>1.94</v>
      </c>
      <c r="E464" s="4">
        <v>1</v>
      </c>
      <c r="F464" s="8">
        <v>1.64</v>
      </c>
      <c r="G464" s="4">
        <v>1</v>
      </c>
      <c r="H464" s="8">
        <v>2.86</v>
      </c>
      <c r="I464" s="4">
        <v>0</v>
      </c>
    </row>
    <row r="465" spans="1:9" x14ac:dyDescent="0.2">
      <c r="A465" s="2">
        <v>11</v>
      </c>
      <c r="B465" s="1" t="s">
        <v>124</v>
      </c>
      <c r="C465" s="4">
        <v>2</v>
      </c>
      <c r="D465" s="8">
        <v>1.94</v>
      </c>
      <c r="E465" s="4">
        <v>2</v>
      </c>
      <c r="F465" s="8">
        <v>3.28</v>
      </c>
      <c r="G465" s="4">
        <v>0</v>
      </c>
      <c r="H465" s="8">
        <v>0</v>
      </c>
      <c r="I465" s="4">
        <v>0</v>
      </c>
    </row>
    <row r="466" spans="1:9" x14ac:dyDescent="0.2">
      <c r="A466" s="2">
        <v>11</v>
      </c>
      <c r="B466" s="1" t="s">
        <v>136</v>
      </c>
      <c r="C466" s="4">
        <v>2</v>
      </c>
      <c r="D466" s="8">
        <v>1.94</v>
      </c>
      <c r="E466" s="4">
        <v>2</v>
      </c>
      <c r="F466" s="8">
        <v>3.28</v>
      </c>
      <c r="G466" s="4">
        <v>0</v>
      </c>
      <c r="H466" s="8">
        <v>0</v>
      </c>
      <c r="I466" s="4">
        <v>0</v>
      </c>
    </row>
    <row r="467" spans="1:9" x14ac:dyDescent="0.2">
      <c r="A467" s="2">
        <v>11</v>
      </c>
      <c r="B467" s="1" t="s">
        <v>110</v>
      </c>
      <c r="C467" s="4">
        <v>2</v>
      </c>
      <c r="D467" s="8">
        <v>1.94</v>
      </c>
      <c r="E467" s="4">
        <v>2</v>
      </c>
      <c r="F467" s="8">
        <v>3.28</v>
      </c>
      <c r="G467" s="4">
        <v>0</v>
      </c>
      <c r="H467" s="8">
        <v>0</v>
      </c>
      <c r="I467" s="4">
        <v>0</v>
      </c>
    </row>
    <row r="468" spans="1:9" x14ac:dyDescent="0.2">
      <c r="A468" s="2">
        <v>11</v>
      </c>
      <c r="B468" s="1" t="s">
        <v>111</v>
      </c>
      <c r="C468" s="4">
        <v>2</v>
      </c>
      <c r="D468" s="8">
        <v>1.94</v>
      </c>
      <c r="E468" s="4">
        <v>1</v>
      </c>
      <c r="F468" s="8">
        <v>1.64</v>
      </c>
      <c r="G468" s="4">
        <v>1</v>
      </c>
      <c r="H468" s="8">
        <v>2.86</v>
      </c>
      <c r="I468" s="4">
        <v>0</v>
      </c>
    </row>
    <row r="469" spans="1:9" x14ac:dyDescent="0.2">
      <c r="A469" s="2">
        <v>11</v>
      </c>
      <c r="B469" s="1" t="s">
        <v>169</v>
      </c>
      <c r="C469" s="4">
        <v>2</v>
      </c>
      <c r="D469" s="8">
        <v>1.94</v>
      </c>
      <c r="E469" s="4">
        <v>0</v>
      </c>
      <c r="F469" s="8">
        <v>0</v>
      </c>
      <c r="G469" s="4">
        <v>1</v>
      </c>
      <c r="H469" s="8">
        <v>2.86</v>
      </c>
      <c r="I469" s="4">
        <v>0</v>
      </c>
    </row>
    <row r="470" spans="1:9" x14ac:dyDescent="0.2">
      <c r="A470" s="2">
        <v>11</v>
      </c>
      <c r="B470" s="1" t="s">
        <v>176</v>
      </c>
      <c r="C470" s="4">
        <v>2</v>
      </c>
      <c r="D470" s="8">
        <v>1.94</v>
      </c>
      <c r="E470" s="4">
        <v>2</v>
      </c>
      <c r="F470" s="8">
        <v>3.28</v>
      </c>
      <c r="G470" s="4">
        <v>0</v>
      </c>
      <c r="H470" s="8">
        <v>0</v>
      </c>
      <c r="I470" s="4">
        <v>0</v>
      </c>
    </row>
    <row r="471" spans="1:9" x14ac:dyDescent="0.2">
      <c r="A471" s="2">
        <v>11</v>
      </c>
      <c r="B471" s="1" t="s">
        <v>116</v>
      </c>
      <c r="C471" s="4">
        <v>2</v>
      </c>
      <c r="D471" s="8">
        <v>1.94</v>
      </c>
      <c r="E471" s="4">
        <v>0</v>
      </c>
      <c r="F471" s="8">
        <v>0</v>
      </c>
      <c r="G471" s="4">
        <v>0</v>
      </c>
      <c r="H471" s="8">
        <v>0</v>
      </c>
      <c r="I471" s="4">
        <v>0</v>
      </c>
    </row>
    <row r="472" spans="1:9" x14ac:dyDescent="0.2">
      <c r="A472" s="2">
        <v>11</v>
      </c>
      <c r="B472" s="1" t="s">
        <v>178</v>
      </c>
      <c r="C472" s="4">
        <v>2</v>
      </c>
      <c r="D472" s="8">
        <v>1.94</v>
      </c>
      <c r="E472" s="4">
        <v>0</v>
      </c>
      <c r="F472" s="8">
        <v>0</v>
      </c>
      <c r="G472" s="4">
        <v>0</v>
      </c>
      <c r="H472" s="8">
        <v>0</v>
      </c>
      <c r="I472" s="4">
        <v>0</v>
      </c>
    </row>
    <row r="473" spans="1:9" x14ac:dyDescent="0.2">
      <c r="A473" s="1"/>
      <c r="C473" s="4"/>
      <c r="D473" s="8"/>
      <c r="E473" s="4"/>
      <c r="F473" s="8"/>
      <c r="G473" s="4"/>
      <c r="H473" s="8"/>
      <c r="I473" s="4"/>
    </row>
    <row r="474" spans="1:9" x14ac:dyDescent="0.2">
      <c r="A474" s="1" t="s">
        <v>19</v>
      </c>
      <c r="C474" s="4"/>
      <c r="D474" s="8"/>
      <c r="E474" s="4"/>
      <c r="F474" s="8"/>
      <c r="G474" s="4"/>
      <c r="H474" s="8"/>
      <c r="I474" s="4"/>
    </row>
    <row r="475" spans="1:9" x14ac:dyDescent="0.2">
      <c r="A475" s="2">
        <v>1</v>
      </c>
      <c r="B475" s="1" t="s">
        <v>195</v>
      </c>
      <c r="C475" s="4">
        <v>4</v>
      </c>
      <c r="D475" s="8">
        <v>6.45</v>
      </c>
      <c r="E475" s="4">
        <v>0</v>
      </c>
      <c r="F475" s="8">
        <v>0</v>
      </c>
      <c r="G475" s="4">
        <v>3</v>
      </c>
      <c r="H475" s="8">
        <v>11.54</v>
      </c>
      <c r="I475" s="4">
        <v>0</v>
      </c>
    </row>
    <row r="476" spans="1:9" x14ac:dyDescent="0.2">
      <c r="A476" s="2">
        <v>2</v>
      </c>
      <c r="B476" s="1" t="s">
        <v>101</v>
      </c>
      <c r="C476" s="4">
        <v>3</v>
      </c>
      <c r="D476" s="8">
        <v>4.84</v>
      </c>
      <c r="E476" s="4">
        <v>3</v>
      </c>
      <c r="F476" s="8">
        <v>10.71</v>
      </c>
      <c r="G476" s="4">
        <v>0</v>
      </c>
      <c r="H476" s="8">
        <v>0</v>
      </c>
      <c r="I476" s="4">
        <v>0</v>
      </c>
    </row>
    <row r="477" spans="1:9" x14ac:dyDescent="0.2">
      <c r="A477" s="2">
        <v>2</v>
      </c>
      <c r="B477" s="1" t="s">
        <v>189</v>
      </c>
      <c r="C477" s="4">
        <v>3</v>
      </c>
      <c r="D477" s="8">
        <v>4.84</v>
      </c>
      <c r="E477" s="4">
        <v>0</v>
      </c>
      <c r="F477" s="8">
        <v>0</v>
      </c>
      <c r="G477" s="4">
        <v>3</v>
      </c>
      <c r="H477" s="8">
        <v>11.54</v>
      </c>
      <c r="I477" s="4">
        <v>0</v>
      </c>
    </row>
    <row r="478" spans="1:9" x14ac:dyDescent="0.2">
      <c r="A478" s="2">
        <v>2</v>
      </c>
      <c r="B478" s="1" t="s">
        <v>138</v>
      </c>
      <c r="C478" s="4">
        <v>3</v>
      </c>
      <c r="D478" s="8">
        <v>4.84</v>
      </c>
      <c r="E478" s="4">
        <v>2</v>
      </c>
      <c r="F478" s="8">
        <v>7.14</v>
      </c>
      <c r="G478" s="4">
        <v>1</v>
      </c>
      <c r="H478" s="8">
        <v>3.85</v>
      </c>
      <c r="I478" s="4">
        <v>0</v>
      </c>
    </row>
    <row r="479" spans="1:9" x14ac:dyDescent="0.2">
      <c r="A479" s="2">
        <v>2</v>
      </c>
      <c r="B479" s="1" t="s">
        <v>115</v>
      </c>
      <c r="C479" s="4">
        <v>3</v>
      </c>
      <c r="D479" s="8">
        <v>4.84</v>
      </c>
      <c r="E479" s="4">
        <v>3</v>
      </c>
      <c r="F479" s="8">
        <v>10.71</v>
      </c>
      <c r="G479" s="4">
        <v>0</v>
      </c>
      <c r="H479" s="8">
        <v>0</v>
      </c>
      <c r="I479" s="4">
        <v>0</v>
      </c>
    </row>
    <row r="480" spans="1:9" x14ac:dyDescent="0.2">
      <c r="A480" s="2">
        <v>6</v>
      </c>
      <c r="B480" s="1" t="s">
        <v>126</v>
      </c>
      <c r="C480" s="4">
        <v>2</v>
      </c>
      <c r="D480" s="8">
        <v>3.23</v>
      </c>
      <c r="E480" s="4">
        <v>2</v>
      </c>
      <c r="F480" s="8">
        <v>7.14</v>
      </c>
      <c r="G480" s="4">
        <v>0</v>
      </c>
      <c r="H480" s="8">
        <v>0</v>
      </c>
      <c r="I480" s="4">
        <v>0</v>
      </c>
    </row>
    <row r="481" spans="1:9" x14ac:dyDescent="0.2">
      <c r="A481" s="2">
        <v>6</v>
      </c>
      <c r="B481" s="1" t="s">
        <v>160</v>
      </c>
      <c r="C481" s="4">
        <v>2</v>
      </c>
      <c r="D481" s="8">
        <v>3.23</v>
      </c>
      <c r="E481" s="4">
        <v>1</v>
      </c>
      <c r="F481" s="8">
        <v>3.57</v>
      </c>
      <c r="G481" s="4">
        <v>1</v>
      </c>
      <c r="H481" s="8">
        <v>3.85</v>
      </c>
      <c r="I481" s="4">
        <v>0</v>
      </c>
    </row>
    <row r="482" spans="1:9" x14ac:dyDescent="0.2">
      <c r="A482" s="2">
        <v>6</v>
      </c>
      <c r="B482" s="1" t="s">
        <v>104</v>
      </c>
      <c r="C482" s="4">
        <v>2</v>
      </c>
      <c r="D482" s="8">
        <v>3.23</v>
      </c>
      <c r="E482" s="4">
        <v>1</v>
      </c>
      <c r="F482" s="8">
        <v>3.57</v>
      </c>
      <c r="G482" s="4">
        <v>0</v>
      </c>
      <c r="H482" s="8">
        <v>0</v>
      </c>
      <c r="I482" s="4">
        <v>1</v>
      </c>
    </row>
    <row r="483" spans="1:9" x14ac:dyDescent="0.2">
      <c r="A483" s="2">
        <v>6</v>
      </c>
      <c r="B483" s="1" t="s">
        <v>107</v>
      </c>
      <c r="C483" s="4">
        <v>2</v>
      </c>
      <c r="D483" s="8">
        <v>3.23</v>
      </c>
      <c r="E483" s="4">
        <v>1</v>
      </c>
      <c r="F483" s="8">
        <v>3.57</v>
      </c>
      <c r="G483" s="4">
        <v>1</v>
      </c>
      <c r="H483" s="8">
        <v>3.85</v>
      </c>
      <c r="I483" s="4">
        <v>0</v>
      </c>
    </row>
    <row r="484" spans="1:9" x14ac:dyDescent="0.2">
      <c r="A484" s="2">
        <v>6</v>
      </c>
      <c r="B484" s="1" t="s">
        <v>132</v>
      </c>
      <c r="C484" s="4">
        <v>2</v>
      </c>
      <c r="D484" s="8">
        <v>3.23</v>
      </c>
      <c r="E484" s="4">
        <v>0</v>
      </c>
      <c r="F484" s="8">
        <v>0</v>
      </c>
      <c r="G484" s="4">
        <v>2</v>
      </c>
      <c r="H484" s="8">
        <v>7.69</v>
      </c>
      <c r="I484" s="4">
        <v>0</v>
      </c>
    </row>
    <row r="485" spans="1:9" x14ac:dyDescent="0.2">
      <c r="A485" s="2">
        <v>6</v>
      </c>
      <c r="B485" s="1" t="s">
        <v>169</v>
      </c>
      <c r="C485" s="4">
        <v>2</v>
      </c>
      <c r="D485" s="8">
        <v>3.23</v>
      </c>
      <c r="E485" s="4">
        <v>0</v>
      </c>
      <c r="F485" s="8">
        <v>0</v>
      </c>
      <c r="G485" s="4">
        <v>2</v>
      </c>
      <c r="H485" s="8">
        <v>7.69</v>
      </c>
      <c r="I485" s="4">
        <v>0</v>
      </c>
    </row>
    <row r="486" spans="1:9" x14ac:dyDescent="0.2">
      <c r="A486" s="2">
        <v>6</v>
      </c>
      <c r="B486" s="1" t="s">
        <v>114</v>
      </c>
      <c r="C486" s="4">
        <v>2</v>
      </c>
      <c r="D486" s="8">
        <v>3.23</v>
      </c>
      <c r="E486" s="4">
        <v>2</v>
      </c>
      <c r="F486" s="8">
        <v>7.14</v>
      </c>
      <c r="G486" s="4">
        <v>0</v>
      </c>
      <c r="H486" s="8">
        <v>0</v>
      </c>
      <c r="I486" s="4">
        <v>0</v>
      </c>
    </row>
    <row r="487" spans="1:9" x14ac:dyDescent="0.2">
      <c r="A487" s="2">
        <v>13</v>
      </c>
      <c r="B487" s="1" t="s">
        <v>100</v>
      </c>
      <c r="C487" s="4">
        <v>1</v>
      </c>
      <c r="D487" s="8">
        <v>1.61</v>
      </c>
      <c r="E487" s="4">
        <v>1</v>
      </c>
      <c r="F487" s="8">
        <v>3.57</v>
      </c>
      <c r="G487" s="4">
        <v>0</v>
      </c>
      <c r="H487" s="8">
        <v>0</v>
      </c>
      <c r="I487" s="4">
        <v>0</v>
      </c>
    </row>
    <row r="488" spans="1:9" x14ac:dyDescent="0.2">
      <c r="A488" s="2">
        <v>13</v>
      </c>
      <c r="B488" s="1" t="s">
        <v>170</v>
      </c>
      <c r="C488" s="4">
        <v>1</v>
      </c>
      <c r="D488" s="8">
        <v>1.61</v>
      </c>
      <c r="E488" s="4">
        <v>1</v>
      </c>
      <c r="F488" s="8">
        <v>3.57</v>
      </c>
      <c r="G488" s="4">
        <v>0</v>
      </c>
      <c r="H488" s="8">
        <v>0</v>
      </c>
      <c r="I488" s="4">
        <v>0</v>
      </c>
    </row>
    <row r="489" spans="1:9" x14ac:dyDescent="0.2">
      <c r="A489" s="2">
        <v>13</v>
      </c>
      <c r="B489" s="1" t="s">
        <v>158</v>
      </c>
      <c r="C489" s="4">
        <v>1</v>
      </c>
      <c r="D489" s="8">
        <v>1.61</v>
      </c>
      <c r="E489" s="4">
        <v>1</v>
      </c>
      <c r="F489" s="8">
        <v>3.57</v>
      </c>
      <c r="G489" s="4">
        <v>0</v>
      </c>
      <c r="H489" s="8">
        <v>0</v>
      </c>
      <c r="I489" s="4">
        <v>0</v>
      </c>
    </row>
    <row r="490" spans="1:9" x14ac:dyDescent="0.2">
      <c r="A490" s="2">
        <v>13</v>
      </c>
      <c r="B490" s="1" t="s">
        <v>128</v>
      </c>
      <c r="C490" s="4">
        <v>1</v>
      </c>
      <c r="D490" s="8">
        <v>1.61</v>
      </c>
      <c r="E490" s="4">
        <v>1</v>
      </c>
      <c r="F490" s="8">
        <v>3.57</v>
      </c>
      <c r="G490" s="4">
        <v>0</v>
      </c>
      <c r="H490" s="8">
        <v>0</v>
      </c>
      <c r="I490" s="4">
        <v>0</v>
      </c>
    </row>
    <row r="491" spans="1:9" x14ac:dyDescent="0.2">
      <c r="A491" s="2">
        <v>13</v>
      </c>
      <c r="B491" s="1" t="s">
        <v>185</v>
      </c>
      <c r="C491" s="4">
        <v>1</v>
      </c>
      <c r="D491" s="8">
        <v>1.61</v>
      </c>
      <c r="E491" s="4">
        <v>0</v>
      </c>
      <c r="F491" s="8">
        <v>0</v>
      </c>
      <c r="G491" s="4">
        <v>1</v>
      </c>
      <c r="H491" s="8">
        <v>3.85</v>
      </c>
      <c r="I491" s="4">
        <v>0</v>
      </c>
    </row>
    <row r="492" spans="1:9" x14ac:dyDescent="0.2">
      <c r="A492" s="2">
        <v>13</v>
      </c>
      <c r="B492" s="1" t="s">
        <v>186</v>
      </c>
      <c r="C492" s="4">
        <v>1</v>
      </c>
      <c r="D492" s="8">
        <v>1.61</v>
      </c>
      <c r="E492" s="4">
        <v>0</v>
      </c>
      <c r="F492" s="8">
        <v>0</v>
      </c>
      <c r="G492" s="4">
        <v>1</v>
      </c>
      <c r="H492" s="8">
        <v>3.85</v>
      </c>
      <c r="I492" s="4">
        <v>0</v>
      </c>
    </row>
    <row r="493" spans="1:9" x14ac:dyDescent="0.2">
      <c r="A493" s="2">
        <v>13</v>
      </c>
      <c r="B493" s="1" t="s">
        <v>187</v>
      </c>
      <c r="C493" s="4">
        <v>1</v>
      </c>
      <c r="D493" s="8">
        <v>1.61</v>
      </c>
      <c r="E493" s="4">
        <v>0</v>
      </c>
      <c r="F493" s="8">
        <v>0</v>
      </c>
      <c r="G493" s="4">
        <v>1</v>
      </c>
      <c r="H493" s="8">
        <v>3.85</v>
      </c>
      <c r="I493" s="4">
        <v>0</v>
      </c>
    </row>
    <row r="494" spans="1:9" x14ac:dyDescent="0.2">
      <c r="A494" s="2">
        <v>13</v>
      </c>
      <c r="B494" s="1" t="s">
        <v>188</v>
      </c>
      <c r="C494" s="4">
        <v>1</v>
      </c>
      <c r="D494" s="8">
        <v>1.61</v>
      </c>
      <c r="E494" s="4">
        <v>0</v>
      </c>
      <c r="F494" s="8">
        <v>0</v>
      </c>
      <c r="G494" s="4">
        <v>1</v>
      </c>
      <c r="H494" s="8">
        <v>3.85</v>
      </c>
      <c r="I494" s="4">
        <v>0</v>
      </c>
    </row>
    <row r="495" spans="1:9" x14ac:dyDescent="0.2">
      <c r="A495" s="2">
        <v>13</v>
      </c>
      <c r="B495" s="1" t="s">
        <v>148</v>
      </c>
      <c r="C495" s="4">
        <v>1</v>
      </c>
      <c r="D495" s="8">
        <v>1.61</v>
      </c>
      <c r="E495" s="4">
        <v>0</v>
      </c>
      <c r="F495" s="8">
        <v>0</v>
      </c>
      <c r="G495" s="4">
        <v>1</v>
      </c>
      <c r="H495" s="8">
        <v>3.85</v>
      </c>
      <c r="I495" s="4">
        <v>0</v>
      </c>
    </row>
    <row r="496" spans="1:9" x14ac:dyDescent="0.2">
      <c r="A496" s="2">
        <v>13</v>
      </c>
      <c r="B496" s="1" t="s">
        <v>190</v>
      </c>
      <c r="C496" s="4">
        <v>1</v>
      </c>
      <c r="D496" s="8">
        <v>1.61</v>
      </c>
      <c r="E496" s="4">
        <v>0</v>
      </c>
      <c r="F496" s="8">
        <v>0</v>
      </c>
      <c r="G496" s="4">
        <v>1</v>
      </c>
      <c r="H496" s="8">
        <v>3.85</v>
      </c>
      <c r="I496" s="4">
        <v>0</v>
      </c>
    </row>
    <row r="497" spans="1:9" x14ac:dyDescent="0.2">
      <c r="A497" s="2">
        <v>13</v>
      </c>
      <c r="B497" s="1" t="s">
        <v>141</v>
      </c>
      <c r="C497" s="4">
        <v>1</v>
      </c>
      <c r="D497" s="8">
        <v>1.61</v>
      </c>
      <c r="E497" s="4">
        <v>1</v>
      </c>
      <c r="F497" s="8">
        <v>3.57</v>
      </c>
      <c r="G497" s="4">
        <v>0</v>
      </c>
      <c r="H497" s="8">
        <v>0</v>
      </c>
      <c r="I497" s="4">
        <v>0</v>
      </c>
    </row>
    <row r="498" spans="1:9" x14ac:dyDescent="0.2">
      <c r="A498" s="2">
        <v>13</v>
      </c>
      <c r="B498" s="1" t="s">
        <v>191</v>
      </c>
      <c r="C498" s="4">
        <v>1</v>
      </c>
      <c r="D498" s="8">
        <v>1.61</v>
      </c>
      <c r="E498" s="4">
        <v>0</v>
      </c>
      <c r="F498" s="8">
        <v>0</v>
      </c>
      <c r="G498" s="4">
        <v>0</v>
      </c>
      <c r="H498" s="8">
        <v>0</v>
      </c>
      <c r="I498" s="4">
        <v>0</v>
      </c>
    </row>
    <row r="499" spans="1:9" x14ac:dyDescent="0.2">
      <c r="A499" s="2">
        <v>13</v>
      </c>
      <c r="B499" s="1" t="s">
        <v>192</v>
      </c>
      <c r="C499" s="4">
        <v>1</v>
      </c>
      <c r="D499" s="8">
        <v>1.61</v>
      </c>
      <c r="E499" s="4">
        <v>0</v>
      </c>
      <c r="F499" s="8">
        <v>0</v>
      </c>
      <c r="G499" s="4">
        <v>1</v>
      </c>
      <c r="H499" s="8">
        <v>3.85</v>
      </c>
      <c r="I499" s="4">
        <v>0</v>
      </c>
    </row>
    <row r="500" spans="1:9" x14ac:dyDescent="0.2">
      <c r="A500" s="2">
        <v>13</v>
      </c>
      <c r="B500" s="1" t="s">
        <v>102</v>
      </c>
      <c r="C500" s="4">
        <v>1</v>
      </c>
      <c r="D500" s="8">
        <v>1.61</v>
      </c>
      <c r="E500" s="4">
        <v>1</v>
      </c>
      <c r="F500" s="8">
        <v>3.57</v>
      </c>
      <c r="G500" s="4">
        <v>0</v>
      </c>
      <c r="H500" s="8">
        <v>0</v>
      </c>
      <c r="I500" s="4">
        <v>0</v>
      </c>
    </row>
    <row r="501" spans="1:9" x14ac:dyDescent="0.2">
      <c r="A501" s="2">
        <v>13</v>
      </c>
      <c r="B501" s="1" t="s">
        <v>151</v>
      </c>
      <c r="C501" s="4">
        <v>1</v>
      </c>
      <c r="D501" s="8">
        <v>1.61</v>
      </c>
      <c r="E501" s="4">
        <v>0</v>
      </c>
      <c r="F501" s="8">
        <v>0</v>
      </c>
      <c r="G501" s="4">
        <v>1</v>
      </c>
      <c r="H501" s="8">
        <v>3.85</v>
      </c>
      <c r="I501" s="4">
        <v>0</v>
      </c>
    </row>
    <row r="502" spans="1:9" x14ac:dyDescent="0.2">
      <c r="A502" s="2">
        <v>13</v>
      </c>
      <c r="B502" s="1" t="s">
        <v>193</v>
      </c>
      <c r="C502" s="4">
        <v>1</v>
      </c>
      <c r="D502" s="8">
        <v>1.61</v>
      </c>
      <c r="E502" s="4">
        <v>1</v>
      </c>
      <c r="F502" s="8">
        <v>3.57</v>
      </c>
      <c r="G502" s="4">
        <v>0</v>
      </c>
      <c r="H502" s="8">
        <v>0</v>
      </c>
      <c r="I502" s="4">
        <v>0</v>
      </c>
    </row>
    <row r="503" spans="1:9" x14ac:dyDescent="0.2">
      <c r="A503" s="2">
        <v>13</v>
      </c>
      <c r="B503" s="1" t="s">
        <v>105</v>
      </c>
      <c r="C503" s="4">
        <v>1</v>
      </c>
      <c r="D503" s="8">
        <v>1.61</v>
      </c>
      <c r="E503" s="4">
        <v>0</v>
      </c>
      <c r="F503" s="8">
        <v>0</v>
      </c>
      <c r="G503" s="4">
        <v>1</v>
      </c>
      <c r="H503" s="8">
        <v>3.85</v>
      </c>
      <c r="I503" s="4">
        <v>0</v>
      </c>
    </row>
    <row r="504" spans="1:9" x14ac:dyDescent="0.2">
      <c r="A504" s="2">
        <v>13</v>
      </c>
      <c r="B504" s="1" t="s">
        <v>155</v>
      </c>
      <c r="C504" s="4">
        <v>1</v>
      </c>
      <c r="D504" s="8">
        <v>1.61</v>
      </c>
      <c r="E504" s="4">
        <v>0</v>
      </c>
      <c r="F504" s="8">
        <v>0</v>
      </c>
      <c r="G504" s="4">
        <v>1</v>
      </c>
      <c r="H504" s="8">
        <v>3.85</v>
      </c>
      <c r="I504" s="4">
        <v>0</v>
      </c>
    </row>
    <row r="505" spans="1:9" x14ac:dyDescent="0.2">
      <c r="A505" s="2">
        <v>13</v>
      </c>
      <c r="B505" s="1" t="s">
        <v>194</v>
      </c>
      <c r="C505" s="4">
        <v>1</v>
      </c>
      <c r="D505" s="8">
        <v>1.61</v>
      </c>
      <c r="E505" s="4">
        <v>0</v>
      </c>
      <c r="F505" s="8">
        <v>0</v>
      </c>
      <c r="G505" s="4">
        <v>1</v>
      </c>
      <c r="H505" s="8">
        <v>3.85</v>
      </c>
      <c r="I505" s="4">
        <v>0</v>
      </c>
    </row>
    <row r="506" spans="1:9" x14ac:dyDescent="0.2">
      <c r="A506" s="2">
        <v>13</v>
      </c>
      <c r="B506" s="1" t="s">
        <v>173</v>
      </c>
      <c r="C506" s="4">
        <v>1</v>
      </c>
      <c r="D506" s="8">
        <v>1.61</v>
      </c>
      <c r="E506" s="4">
        <v>1</v>
      </c>
      <c r="F506" s="8">
        <v>3.57</v>
      </c>
      <c r="G506" s="4">
        <v>0</v>
      </c>
      <c r="H506" s="8">
        <v>0</v>
      </c>
      <c r="I506" s="4">
        <v>0</v>
      </c>
    </row>
    <row r="507" spans="1:9" x14ac:dyDescent="0.2">
      <c r="A507" s="2">
        <v>13</v>
      </c>
      <c r="B507" s="1" t="s">
        <v>122</v>
      </c>
      <c r="C507" s="4">
        <v>1</v>
      </c>
      <c r="D507" s="8">
        <v>1.61</v>
      </c>
      <c r="E507" s="4">
        <v>1</v>
      </c>
      <c r="F507" s="8">
        <v>3.57</v>
      </c>
      <c r="G507" s="4">
        <v>0</v>
      </c>
      <c r="H507" s="8">
        <v>0</v>
      </c>
      <c r="I507" s="4">
        <v>0</v>
      </c>
    </row>
    <row r="508" spans="1:9" x14ac:dyDescent="0.2">
      <c r="A508" s="2">
        <v>13</v>
      </c>
      <c r="B508" s="1" t="s">
        <v>133</v>
      </c>
      <c r="C508" s="4">
        <v>1</v>
      </c>
      <c r="D508" s="8">
        <v>1.61</v>
      </c>
      <c r="E508" s="4">
        <v>1</v>
      </c>
      <c r="F508" s="8">
        <v>3.57</v>
      </c>
      <c r="G508" s="4">
        <v>0</v>
      </c>
      <c r="H508" s="8">
        <v>0</v>
      </c>
      <c r="I508" s="4">
        <v>0</v>
      </c>
    </row>
    <row r="509" spans="1:9" x14ac:dyDescent="0.2">
      <c r="A509" s="2">
        <v>13</v>
      </c>
      <c r="B509" s="1" t="s">
        <v>110</v>
      </c>
      <c r="C509" s="4">
        <v>1</v>
      </c>
      <c r="D509" s="8">
        <v>1.61</v>
      </c>
      <c r="E509" s="4">
        <v>1</v>
      </c>
      <c r="F509" s="8">
        <v>3.57</v>
      </c>
      <c r="G509" s="4">
        <v>0</v>
      </c>
      <c r="H509" s="8">
        <v>0</v>
      </c>
      <c r="I509" s="4">
        <v>0</v>
      </c>
    </row>
    <row r="510" spans="1:9" x14ac:dyDescent="0.2">
      <c r="A510" s="2">
        <v>13</v>
      </c>
      <c r="B510" s="1" t="s">
        <v>113</v>
      </c>
      <c r="C510" s="4">
        <v>1</v>
      </c>
      <c r="D510" s="8">
        <v>1.61</v>
      </c>
      <c r="E510" s="4">
        <v>0</v>
      </c>
      <c r="F510" s="8">
        <v>0</v>
      </c>
      <c r="G510" s="4">
        <v>1</v>
      </c>
      <c r="H510" s="8">
        <v>3.85</v>
      </c>
      <c r="I510" s="4">
        <v>0</v>
      </c>
    </row>
    <row r="511" spans="1:9" x14ac:dyDescent="0.2">
      <c r="A511" s="2">
        <v>13</v>
      </c>
      <c r="B511" s="1" t="s">
        <v>176</v>
      </c>
      <c r="C511" s="4">
        <v>1</v>
      </c>
      <c r="D511" s="8">
        <v>1.61</v>
      </c>
      <c r="E511" s="4">
        <v>1</v>
      </c>
      <c r="F511" s="8">
        <v>3.57</v>
      </c>
      <c r="G511" s="4">
        <v>0</v>
      </c>
      <c r="H511" s="8">
        <v>0</v>
      </c>
      <c r="I511" s="4">
        <v>0</v>
      </c>
    </row>
    <row r="512" spans="1:9" x14ac:dyDescent="0.2">
      <c r="A512" s="2">
        <v>13</v>
      </c>
      <c r="B512" s="1" t="s">
        <v>145</v>
      </c>
      <c r="C512" s="4">
        <v>1</v>
      </c>
      <c r="D512" s="8">
        <v>1.61</v>
      </c>
      <c r="E512" s="4">
        <v>0</v>
      </c>
      <c r="F512" s="8">
        <v>0</v>
      </c>
      <c r="G512" s="4">
        <v>0</v>
      </c>
      <c r="H512" s="8">
        <v>0</v>
      </c>
      <c r="I512" s="4">
        <v>0</v>
      </c>
    </row>
    <row r="513" spans="1:9" x14ac:dyDescent="0.2">
      <c r="A513" s="2">
        <v>13</v>
      </c>
      <c r="B513" s="1" t="s">
        <v>116</v>
      </c>
      <c r="C513" s="4">
        <v>1</v>
      </c>
      <c r="D513" s="8">
        <v>1.61</v>
      </c>
      <c r="E513" s="4">
        <v>0</v>
      </c>
      <c r="F513" s="8">
        <v>0</v>
      </c>
      <c r="G513" s="4">
        <v>0</v>
      </c>
      <c r="H513" s="8">
        <v>0</v>
      </c>
      <c r="I513" s="4">
        <v>0</v>
      </c>
    </row>
    <row r="514" spans="1:9" x14ac:dyDescent="0.2">
      <c r="A514" s="2">
        <v>13</v>
      </c>
      <c r="B514" s="1" t="s">
        <v>152</v>
      </c>
      <c r="C514" s="4">
        <v>1</v>
      </c>
      <c r="D514" s="8">
        <v>1.61</v>
      </c>
      <c r="E514" s="4">
        <v>0</v>
      </c>
      <c r="F514" s="8">
        <v>0</v>
      </c>
      <c r="G514" s="4">
        <v>1</v>
      </c>
      <c r="H514" s="8">
        <v>3.85</v>
      </c>
      <c r="I514" s="4">
        <v>0</v>
      </c>
    </row>
    <row r="515" spans="1:9" x14ac:dyDescent="0.2">
      <c r="A515" s="2">
        <v>13</v>
      </c>
      <c r="B515" s="1" t="s">
        <v>196</v>
      </c>
      <c r="C515" s="4">
        <v>1</v>
      </c>
      <c r="D515" s="8">
        <v>1.61</v>
      </c>
      <c r="E515" s="4">
        <v>0</v>
      </c>
      <c r="F515" s="8">
        <v>0</v>
      </c>
      <c r="G515" s="4">
        <v>0</v>
      </c>
      <c r="H515" s="8">
        <v>0</v>
      </c>
      <c r="I515" s="4">
        <v>0</v>
      </c>
    </row>
    <row r="516" spans="1:9" x14ac:dyDescent="0.2">
      <c r="A516" s="2">
        <v>13</v>
      </c>
      <c r="B516" s="1" t="s">
        <v>197</v>
      </c>
      <c r="C516" s="4">
        <v>1</v>
      </c>
      <c r="D516" s="8">
        <v>1.61</v>
      </c>
      <c r="E516" s="4">
        <v>0</v>
      </c>
      <c r="F516" s="8">
        <v>0</v>
      </c>
      <c r="G516" s="4">
        <v>0</v>
      </c>
      <c r="H516" s="8">
        <v>0</v>
      </c>
      <c r="I516" s="4">
        <v>0</v>
      </c>
    </row>
    <row r="517" spans="1:9" x14ac:dyDescent="0.2">
      <c r="A517" s="2">
        <v>13</v>
      </c>
      <c r="B517" s="1" t="s">
        <v>125</v>
      </c>
      <c r="C517" s="4">
        <v>1</v>
      </c>
      <c r="D517" s="8">
        <v>1.61</v>
      </c>
      <c r="E517" s="4">
        <v>1</v>
      </c>
      <c r="F517" s="8">
        <v>3.57</v>
      </c>
      <c r="G517" s="4">
        <v>0</v>
      </c>
      <c r="H517" s="8">
        <v>0</v>
      </c>
      <c r="I517" s="4">
        <v>0</v>
      </c>
    </row>
    <row r="518" spans="1:9" x14ac:dyDescent="0.2">
      <c r="A518" s="2">
        <v>13</v>
      </c>
      <c r="B518" s="1" t="s">
        <v>178</v>
      </c>
      <c r="C518" s="4">
        <v>1</v>
      </c>
      <c r="D518" s="8">
        <v>1.61</v>
      </c>
      <c r="E518" s="4">
        <v>0</v>
      </c>
      <c r="F518" s="8">
        <v>0</v>
      </c>
      <c r="G518" s="4">
        <v>0</v>
      </c>
      <c r="H518" s="8">
        <v>0</v>
      </c>
      <c r="I518" s="4">
        <v>0</v>
      </c>
    </row>
    <row r="519" spans="1:9" x14ac:dyDescent="0.2">
      <c r="A519" s="1"/>
      <c r="C519" s="4"/>
      <c r="D519" s="8"/>
      <c r="E519" s="4"/>
      <c r="F519" s="8"/>
      <c r="G519" s="4"/>
      <c r="H519" s="8"/>
      <c r="I519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産業小分類トップ２０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CB0A5-D154-44E1-9E74-49E7738929A5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199</v>
      </c>
    </row>
    <row r="4" spans="2:9" ht="33" customHeight="1" x14ac:dyDescent="0.2">
      <c r="B4" t="s">
        <v>200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4</v>
      </c>
      <c r="D5" s="8">
        <v>0.03</v>
      </c>
      <c r="E5" s="12">
        <v>1</v>
      </c>
      <c r="F5" s="8">
        <v>0.01</v>
      </c>
      <c r="G5" s="12">
        <v>3</v>
      </c>
      <c r="H5" s="8">
        <v>0.05</v>
      </c>
      <c r="I5" s="12">
        <v>0</v>
      </c>
    </row>
    <row r="6" spans="2:9" ht="15" customHeight="1" x14ac:dyDescent="0.2">
      <c r="B6" t="s">
        <v>21</v>
      </c>
      <c r="C6" s="12">
        <v>1674</v>
      </c>
      <c r="D6" s="8">
        <v>12.28</v>
      </c>
      <c r="E6" s="12">
        <v>494</v>
      </c>
      <c r="F6" s="8">
        <v>7.07</v>
      </c>
      <c r="G6" s="12">
        <v>1178</v>
      </c>
      <c r="H6" s="8">
        <v>18.68</v>
      </c>
      <c r="I6" s="12">
        <v>0</v>
      </c>
    </row>
    <row r="7" spans="2:9" ht="15" customHeight="1" x14ac:dyDescent="0.2">
      <c r="B7" t="s">
        <v>22</v>
      </c>
      <c r="C7" s="12">
        <v>852</v>
      </c>
      <c r="D7" s="8">
        <v>6.25</v>
      </c>
      <c r="E7" s="12">
        <v>317</v>
      </c>
      <c r="F7" s="8">
        <v>4.54</v>
      </c>
      <c r="G7" s="12">
        <v>533</v>
      </c>
      <c r="H7" s="8">
        <v>8.4499999999999993</v>
      </c>
      <c r="I7" s="12">
        <v>1</v>
      </c>
    </row>
    <row r="8" spans="2:9" ht="15" customHeight="1" x14ac:dyDescent="0.2">
      <c r="B8" t="s">
        <v>23</v>
      </c>
      <c r="C8" s="12">
        <v>30</v>
      </c>
      <c r="D8" s="8">
        <v>0.22</v>
      </c>
      <c r="E8" s="12">
        <v>0</v>
      </c>
      <c r="F8" s="8">
        <v>0</v>
      </c>
      <c r="G8" s="12">
        <v>24</v>
      </c>
      <c r="H8" s="8">
        <v>0.38</v>
      </c>
      <c r="I8" s="12">
        <v>0</v>
      </c>
    </row>
    <row r="9" spans="2:9" ht="15" customHeight="1" x14ac:dyDescent="0.2">
      <c r="B9" t="s">
        <v>24</v>
      </c>
      <c r="C9" s="12">
        <v>120</v>
      </c>
      <c r="D9" s="8">
        <v>0.88</v>
      </c>
      <c r="E9" s="12">
        <v>16</v>
      </c>
      <c r="F9" s="8">
        <v>0.23</v>
      </c>
      <c r="G9" s="12">
        <v>104</v>
      </c>
      <c r="H9" s="8">
        <v>1.65</v>
      </c>
      <c r="I9" s="12">
        <v>0</v>
      </c>
    </row>
    <row r="10" spans="2:9" ht="15" customHeight="1" x14ac:dyDescent="0.2">
      <c r="B10" t="s">
        <v>25</v>
      </c>
      <c r="C10" s="12">
        <v>121</v>
      </c>
      <c r="D10" s="8">
        <v>0.89</v>
      </c>
      <c r="E10" s="12">
        <v>22</v>
      </c>
      <c r="F10" s="8">
        <v>0.31</v>
      </c>
      <c r="G10" s="12">
        <v>95</v>
      </c>
      <c r="H10" s="8">
        <v>1.51</v>
      </c>
      <c r="I10" s="12">
        <v>4</v>
      </c>
    </row>
    <row r="11" spans="2:9" ht="15" customHeight="1" x14ac:dyDescent="0.2">
      <c r="B11" t="s">
        <v>26</v>
      </c>
      <c r="C11" s="12">
        <v>3430</v>
      </c>
      <c r="D11" s="8">
        <v>25.15</v>
      </c>
      <c r="E11" s="12">
        <v>1550</v>
      </c>
      <c r="F11" s="8">
        <v>22.18</v>
      </c>
      <c r="G11" s="12">
        <v>1874</v>
      </c>
      <c r="H11" s="8">
        <v>29.71</v>
      </c>
      <c r="I11" s="12">
        <v>6</v>
      </c>
    </row>
    <row r="12" spans="2:9" ht="15" customHeight="1" x14ac:dyDescent="0.2">
      <c r="B12" t="s">
        <v>27</v>
      </c>
      <c r="C12" s="12">
        <v>132</v>
      </c>
      <c r="D12" s="8">
        <v>0.97</v>
      </c>
      <c r="E12" s="12">
        <v>22</v>
      </c>
      <c r="F12" s="8">
        <v>0.31</v>
      </c>
      <c r="G12" s="12">
        <v>110</v>
      </c>
      <c r="H12" s="8">
        <v>1.74</v>
      </c>
      <c r="I12" s="12">
        <v>0</v>
      </c>
    </row>
    <row r="13" spans="2:9" ht="15" customHeight="1" x14ac:dyDescent="0.2">
      <c r="B13" t="s">
        <v>28</v>
      </c>
      <c r="C13" s="12">
        <v>1006</v>
      </c>
      <c r="D13" s="8">
        <v>7.38</v>
      </c>
      <c r="E13" s="12">
        <v>385</v>
      </c>
      <c r="F13" s="8">
        <v>5.51</v>
      </c>
      <c r="G13" s="12">
        <v>619</v>
      </c>
      <c r="H13" s="8">
        <v>9.81</v>
      </c>
      <c r="I13" s="12">
        <v>0</v>
      </c>
    </row>
    <row r="14" spans="2:9" ht="15" customHeight="1" x14ac:dyDescent="0.2">
      <c r="B14" t="s">
        <v>29</v>
      </c>
      <c r="C14" s="12">
        <v>643</v>
      </c>
      <c r="D14" s="8">
        <v>4.72</v>
      </c>
      <c r="E14" s="12">
        <v>342</v>
      </c>
      <c r="F14" s="8">
        <v>4.8899999999999997</v>
      </c>
      <c r="G14" s="12">
        <v>291</v>
      </c>
      <c r="H14" s="8">
        <v>4.6100000000000003</v>
      </c>
      <c r="I14" s="12">
        <v>1</v>
      </c>
    </row>
    <row r="15" spans="2:9" ht="15" customHeight="1" x14ac:dyDescent="0.2">
      <c r="B15" t="s">
        <v>30</v>
      </c>
      <c r="C15" s="12">
        <v>1831</v>
      </c>
      <c r="D15" s="8">
        <v>13.43</v>
      </c>
      <c r="E15" s="12">
        <v>1458</v>
      </c>
      <c r="F15" s="8">
        <v>20.87</v>
      </c>
      <c r="G15" s="12">
        <v>358</v>
      </c>
      <c r="H15" s="8">
        <v>5.68</v>
      </c>
      <c r="I15" s="12">
        <v>2</v>
      </c>
    </row>
    <row r="16" spans="2:9" ht="15" customHeight="1" x14ac:dyDescent="0.2">
      <c r="B16" t="s">
        <v>31</v>
      </c>
      <c r="C16" s="12">
        <v>2023</v>
      </c>
      <c r="D16" s="8">
        <v>14.83</v>
      </c>
      <c r="E16" s="12">
        <v>1581</v>
      </c>
      <c r="F16" s="8">
        <v>22.63</v>
      </c>
      <c r="G16" s="12">
        <v>427</v>
      </c>
      <c r="H16" s="8">
        <v>6.77</v>
      </c>
      <c r="I16" s="12">
        <v>5</v>
      </c>
    </row>
    <row r="17" spans="2:9" ht="15" customHeight="1" x14ac:dyDescent="0.2">
      <c r="B17" t="s">
        <v>32</v>
      </c>
      <c r="C17" s="12">
        <v>621</v>
      </c>
      <c r="D17" s="8">
        <v>4.55</v>
      </c>
      <c r="E17" s="12">
        <v>315</v>
      </c>
      <c r="F17" s="8">
        <v>4.51</v>
      </c>
      <c r="G17" s="12">
        <v>135</v>
      </c>
      <c r="H17" s="8">
        <v>2.14</v>
      </c>
      <c r="I17" s="12">
        <v>5</v>
      </c>
    </row>
    <row r="18" spans="2:9" ht="15" customHeight="1" x14ac:dyDescent="0.2">
      <c r="B18" t="s">
        <v>33</v>
      </c>
      <c r="C18" s="12">
        <v>629</v>
      </c>
      <c r="D18" s="8">
        <v>4.6100000000000003</v>
      </c>
      <c r="E18" s="12">
        <v>308</v>
      </c>
      <c r="F18" s="8">
        <v>4.41</v>
      </c>
      <c r="G18" s="12">
        <v>258</v>
      </c>
      <c r="H18" s="8">
        <v>4.09</v>
      </c>
      <c r="I18" s="12">
        <v>5</v>
      </c>
    </row>
    <row r="19" spans="2:9" ht="15" customHeight="1" x14ac:dyDescent="0.2">
      <c r="B19" t="s">
        <v>34</v>
      </c>
      <c r="C19" s="12">
        <v>521</v>
      </c>
      <c r="D19" s="8">
        <v>3.82</v>
      </c>
      <c r="E19" s="12">
        <v>176</v>
      </c>
      <c r="F19" s="8">
        <v>2.52</v>
      </c>
      <c r="G19" s="12">
        <v>298</v>
      </c>
      <c r="H19" s="8">
        <v>4.72</v>
      </c>
      <c r="I19" s="12">
        <v>20</v>
      </c>
    </row>
    <row r="20" spans="2:9" ht="15" customHeight="1" x14ac:dyDescent="0.2">
      <c r="B20" s="9" t="s">
        <v>201</v>
      </c>
      <c r="C20" s="12">
        <f>SUM(LTBL_31000[総数／事業所数])</f>
        <v>13637</v>
      </c>
      <c r="E20" s="12">
        <f>SUBTOTAL(109,LTBL_31000[個人／事業所数])</f>
        <v>6987</v>
      </c>
      <c r="G20" s="12">
        <f>SUBTOTAL(109,LTBL_31000[法人／事業所数])</f>
        <v>6307</v>
      </c>
      <c r="I20" s="12">
        <f>SUBTOTAL(109,LTBL_31000[法人以外の団体／事業所数])</f>
        <v>49</v>
      </c>
    </row>
    <row r="21" spans="2:9" ht="15" customHeight="1" x14ac:dyDescent="0.2">
      <c r="E21" s="11">
        <f>LTBL_31000[[#Totals],[個人／事業所数]]/LTBL_31000[[#Totals],[総数／事業所数]]</f>
        <v>0.51235609004913107</v>
      </c>
      <c r="G21" s="11">
        <f>LTBL_31000[[#Totals],[法人／事業所数]]/LTBL_31000[[#Totals],[総数／事業所数]]</f>
        <v>0.46249175038498203</v>
      </c>
      <c r="I21" s="11">
        <f>LTBL_31000[[#Totals],[法人以外の団体／事業所数]]/LTBL_31000[[#Totals],[総数／事業所数]]</f>
        <v>3.5931656522695606E-3</v>
      </c>
    </row>
    <row r="23" spans="2:9" ht="33" customHeight="1" x14ac:dyDescent="0.2">
      <c r="B23" t="s">
        <v>202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57</v>
      </c>
      <c r="C24" s="12">
        <v>1732</v>
      </c>
      <c r="D24" s="8">
        <v>12.7</v>
      </c>
      <c r="E24" s="12">
        <v>1467</v>
      </c>
      <c r="F24" s="8">
        <v>21</v>
      </c>
      <c r="G24" s="12">
        <v>263</v>
      </c>
      <c r="H24" s="8">
        <v>4.17</v>
      </c>
      <c r="I24" s="12">
        <v>1</v>
      </c>
    </row>
    <row r="25" spans="2:9" ht="15" customHeight="1" x14ac:dyDescent="0.2">
      <c r="B25" t="s">
        <v>56</v>
      </c>
      <c r="C25" s="12">
        <v>1558</v>
      </c>
      <c r="D25" s="8">
        <v>11.42</v>
      </c>
      <c r="E25" s="12">
        <v>1332</v>
      </c>
      <c r="F25" s="8">
        <v>19.059999999999999</v>
      </c>
      <c r="G25" s="12">
        <v>224</v>
      </c>
      <c r="H25" s="8">
        <v>3.55</v>
      </c>
      <c r="I25" s="12">
        <v>2</v>
      </c>
    </row>
    <row r="26" spans="2:9" ht="15" customHeight="1" x14ac:dyDescent="0.2">
      <c r="B26" t="s">
        <v>52</v>
      </c>
      <c r="C26" s="12">
        <v>1135</v>
      </c>
      <c r="D26" s="8">
        <v>8.32</v>
      </c>
      <c r="E26" s="12">
        <v>557</v>
      </c>
      <c r="F26" s="8">
        <v>7.97</v>
      </c>
      <c r="G26" s="12">
        <v>577</v>
      </c>
      <c r="H26" s="8">
        <v>9.15</v>
      </c>
      <c r="I26" s="12">
        <v>1</v>
      </c>
    </row>
    <row r="27" spans="2:9" ht="15" customHeight="1" x14ac:dyDescent="0.2">
      <c r="B27" t="s">
        <v>53</v>
      </c>
      <c r="C27" s="12">
        <v>796</v>
      </c>
      <c r="D27" s="8">
        <v>5.84</v>
      </c>
      <c r="E27" s="12">
        <v>357</v>
      </c>
      <c r="F27" s="8">
        <v>5.1100000000000003</v>
      </c>
      <c r="G27" s="12">
        <v>437</v>
      </c>
      <c r="H27" s="8">
        <v>6.93</v>
      </c>
      <c r="I27" s="12">
        <v>0</v>
      </c>
    </row>
    <row r="28" spans="2:9" ht="15" customHeight="1" x14ac:dyDescent="0.2">
      <c r="B28" t="s">
        <v>43</v>
      </c>
      <c r="C28" s="12">
        <v>753</v>
      </c>
      <c r="D28" s="8">
        <v>5.52</v>
      </c>
      <c r="E28" s="12">
        <v>153</v>
      </c>
      <c r="F28" s="8">
        <v>2.19</v>
      </c>
      <c r="G28" s="12">
        <v>598</v>
      </c>
      <c r="H28" s="8">
        <v>9.48</v>
      </c>
      <c r="I28" s="12">
        <v>0</v>
      </c>
    </row>
    <row r="29" spans="2:9" ht="15" customHeight="1" x14ac:dyDescent="0.2">
      <c r="B29" t="s">
        <v>50</v>
      </c>
      <c r="C29" s="12">
        <v>635</v>
      </c>
      <c r="D29" s="8">
        <v>4.66</v>
      </c>
      <c r="E29" s="12">
        <v>389</v>
      </c>
      <c r="F29" s="8">
        <v>5.57</v>
      </c>
      <c r="G29" s="12">
        <v>242</v>
      </c>
      <c r="H29" s="8">
        <v>3.84</v>
      </c>
      <c r="I29" s="12">
        <v>4</v>
      </c>
    </row>
    <row r="30" spans="2:9" ht="15" customHeight="1" x14ac:dyDescent="0.2">
      <c r="B30" t="s">
        <v>59</v>
      </c>
      <c r="C30" s="12">
        <v>621</v>
      </c>
      <c r="D30" s="8">
        <v>4.55</v>
      </c>
      <c r="E30" s="12">
        <v>315</v>
      </c>
      <c r="F30" s="8">
        <v>4.51</v>
      </c>
      <c r="G30" s="12">
        <v>135</v>
      </c>
      <c r="H30" s="8">
        <v>2.14</v>
      </c>
      <c r="I30" s="12">
        <v>5</v>
      </c>
    </row>
    <row r="31" spans="2:9" ht="15" customHeight="1" x14ac:dyDescent="0.2">
      <c r="B31" t="s">
        <v>44</v>
      </c>
      <c r="C31" s="12">
        <v>561</v>
      </c>
      <c r="D31" s="8">
        <v>4.1100000000000003</v>
      </c>
      <c r="E31" s="12">
        <v>248</v>
      </c>
      <c r="F31" s="8">
        <v>3.55</v>
      </c>
      <c r="G31" s="12">
        <v>313</v>
      </c>
      <c r="H31" s="8">
        <v>4.96</v>
      </c>
      <c r="I31" s="12">
        <v>0</v>
      </c>
    </row>
    <row r="32" spans="2:9" ht="15" customHeight="1" x14ac:dyDescent="0.2">
      <c r="B32" t="s">
        <v>51</v>
      </c>
      <c r="C32" s="12">
        <v>493</v>
      </c>
      <c r="D32" s="8">
        <v>3.62</v>
      </c>
      <c r="E32" s="12">
        <v>274</v>
      </c>
      <c r="F32" s="8">
        <v>3.92</v>
      </c>
      <c r="G32" s="12">
        <v>219</v>
      </c>
      <c r="H32" s="8">
        <v>3.47</v>
      </c>
      <c r="I32" s="12">
        <v>0</v>
      </c>
    </row>
    <row r="33" spans="2:9" ht="15" customHeight="1" x14ac:dyDescent="0.2">
      <c r="B33" t="s">
        <v>49</v>
      </c>
      <c r="C33" s="12">
        <v>392</v>
      </c>
      <c r="D33" s="8">
        <v>2.87</v>
      </c>
      <c r="E33" s="12">
        <v>189</v>
      </c>
      <c r="F33" s="8">
        <v>2.71</v>
      </c>
      <c r="G33" s="12">
        <v>203</v>
      </c>
      <c r="H33" s="8">
        <v>3.22</v>
      </c>
      <c r="I33" s="12">
        <v>0</v>
      </c>
    </row>
    <row r="34" spans="2:9" ht="15" customHeight="1" x14ac:dyDescent="0.2">
      <c r="B34" t="s">
        <v>60</v>
      </c>
      <c r="C34" s="12">
        <v>361</v>
      </c>
      <c r="D34" s="8">
        <v>2.65</v>
      </c>
      <c r="E34" s="12">
        <v>308</v>
      </c>
      <c r="F34" s="8">
        <v>4.41</v>
      </c>
      <c r="G34" s="12">
        <v>53</v>
      </c>
      <c r="H34" s="8">
        <v>0.84</v>
      </c>
      <c r="I34" s="12">
        <v>0</v>
      </c>
    </row>
    <row r="35" spans="2:9" ht="15" customHeight="1" x14ac:dyDescent="0.2">
      <c r="B35" t="s">
        <v>45</v>
      </c>
      <c r="C35" s="12">
        <v>360</v>
      </c>
      <c r="D35" s="8">
        <v>2.64</v>
      </c>
      <c r="E35" s="12">
        <v>93</v>
      </c>
      <c r="F35" s="8">
        <v>1.33</v>
      </c>
      <c r="G35" s="12">
        <v>267</v>
      </c>
      <c r="H35" s="8">
        <v>4.2300000000000004</v>
      </c>
      <c r="I35" s="12">
        <v>0</v>
      </c>
    </row>
    <row r="36" spans="2:9" ht="15" customHeight="1" x14ac:dyDescent="0.2">
      <c r="B36" t="s">
        <v>54</v>
      </c>
      <c r="C36" s="12">
        <v>336</v>
      </c>
      <c r="D36" s="8">
        <v>2.46</v>
      </c>
      <c r="E36" s="12">
        <v>240</v>
      </c>
      <c r="F36" s="8">
        <v>3.43</v>
      </c>
      <c r="G36" s="12">
        <v>95</v>
      </c>
      <c r="H36" s="8">
        <v>1.51</v>
      </c>
      <c r="I36" s="12">
        <v>1</v>
      </c>
    </row>
    <row r="37" spans="2:9" ht="15" customHeight="1" x14ac:dyDescent="0.2">
      <c r="B37" t="s">
        <v>61</v>
      </c>
      <c r="C37" s="12">
        <v>268</v>
      </c>
      <c r="D37" s="8">
        <v>1.97</v>
      </c>
      <c r="E37" s="12">
        <v>0</v>
      </c>
      <c r="F37" s="8">
        <v>0</v>
      </c>
      <c r="G37" s="12">
        <v>205</v>
      </c>
      <c r="H37" s="8">
        <v>3.25</v>
      </c>
      <c r="I37" s="12">
        <v>5</v>
      </c>
    </row>
    <row r="38" spans="2:9" ht="15" customHeight="1" x14ac:dyDescent="0.2">
      <c r="B38" t="s">
        <v>55</v>
      </c>
      <c r="C38" s="12">
        <v>261</v>
      </c>
      <c r="D38" s="8">
        <v>1.91</v>
      </c>
      <c r="E38" s="12">
        <v>102</v>
      </c>
      <c r="F38" s="8">
        <v>1.46</v>
      </c>
      <c r="G38" s="12">
        <v>150</v>
      </c>
      <c r="H38" s="8">
        <v>2.38</v>
      </c>
      <c r="I38" s="12">
        <v>0</v>
      </c>
    </row>
    <row r="39" spans="2:9" ht="15" customHeight="1" x14ac:dyDescent="0.2">
      <c r="B39" t="s">
        <v>58</v>
      </c>
      <c r="C39" s="12">
        <v>182</v>
      </c>
      <c r="D39" s="8">
        <v>1.33</v>
      </c>
      <c r="E39" s="12">
        <v>79</v>
      </c>
      <c r="F39" s="8">
        <v>1.1299999999999999</v>
      </c>
      <c r="G39" s="12">
        <v>103</v>
      </c>
      <c r="H39" s="8">
        <v>1.63</v>
      </c>
      <c r="I39" s="12">
        <v>0</v>
      </c>
    </row>
    <row r="40" spans="2:9" ht="15" customHeight="1" x14ac:dyDescent="0.2">
      <c r="B40" t="s">
        <v>47</v>
      </c>
      <c r="C40" s="12">
        <v>173</v>
      </c>
      <c r="D40" s="8">
        <v>1.27</v>
      </c>
      <c r="E40" s="12">
        <v>9</v>
      </c>
      <c r="F40" s="8">
        <v>0.13</v>
      </c>
      <c r="G40" s="12">
        <v>164</v>
      </c>
      <c r="H40" s="8">
        <v>2.6</v>
      </c>
      <c r="I40" s="12">
        <v>0</v>
      </c>
    </row>
    <row r="41" spans="2:9" ht="15" customHeight="1" x14ac:dyDescent="0.2">
      <c r="B41" t="s">
        <v>46</v>
      </c>
      <c r="C41" s="12">
        <v>167</v>
      </c>
      <c r="D41" s="8">
        <v>1.22</v>
      </c>
      <c r="E41" s="12">
        <v>21</v>
      </c>
      <c r="F41" s="8">
        <v>0.3</v>
      </c>
      <c r="G41" s="12">
        <v>146</v>
      </c>
      <c r="H41" s="8">
        <v>2.31</v>
      </c>
      <c r="I41" s="12">
        <v>0</v>
      </c>
    </row>
    <row r="42" spans="2:9" ht="15" customHeight="1" x14ac:dyDescent="0.2">
      <c r="B42" t="s">
        <v>62</v>
      </c>
      <c r="C42" s="12">
        <v>167</v>
      </c>
      <c r="D42" s="8">
        <v>1.22</v>
      </c>
      <c r="E42" s="12">
        <v>116</v>
      </c>
      <c r="F42" s="8">
        <v>1.66</v>
      </c>
      <c r="G42" s="12">
        <v>51</v>
      </c>
      <c r="H42" s="8">
        <v>0.81</v>
      </c>
      <c r="I42" s="12">
        <v>0</v>
      </c>
    </row>
    <row r="43" spans="2:9" ht="15" customHeight="1" x14ac:dyDescent="0.2">
      <c r="B43" t="s">
        <v>48</v>
      </c>
      <c r="C43" s="12">
        <v>161</v>
      </c>
      <c r="D43" s="8">
        <v>1.18</v>
      </c>
      <c r="E43" s="12">
        <v>37</v>
      </c>
      <c r="F43" s="8">
        <v>0.53</v>
      </c>
      <c r="G43" s="12">
        <v>124</v>
      </c>
      <c r="H43" s="8">
        <v>1.97</v>
      </c>
      <c r="I43" s="12">
        <v>0</v>
      </c>
    </row>
    <row r="46" spans="2:9" ht="33" customHeight="1" x14ac:dyDescent="0.2">
      <c r="B46" t="s">
        <v>203</v>
      </c>
      <c r="C46" s="10" t="s">
        <v>36</v>
      </c>
      <c r="D46" s="10" t="s">
        <v>37</v>
      </c>
      <c r="E46" s="10" t="s">
        <v>38</v>
      </c>
      <c r="F46" s="10" t="s">
        <v>39</v>
      </c>
      <c r="G46" s="10" t="s">
        <v>40</v>
      </c>
      <c r="H46" s="10" t="s">
        <v>41</v>
      </c>
      <c r="I46" s="10" t="s">
        <v>42</v>
      </c>
    </row>
    <row r="47" spans="2:9" ht="15" customHeight="1" x14ac:dyDescent="0.2">
      <c r="B47" t="s">
        <v>115</v>
      </c>
      <c r="C47" s="12">
        <v>938</v>
      </c>
      <c r="D47" s="8">
        <v>6.88</v>
      </c>
      <c r="E47" s="12">
        <v>853</v>
      </c>
      <c r="F47" s="8">
        <v>12.21</v>
      </c>
      <c r="G47" s="12">
        <v>85</v>
      </c>
      <c r="H47" s="8">
        <v>1.35</v>
      </c>
      <c r="I47" s="12">
        <v>0</v>
      </c>
    </row>
    <row r="48" spans="2:9" ht="15" customHeight="1" x14ac:dyDescent="0.2">
      <c r="B48" t="s">
        <v>114</v>
      </c>
      <c r="C48" s="12">
        <v>466</v>
      </c>
      <c r="D48" s="8">
        <v>3.42</v>
      </c>
      <c r="E48" s="12">
        <v>448</v>
      </c>
      <c r="F48" s="8">
        <v>6.41</v>
      </c>
      <c r="G48" s="12">
        <v>18</v>
      </c>
      <c r="H48" s="8">
        <v>0.28999999999999998</v>
      </c>
      <c r="I48" s="12">
        <v>0</v>
      </c>
    </row>
    <row r="49" spans="2:9" ht="15" customHeight="1" x14ac:dyDescent="0.2">
      <c r="B49" t="s">
        <v>109</v>
      </c>
      <c r="C49" s="12">
        <v>443</v>
      </c>
      <c r="D49" s="8">
        <v>3.25</v>
      </c>
      <c r="E49" s="12">
        <v>243</v>
      </c>
      <c r="F49" s="8">
        <v>3.48</v>
      </c>
      <c r="G49" s="12">
        <v>198</v>
      </c>
      <c r="H49" s="8">
        <v>3.14</v>
      </c>
      <c r="I49" s="12">
        <v>0</v>
      </c>
    </row>
    <row r="50" spans="2:9" ht="15" customHeight="1" x14ac:dyDescent="0.2">
      <c r="B50" t="s">
        <v>112</v>
      </c>
      <c r="C50" s="12">
        <v>390</v>
      </c>
      <c r="D50" s="8">
        <v>2.86</v>
      </c>
      <c r="E50" s="12">
        <v>369</v>
      </c>
      <c r="F50" s="8">
        <v>5.28</v>
      </c>
      <c r="G50" s="12">
        <v>21</v>
      </c>
      <c r="H50" s="8">
        <v>0.33</v>
      </c>
      <c r="I50" s="12">
        <v>0</v>
      </c>
    </row>
    <row r="51" spans="2:9" ht="15" customHeight="1" x14ac:dyDescent="0.2">
      <c r="B51" t="s">
        <v>110</v>
      </c>
      <c r="C51" s="12">
        <v>382</v>
      </c>
      <c r="D51" s="8">
        <v>2.8</v>
      </c>
      <c r="E51" s="12">
        <v>310</v>
      </c>
      <c r="F51" s="8">
        <v>4.4400000000000004</v>
      </c>
      <c r="G51" s="12">
        <v>72</v>
      </c>
      <c r="H51" s="8">
        <v>1.1399999999999999</v>
      </c>
      <c r="I51" s="12">
        <v>0</v>
      </c>
    </row>
    <row r="52" spans="2:9" ht="15" customHeight="1" x14ac:dyDescent="0.2">
      <c r="B52" t="s">
        <v>108</v>
      </c>
      <c r="C52" s="12">
        <v>319</v>
      </c>
      <c r="D52" s="8">
        <v>2.34</v>
      </c>
      <c r="E52" s="12">
        <v>174</v>
      </c>
      <c r="F52" s="8">
        <v>2.4900000000000002</v>
      </c>
      <c r="G52" s="12">
        <v>144</v>
      </c>
      <c r="H52" s="8">
        <v>2.2799999999999998</v>
      </c>
      <c r="I52" s="12">
        <v>1</v>
      </c>
    </row>
    <row r="53" spans="2:9" ht="15" customHeight="1" x14ac:dyDescent="0.2">
      <c r="B53" t="s">
        <v>113</v>
      </c>
      <c r="C53" s="12">
        <v>282</v>
      </c>
      <c r="D53" s="8">
        <v>2.0699999999999998</v>
      </c>
      <c r="E53" s="12">
        <v>247</v>
      </c>
      <c r="F53" s="8">
        <v>3.54</v>
      </c>
      <c r="G53" s="12">
        <v>33</v>
      </c>
      <c r="H53" s="8">
        <v>0.52</v>
      </c>
      <c r="I53" s="12">
        <v>2</v>
      </c>
    </row>
    <row r="54" spans="2:9" ht="15" customHeight="1" x14ac:dyDescent="0.2">
      <c r="B54" t="s">
        <v>105</v>
      </c>
      <c r="C54" s="12">
        <v>259</v>
      </c>
      <c r="D54" s="8">
        <v>1.9</v>
      </c>
      <c r="E54" s="12">
        <v>135</v>
      </c>
      <c r="F54" s="8">
        <v>1.93</v>
      </c>
      <c r="G54" s="12">
        <v>124</v>
      </c>
      <c r="H54" s="8">
        <v>1.97</v>
      </c>
      <c r="I54" s="12">
        <v>0</v>
      </c>
    </row>
    <row r="55" spans="2:9" ht="15" customHeight="1" x14ac:dyDescent="0.2">
      <c r="B55" t="s">
        <v>119</v>
      </c>
      <c r="C55" s="12">
        <v>249</v>
      </c>
      <c r="D55" s="8">
        <v>1.83</v>
      </c>
      <c r="E55" s="12">
        <v>228</v>
      </c>
      <c r="F55" s="8">
        <v>3.26</v>
      </c>
      <c r="G55" s="12">
        <v>21</v>
      </c>
      <c r="H55" s="8">
        <v>0.33</v>
      </c>
      <c r="I55" s="12">
        <v>0</v>
      </c>
    </row>
    <row r="56" spans="2:9" ht="15" customHeight="1" x14ac:dyDescent="0.2">
      <c r="B56" t="s">
        <v>100</v>
      </c>
      <c r="C56" s="12">
        <v>246</v>
      </c>
      <c r="D56" s="8">
        <v>1.8</v>
      </c>
      <c r="E56" s="12">
        <v>20</v>
      </c>
      <c r="F56" s="8">
        <v>0.28999999999999998</v>
      </c>
      <c r="G56" s="12">
        <v>226</v>
      </c>
      <c r="H56" s="8">
        <v>3.58</v>
      </c>
      <c r="I56" s="12">
        <v>0</v>
      </c>
    </row>
    <row r="57" spans="2:9" ht="15" customHeight="1" x14ac:dyDescent="0.2">
      <c r="B57" t="s">
        <v>107</v>
      </c>
      <c r="C57" s="12">
        <v>241</v>
      </c>
      <c r="D57" s="8">
        <v>1.77</v>
      </c>
      <c r="E57" s="12">
        <v>108</v>
      </c>
      <c r="F57" s="8">
        <v>1.55</v>
      </c>
      <c r="G57" s="12">
        <v>133</v>
      </c>
      <c r="H57" s="8">
        <v>2.11</v>
      </c>
      <c r="I57" s="12">
        <v>0</v>
      </c>
    </row>
    <row r="58" spans="2:9" ht="15" customHeight="1" x14ac:dyDescent="0.2">
      <c r="B58" t="s">
        <v>111</v>
      </c>
      <c r="C58" s="12">
        <v>223</v>
      </c>
      <c r="D58" s="8">
        <v>1.64</v>
      </c>
      <c r="E58" s="12">
        <v>192</v>
      </c>
      <c r="F58" s="8">
        <v>2.75</v>
      </c>
      <c r="G58" s="12">
        <v>31</v>
      </c>
      <c r="H58" s="8">
        <v>0.49</v>
      </c>
      <c r="I58" s="12">
        <v>0</v>
      </c>
    </row>
    <row r="59" spans="2:9" ht="15" customHeight="1" x14ac:dyDescent="0.2">
      <c r="B59" t="s">
        <v>118</v>
      </c>
      <c r="C59" s="12">
        <v>223</v>
      </c>
      <c r="D59" s="8">
        <v>1.64</v>
      </c>
      <c r="E59" s="12">
        <v>168</v>
      </c>
      <c r="F59" s="8">
        <v>2.4</v>
      </c>
      <c r="G59" s="12">
        <v>53</v>
      </c>
      <c r="H59" s="8">
        <v>0.84</v>
      </c>
      <c r="I59" s="12">
        <v>2</v>
      </c>
    </row>
    <row r="60" spans="2:9" ht="15" customHeight="1" x14ac:dyDescent="0.2">
      <c r="B60" t="s">
        <v>101</v>
      </c>
      <c r="C60" s="12">
        <v>198</v>
      </c>
      <c r="D60" s="8">
        <v>1.45</v>
      </c>
      <c r="E60" s="12">
        <v>28</v>
      </c>
      <c r="F60" s="8">
        <v>0.4</v>
      </c>
      <c r="G60" s="12">
        <v>170</v>
      </c>
      <c r="H60" s="8">
        <v>2.7</v>
      </c>
      <c r="I60" s="12">
        <v>0</v>
      </c>
    </row>
    <row r="61" spans="2:9" ht="15" customHeight="1" x14ac:dyDescent="0.2">
      <c r="B61" t="s">
        <v>102</v>
      </c>
      <c r="C61" s="12">
        <v>192</v>
      </c>
      <c r="D61" s="8">
        <v>1.41</v>
      </c>
      <c r="E61" s="12">
        <v>102</v>
      </c>
      <c r="F61" s="8">
        <v>1.46</v>
      </c>
      <c r="G61" s="12">
        <v>90</v>
      </c>
      <c r="H61" s="8">
        <v>1.43</v>
      </c>
      <c r="I61" s="12">
        <v>0</v>
      </c>
    </row>
    <row r="62" spans="2:9" ht="15" customHeight="1" x14ac:dyDescent="0.2">
      <c r="B62" t="s">
        <v>117</v>
      </c>
      <c r="C62" s="12">
        <v>192</v>
      </c>
      <c r="D62" s="8">
        <v>1.41</v>
      </c>
      <c r="E62" s="12">
        <v>144</v>
      </c>
      <c r="F62" s="8">
        <v>2.06</v>
      </c>
      <c r="G62" s="12">
        <v>48</v>
      </c>
      <c r="H62" s="8">
        <v>0.76</v>
      </c>
      <c r="I62" s="12">
        <v>0</v>
      </c>
    </row>
    <row r="63" spans="2:9" ht="15" customHeight="1" x14ac:dyDescent="0.2">
      <c r="B63" t="s">
        <v>104</v>
      </c>
      <c r="C63" s="12">
        <v>187</v>
      </c>
      <c r="D63" s="8">
        <v>1.37</v>
      </c>
      <c r="E63" s="12">
        <v>115</v>
      </c>
      <c r="F63" s="8">
        <v>1.65</v>
      </c>
      <c r="G63" s="12">
        <v>70</v>
      </c>
      <c r="H63" s="8">
        <v>1.1100000000000001</v>
      </c>
      <c r="I63" s="12">
        <v>2</v>
      </c>
    </row>
    <row r="64" spans="2:9" ht="15" customHeight="1" x14ac:dyDescent="0.2">
      <c r="B64" t="s">
        <v>106</v>
      </c>
      <c r="C64" s="12">
        <v>186</v>
      </c>
      <c r="D64" s="8">
        <v>1.36</v>
      </c>
      <c r="E64" s="12">
        <v>97</v>
      </c>
      <c r="F64" s="8">
        <v>1.39</v>
      </c>
      <c r="G64" s="12">
        <v>89</v>
      </c>
      <c r="H64" s="8">
        <v>1.41</v>
      </c>
      <c r="I64" s="12">
        <v>0</v>
      </c>
    </row>
    <row r="65" spans="2:9" ht="15" customHeight="1" x14ac:dyDescent="0.2">
      <c r="B65" t="s">
        <v>103</v>
      </c>
      <c r="C65" s="12">
        <v>183</v>
      </c>
      <c r="D65" s="8">
        <v>1.34</v>
      </c>
      <c r="E65" s="12">
        <v>113</v>
      </c>
      <c r="F65" s="8">
        <v>1.62</v>
      </c>
      <c r="G65" s="12">
        <v>69</v>
      </c>
      <c r="H65" s="8">
        <v>1.0900000000000001</v>
      </c>
      <c r="I65" s="12">
        <v>1</v>
      </c>
    </row>
    <row r="66" spans="2:9" ht="15" customHeight="1" x14ac:dyDescent="0.2">
      <c r="B66" t="s">
        <v>116</v>
      </c>
      <c r="C66" s="12">
        <v>181</v>
      </c>
      <c r="D66" s="8">
        <v>1.33</v>
      </c>
      <c r="E66" s="12">
        <v>0</v>
      </c>
      <c r="F66" s="8">
        <v>0</v>
      </c>
      <c r="G66" s="12">
        <v>17</v>
      </c>
      <c r="H66" s="8">
        <v>0.27</v>
      </c>
      <c r="I66" s="12">
        <v>3</v>
      </c>
    </row>
    <row r="68" spans="2:9" ht="15" customHeight="1" x14ac:dyDescent="0.2">
      <c r="B68" t="s">
        <v>204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3A309-5583-4FB0-9AC2-7FA47F09E771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205</v>
      </c>
    </row>
    <row r="4" spans="2:9" ht="33" customHeight="1" x14ac:dyDescent="0.2">
      <c r="B4" t="s">
        <v>200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2</v>
      </c>
      <c r="D5" s="8">
        <v>0.04</v>
      </c>
      <c r="E5" s="12">
        <v>0</v>
      </c>
      <c r="F5" s="8">
        <v>0</v>
      </c>
      <c r="G5" s="12">
        <v>2</v>
      </c>
      <c r="H5" s="8">
        <v>0.09</v>
      </c>
      <c r="I5" s="12">
        <v>0</v>
      </c>
    </row>
    <row r="6" spans="2:9" ht="15" customHeight="1" x14ac:dyDescent="0.2">
      <c r="B6" t="s">
        <v>21</v>
      </c>
      <c r="C6" s="12">
        <v>537</v>
      </c>
      <c r="D6" s="8">
        <v>11.42</v>
      </c>
      <c r="E6" s="12">
        <v>104</v>
      </c>
      <c r="F6" s="8">
        <v>4.43</v>
      </c>
      <c r="G6" s="12">
        <v>431</v>
      </c>
      <c r="H6" s="8">
        <v>19.04</v>
      </c>
      <c r="I6" s="12">
        <v>0</v>
      </c>
    </row>
    <row r="7" spans="2:9" ht="15" customHeight="1" x14ac:dyDescent="0.2">
      <c r="B7" t="s">
        <v>22</v>
      </c>
      <c r="C7" s="12">
        <v>308</v>
      </c>
      <c r="D7" s="8">
        <v>6.55</v>
      </c>
      <c r="E7" s="12">
        <v>124</v>
      </c>
      <c r="F7" s="8">
        <v>5.28</v>
      </c>
      <c r="G7" s="12">
        <v>183</v>
      </c>
      <c r="H7" s="8">
        <v>8.08</v>
      </c>
      <c r="I7" s="12">
        <v>0</v>
      </c>
    </row>
    <row r="8" spans="2:9" ht="15" customHeight="1" x14ac:dyDescent="0.2">
      <c r="B8" t="s">
        <v>23</v>
      </c>
      <c r="C8" s="12">
        <v>5</v>
      </c>
      <c r="D8" s="8">
        <v>0.11</v>
      </c>
      <c r="E8" s="12">
        <v>0</v>
      </c>
      <c r="F8" s="8">
        <v>0</v>
      </c>
      <c r="G8" s="12">
        <v>5</v>
      </c>
      <c r="H8" s="8">
        <v>0.22</v>
      </c>
      <c r="I8" s="12">
        <v>0</v>
      </c>
    </row>
    <row r="9" spans="2:9" ht="15" customHeight="1" x14ac:dyDescent="0.2">
      <c r="B9" t="s">
        <v>24</v>
      </c>
      <c r="C9" s="12">
        <v>51</v>
      </c>
      <c r="D9" s="8">
        <v>1.08</v>
      </c>
      <c r="E9" s="12">
        <v>9</v>
      </c>
      <c r="F9" s="8">
        <v>0.38</v>
      </c>
      <c r="G9" s="12">
        <v>42</v>
      </c>
      <c r="H9" s="8">
        <v>1.86</v>
      </c>
      <c r="I9" s="12">
        <v>0</v>
      </c>
    </row>
    <row r="10" spans="2:9" ht="15" customHeight="1" x14ac:dyDescent="0.2">
      <c r="B10" t="s">
        <v>25</v>
      </c>
      <c r="C10" s="12">
        <v>35</v>
      </c>
      <c r="D10" s="8">
        <v>0.74</v>
      </c>
      <c r="E10" s="12">
        <v>8</v>
      </c>
      <c r="F10" s="8">
        <v>0.34</v>
      </c>
      <c r="G10" s="12">
        <v>27</v>
      </c>
      <c r="H10" s="8">
        <v>1.19</v>
      </c>
      <c r="I10" s="12">
        <v>0</v>
      </c>
    </row>
    <row r="11" spans="2:9" ht="15" customHeight="1" x14ac:dyDescent="0.2">
      <c r="B11" t="s">
        <v>26</v>
      </c>
      <c r="C11" s="12">
        <v>1096</v>
      </c>
      <c r="D11" s="8">
        <v>23.3</v>
      </c>
      <c r="E11" s="12">
        <v>483</v>
      </c>
      <c r="F11" s="8">
        <v>20.58</v>
      </c>
      <c r="G11" s="12">
        <v>612</v>
      </c>
      <c r="H11" s="8">
        <v>27.03</v>
      </c>
      <c r="I11" s="12">
        <v>1</v>
      </c>
    </row>
    <row r="12" spans="2:9" ht="15" customHeight="1" x14ac:dyDescent="0.2">
      <c r="B12" t="s">
        <v>27</v>
      </c>
      <c r="C12" s="12">
        <v>56</v>
      </c>
      <c r="D12" s="8">
        <v>1.19</v>
      </c>
      <c r="E12" s="12">
        <v>9</v>
      </c>
      <c r="F12" s="8">
        <v>0.38</v>
      </c>
      <c r="G12" s="12">
        <v>47</v>
      </c>
      <c r="H12" s="8">
        <v>2.08</v>
      </c>
      <c r="I12" s="12">
        <v>0</v>
      </c>
    </row>
    <row r="13" spans="2:9" ht="15" customHeight="1" x14ac:dyDescent="0.2">
      <c r="B13" t="s">
        <v>28</v>
      </c>
      <c r="C13" s="12">
        <v>444</v>
      </c>
      <c r="D13" s="8">
        <v>9.44</v>
      </c>
      <c r="E13" s="12">
        <v>204</v>
      </c>
      <c r="F13" s="8">
        <v>8.69</v>
      </c>
      <c r="G13" s="12">
        <v>240</v>
      </c>
      <c r="H13" s="8">
        <v>10.6</v>
      </c>
      <c r="I13" s="12">
        <v>0</v>
      </c>
    </row>
    <row r="14" spans="2:9" ht="15" customHeight="1" x14ac:dyDescent="0.2">
      <c r="B14" t="s">
        <v>29</v>
      </c>
      <c r="C14" s="12">
        <v>259</v>
      </c>
      <c r="D14" s="8">
        <v>5.51</v>
      </c>
      <c r="E14" s="12">
        <v>118</v>
      </c>
      <c r="F14" s="8">
        <v>5.03</v>
      </c>
      <c r="G14" s="12">
        <v>135</v>
      </c>
      <c r="H14" s="8">
        <v>5.96</v>
      </c>
      <c r="I14" s="12">
        <v>1</v>
      </c>
    </row>
    <row r="15" spans="2:9" ht="15" customHeight="1" x14ac:dyDescent="0.2">
      <c r="B15" t="s">
        <v>30</v>
      </c>
      <c r="C15" s="12">
        <v>599</v>
      </c>
      <c r="D15" s="8">
        <v>12.73</v>
      </c>
      <c r="E15" s="12">
        <v>485</v>
      </c>
      <c r="F15" s="8">
        <v>20.66</v>
      </c>
      <c r="G15" s="12">
        <v>113</v>
      </c>
      <c r="H15" s="8">
        <v>4.99</v>
      </c>
      <c r="I15" s="12">
        <v>1</v>
      </c>
    </row>
    <row r="16" spans="2:9" ht="15" customHeight="1" x14ac:dyDescent="0.2">
      <c r="B16" t="s">
        <v>31</v>
      </c>
      <c r="C16" s="12">
        <v>668</v>
      </c>
      <c r="D16" s="8">
        <v>14.2</v>
      </c>
      <c r="E16" s="12">
        <v>519</v>
      </c>
      <c r="F16" s="8">
        <v>22.11</v>
      </c>
      <c r="G16" s="12">
        <v>147</v>
      </c>
      <c r="H16" s="8">
        <v>6.49</v>
      </c>
      <c r="I16" s="12">
        <v>1</v>
      </c>
    </row>
    <row r="17" spans="2:9" ht="15" customHeight="1" x14ac:dyDescent="0.2">
      <c r="B17" t="s">
        <v>32</v>
      </c>
      <c r="C17" s="12">
        <v>225</v>
      </c>
      <c r="D17" s="8">
        <v>4.78</v>
      </c>
      <c r="E17" s="12">
        <v>115</v>
      </c>
      <c r="F17" s="8">
        <v>4.9000000000000004</v>
      </c>
      <c r="G17" s="12">
        <v>47</v>
      </c>
      <c r="H17" s="8">
        <v>2.08</v>
      </c>
      <c r="I17" s="12">
        <v>0</v>
      </c>
    </row>
    <row r="18" spans="2:9" ht="15" customHeight="1" x14ac:dyDescent="0.2">
      <c r="B18" t="s">
        <v>33</v>
      </c>
      <c r="C18" s="12">
        <v>227</v>
      </c>
      <c r="D18" s="8">
        <v>4.83</v>
      </c>
      <c r="E18" s="12">
        <v>114</v>
      </c>
      <c r="F18" s="8">
        <v>4.8600000000000003</v>
      </c>
      <c r="G18" s="12">
        <v>101</v>
      </c>
      <c r="H18" s="8">
        <v>4.46</v>
      </c>
      <c r="I18" s="12">
        <v>3</v>
      </c>
    </row>
    <row r="19" spans="2:9" ht="15" customHeight="1" x14ac:dyDescent="0.2">
      <c r="B19" t="s">
        <v>34</v>
      </c>
      <c r="C19" s="12">
        <v>192</v>
      </c>
      <c r="D19" s="8">
        <v>4.08</v>
      </c>
      <c r="E19" s="12">
        <v>55</v>
      </c>
      <c r="F19" s="8">
        <v>2.34</v>
      </c>
      <c r="G19" s="12">
        <v>132</v>
      </c>
      <c r="H19" s="8">
        <v>5.83</v>
      </c>
      <c r="I19" s="12">
        <v>2</v>
      </c>
    </row>
    <row r="20" spans="2:9" ht="15" customHeight="1" x14ac:dyDescent="0.2">
      <c r="B20" s="9" t="s">
        <v>201</v>
      </c>
      <c r="C20" s="12">
        <f>SUM(LTBL_31201[総数／事業所数])</f>
        <v>4704</v>
      </c>
      <c r="E20" s="12">
        <f>SUBTOTAL(109,LTBL_31201[個人／事業所数])</f>
        <v>2347</v>
      </c>
      <c r="G20" s="12">
        <f>SUBTOTAL(109,LTBL_31201[法人／事業所数])</f>
        <v>2264</v>
      </c>
      <c r="I20" s="12">
        <f>SUBTOTAL(109,LTBL_31201[法人以外の団体／事業所数])</f>
        <v>9</v>
      </c>
    </row>
    <row r="21" spans="2:9" ht="15" customHeight="1" x14ac:dyDescent="0.2">
      <c r="E21" s="11">
        <f>LTBL_31201[[#Totals],[個人／事業所数]]/LTBL_31201[[#Totals],[総数／事業所数]]</f>
        <v>0.49893707482993199</v>
      </c>
      <c r="G21" s="11">
        <f>LTBL_31201[[#Totals],[法人／事業所数]]/LTBL_31201[[#Totals],[総数／事業所数]]</f>
        <v>0.4812925170068027</v>
      </c>
      <c r="I21" s="11">
        <f>LTBL_31201[[#Totals],[法人以外の団体／事業所数]]/LTBL_31201[[#Totals],[総数／事業所数]]</f>
        <v>1.9132653061224489E-3</v>
      </c>
    </row>
    <row r="23" spans="2:9" ht="33" customHeight="1" x14ac:dyDescent="0.2">
      <c r="B23" t="s">
        <v>202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57</v>
      </c>
      <c r="C24" s="12">
        <v>575</v>
      </c>
      <c r="D24" s="8">
        <v>12.22</v>
      </c>
      <c r="E24" s="12">
        <v>477</v>
      </c>
      <c r="F24" s="8">
        <v>20.32</v>
      </c>
      <c r="G24" s="12">
        <v>98</v>
      </c>
      <c r="H24" s="8">
        <v>4.33</v>
      </c>
      <c r="I24" s="12">
        <v>0</v>
      </c>
    </row>
    <row r="25" spans="2:9" ht="15" customHeight="1" x14ac:dyDescent="0.2">
      <c r="B25" t="s">
        <v>56</v>
      </c>
      <c r="C25" s="12">
        <v>537</v>
      </c>
      <c r="D25" s="8">
        <v>11.42</v>
      </c>
      <c r="E25" s="12">
        <v>455</v>
      </c>
      <c r="F25" s="8">
        <v>19.39</v>
      </c>
      <c r="G25" s="12">
        <v>81</v>
      </c>
      <c r="H25" s="8">
        <v>3.58</v>
      </c>
      <c r="I25" s="12">
        <v>1</v>
      </c>
    </row>
    <row r="26" spans="2:9" ht="15" customHeight="1" x14ac:dyDescent="0.2">
      <c r="B26" t="s">
        <v>53</v>
      </c>
      <c r="C26" s="12">
        <v>364</v>
      </c>
      <c r="D26" s="8">
        <v>7.74</v>
      </c>
      <c r="E26" s="12">
        <v>197</v>
      </c>
      <c r="F26" s="8">
        <v>8.39</v>
      </c>
      <c r="G26" s="12">
        <v>167</v>
      </c>
      <c r="H26" s="8">
        <v>7.38</v>
      </c>
      <c r="I26" s="12">
        <v>0</v>
      </c>
    </row>
    <row r="27" spans="2:9" ht="15" customHeight="1" x14ac:dyDescent="0.2">
      <c r="B27" t="s">
        <v>52</v>
      </c>
      <c r="C27" s="12">
        <v>338</v>
      </c>
      <c r="D27" s="8">
        <v>7.19</v>
      </c>
      <c r="E27" s="12">
        <v>166</v>
      </c>
      <c r="F27" s="8">
        <v>7.07</v>
      </c>
      <c r="G27" s="12">
        <v>171</v>
      </c>
      <c r="H27" s="8">
        <v>7.55</v>
      </c>
      <c r="I27" s="12">
        <v>1</v>
      </c>
    </row>
    <row r="28" spans="2:9" ht="15" customHeight="1" x14ac:dyDescent="0.2">
      <c r="B28" t="s">
        <v>43</v>
      </c>
      <c r="C28" s="12">
        <v>258</v>
      </c>
      <c r="D28" s="8">
        <v>5.48</v>
      </c>
      <c r="E28" s="12">
        <v>27</v>
      </c>
      <c r="F28" s="8">
        <v>1.1499999999999999</v>
      </c>
      <c r="G28" s="12">
        <v>229</v>
      </c>
      <c r="H28" s="8">
        <v>10.11</v>
      </c>
      <c r="I28" s="12">
        <v>0</v>
      </c>
    </row>
    <row r="29" spans="2:9" ht="15" customHeight="1" x14ac:dyDescent="0.2">
      <c r="B29" t="s">
        <v>59</v>
      </c>
      <c r="C29" s="12">
        <v>225</v>
      </c>
      <c r="D29" s="8">
        <v>4.78</v>
      </c>
      <c r="E29" s="12">
        <v>115</v>
      </c>
      <c r="F29" s="8">
        <v>4.9000000000000004</v>
      </c>
      <c r="G29" s="12">
        <v>47</v>
      </c>
      <c r="H29" s="8">
        <v>2.08</v>
      </c>
      <c r="I29" s="12">
        <v>0</v>
      </c>
    </row>
    <row r="30" spans="2:9" ht="15" customHeight="1" x14ac:dyDescent="0.2">
      <c r="B30" t="s">
        <v>50</v>
      </c>
      <c r="C30" s="12">
        <v>192</v>
      </c>
      <c r="D30" s="8">
        <v>4.08</v>
      </c>
      <c r="E30" s="12">
        <v>115</v>
      </c>
      <c r="F30" s="8">
        <v>4.9000000000000004</v>
      </c>
      <c r="G30" s="12">
        <v>77</v>
      </c>
      <c r="H30" s="8">
        <v>3.4</v>
      </c>
      <c r="I30" s="12">
        <v>0</v>
      </c>
    </row>
    <row r="31" spans="2:9" ht="15" customHeight="1" x14ac:dyDescent="0.2">
      <c r="B31" t="s">
        <v>51</v>
      </c>
      <c r="C31" s="12">
        <v>184</v>
      </c>
      <c r="D31" s="8">
        <v>3.91</v>
      </c>
      <c r="E31" s="12">
        <v>98</v>
      </c>
      <c r="F31" s="8">
        <v>4.18</v>
      </c>
      <c r="G31" s="12">
        <v>86</v>
      </c>
      <c r="H31" s="8">
        <v>3.8</v>
      </c>
      <c r="I31" s="12">
        <v>0</v>
      </c>
    </row>
    <row r="32" spans="2:9" ht="15" customHeight="1" x14ac:dyDescent="0.2">
      <c r="B32" t="s">
        <v>44</v>
      </c>
      <c r="C32" s="12">
        <v>174</v>
      </c>
      <c r="D32" s="8">
        <v>3.7</v>
      </c>
      <c r="E32" s="12">
        <v>57</v>
      </c>
      <c r="F32" s="8">
        <v>2.4300000000000002</v>
      </c>
      <c r="G32" s="12">
        <v>117</v>
      </c>
      <c r="H32" s="8">
        <v>5.17</v>
      </c>
      <c r="I32" s="12">
        <v>0</v>
      </c>
    </row>
    <row r="33" spans="2:9" ht="15" customHeight="1" x14ac:dyDescent="0.2">
      <c r="B33" t="s">
        <v>54</v>
      </c>
      <c r="C33" s="12">
        <v>135</v>
      </c>
      <c r="D33" s="8">
        <v>2.87</v>
      </c>
      <c r="E33" s="12">
        <v>87</v>
      </c>
      <c r="F33" s="8">
        <v>3.71</v>
      </c>
      <c r="G33" s="12">
        <v>47</v>
      </c>
      <c r="H33" s="8">
        <v>2.08</v>
      </c>
      <c r="I33" s="12">
        <v>1</v>
      </c>
    </row>
    <row r="34" spans="2:9" ht="15" customHeight="1" x14ac:dyDescent="0.2">
      <c r="B34" t="s">
        <v>60</v>
      </c>
      <c r="C34" s="12">
        <v>135</v>
      </c>
      <c r="D34" s="8">
        <v>2.87</v>
      </c>
      <c r="E34" s="12">
        <v>114</v>
      </c>
      <c r="F34" s="8">
        <v>4.8600000000000003</v>
      </c>
      <c r="G34" s="12">
        <v>21</v>
      </c>
      <c r="H34" s="8">
        <v>0.93</v>
      </c>
      <c r="I34" s="12">
        <v>0</v>
      </c>
    </row>
    <row r="35" spans="2:9" ht="15" customHeight="1" x14ac:dyDescent="0.2">
      <c r="B35" t="s">
        <v>49</v>
      </c>
      <c r="C35" s="12">
        <v>116</v>
      </c>
      <c r="D35" s="8">
        <v>2.4700000000000002</v>
      </c>
      <c r="E35" s="12">
        <v>50</v>
      </c>
      <c r="F35" s="8">
        <v>2.13</v>
      </c>
      <c r="G35" s="12">
        <v>66</v>
      </c>
      <c r="H35" s="8">
        <v>2.92</v>
      </c>
      <c r="I35" s="12">
        <v>0</v>
      </c>
    </row>
    <row r="36" spans="2:9" ht="15" customHeight="1" x14ac:dyDescent="0.2">
      <c r="B36" t="s">
        <v>45</v>
      </c>
      <c r="C36" s="12">
        <v>105</v>
      </c>
      <c r="D36" s="8">
        <v>2.23</v>
      </c>
      <c r="E36" s="12">
        <v>20</v>
      </c>
      <c r="F36" s="8">
        <v>0.85</v>
      </c>
      <c r="G36" s="12">
        <v>85</v>
      </c>
      <c r="H36" s="8">
        <v>3.75</v>
      </c>
      <c r="I36" s="12">
        <v>0</v>
      </c>
    </row>
    <row r="37" spans="2:9" ht="15" customHeight="1" x14ac:dyDescent="0.2">
      <c r="B37" t="s">
        <v>55</v>
      </c>
      <c r="C37" s="12">
        <v>104</v>
      </c>
      <c r="D37" s="8">
        <v>2.21</v>
      </c>
      <c r="E37" s="12">
        <v>31</v>
      </c>
      <c r="F37" s="8">
        <v>1.32</v>
      </c>
      <c r="G37" s="12">
        <v>68</v>
      </c>
      <c r="H37" s="8">
        <v>3</v>
      </c>
      <c r="I37" s="12">
        <v>0</v>
      </c>
    </row>
    <row r="38" spans="2:9" ht="15" customHeight="1" x14ac:dyDescent="0.2">
      <c r="B38" t="s">
        <v>61</v>
      </c>
      <c r="C38" s="12">
        <v>92</v>
      </c>
      <c r="D38" s="8">
        <v>1.96</v>
      </c>
      <c r="E38" s="12">
        <v>0</v>
      </c>
      <c r="F38" s="8">
        <v>0</v>
      </c>
      <c r="G38" s="12">
        <v>80</v>
      </c>
      <c r="H38" s="8">
        <v>3.53</v>
      </c>
      <c r="I38" s="12">
        <v>3</v>
      </c>
    </row>
    <row r="39" spans="2:9" ht="15" customHeight="1" x14ac:dyDescent="0.2">
      <c r="B39" t="s">
        <v>48</v>
      </c>
      <c r="C39" s="12">
        <v>67</v>
      </c>
      <c r="D39" s="8">
        <v>1.42</v>
      </c>
      <c r="E39" s="12">
        <v>14</v>
      </c>
      <c r="F39" s="8">
        <v>0.6</v>
      </c>
      <c r="G39" s="12">
        <v>53</v>
      </c>
      <c r="H39" s="8">
        <v>2.34</v>
      </c>
      <c r="I39" s="12">
        <v>0</v>
      </c>
    </row>
    <row r="40" spans="2:9" ht="15" customHeight="1" x14ac:dyDescent="0.2">
      <c r="B40" t="s">
        <v>47</v>
      </c>
      <c r="C40" s="12">
        <v>60</v>
      </c>
      <c r="D40" s="8">
        <v>1.28</v>
      </c>
      <c r="E40" s="12">
        <v>4</v>
      </c>
      <c r="F40" s="8">
        <v>0.17</v>
      </c>
      <c r="G40" s="12">
        <v>56</v>
      </c>
      <c r="H40" s="8">
        <v>2.4700000000000002</v>
      </c>
      <c r="I40" s="12">
        <v>0</v>
      </c>
    </row>
    <row r="41" spans="2:9" ht="15" customHeight="1" x14ac:dyDescent="0.2">
      <c r="B41" t="s">
        <v>58</v>
      </c>
      <c r="C41" s="12">
        <v>59</v>
      </c>
      <c r="D41" s="8">
        <v>1.25</v>
      </c>
      <c r="E41" s="12">
        <v>26</v>
      </c>
      <c r="F41" s="8">
        <v>1.1100000000000001</v>
      </c>
      <c r="G41" s="12">
        <v>33</v>
      </c>
      <c r="H41" s="8">
        <v>1.46</v>
      </c>
      <c r="I41" s="12">
        <v>0</v>
      </c>
    </row>
    <row r="42" spans="2:9" ht="15" customHeight="1" x14ac:dyDescent="0.2">
      <c r="B42" t="s">
        <v>62</v>
      </c>
      <c r="C42" s="12">
        <v>58</v>
      </c>
      <c r="D42" s="8">
        <v>1.23</v>
      </c>
      <c r="E42" s="12">
        <v>35</v>
      </c>
      <c r="F42" s="8">
        <v>1.49</v>
      </c>
      <c r="G42" s="12">
        <v>23</v>
      </c>
      <c r="H42" s="8">
        <v>1.02</v>
      </c>
      <c r="I42" s="12">
        <v>0</v>
      </c>
    </row>
    <row r="43" spans="2:9" ht="15" customHeight="1" x14ac:dyDescent="0.2">
      <c r="B43" t="s">
        <v>63</v>
      </c>
      <c r="C43" s="12">
        <v>56</v>
      </c>
      <c r="D43" s="8">
        <v>1.19</v>
      </c>
      <c r="E43" s="12">
        <v>9</v>
      </c>
      <c r="F43" s="8">
        <v>0.38</v>
      </c>
      <c r="G43" s="12">
        <v>47</v>
      </c>
      <c r="H43" s="8">
        <v>2.08</v>
      </c>
      <c r="I43" s="12">
        <v>0</v>
      </c>
    </row>
    <row r="46" spans="2:9" ht="33" customHeight="1" x14ac:dyDescent="0.2">
      <c r="B46" t="s">
        <v>203</v>
      </c>
      <c r="C46" s="10" t="s">
        <v>36</v>
      </c>
      <c r="D46" s="10" t="s">
        <v>37</v>
      </c>
      <c r="E46" s="10" t="s">
        <v>38</v>
      </c>
      <c r="F46" s="10" t="s">
        <v>39</v>
      </c>
      <c r="G46" s="10" t="s">
        <v>40</v>
      </c>
      <c r="H46" s="10" t="s">
        <v>41</v>
      </c>
      <c r="I46" s="10" t="s">
        <v>42</v>
      </c>
    </row>
    <row r="47" spans="2:9" ht="15" customHeight="1" x14ac:dyDescent="0.2">
      <c r="B47" t="s">
        <v>115</v>
      </c>
      <c r="C47" s="12">
        <v>307</v>
      </c>
      <c r="D47" s="8">
        <v>6.53</v>
      </c>
      <c r="E47" s="12">
        <v>280</v>
      </c>
      <c r="F47" s="8">
        <v>11.93</v>
      </c>
      <c r="G47" s="12">
        <v>27</v>
      </c>
      <c r="H47" s="8">
        <v>1.19</v>
      </c>
      <c r="I47" s="12">
        <v>0</v>
      </c>
    </row>
    <row r="48" spans="2:9" ht="15" customHeight="1" x14ac:dyDescent="0.2">
      <c r="B48" t="s">
        <v>109</v>
      </c>
      <c r="C48" s="12">
        <v>202</v>
      </c>
      <c r="D48" s="8">
        <v>4.29</v>
      </c>
      <c r="E48" s="12">
        <v>130</v>
      </c>
      <c r="F48" s="8">
        <v>5.54</v>
      </c>
      <c r="G48" s="12">
        <v>72</v>
      </c>
      <c r="H48" s="8">
        <v>3.18</v>
      </c>
      <c r="I48" s="12">
        <v>0</v>
      </c>
    </row>
    <row r="49" spans="2:9" ht="15" customHeight="1" x14ac:dyDescent="0.2">
      <c r="B49" t="s">
        <v>112</v>
      </c>
      <c r="C49" s="12">
        <v>157</v>
      </c>
      <c r="D49" s="8">
        <v>3.34</v>
      </c>
      <c r="E49" s="12">
        <v>147</v>
      </c>
      <c r="F49" s="8">
        <v>6.26</v>
      </c>
      <c r="G49" s="12">
        <v>10</v>
      </c>
      <c r="H49" s="8">
        <v>0.44</v>
      </c>
      <c r="I49" s="12">
        <v>0</v>
      </c>
    </row>
    <row r="50" spans="2:9" ht="15" customHeight="1" x14ac:dyDescent="0.2">
      <c r="B50" t="s">
        <v>114</v>
      </c>
      <c r="C50" s="12">
        <v>142</v>
      </c>
      <c r="D50" s="8">
        <v>3.02</v>
      </c>
      <c r="E50" s="12">
        <v>133</v>
      </c>
      <c r="F50" s="8">
        <v>5.67</v>
      </c>
      <c r="G50" s="12">
        <v>9</v>
      </c>
      <c r="H50" s="8">
        <v>0.4</v>
      </c>
      <c r="I50" s="12">
        <v>0</v>
      </c>
    </row>
    <row r="51" spans="2:9" ht="15" customHeight="1" x14ac:dyDescent="0.2">
      <c r="B51" t="s">
        <v>110</v>
      </c>
      <c r="C51" s="12">
        <v>118</v>
      </c>
      <c r="D51" s="8">
        <v>2.5099999999999998</v>
      </c>
      <c r="E51" s="12">
        <v>93</v>
      </c>
      <c r="F51" s="8">
        <v>3.96</v>
      </c>
      <c r="G51" s="12">
        <v>25</v>
      </c>
      <c r="H51" s="8">
        <v>1.1000000000000001</v>
      </c>
      <c r="I51" s="12">
        <v>0</v>
      </c>
    </row>
    <row r="52" spans="2:9" ht="15" customHeight="1" x14ac:dyDescent="0.2">
      <c r="B52" t="s">
        <v>108</v>
      </c>
      <c r="C52" s="12">
        <v>107</v>
      </c>
      <c r="D52" s="8">
        <v>2.27</v>
      </c>
      <c r="E52" s="12">
        <v>58</v>
      </c>
      <c r="F52" s="8">
        <v>2.4700000000000002</v>
      </c>
      <c r="G52" s="12">
        <v>48</v>
      </c>
      <c r="H52" s="8">
        <v>2.12</v>
      </c>
      <c r="I52" s="12">
        <v>1</v>
      </c>
    </row>
    <row r="53" spans="2:9" ht="15" customHeight="1" x14ac:dyDescent="0.2">
      <c r="B53" t="s">
        <v>113</v>
      </c>
      <c r="C53" s="12">
        <v>105</v>
      </c>
      <c r="D53" s="8">
        <v>2.23</v>
      </c>
      <c r="E53" s="12">
        <v>92</v>
      </c>
      <c r="F53" s="8">
        <v>3.92</v>
      </c>
      <c r="G53" s="12">
        <v>12</v>
      </c>
      <c r="H53" s="8">
        <v>0.53</v>
      </c>
      <c r="I53" s="12">
        <v>1</v>
      </c>
    </row>
    <row r="54" spans="2:9" ht="15" customHeight="1" x14ac:dyDescent="0.2">
      <c r="B54" t="s">
        <v>105</v>
      </c>
      <c r="C54" s="12">
        <v>101</v>
      </c>
      <c r="D54" s="8">
        <v>2.15</v>
      </c>
      <c r="E54" s="12">
        <v>51</v>
      </c>
      <c r="F54" s="8">
        <v>2.17</v>
      </c>
      <c r="G54" s="12">
        <v>50</v>
      </c>
      <c r="H54" s="8">
        <v>2.21</v>
      </c>
      <c r="I54" s="12">
        <v>0</v>
      </c>
    </row>
    <row r="55" spans="2:9" ht="15" customHeight="1" x14ac:dyDescent="0.2">
      <c r="B55" t="s">
        <v>100</v>
      </c>
      <c r="C55" s="12">
        <v>95</v>
      </c>
      <c r="D55" s="8">
        <v>2.02</v>
      </c>
      <c r="E55" s="12">
        <v>5</v>
      </c>
      <c r="F55" s="8">
        <v>0.21</v>
      </c>
      <c r="G55" s="12">
        <v>90</v>
      </c>
      <c r="H55" s="8">
        <v>3.98</v>
      </c>
      <c r="I55" s="12">
        <v>0</v>
      </c>
    </row>
    <row r="56" spans="2:9" ht="15" customHeight="1" x14ac:dyDescent="0.2">
      <c r="B56" t="s">
        <v>119</v>
      </c>
      <c r="C56" s="12">
        <v>89</v>
      </c>
      <c r="D56" s="8">
        <v>1.89</v>
      </c>
      <c r="E56" s="12">
        <v>80</v>
      </c>
      <c r="F56" s="8">
        <v>3.41</v>
      </c>
      <c r="G56" s="12">
        <v>9</v>
      </c>
      <c r="H56" s="8">
        <v>0.4</v>
      </c>
      <c r="I56" s="12">
        <v>0</v>
      </c>
    </row>
    <row r="57" spans="2:9" ht="15" customHeight="1" x14ac:dyDescent="0.2">
      <c r="B57" t="s">
        <v>107</v>
      </c>
      <c r="C57" s="12">
        <v>78</v>
      </c>
      <c r="D57" s="8">
        <v>1.66</v>
      </c>
      <c r="E57" s="12">
        <v>38</v>
      </c>
      <c r="F57" s="8">
        <v>1.62</v>
      </c>
      <c r="G57" s="12">
        <v>40</v>
      </c>
      <c r="H57" s="8">
        <v>1.77</v>
      </c>
      <c r="I57" s="12">
        <v>0</v>
      </c>
    </row>
    <row r="58" spans="2:9" ht="15" customHeight="1" x14ac:dyDescent="0.2">
      <c r="B58" t="s">
        <v>111</v>
      </c>
      <c r="C58" s="12">
        <v>77</v>
      </c>
      <c r="D58" s="8">
        <v>1.64</v>
      </c>
      <c r="E58" s="12">
        <v>65</v>
      </c>
      <c r="F58" s="8">
        <v>2.77</v>
      </c>
      <c r="G58" s="12">
        <v>12</v>
      </c>
      <c r="H58" s="8">
        <v>0.53</v>
      </c>
      <c r="I58" s="12">
        <v>0</v>
      </c>
    </row>
    <row r="59" spans="2:9" ht="15" customHeight="1" x14ac:dyDescent="0.2">
      <c r="B59" t="s">
        <v>117</v>
      </c>
      <c r="C59" s="12">
        <v>77</v>
      </c>
      <c r="D59" s="8">
        <v>1.64</v>
      </c>
      <c r="E59" s="12">
        <v>57</v>
      </c>
      <c r="F59" s="8">
        <v>2.4300000000000002</v>
      </c>
      <c r="G59" s="12">
        <v>20</v>
      </c>
      <c r="H59" s="8">
        <v>0.88</v>
      </c>
      <c r="I59" s="12">
        <v>0</v>
      </c>
    </row>
    <row r="60" spans="2:9" ht="15" customHeight="1" x14ac:dyDescent="0.2">
      <c r="B60" t="s">
        <v>118</v>
      </c>
      <c r="C60" s="12">
        <v>75</v>
      </c>
      <c r="D60" s="8">
        <v>1.59</v>
      </c>
      <c r="E60" s="12">
        <v>57</v>
      </c>
      <c r="F60" s="8">
        <v>2.4300000000000002</v>
      </c>
      <c r="G60" s="12">
        <v>18</v>
      </c>
      <c r="H60" s="8">
        <v>0.8</v>
      </c>
      <c r="I60" s="12">
        <v>0</v>
      </c>
    </row>
    <row r="61" spans="2:9" ht="15" customHeight="1" x14ac:dyDescent="0.2">
      <c r="B61" t="s">
        <v>120</v>
      </c>
      <c r="C61" s="12">
        <v>68</v>
      </c>
      <c r="D61" s="8">
        <v>1.45</v>
      </c>
      <c r="E61" s="12">
        <v>7</v>
      </c>
      <c r="F61" s="8">
        <v>0.3</v>
      </c>
      <c r="G61" s="12">
        <v>61</v>
      </c>
      <c r="H61" s="8">
        <v>2.69</v>
      </c>
      <c r="I61" s="12">
        <v>0</v>
      </c>
    </row>
    <row r="62" spans="2:9" ht="15" customHeight="1" x14ac:dyDescent="0.2">
      <c r="B62" t="s">
        <v>122</v>
      </c>
      <c r="C62" s="12">
        <v>67</v>
      </c>
      <c r="D62" s="8">
        <v>1.42</v>
      </c>
      <c r="E62" s="12">
        <v>13</v>
      </c>
      <c r="F62" s="8">
        <v>0.55000000000000004</v>
      </c>
      <c r="G62" s="12">
        <v>49</v>
      </c>
      <c r="H62" s="8">
        <v>2.16</v>
      </c>
      <c r="I62" s="12">
        <v>0</v>
      </c>
    </row>
    <row r="63" spans="2:9" ht="15" customHeight="1" x14ac:dyDescent="0.2">
      <c r="B63" t="s">
        <v>121</v>
      </c>
      <c r="C63" s="12">
        <v>66</v>
      </c>
      <c r="D63" s="8">
        <v>1.4</v>
      </c>
      <c r="E63" s="12">
        <v>57</v>
      </c>
      <c r="F63" s="8">
        <v>2.4300000000000002</v>
      </c>
      <c r="G63" s="12">
        <v>9</v>
      </c>
      <c r="H63" s="8">
        <v>0.4</v>
      </c>
      <c r="I63" s="12">
        <v>0</v>
      </c>
    </row>
    <row r="64" spans="2:9" ht="15" customHeight="1" x14ac:dyDescent="0.2">
      <c r="B64" t="s">
        <v>106</v>
      </c>
      <c r="C64" s="12">
        <v>65</v>
      </c>
      <c r="D64" s="8">
        <v>1.38</v>
      </c>
      <c r="E64" s="12">
        <v>30</v>
      </c>
      <c r="F64" s="8">
        <v>1.28</v>
      </c>
      <c r="G64" s="12">
        <v>35</v>
      </c>
      <c r="H64" s="8">
        <v>1.55</v>
      </c>
      <c r="I64" s="12">
        <v>0</v>
      </c>
    </row>
    <row r="65" spans="2:9" ht="15" customHeight="1" x14ac:dyDescent="0.2">
      <c r="B65" t="s">
        <v>123</v>
      </c>
      <c r="C65" s="12">
        <v>65</v>
      </c>
      <c r="D65" s="8">
        <v>1.38</v>
      </c>
      <c r="E65" s="12">
        <v>35</v>
      </c>
      <c r="F65" s="8">
        <v>1.49</v>
      </c>
      <c r="G65" s="12">
        <v>30</v>
      </c>
      <c r="H65" s="8">
        <v>1.33</v>
      </c>
      <c r="I65" s="12">
        <v>0</v>
      </c>
    </row>
    <row r="66" spans="2:9" ht="15" customHeight="1" x14ac:dyDescent="0.2">
      <c r="B66" t="s">
        <v>116</v>
      </c>
      <c r="C66" s="12">
        <v>65</v>
      </c>
      <c r="D66" s="8">
        <v>1.38</v>
      </c>
      <c r="E66" s="12">
        <v>0</v>
      </c>
      <c r="F66" s="8">
        <v>0</v>
      </c>
      <c r="G66" s="12">
        <v>4</v>
      </c>
      <c r="H66" s="8">
        <v>0.18</v>
      </c>
      <c r="I66" s="12">
        <v>0</v>
      </c>
    </row>
    <row r="68" spans="2:9" ht="15" customHeight="1" x14ac:dyDescent="0.2">
      <c r="B68" t="s">
        <v>204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D1BD0-F745-4C74-B8DF-14AC424C43EE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206</v>
      </c>
    </row>
    <row r="4" spans="2:9" ht="33" customHeight="1" x14ac:dyDescent="0.2">
      <c r="B4" t="s">
        <v>200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419</v>
      </c>
      <c r="D6" s="8">
        <v>11.83</v>
      </c>
      <c r="E6" s="12">
        <v>95</v>
      </c>
      <c r="F6" s="8">
        <v>5.76</v>
      </c>
      <c r="G6" s="12">
        <v>324</v>
      </c>
      <c r="H6" s="8">
        <v>17.510000000000002</v>
      </c>
      <c r="I6" s="12">
        <v>0</v>
      </c>
    </row>
    <row r="7" spans="2:9" ht="15" customHeight="1" x14ac:dyDescent="0.2">
      <c r="B7" t="s">
        <v>22</v>
      </c>
      <c r="C7" s="12">
        <v>162</v>
      </c>
      <c r="D7" s="8">
        <v>4.57</v>
      </c>
      <c r="E7" s="12">
        <v>49</v>
      </c>
      <c r="F7" s="8">
        <v>2.97</v>
      </c>
      <c r="G7" s="12">
        <v>113</v>
      </c>
      <c r="H7" s="8">
        <v>6.11</v>
      </c>
      <c r="I7" s="12">
        <v>0</v>
      </c>
    </row>
    <row r="8" spans="2:9" ht="15" customHeight="1" x14ac:dyDescent="0.2">
      <c r="B8" t="s">
        <v>23</v>
      </c>
      <c r="C8" s="12">
        <v>5</v>
      </c>
      <c r="D8" s="8">
        <v>0.14000000000000001</v>
      </c>
      <c r="E8" s="12">
        <v>0</v>
      </c>
      <c r="F8" s="8">
        <v>0</v>
      </c>
      <c r="G8" s="12">
        <v>5</v>
      </c>
      <c r="H8" s="8">
        <v>0.27</v>
      </c>
      <c r="I8" s="12">
        <v>0</v>
      </c>
    </row>
    <row r="9" spans="2:9" ht="15" customHeight="1" x14ac:dyDescent="0.2">
      <c r="B9" t="s">
        <v>24</v>
      </c>
      <c r="C9" s="12">
        <v>41</v>
      </c>
      <c r="D9" s="8">
        <v>1.1599999999999999</v>
      </c>
      <c r="E9" s="12">
        <v>3</v>
      </c>
      <c r="F9" s="8">
        <v>0.18</v>
      </c>
      <c r="G9" s="12">
        <v>38</v>
      </c>
      <c r="H9" s="8">
        <v>2.0499999999999998</v>
      </c>
      <c r="I9" s="12">
        <v>0</v>
      </c>
    </row>
    <row r="10" spans="2:9" ht="15" customHeight="1" x14ac:dyDescent="0.2">
      <c r="B10" t="s">
        <v>25</v>
      </c>
      <c r="C10" s="12">
        <v>20</v>
      </c>
      <c r="D10" s="8">
        <v>0.56000000000000005</v>
      </c>
      <c r="E10" s="12">
        <v>2</v>
      </c>
      <c r="F10" s="8">
        <v>0.12</v>
      </c>
      <c r="G10" s="12">
        <v>18</v>
      </c>
      <c r="H10" s="8">
        <v>0.97</v>
      </c>
      <c r="I10" s="12">
        <v>0</v>
      </c>
    </row>
    <row r="11" spans="2:9" ht="15" customHeight="1" x14ac:dyDescent="0.2">
      <c r="B11" t="s">
        <v>26</v>
      </c>
      <c r="C11" s="12">
        <v>884</v>
      </c>
      <c r="D11" s="8">
        <v>24.96</v>
      </c>
      <c r="E11" s="12">
        <v>324</v>
      </c>
      <c r="F11" s="8">
        <v>19.66</v>
      </c>
      <c r="G11" s="12">
        <v>559</v>
      </c>
      <c r="H11" s="8">
        <v>30.22</v>
      </c>
      <c r="I11" s="12">
        <v>1</v>
      </c>
    </row>
    <row r="12" spans="2:9" ht="15" customHeight="1" x14ac:dyDescent="0.2">
      <c r="B12" t="s">
        <v>27</v>
      </c>
      <c r="C12" s="12">
        <v>40</v>
      </c>
      <c r="D12" s="8">
        <v>1.1299999999999999</v>
      </c>
      <c r="E12" s="12">
        <v>6</v>
      </c>
      <c r="F12" s="8">
        <v>0.36</v>
      </c>
      <c r="G12" s="12">
        <v>34</v>
      </c>
      <c r="H12" s="8">
        <v>1.84</v>
      </c>
      <c r="I12" s="12">
        <v>0</v>
      </c>
    </row>
    <row r="13" spans="2:9" ht="15" customHeight="1" x14ac:dyDescent="0.2">
      <c r="B13" t="s">
        <v>28</v>
      </c>
      <c r="C13" s="12">
        <v>286</v>
      </c>
      <c r="D13" s="8">
        <v>8.08</v>
      </c>
      <c r="E13" s="12">
        <v>45</v>
      </c>
      <c r="F13" s="8">
        <v>2.73</v>
      </c>
      <c r="G13" s="12">
        <v>241</v>
      </c>
      <c r="H13" s="8">
        <v>13.03</v>
      </c>
      <c r="I13" s="12">
        <v>0</v>
      </c>
    </row>
    <row r="14" spans="2:9" ht="15" customHeight="1" x14ac:dyDescent="0.2">
      <c r="B14" t="s">
        <v>29</v>
      </c>
      <c r="C14" s="12">
        <v>179</v>
      </c>
      <c r="D14" s="8">
        <v>5.0599999999999996</v>
      </c>
      <c r="E14" s="12">
        <v>93</v>
      </c>
      <c r="F14" s="8">
        <v>5.64</v>
      </c>
      <c r="G14" s="12">
        <v>86</v>
      </c>
      <c r="H14" s="8">
        <v>4.6500000000000004</v>
      </c>
      <c r="I14" s="12">
        <v>0</v>
      </c>
    </row>
    <row r="15" spans="2:9" ht="15" customHeight="1" x14ac:dyDescent="0.2">
      <c r="B15" t="s">
        <v>30</v>
      </c>
      <c r="C15" s="12">
        <v>487</v>
      </c>
      <c r="D15" s="8">
        <v>13.75</v>
      </c>
      <c r="E15" s="12">
        <v>375</v>
      </c>
      <c r="F15" s="8">
        <v>22.75</v>
      </c>
      <c r="G15" s="12">
        <v>108</v>
      </c>
      <c r="H15" s="8">
        <v>5.84</v>
      </c>
      <c r="I15" s="12">
        <v>0</v>
      </c>
    </row>
    <row r="16" spans="2:9" ht="15" customHeight="1" x14ac:dyDescent="0.2">
      <c r="B16" t="s">
        <v>31</v>
      </c>
      <c r="C16" s="12">
        <v>579</v>
      </c>
      <c r="D16" s="8">
        <v>16.350000000000001</v>
      </c>
      <c r="E16" s="12">
        <v>437</v>
      </c>
      <c r="F16" s="8">
        <v>26.52</v>
      </c>
      <c r="G16" s="12">
        <v>140</v>
      </c>
      <c r="H16" s="8">
        <v>7.57</v>
      </c>
      <c r="I16" s="12">
        <v>2</v>
      </c>
    </row>
    <row r="17" spans="2:9" ht="15" customHeight="1" x14ac:dyDescent="0.2">
      <c r="B17" t="s">
        <v>32</v>
      </c>
      <c r="C17" s="12">
        <v>153</v>
      </c>
      <c r="D17" s="8">
        <v>4.32</v>
      </c>
      <c r="E17" s="12">
        <v>80</v>
      </c>
      <c r="F17" s="8">
        <v>4.8499999999999996</v>
      </c>
      <c r="G17" s="12">
        <v>43</v>
      </c>
      <c r="H17" s="8">
        <v>2.3199999999999998</v>
      </c>
      <c r="I17" s="12">
        <v>0</v>
      </c>
    </row>
    <row r="18" spans="2:9" ht="15" customHeight="1" x14ac:dyDescent="0.2">
      <c r="B18" t="s">
        <v>33</v>
      </c>
      <c r="C18" s="12">
        <v>152</v>
      </c>
      <c r="D18" s="8">
        <v>4.29</v>
      </c>
      <c r="E18" s="12">
        <v>89</v>
      </c>
      <c r="F18" s="8">
        <v>5.4</v>
      </c>
      <c r="G18" s="12">
        <v>59</v>
      </c>
      <c r="H18" s="8">
        <v>3.19</v>
      </c>
      <c r="I18" s="12">
        <v>0</v>
      </c>
    </row>
    <row r="19" spans="2:9" ht="15" customHeight="1" x14ac:dyDescent="0.2">
      <c r="B19" t="s">
        <v>34</v>
      </c>
      <c r="C19" s="12">
        <v>134</v>
      </c>
      <c r="D19" s="8">
        <v>3.78</v>
      </c>
      <c r="E19" s="12">
        <v>50</v>
      </c>
      <c r="F19" s="8">
        <v>3.03</v>
      </c>
      <c r="G19" s="12">
        <v>82</v>
      </c>
      <c r="H19" s="8">
        <v>4.43</v>
      </c>
      <c r="I19" s="12">
        <v>2</v>
      </c>
    </row>
    <row r="20" spans="2:9" ht="15" customHeight="1" x14ac:dyDescent="0.2">
      <c r="B20" s="9" t="s">
        <v>201</v>
      </c>
      <c r="C20" s="12">
        <f>SUM(LTBL_31202[総数／事業所数])</f>
        <v>3541</v>
      </c>
      <c r="E20" s="12">
        <f>SUBTOTAL(109,LTBL_31202[個人／事業所数])</f>
        <v>1648</v>
      </c>
      <c r="G20" s="12">
        <f>SUBTOTAL(109,LTBL_31202[法人／事業所数])</f>
        <v>1850</v>
      </c>
      <c r="I20" s="12">
        <f>SUBTOTAL(109,LTBL_31202[法人以外の団体／事業所数])</f>
        <v>5</v>
      </c>
    </row>
    <row r="21" spans="2:9" ht="15" customHeight="1" x14ac:dyDescent="0.2">
      <c r="E21" s="11">
        <f>LTBL_31202[[#Totals],[個人／事業所数]]/LTBL_31202[[#Totals],[総数／事業所数]]</f>
        <v>0.46540525275345945</v>
      </c>
      <c r="G21" s="11">
        <f>LTBL_31202[[#Totals],[法人／事業所数]]/LTBL_31202[[#Totals],[総数／事業所数]]</f>
        <v>0.52245128494775483</v>
      </c>
      <c r="I21" s="11">
        <f>LTBL_31202[[#Totals],[法人以外の団体／事業所数]]/LTBL_31202[[#Totals],[総数／事業所数]]</f>
        <v>1.412030499858797E-3</v>
      </c>
    </row>
    <row r="23" spans="2:9" ht="33" customHeight="1" x14ac:dyDescent="0.2">
      <c r="B23" t="s">
        <v>202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57</v>
      </c>
      <c r="C24" s="12">
        <v>489</v>
      </c>
      <c r="D24" s="8">
        <v>13.81</v>
      </c>
      <c r="E24" s="12">
        <v>406</v>
      </c>
      <c r="F24" s="8">
        <v>24.64</v>
      </c>
      <c r="G24" s="12">
        <v>83</v>
      </c>
      <c r="H24" s="8">
        <v>4.49</v>
      </c>
      <c r="I24" s="12">
        <v>0</v>
      </c>
    </row>
    <row r="25" spans="2:9" ht="15" customHeight="1" x14ac:dyDescent="0.2">
      <c r="B25" t="s">
        <v>56</v>
      </c>
      <c r="C25" s="12">
        <v>435</v>
      </c>
      <c r="D25" s="8">
        <v>12.28</v>
      </c>
      <c r="E25" s="12">
        <v>370</v>
      </c>
      <c r="F25" s="8">
        <v>22.45</v>
      </c>
      <c r="G25" s="12">
        <v>65</v>
      </c>
      <c r="H25" s="8">
        <v>3.51</v>
      </c>
      <c r="I25" s="12">
        <v>0</v>
      </c>
    </row>
    <row r="26" spans="2:9" ht="15" customHeight="1" x14ac:dyDescent="0.2">
      <c r="B26" t="s">
        <v>52</v>
      </c>
      <c r="C26" s="12">
        <v>279</v>
      </c>
      <c r="D26" s="8">
        <v>7.88</v>
      </c>
      <c r="E26" s="12">
        <v>118</v>
      </c>
      <c r="F26" s="8">
        <v>7.16</v>
      </c>
      <c r="G26" s="12">
        <v>161</v>
      </c>
      <c r="H26" s="8">
        <v>8.6999999999999993</v>
      </c>
      <c r="I26" s="12">
        <v>0</v>
      </c>
    </row>
    <row r="27" spans="2:9" ht="15" customHeight="1" x14ac:dyDescent="0.2">
      <c r="B27" t="s">
        <v>53</v>
      </c>
      <c r="C27" s="12">
        <v>215</v>
      </c>
      <c r="D27" s="8">
        <v>6.07</v>
      </c>
      <c r="E27" s="12">
        <v>37</v>
      </c>
      <c r="F27" s="8">
        <v>2.25</v>
      </c>
      <c r="G27" s="12">
        <v>178</v>
      </c>
      <c r="H27" s="8">
        <v>9.6199999999999992</v>
      </c>
      <c r="I27" s="12">
        <v>0</v>
      </c>
    </row>
    <row r="28" spans="2:9" ht="15" customHeight="1" x14ac:dyDescent="0.2">
      <c r="B28" t="s">
        <v>43</v>
      </c>
      <c r="C28" s="12">
        <v>165</v>
      </c>
      <c r="D28" s="8">
        <v>4.66</v>
      </c>
      <c r="E28" s="12">
        <v>29</v>
      </c>
      <c r="F28" s="8">
        <v>1.76</v>
      </c>
      <c r="G28" s="12">
        <v>136</v>
      </c>
      <c r="H28" s="8">
        <v>7.35</v>
      </c>
      <c r="I28" s="12">
        <v>0</v>
      </c>
    </row>
    <row r="29" spans="2:9" ht="15" customHeight="1" x14ac:dyDescent="0.2">
      <c r="B29" t="s">
        <v>59</v>
      </c>
      <c r="C29" s="12">
        <v>153</v>
      </c>
      <c r="D29" s="8">
        <v>4.32</v>
      </c>
      <c r="E29" s="12">
        <v>80</v>
      </c>
      <c r="F29" s="8">
        <v>4.8499999999999996</v>
      </c>
      <c r="G29" s="12">
        <v>43</v>
      </c>
      <c r="H29" s="8">
        <v>2.3199999999999998</v>
      </c>
      <c r="I29" s="12">
        <v>0</v>
      </c>
    </row>
    <row r="30" spans="2:9" ht="15" customHeight="1" x14ac:dyDescent="0.2">
      <c r="B30" t="s">
        <v>44</v>
      </c>
      <c r="C30" s="12">
        <v>142</v>
      </c>
      <c r="D30" s="8">
        <v>4.01</v>
      </c>
      <c r="E30" s="12">
        <v>44</v>
      </c>
      <c r="F30" s="8">
        <v>2.67</v>
      </c>
      <c r="G30" s="12">
        <v>98</v>
      </c>
      <c r="H30" s="8">
        <v>5.3</v>
      </c>
      <c r="I30" s="12">
        <v>0</v>
      </c>
    </row>
    <row r="31" spans="2:9" ht="15" customHeight="1" x14ac:dyDescent="0.2">
      <c r="B31" t="s">
        <v>50</v>
      </c>
      <c r="C31" s="12">
        <v>123</v>
      </c>
      <c r="D31" s="8">
        <v>3.47</v>
      </c>
      <c r="E31" s="12">
        <v>63</v>
      </c>
      <c r="F31" s="8">
        <v>3.82</v>
      </c>
      <c r="G31" s="12">
        <v>60</v>
      </c>
      <c r="H31" s="8">
        <v>3.24</v>
      </c>
      <c r="I31" s="12">
        <v>0</v>
      </c>
    </row>
    <row r="32" spans="2:9" ht="15" customHeight="1" x14ac:dyDescent="0.2">
      <c r="B32" t="s">
        <v>51</v>
      </c>
      <c r="C32" s="12">
        <v>122</v>
      </c>
      <c r="D32" s="8">
        <v>3.45</v>
      </c>
      <c r="E32" s="12">
        <v>71</v>
      </c>
      <c r="F32" s="8">
        <v>4.3099999999999996</v>
      </c>
      <c r="G32" s="12">
        <v>51</v>
      </c>
      <c r="H32" s="8">
        <v>2.76</v>
      </c>
      <c r="I32" s="12">
        <v>0</v>
      </c>
    </row>
    <row r="33" spans="2:9" ht="15" customHeight="1" x14ac:dyDescent="0.2">
      <c r="B33" t="s">
        <v>45</v>
      </c>
      <c r="C33" s="12">
        <v>112</v>
      </c>
      <c r="D33" s="8">
        <v>3.16</v>
      </c>
      <c r="E33" s="12">
        <v>22</v>
      </c>
      <c r="F33" s="8">
        <v>1.33</v>
      </c>
      <c r="G33" s="12">
        <v>90</v>
      </c>
      <c r="H33" s="8">
        <v>4.8600000000000003</v>
      </c>
      <c r="I33" s="12">
        <v>0</v>
      </c>
    </row>
    <row r="34" spans="2:9" ht="15" customHeight="1" x14ac:dyDescent="0.2">
      <c r="B34" t="s">
        <v>60</v>
      </c>
      <c r="C34" s="12">
        <v>107</v>
      </c>
      <c r="D34" s="8">
        <v>3.02</v>
      </c>
      <c r="E34" s="12">
        <v>89</v>
      </c>
      <c r="F34" s="8">
        <v>5.4</v>
      </c>
      <c r="G34" s="12">
        <v>18</v>
      </c>
      <c r="H34" s="8">
        <v>0.97</v>
      </c>
      <c r="I34" s="12">
        <v>0</v>
      </c>
    </row>
    <row r="35" spans="2:9" ht="15" customHeight="1" x14ac:dyDescent="0.2">
      <c r="B35" t="s">
        <v>54</v>
      </c>
      <c r="C35" s="12">
        <v>105</v>
      </c>
      <c r="D35" s="8">
        <v>2.97</v>
      </c>
      <c r="E35" s="12">
        <v>73</v>
      </c>
      <c r="F35" s="8">
        <v>4.43</v>
      </c>
      <c r="G35" s="12">
        <v>32</v>
      </c>
      <c r="H35" s="8">
        <v>1.73</v>
      </c>
      <c r="I35" s="12">
        <v>0</v>
      </c>
    </row>
    <row r="36" spans="2:9" ht="15" customHeight="1" x14ac:dyDescent="0.2">
      <c r="B36" t="s">
        <v>49</v>
      </c>
      <c r="C36" s="12">
        <v>97</v>
      </c>
      <c r="D36" s="8">
        <v>2.74</v>
      </c>
      <c r="E36" s="12">
        <v>39</v>
      </c>
      <c r="F36" s="8">
        <v>2.37</v>
      </c>
      <c r="G36" s="12">
        <v>58</v>
      </c>
      <c r="H36" s="8">
        <v>3.14</v>
      </c>
      <c r="I36" s="12">
        <v>0</v>
      </c>
    </row>
    <row r="37" spans="2:9" ht="15" customHeight="1" x14ac:dyDescent="0.2">
      <c r="B37" t="s">
        <v>47</v>
      </c>
      <c r="C37" s="12">
        <v>74</v>
      </c>
      <c r="D37" s="8">
        <v>2.09</v>
      </c>
      <c r="E37" s="12">
        <v>1</v>
      </c>
      <c r="F37" s="8">
        <v>0.06</v>
      </c>
      <c r="G37" s="12">
        <v>73</v>
      </c>
      <c r="H37" s="8">
        <v>3.95</v>
      </c>
      <c r="I37" s="12">
        <v>0</v>
      </c>
    </row>
    <row r="38" spans="2:9" ht="15" customHeight="1" x14ac:dyDescent="0.2">
      <c r="B38" t="s">
        <v>58</v>
      </c>
      <c r="C38" s="12">
        <v>67</v>
      </c>
      <c r="D38" s="8">
        <v>1.89</v>
      </c>
      <c r="E38" s="12">
        <v>26</v>
      </c>
      <c r="F38" s="8">
        <v>1.58</v>
      </c>
      <c r="G38" s="12">
        <v>41</v>
      </c>
      <c r="H38" s="8">
        <v>2.2200000000000002</v>
      </c>
      <c r="I38" s="12">
        <v>0</v>
      </c>
    </row>
    <row r="39" spans="2:9" ht="15" customHeight="1" x14ac:dyDescent="0.2">
      <c r="B39" t="s">
        <v>46</v>
      </c>
      <c r="C39" s="12">
        <v>59</v>
      </c>
      <c r="D39" s="8">
        <v>1.67</v>
      </c>
      <c r="E39" s="12">
        <v>9</v>
      </c>
      <c r="F39" s="8">
        <v>0.55000000000000004</v>
      </c>
      <c r="G39" s="12">
        <v>50</v>
      </c>
      <c r="H39" s="8">
        <v>2.7</v>
      </c>
      <c r="I39" s="12">
        <v>0</v>
      </c>
    </row>
    <row r="40" spans="2:9" ht="15" customHeight="1" x14ac:dyDescent="0.2">
      <c r="B40" t="s">
        <v>55</v>
      </c>
      <c r="C40" s="12">
        <v>56</v>
      </c>
      <c r="D40" s="8">
        <v>1.58</v>
      </c>
      <c r="E40" s="12">
        <v>20</v>
      </c>
      <c r="F40" s="8">
        <v>1.21</v>
      </c>
      <c r="G40" s="12">
        <v>36</v>
      </c>
      <c r="H40" s="8">
        <v>1.95</v>
      </c>
      <c r="I40" s="12">
        <v>0</v>
      </c>
    </row>
    <row r="41" spans="2:9" ht="15" customHeight="1" x14ac:dyDescent="0.2">
      <c r="B41" t="s">
        <v>62</v>
      </c>
      <c r="C41" s="12">
        <v>49</v>
      </c>
      <c r="D41" s="8">
        <v>1.38</v>
      </c>
      <c r="E41" s="12">
        <v>35</v>
      </c>
      <c r="F41" s="8">
        <v>2.12</v>
      </c>
      <c r="G41" s="12">
        <v>14</v>
      </c>
      <c r="H41" s="8">
        <v>0.76</v>
      </c>
      <c r="I41" s="12">
        <v>0</v>
      </c>
    </row>
    <row r="42" spans="2:9" ht="15" customHeight="1" x14ac:dyDescent="0.2">
      <c r="B42" t="s">
        <v>48</v>
      </c>
      <c r="C42" s="12">
        <v>45</v>
      </c>
      <c r="D42" s="8">
        <v>1.27</v>
      </c>
      <c r="E42" s="12">
        <v>8</v>
      </c>
      <c r="F42" s="8">
        <v>0.49</v>
      </c>
      <c r="G42" s="12">
        <v>37</v>
      </c>
      <c r="H42" s="8">
        <v>2</v>
      </c>
      <c r="I42" s="12">
        <v>0</v>
      </c>
    </row>
    <row r="43" spans="2:9" ht="15" customHeight="1" x14ac:dyDescent="0.2">
      <c r="B43" t="s">
        <v>61</v>
      </c>
      <c r="C43" s="12">
        <v>45</v>
      </c>
      <c r="D43" s="8">
        <v>1.27</v>
      </c>
      <c r="E43" s="12">
        <v>0</v>
      </c>
      <c r="F43" s="8">
        <v>0</v>
      </c>
      <c r="G43" s="12">
        <v>41</v>
      </c>
      <c r="H43" s="8">
        <v>2.2200000000000002</v>
      </c>
      <c r="I43" s="12">
        <v>0</v>
      </c>
    </row>
    <row r="46" spans="2:9" ht="33" customHeight="1" x14ac:dyDescent="0.2">
      <c r="B46" t="s">
        <v>203</v>
      </c>
      <c r="C46" s="10" t="s">
        <v>36</v>
      </c>
      <c r="D46" s="10" t="s">
        <v>37</v>
      </c>
      <c r="E46" s="10" t="s">
        <v>38</v>
      </c>
      <c r="F46" s="10" t="s">
        <v>39</v>
      </c>
      <c r="G46" s="10" t="s">
        <v>40</v>
      </c>
      <c r="H46" s="10" t="s">
        <v>41</v>
      </c>
      <c r="I46" s="10" t="s">
        <v>42</v>
      </c>
    </row>
    <row r="47" spans="2:9" ht="15" customHeight="1" x14ac:dyDescent="0.2">
      <c r="B47" t="s">
        <v>115</v>
      </c>
      <c r="C47" s="12">
        <v>281</v>
      </c>
      <c r="D47" s="8">
        <v>7.94</v>
      </c>
      <c r="E47" s="12">
        <v>258</v>
      </c>
      <c r="F47" s="8">
        <v>15.66</v>
      </c>
      <c r="G47" s="12">
        <v>23</v>
      </c>
      <c r="H47" s="8">
        <v>1.24</v>
      </c>
      <c r="I47" s="12">
        <v>0</v>
      </c>
    </row>
    <row r="48" spans="2:9" ht="15" customHeight="1" x14ac:dyDescent="0.2">
      <c r="B48" t="s">
        <v>110</v>
      </c>
      <c r="C48" s="12">
        <v>123</v>
      </c>
      <c r="D48" s="8">
        <v>3.47</v>
      </c>
      <c r="E48" s="12">
        <v>96</v>
      </c>
      <c r="F48" s="8">
        <v>5.83</v>
      </c>
      <c r="G48" s="12">
        <v>27</v>
      </c>
      <c r="H48" s="8">
        <v>1.46</v>
      </c>
      <c r="I48" s="12">
        <v>0</v>
      </c>
    </row>
    <row r="49" spans="2:9" ht="15" customHeight="1" x14ac:dyDescent="0.2">
      <c r="B49" t="s">
        <v>114</v>
      </c>
      <c r="C49" s="12">
        <v>116</v>
      </c>
      <c r="D49" s="8">
        <v>3.28</v>
      </c>
      <c r="E49" s="12">
        <v>109</v>
      </c>
      <c r="F49" s="8">
        <v>6.61</v>
      </c>
      <c r="G49" s="12">
        <v>7</v>
      </c>
      <c r="H49" s="8">
        <v>0.38</v>
      </c>
      <c r="I49" s="12">
        <v>0</v>
      </c>
    </row>
    <row r="50" spans="2:9" ht="15" customHeight="1" x14ac:dyDescent="0.2">
      <c r="B50" t="s">
        <v>109</v>
      </c>
      <c r="C50" s="12">
        <v>103</v>
      </c>
      <c r="D50" s="8">
        <v>2.91</v>
      </c>
      <c r="E50" s="12">
        <v>21</v>
      </c>
      <c r="F50" s="8">
        <v>1.27</v>
      </c>
      <c r="G50" s="12">
        <v>82</v>
      </c>
      <c r="H50" s="8">
        <v>4.43</v>
      </c>
      <c r="I50" s="12">
        <v>0</v>
      </c>
    </row>
    <row r="51" spans="2:9" ht="15" customHeight="1" x14ac:dyDescent="0.2">
      <c r="B51" t="s">
        <v>112</v>
      </c>
      <c r="C51" s="12">
        <v>100</v>
      </c>
      <c r="D51" s="8">
        <v>2.82</v>
      </c>
      <c r="E51" s="12">
        <v>95</v>
      </c>
      <c r="F51" s="8">
        <v>5.76</v>
      </c>
      <c r="G51" s="12">
        <v>5</v>
      </c>
      <c r="H51" s="8">
        <v>0.27</v>
      </c>
      <c r="I51" s="12">
        <v>0</v>
      </c>
    </row>
    <row r="52" spans="2:9" ht="15" customHeight="1" x14ac:dyDescent="0.2">
      <c r="B52" t="s">
        <v>108</v>
      </c>
      <c r="C52" s="12">
        <v>86</v>
      </c>
      <c r="D52" s="8">
        <v>2.4300000000000002</v>
      </c>
      <c r="E52" s="12">
        <v>43</v>
      </c>
      <c r="F52" s="8">
        <v>2.61</v>
      </c>
      <c r="G52" s="12">
        <v>43</v>
      </c>
      <c r="H52" s="8">
        <v>2.3199999999999998</v>
      </c>
      <c r="I52" s="12">
        <v>0</v>
      </c>
    </row>
    <row r="53" spans="2:9" ht="15" customHeight="1" x14ac:dyDescent="0.2">
      <c r="B53" t="s">
        <v>111</v>
      </c>
      <c r="C53" s="12">
        <v>79</v>
      </c>
      <c r="D53" s="8">
        <v>2.23</v>
      </c>
      <c r="E53" s="12">
        <v>70</v>
      </c>
      <c r="F53" s="8">
        <v>4.25</v>
      </c>
      <c r="G53" s="12">
        <v>9</v>
      </c>
      <c r="H53" s="8">
        <v>0.49</v>
      </c>
      <c r="I53" s="12">
        <v>0</v>
      </c>
    </row>
    <row r="54" spans="2:9" ht="15" customHeight="1" x14ac:dyDescent="0.2">
      <c r="B54" t="s">
        <v>119</v>
      </c>
      <c r="C54" s="12">
        <v>76</v>
      </c>
      <c r="D54" s="8">
        <v>2.15</v>
      </c>
      <c r="E54" s="12">
        <v>68</v>
      </c>
      <c r="F54" s="8">
        <v>4.13</v>
      </c>
      <c r="G54" s="12">
        <v>8</v>
      </c>
      <c r="H54" s="8">
        <v>0.43</v>
      </c>
      <c r="I54" s="12">
        <v>0</v>
      </c>
    </row>
    <row r="55" spans="2:9" ht="15" customHeight="1" x14ac:dyDescent="0.2">
      <c r="B55" t="s">
        <v>113</v>
      </c>
      <c r="C55" s="12">
        <v>67</v>
      </c>
      <c r="D55" s="8">
        <v>1.89</v>
      </c>
      <c r="E55" s="12">
        <v>63</v>
      </c>
      <c r="F55" s="8">
        <v>3.82</v>
      </c>
      <c r="G55" s="12">
        <v>4</v>
      </c>
      <c r="H55" s="8">
        <v>0.22</v>
      </c>
      <c r="I55" s="12">
        <v>0</v>
      </c>
    </row>
    <row r="56" spans="2:9" ht="15" customHeight="1" x14ac:dyDescent="0.2">
      <c r="B56" t="s">
        <v>107</v>
      </c>
      <c r="C56" s="12">
        <v>63</v>
      </c>
      <c r="D56" s="8">
        <v>1.78</v>
      </c>
      <c r="E56" s="12">
        <v>23</v>
      </c>
      <c r="F56" s="8">
        <v>1.4</v>
      </c>
      <c r="G56" s="12">
        <v>40</v>
      </c>
      <c r="H56" s="8">
        <v>2.16</v>
      </c>
      <c r="I56" s="12">
        <v>0</v>
      </c>
    </row>
    <row r="57" spans="2:9" ht="15" customHeight="1" x14ac:dyDescent="0.2">
      <c r="B57" t="s">
        <v>118</v>
      </c>
      <c r="C57" s="12">
        <v>62</v>
      </c>
      <c r="D57" s="8">
        <v>1.75</v>
      </c>
      <c r="E57" s="12">
        <v>45</v>
      </c>
      <c r="F57" s="8">
        <v>2.73</v>
      </c>
      <c r="G57" s="12">
        <v>17</v>
      </c>
      <c r="H57" s="8">
        <v>0.92</v>
      </c>
      <c r="I57" s="12">
        <v>0</v>
      </c>
    </row>
    <row r="58" spans="2:9" ht="15" customHeight="1" x14ac:dyDescent="0.2">
      <c r="B58" t="s">
        <v>105</v>
      </c>
      <c r="C58" s="12">
        <v>60</v>
      </c>
      <c r="D58" s="8">
        <v>1.69</v>
      </c>
      <c r="E58" s="12">
        <v>36</v>
      </c>
      <c r="F58" s="8">
        <v>2.1800000000000002</v>
      </c>
      <c r="G58" s="12">
        <v>24</v>
      </c>
      <c r="H58" s="8">
        <v>1.3</v>
      </c>
      <c r="I58" s="12">
        <v>0</v>
      </c>
    </row>
    <row r="59" spans="2:9" ht="15" customHeight="1" x14ac:dyDescent="0.2">
      <c r="B59" t="s">
        <v>120</v>
      </c>
      <c r="C59" s="12">
        <v>60</v>
      </c>
      <c r="D59" s="8">
        <v>1.69</v>
      </c>
      <c r="E59" s="12">
        <v>5</v>
      </c>
      <c r="F59" s="8">
        <v>0.3</v>
      </c>
      <c r="G59" s="12">
        <v>55</v>
      </c>
      <c r="H59" s="8">
        <v>2.97</v>
      </c>
      <c r="I59" s="12">
        <v>0</v>
      </c>
    </row>
    <row r="60" spans="2:9" ht="15" customHeight="1" x14ac:dyDescent="0.2">
      <c r="B60" t="s">
        <v>101</v>
      </c>
      <c r="C60" s="12">
        <v>58</v>
      </c>
      <c r="D60" s="8">
        <v>1.64</v>
      </c>
      <c r="E60" s="12">
        <v>6</v>
      </c>
      <c r="F60" s="8">
        <v>0.36</v>
      </c>
      <c r="G60" s="12">
        <v>52</v>
      </c>
      <c r="H60" s="8">
        <v>2.81</v>
      </c>
      <c r="I60" s="12">
        <v>0</v>
      </c>
    </row>
    <row r="61" spans="2:9" ht="15" customHeight="1" x14ac:dyDescent="0.2">
      <c r="B61" t="s">
        <v>123</v>
      </c>
      <c r="C61" s="12">
        <v>53</v>
      </c>
      <c r="D61" s="8">
        <v>1.5</v>
      </c>
      <c r="E61" s="12">
        <v>17</v>
      </c>
      <c r="F61" s="8">
        <v>1.03</v>
      </c>
      <c r="G61" s="12">
        <v>36</v>
      </c>
      <c r="H61" s="8">
        <v>1.95</v>
      </c>
      <c r="I61" s="12">
        <v>0</v>
      </c>
    </row>
    <row r="62" spans="2:9" ht="15" customHeight="1" x14ac:dyDescent="0.2">
      <c r="B62" t="s">
        <v>102</v>
      </c>
      <c r="C62" s="12">
        <v>50</v>
      </c>
      <c r="D62" s="8">
        <v>1.41</v>
      </c>
      <c r="E62" s="12">
        <v>26</v>
      </c>
      <c r="F62" s="8">
        <v>1.58</v>
      </c>
      <c r="G62" s="12">
        <v>24</v>
      </c>
      <c r="H62" s="8">
        <v>1.3</v>
      </c>
      <c r="I62" s="12">
        <v>0</v>
      </c>
    </row>
    <row r="63" spans="2:9" ht="15" customHeight="1" x14ac:dyDescent="0.2">
      <c r="B63" t="s">
        <v>117</v>
      </c>
      <c r="C63" s="12">
        <v>49</v>
      </c>
      <c r="D63" s="8">
        <v>1.38</v>
      </c>
      <c r="E63" s="12">
        <v>34</v>
      </c>
      <c r="F63" s="8">
        <v>2.06</v>
      </c>
      <c r="G63" s="12">
        <v>15</v>
      </c>
      <c r="H63" s="8">
        <v>0.81</v>
      </c>
      <c r="I63" s="12">
        <v>0</v>
      </c>
    </row>
    <row r="64" spans="2:9" ht="15" customHeight="1" x14ac:dyDescent="0.2">
      <c r="B64" t="s">
        <v>125</v>
      </c>
      <c r="C64" s="12">
        <v>49</v>
      </c>
      <c r="D64" s="8">
        <v>1.38</v>
      </c>
      <c r="E64" s="12">
        <v>35</v>
      </c>
      <c r="F64" s="8">
        <v>2.12</v>
      </c>
      <c r="G64" s="12">
        <v>14</v>
      </c>
      <c r="H64" s="8">
        <v>0.76</v>
      </c>
      <c r="I64" s="12">
        <v>0</v>
      </c>
    </row>
    <row r="65" spans="2:9" ht="15" customHeight="1" x14ac:dyDescent="0.2">
      <c r="B65" t="s">
        <v>106</v>
      </c>
      <c r="C65" s="12">
        <v>48</v>
      </c>
      <c r="D65" s="8">
        <v>1.36</v>
      </c>
      <c r="E65" s="12">
        <v>25</v>
      </c>
      <c r="F65" s="8">
        <v>1.52</v>
      </c>
      <c r="G65" s="12">
        <v>23</v>
      </c>
      <c r="H65" s="8">
        <v>1.24</v>
      </c>
      <c r="I65" s="12">
        <v>0</v>
      </c>
    </row>
    <row r="66" spans="2:9" ht="15" customHeight="1" x14ac:dyDescent="0.2">
      <c r="B66" t="s">
        <v>124</v>
      </c>
      <c r="C66" s="12">
        <v>46</v>
      </c>
      <c r="D66" s="8">
        <v>1.3</v>
      </c>
      <c r="E66" s="12">
        <v>11</v>
      </c>
      <c r="F66" s="8">
        <v>0.67</v>
      </c>
      <c r="G66" s="12">
        <v>35</v>
      </c>
      <c r="H66" s="8">
        <v>1.89</v>
      </c>
      <c r="I66" s="12">
        <v>0</v>
      </c>
    </row>
    <row r="68" spans="2:9" ht="15" customHeight="1" x14ac:dyDescent="0.2">
      <c r="B68" t="s">
        <v>204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D3C32-BE2A-4C60-8BBD-2085D79F019A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207</v>
      </c>
    </row>
    <row r="4" spans="2:9" ht="33" customHeight="1" x14ac:dyDescent="0.2">
      <c r="B4" t="s">
        <v>200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1</v>
      </c>
      <c r="D5" s="8">
        <v>0.06</v>
      </c>
      <c r="E5" s="12">
        <v>1</v>
      </c>
      <c r="F5" s="8">
        <v>0.11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180</v>
      </c>
      <c r="D6" s="8">
        <v>10.94</v>
      </c>
      <c r="E6" s="12">
        <v>65</v>
      </c>
      <c r="F6" s="8">
        <v>6.97</v>
      </c>
      <c r="G6" s="12">
        <v>115</v>
      </c>
      <c r="H6" s="8">
        <v>16.84</v>
      </c>
      <c r="I6" s="12">
        <v>0</v>
      </c>
    </row>
    <row r="7" spans="2:9" ht="15" customHeight="1" x14ac:dyDescent="0.2">
      <c r="B7" t="s">
        <v>22</v>
      </c>
      <c r="C7" s="12">
        <v>91</v>
      </c>
      <c r="D7" s="8">
        <v>5.53</v>
      </c>
      <c r="E7" s="12">
        <v>31</v>
      </c>
      <c r="F7" s="8">
        <v>3.33</v>
      </c>
      <c r="G7" s="12">
        <v>60</v>
      </c>
      <c r="H7" s="8">
        <v>8.7799999999999994</v>
      </c>
      <c r="I7" s="12">
        <v>0</v>
      </c>
    </row>
    <row r="8" spans="2:9" ht="15" customHeight="1" x14ac:dyDescent="0.2">
      <c r="B8" t="s">
        <v>23</v>
      </c>
      <c r="C8" s="12">
        <v>4</v>
      </c>
      <c r="D8" s="8">
        <v>0.24</v>
      </c>
      <c r="E8" s="12">
        <v>0</v>
      </c>
      <c r="F8" s="8">
        <v>0</v>
      </c>
      <c r="G8" s="12">
        <v>4</v>
      </c>
      <c r="H8" s="8">
        <v>0.59</v>
      </c>
      <c r="I8" s="12">
        <v>0</v>
      </c>
    </row>
    <row r="9" spans="2:9" ht="15" customHeight="1" x14ac:dyDescent="0.2">
      <c r="B9" t="s">
        <v>24</v>
      </c>
      <c r="C9" s="12">
        <v>8</v>
      </c>
      <c r="D9" s="8">
        <v>0.49</v>
      </c>
      <c r="E9" s="12">
        <v>1</v>
      </c>
      <c r="F9" s="8">
        <v>0.11</v>
      </c>
      <c r="G9" s="12">
        <v>7</v>
      </c>
      <c r="H9" s="8">
        <v>1.02</v>
      </c>
      <c r="I9" s="12">
        <v>0</v>
      </c>
    </row>
    <row r="10" spans="2:9" ht="15" customHeight="1" x14ac:dyDescent="0.2">
      <c r="B10" t="s">
        <v>25</v>
      </c>
      <c r="C10" s="12">
        <v>10</v>
      </c>
      <c r="D10" s="8">
        <v>0.61</v>
      </c>
      <c r="E10" s="12">
        <v>2</v>
      </c>
      <c r="F10" s="8">
        <v>0.21</v>
      </c>
      <c r="G10" s="12">
        <v>8</v>
      </c>
      <c r="H10" s="8">
        <v>1.17</v>
      </c>
      <c r="I10" s="12">
        <v>0</v>
      </c>
    </row>
    <row r="11" spans="2:9" ht="15" customHeight="1" x14ac:dyDescent="0.2">
      <c r="B11" t="s">
        <v>26</v>
      </c>
      <c r="C11" s="12">
        <v>398</v>
      </c>
      <c r="D11" s="8">
        <v>24.19</v>
      </c>
      <c r="E11" s="12">
        <v>205</v>
      </c>
      <c r="F11" s="8">
        <v>22</v>
      </c>
      <c r="G11" s="12">
        <v>193</v>
      </c>
      <c r="H11" s="8">
        <v>28.26</v>
      </c>
      <c r="I11" s="12">
        <v>0</v>
      </c>
    </row>
    <row r="12" spans="2:9" ht="15" customHeight="1" x14ac:dyDescent="0.2">
      <c r="B12" t="s">
        <v>27</v>
      </c>
      <c r="C12" s="12">
        <v>17</v>
      </c>
      <c r="D12" s="8">
        <v>1.03</v>
      </c>
      <c r="E12" s="12">
        <v>2</v>
      </c>
      <c r="F12" s="8">
        <v>0.21</v>
      </c>
      <c r="G12" s="12">
        <v>15</v>
      </c>
      <c r="H12" s="8">
        <v>2.2000000000000002</v>
      </c>
      <c r="I12" s="12">
        <v>0</v>
      </c>
    </row>
    <row r="13" spans="2:9" ht="15" customHeight="1" x14ac:dyDescent="0.2">
      <c r="B13" t="s">
        <v>28</v>
      </c>
      <c r="C13" s="12">
        <v>124</v>
      </c>
      <c r="D13" s="8">
        <v>7.54</v>
      </c>
      <c r="E13" s="12">
        <v>61</v>
      </c>
      <c r="F13" s="8">
        <v>6.55</v>
      </c>
      <c r="G13" s="12">
        <v>63</v>
      </c>
      <c r="H13" s="8">
        <v>9.2200000000000006</v>
      </c>
      <c r="I13" s="12">
        <v>0</v>
      </c>
    </row>
    <row r="14" spans="2:9" ht="15" customHeight="1" x14ac:dyDescent="0.2">
      <c r="B14" t="s">
        <v>29</v>
      </c>
      <c r="C14" s="12">
        <v>71</v>
      </c>
      <c r="D14" s="8">
        <v>4.32</v>
      </c>
      <c r="E14" s="12">
        <v>41</v>
      </c>
      <c r="F14" s="8">
        <v>4.4000000000000004</v>
      </c>
      <c r="G14" s="12">
        <v>29</v>
      </c>
      <c r="H14" s="8">
        <v>4.25</v>
      </c>
      <c r="I14" s="12">
        <v>0</v>
      </c>
    </row>
    <row r="15" spans="2:9" ht="15" customHeight="1" x14ac:dyDescent="0.2">
      <c r="B15" t="s">
        <v>30</v>
      </c>
      <c r="C15" s="12">
        <v>301</v>
      </c>
      <c r="D15" s="8">
        <v>18.3</v>
      </c>
      <c r="E15" s="12">
        <v>252</v>
      </c>
      <c r="F15" s="8">
        <v>27.04</v>
      </c>
      <c r="G15" s="12">
        <v>48</v>
      </c>
      <c r="H15" s="8">
        <v>7.03</v>
      </c>
      <c r="I15" s="12">
        <v>0</v>
      </c>
    </row>
    <row r="16" spans="2:9" ht="15" customHeight="1" x14ac:dyDescent="0.2">
      <c r="B16" t="s">
        <v>31</v>
      </c>
      <c r="C16" s="12">
        <v>243</v>
      </c>
      <c r="D16" s="8">
        <v>14.77</v>
      </c>
      <c r="E16" s="12">
        <v>187</v>
      </c>
      <c r="F16" s="8">
        <v>20.059999999999999</v>
      </c>
      <c r="G16" s="12">
        <v>55</v>
      </c>
      <c r="H16" s="8">
        <v>8.0500000000000007</v>
      </c>
      <c r="I16" s="12">
        <v>1</v>
      </c>
    </row>
    <row r="17" spans="2:9" ht="15" customHeight="1" x14ac:dyDescent="0.2">
      <c r="B17" t="s">
        <v>32</v>
      </c>
      <c r="C17" s="12">
        <v>54</v>
      </c>
      <c r="D17" s="8">
        <v>3.28</v>
      </c>
      <c r="E17" s="12">
        <v>32</v>
      </c>
      <c r="F17" s="8">
        <v>3.43</v>
      </c>
      <c r="G17" s="12">
        <v>17</v>
      </c>
      <c r="H17" s="8">
        <v>2.4900000000000002</v>
      </c>
      <c r="I17" s="12">
        <v>4</v>
      </c>
    </row>
    <row r="18" spans="2:9" ht="15" customHeight="1" x14ac:dyDescent="0.2">
      <c r="B18" t="s">
        <v>33</v>
      </c>
      <c r="C18" s="12">
        <v>80</v>
      </c>
      <c r="D18" s="8">
        <v>4.8600000000000003</v>
      </c>
      <c r="E18" s="12">
        <v>32</v>
      </c>
      <c r="F18" s="8">
        <v>3.43</v>
      </c>
      <c r="G18" s="12">
        <v>39</v>
      </c>
      <c r="H18" s="8">
        <v>5.71</v>
      </c>
      <c r="I18" s="12">
        <v>0</v>
      </c>
    </row>
    <row r="19" spans="2:9" ht="15" customHeight="1" x14ac:dyDescent="0.2">
      <c r="B19" t="s">
        <v>34</v>
      </c>
      <c r="C19" s="12">
        <v>63</v>
      </c>
      <c r="D19" s="8">
        <v>3.83</v>
      </c>
      <c r="E19" s="12">
        <v>20</v>
      </c>
      <c r="F19" s="8">
        <v>2.15</v>
      </c>
      <c r="G19" s="12">
        <v>30</v>
      </c>
      <c r="H19" s="8">
        <v>4.3899999999999997</v>
      </c>
      <c r="I19" s="12">
        <v>13</v>
      </c>
    </row>
    <row r="20" spans="2:9" ht="15" customHeight="1" x14ac:dyDescent="0.2">
      <c r="B20" s="9" t="s">
        <v>201</v>
      </c>
      <c r="C20" s="12">
        <f>SUM(LTBL_31203[総数／事業所数])</f>
        <v>1645</v>
      </c>
      <c r="E20" s="12">
        <f>SUBTOTAL(109,LTBL_31203[個人／事業所数])</f>
        <v>932</v>
      </c>
      <c r="G20" s="12">
        <f>SUBTOTAL(109,LTBL_31203[法人／事業所数])</f>
        <v>683</v>
      </c>
      <c r="I20" s="12">
        <f>SUBTOTAL(109,LTBL_31203[法人以外の団体／事業所数])</f>
        <v>18</v>
      </c>
    </row>
    <row r="21" spans="2:9" ht="15" customHeight="1" x14ac:dyDescent="0.2">
      <c r="E21" s="11">
        <f>LTBL_31203[[#Totals],[個人／事業所数]]/LTBL_31203[[#Totals],[総数／事業所数]]</f>
        <v>0.56656534954407289</v>
      </c>
      <c r="G21" s="11">
        <f>LTBL_31203[[#Totals],[法人／事業所数]]/LTBL_31203[[#Totals],[総数／事業所数]]</f>
        <v>0.41519756838905775</v>
      </c>
      <c r="I21" s="11">
        <f>LTBL_31203[[#Totals],[法人以外の団体／事業所数]]/LTBL_31203[[#Totals],[総数／事業所数]]</f>
        <v>1.094224924012158E-2</v>
      </c>
    </row>
    <row r="23" spans="2:9" ht="33" customHeight="1" x14ac:dyDescent="0.2">
      <c r="B23" t="s">
        <v>202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56</v>
      </c>
      <c r="C24" s="12">
        <v>269</v>
      </c>
      <c r="D24" s="8">
        <v>16.350000000000001</v>
      </c>
      <c r="E24" s="12">
        <v>236</v>
      </c>
      <c r="F24" s="8">
        <v>25.32</v>
      </c>
      <c r="G24" s="12">
        <v>33</v>
      </c>
      <c r="H24" s="8">
        <v>4.83</v>
      </c>
      <c r="I24" s="12">
        <v>0</v>
      </c>
    </row>
    <row r="25" spans="2:9" ht="15" customHeight="1" x14ac:dyDescent="0.2">
      <c r="B25" t="s">
        <v>57</v>
      </c>
      <c r="C25" s="12">
        <v>211</v>
      </c>
      <c r="D25" s="8">
        <v>12.83</v>
      </c>
      <c r="E25" s="12">
        <v>174</v>
      </c>
      <c r="F25" s="8">
        <v>18.670000000000002</v>
      </c>
      <c r="G25" s="12">
        <v>36</v>
      </c>
      <c r="H25" s="8">
        <v>5.27</v>
      </c>
      <c r="I25" s="12">
        <v>1</v>
      </c>
    </row>
    <row r="26" spans="2:9" ht="15" customHeight="1" x14ac:dyDescent="0.2">
      <c r="B26" t="s">
        <v>52</v>
      </c>
      <c r="C26" s="12">
        <v>140</v>
      </c>
      <c r="D26" s="8">
        <v>8.51</v>
      </c>
      <c r="E26" s="12">
        <v>71</v>
      </c>
      <c r="F26" s="8">
        <v>7.62</v>
      </c>
      <c r="G26" s="12">
        <v>69</v>
      </c>
      <c r="H26" s="8">
        <v>10.1</v>
      </c>
      <c r="I26" s="12">
        <v>0</v>
      </c>
    </row>
    <row r="27" spans="2:9" ht="15" customHeight="1" x14ac:dyDescent="0.2">
      <c r="B27" t="s">
        <v>53</v>
      </c>
      <c r="C27" s="12">
        <v>98</v>
      </c>
      <c r="D27" s="8">
        <v>5.96</v>
      </c>
      <c r="E27" s="12">
        <v>51</v>
      </c>
      <c r="F27" s="8">
        <v>5.47</v>
      </c>
      <c r="G27" s="12">
        <v>47</v>
      </c>
      <c r="H27" s="8">
        <v>6.88</v>
      </c>
      <c r="I27" s="12">
        <v>0</v>
      </c>
    </row>
    <row r="28" spans="2:9" ht="15" customHeight="1" x14ac:dyDescent="0.2">
      <c r="B28" t="s">
        <v>43</v>
      </c>
      <c r="C28" s="12">
        <v>72</v>
      </c>
      <c r="D28" s="8">
        <v>4.38</v>
      </c>
      <c r="E28" s="12">
        <v>19</v>
      </c>
      <c r="F28" s="8">
        <v>2.04</v>
      </c>
      <c r="G28" s="12">
        <v>53</v>
      </c>
      <c r="H28" s="8">
        <v>7.76</v>
      </c>
      <c r="I28" s="12">
        <v>0</v>
      </c>
    </row>
    <row r="29" spans="2:9" ht="15" customHeight="1" x14ac:dyDescent="0.2">
      <c r="B29" t="s">
        <v>44</v>
      </c>
      <c r="C29" s="12">
        <v>72</v>
      </c>
      <c r="D29" s="8">
        <v>4.38</v>
      </c>
      <c r="E29" s="12">
        <v>37</v>
      </c>
      <c r="F29" s="8">
        <v>3.97</v>
      </c>
      <c r="G29" s="12">
        <v>35</v>
      </c>
      <c r="H29" s="8">
        <v>5.12</v>
      </c>
      <c r="I29" s="12">
        <v>0</v>
      </c>
    </row>
    <row r="30" spans="2:9" ht="15" customHeight="1" x14ac:dyDescent="0.2">
      <c r="B30" t="s">
        <v>50</v>
      </c>
      <c r="C30" s="12">
        <v>67</v>
      </c>
      <c r="D30" s="8">
        <v>4.07</v>
      </c>
      <c r="E30" s="12">
        <v>44</v>
      </c>
      <c r="F30" s="8">
        <v>4.72</v>
      </c>
      <c r="G30" s="12">
        <v>23</v>
      </c>
      <c r="H30" s="8">
        <v>3.37</v>
      </c>
      <c r="I30" s="12">
        <v>0</v>
      </c>
    </row>
    <row r="31" spans="2:9" ht="15" customHeight="1" x14ac:dyDescent="0.2">
      <c r="B31" t="s">
        <v>49</v>
      </c>
      <c r="C31" s="12">
        <v>66</v>
      </c>
      <c r="D31" s="8">
        <v>4.01</v>
      </c>
      <c r="E31" s="12">
        <v>43</v>
      </c>
      <c r="F31" s="8">
        <v>4.6100000000000003</v>
      </c>
      <c r="G31" s="12">
        <v>23</v>
      </c>
      <c r="H31" s="8">
        <v>3.37</v>
      </c>
      <c r="I31" s="12">
        <v>0</v>
      </c>
    </row>
    <row r="32" spans="2:9" ht="15" customHeight="1" x14ac:dyDescent="0.2">
      <c r="B32" t="s">
        <v>51</v>
      </c>
      <c r="C32" s="12">
        <v>57</v>
      </c>
      <c r="D32" s="8">
        <v>3.47</v>
      </c>
      <c r="E32" s="12">
        <v>33</v>
      </c>
      <c r="F32" s="8">
        <v>3.54</v>
      </c>
      <c r="G32" s="12">
        <v>24</v>
      </c>
      <c r="H32" s="8">
        <v>3.51</v>
      </c>
      <c r="I32" s="12">
        <v>0</v>
      </c>
    </row>
    <row r="33" spans="2:9" ht="15" customHeight="1" x14ac:dyDescent="0.2">
      <c r="B33" t="s">
        <v>59</v>
      </c>
      <c r="C33" s="12">
        <v>54</v>
      </c>
      <c r="D33" s="8">
        <v>3.28</v>
      </c>
      <c r="E33" s="12">
        <v>32</v>
      </c>
      <c r="F33" s="8">
        <v>3.43</v>
      </c>
      <c r="G33" s="12">
        <v>17</v>
      </c>
      <c r="H33" s="8">
        <v>2.4900000000000002</v>
      </c>
      <c r="I33" s="12">
        <v>4</v>
      </c>
    </row>
    <row r="34" spans="2:9" ht="15" customHeight="1" x14ac:dyDescent="0.2">
      <c r="B34" t="s">
        <v>61</v>
      </c>
      <c r="C34" s="12">
        <v>43</v>
      </c>
      <c r="D34" s="8">
        <v>2.61</v>
      </c>
      <c r="E34" s="12">
        <v>0</v>
      </c>
      <c r="F34" s="8">
        <v>0</v>
      </c>
      <c r="G34" s="12">
        <v>34</v>
      </c>
      <c r="H34" s="8">
        <v>4.9800000000000004</v>
      </c>
      <c r="I34" s="12">
        <v>0</v>
      </c>
    </row>
    <row r="35" spans="2:9" ht="15" customHeight="1" x14ac:dyDescent="0.2">
      <c r="B35" t="s">
        <v>54</v>
      </c>
      <c r="C35" s="12">
        <v>39</v>
      </c>
      <c r="D35" s="8">
        <v>2.37</v>
      </c>
      <c r="E35" s="12">
        <v>32</v>
      </c>
      <c r="F35" s="8">
        <v>3.43</v>
      </c>
      <c r="G35" s="12">
        <v>7</v>
      </c>
      <c r="H35" s="8">
        <v>1.02</v>
      </c>
      <c r="I35" s="12">
        <v>0</v>
      </c>
    </row>
    <row r="36" spans="2:9" ht="15" customHeight="1" x14ac:dyDescent="0.2">
      <c r="B36" t="s">
        <v>60</v>
      </c>
      <c r="C36" s="12">
        <v>37</v>
      </c>
      <c r="D36" s="8">
        <v>2.25</v>
      </c>
      <c r="E36" s="12">
        <v>32</v>
      </c>
      <c r="F36" s="8">
        <v>3.43</v>
      </c>
      <c r="G36" s="12">
        <v>5</v>
      </c>
      <c r="H36" s="8">
        <v>0.73</v>
      </c>
      <c r="I36" s="12">
        <v>0</v>
      </c>
    </row>
    <row r="37" spans="2:9" ht="15" customHeight="1" x14ac:dyDescent="0.2">
      <c r="B37" t="s">
        <v>45</v>
      </c>
      <c r="C37" s="12">
        <v>36</v>
      </c>
      <c r="D37" s="8">
        <v>2.19</v>
      </c>
      <c r="E37" s="12">
        <v>9</v>
      </c>
      <c r="F37" s="8">
        <v>0.97</v>
      </c>
      <c r="G37" s="12">
        <v>27</v>
      </c>
      <c r="H37" s="8">
        <v>3.95</v>
      </c>
      <c r="I37" s="12">
        <v>0</v>
      </c>
    </row>
    <row r="38" spans="2:9" ht="15" customHeight="1" x14ac:dyDescent="0.2">
      <c r="B38" t="s">
        <v>55</v>
      </c>
      <c r="C38" s="12">
        <v>29</v>
      </c>
      <c r="D38" s="8">
        <v>1.76</v>
      </c>
      <c r="E38" s="12">
        <v>9</v>
      </c>
      <c r="F38" s="8">
        <v>0.97</v>
      </c>
      <c r="G38" s="12">
        <v>19</v>
      </c>
      <c r="H38" s="8">
        <v>2.78</v>
      </c>
      <c r="I38" s="12">
        <v>0</v>
      </c>
    </row>
    <row r="39" spans="2:9" ht="15" customHeight="1" x14ac:dyDescent="0.2">
      <c r="B39" t="s">
        <v>68</v>
      </c>
      <c r="C39" s="12">
        <v>21</v>
      </c>
      <c r="D39" s="8">
        <v>1.28</v>
      </c>
      <c r="E39" s="12">
        <v>4</v>
      </c>
      <c r="F39" s="8">
        <v>0.43</v>
      </c>
      <c r="G39" s="12">
        <v>16</v>
      </c>
      <c r="H39" s="8">
        <v>2.34</v>
      </c>
      <c r="I39" s="12">
        <v>1</v>
      </c>
    </row>
    <row r="40" spans="2:9" ht="15" customHeight="1" x14ac:dyDescent="0.2">
      <c r="B40" t="s">
        <v>63</v>
      </c>
      <c r="C40" s="12">
        <v>17</v>
      </c>
      <c r="D40" s="8">
        <v>1.03</v>
      </c>
      <c r="E40" s="12">
        <v>2</v>
      </c>
      <c r="F40" s="8">
        <v>0.21</v>
      </c>
      <c r="G40" s="12">
        <v>15</v>
      </c>
      <c r="H40" s="8">
        <v>2.2000000000000002</v>
      </c>
      <c r="I40" s="12">
        <v>0</v>
      </c>
    </row>
    <row r="41" spans="2:9" ht="15" customHeight="1" x14ac:dyDescent="0.2">
      <c r="B41" t="s">
        <v>66</v>
      </c>
      <c r="C41" s="12">
        <v>17</v>
      </c>
      <c r="D41" s="8">
        <v>1.03</v>
      </c>
      <c r="E41" s="12">
        <v>7</v>
      </c>
      <c r="F41" s="8">
        <v>0.75</v>
      </c>
      <c r="G41" s="12">
        <v>9</v>
      </c>
      <c r="H41" s="8">
        <v>1.32</v>
      </c>
      <c r="I41" s="12">
        <v>0</v>
      </c>
    </row>
    <row r="42" spans="2:9" ht="15" customHeight="1" x14ac:dyDescent="0.2">
      <c r="B42" t="s">
        <v>58</v>
      </c>
      <c r="C42" s="12">
        <v>17</v>
      </c>
      <c r="D42" s="8">
        <v>1.03</v>
      </c>
      <c r="E42" s="12">
        <v>6</v>
      </c>
      <c r="F42" s="8">
        <v>0.64</v>
      </c>
      <c r="G42" s="12">
        <v>11</v>
      </c>
      <c r="H42" s="8">
        <v>1.61</v>
      </c>
      <c r="I42" s="12">
        <v>0</v>
      </c>
    </row>
    <row r="43" spans="2:9" ht="15" customHeight="1" x14ac:dyDescent="0.2">
      <c r="B43" t="s">
        <v>64</v>
      </c>
      <c r="C43" s="12">
        <v>15</v>
      </c>
      <c r="D43" s="8">
        <v>0.91</v>
      </c>
      <c r="E43" s="12">
        <v>4</v>
      </c>
      <c r="F43" s="8">
        <v>0.43</v>
      </c>
      <c r="G43" s="12">
        <v>11</v>
      </c>
      <c r="H43" s="8">
        <v>1.61</v>
      </c>
      <c r="I43" s="12">
        <v>0</v>
      </c>
    </row>
    <row r="44" spans="2:9" ht="15" customHeight="1" x14ac:dyDescent="0.2">
      <c r="B44" t="s">
        <v>65</v>
      </c>
      <c r="C44" s="12">
        <v>15</v>
      </c>
      <c r="D44" s="8">
        <v>0.91</v>
      </c>
      <c r="E44" s="12">
        <v>9</v>
      </c>
      <c r="F44" s="8">
        <v>0.97</v>
      </c>
      <c r="G44" s="12">
        <v>6</v>
      </c>
      <c r="H44" s="8">
        <v>0.88</v>
      </c>
      <c r="I44" s="12">
        <v>0</v>
      </c>
    </row>
    <row r="45" spans="2:9" ht="15" customHeight="1" x14ac:dyDescent="0.2">
      <c r="B45" t="s">
        <v>67</v>
      </c>
      <c r="C45" s="12">
        <v>15</v>
      </c>
      <c r="D45" s="8">
        <v>0.91</v>
      </c>
      <c r="E45" s="12">
        <v>7</v>
      </c>
      <c r="F45" s="8">
        <v>0.75</v>
      </c>
      <c r="G45" s="12">
        <v>8</v>
      </c>
      <c r="H45" s="8">
        <v>1.17</v>
      </c>
      <c r="I45" s="12">
        <v>0</v>
      </c>
    </row>
    <row r="46" spans="2:9" ht="15" customHeight="1" x14ac:dyDescent="0.2">
      <c r="B46" t="s">
        <v>62</v>
      </c>
      <c r="C46" s="12">
        <v>15</v>
      </c>
      <c r="D46" s="8">
        <v>0.91</v>
      </c>
      <c r="E46" s="12">
        <v>11</v>
      </c>
      <c r="F46" s="8">
        <v>1.18</v>
      </c>
      <c r="G46" s="12">
        <v>4</v>
      </c>
      <c r="H46" s="8">
        <v>0.59</v>
      </c>
      <c r="I46" s="12">
        <v>0</v>
      </c>
    </row>
    <row r="49" spans="2:9" ht="33" customHeight="1" x14ac:dyDescent="0.2">
      <c r="B49" t="s">
        <v>203</v>
      </c>
      <c r="C49" s="10" t="s">
        <v>36</v>
      </c>
      <c r="D49" s="10" t="s">
        <v>37</v>
      </c>
      <c r="E49" s="10" t="s">
        <v>38</v>
      </c>
      <c r="F49" s="10" t="s">
        <v>39</v>
      </c>
      <c r="G49" s="10" t="s">
        <v>40</v>
      </c>
      <c r="H49" s="10" t="s">
        <v>41</v>
      </c>
      <c r="I49" s="10" t="s">
        <v>42</v>
      </c>
    </row>
    <row r="50" spans="2:9" ht="15" customHeight="1" x14ac:dyDescent="0.2">
      <c r="B50" t="s">
        <v>115</v>
      </c>
      <c r="C50" s="12">
        <v>113</v>
      </c>
      <c r="D50" s="8">
        <v>6.87</v>
      </c>
      <c r="E50" s="12">
        <v>96</v>
      </c>
      <c r="F50" s="8">
        <v>10.3</v>
      </c>
      <c r="G50" s="12">
        <v>17</v>
      </c>
      <c r="H50" s="8">
        <v>2.4900000000000002</v>
      </c>
      <c r="I50" s="12">
        <v>0</v>
      </c>
    </row>
    <row r="51" spans="2:9" ht="15" customHeight="1" x14ac:dyDescent="0.2">
      <c r="B51" t="s">
        <v>112</v>
      </c>
      <c r="C51" s="12">
        <v>90</v>
      </c>
      <c r="D51" s="8">
        <v>5.47</v>
      </c>
      <c r="E51" s="12">
        <v>84</v>
      </c>
      <c r="F51" s="8">
        <v>9.01</v>
      </c>
      <c r="G51" s="12">
        <v>6</v>
      </c>
      <c r="H51" s="8">
        <v>0.88</v>
      </c>
      <c r="I51" s="12">
        <v>0</v>
      </c>
    </row>
    <row r="52" spans="2:9" ht="15" customHeight="1" x14ac:dyDescent="0.2">
      <c r="B52" t="s">
        <v>109</v>
      </c>
      <c r="C52" s="12">
        <v>57</v>
      </c>
      <c r="D52" s="8">
        <v>3.47</v>
      </c>
      <c r="E52" s="12">
        <v>35</v>
      </c>
      <c r="F52" s="8">
        <v>3.76</v>
      </c>
      <c r="G52" s="12">
        <v>22</v>
      </c>
      <c r="H52" s="8">
        <v>3.22</v>
      </c>
      <c r="I52" s="12">
        <v>0</v>
      </c>
    </row>
    <row r="53" spans="2:9" ht="15" customHeight="1" x14ac:dyDescent="0.2">
      <c r="B53" t="s">
        <v>114</v>
      </c>
      <c r="C53" s="12">
        <v>56</v>
      </c>
      <c r="D53" s="8">
        <v>3.4</v>
      </c>
      <c r="E53" s="12">
        <v>55</v>
      </c>
      <c r="F53" s="8">
        <v>5.9</v>
      </c>
      <c r="G53" s="12">
        <v>1</v>
      </c>
      <c r="H53" s="8">
        <v>0.15</v>
      </c>
      <c r="I53" s="12">
        <v>0</v>
      </c>
    </row>
    <row r="54" spans="2:9" ht="15" customHeight="1" x14ac:dyDescent="0.2">
      <c r="B54" t="s">
        <v>110</v>
      </c>
      <c r="C54" s="12">
        <v>54</v>
      </c>
      <c r="D54" s="8">
        <v>3.28</v>
      </c>
      <c r="E54" s="12">
        <v>44</v>
      </c>
      <c r="F54" s="8">
        <v>4.72</v>
      </c>
      <c r="G54" s="12">
        <v>10</v>
      </c>
      <c r="H54" s="8">
        <v>1.46</v>
      </c>
      <c r="I54" s="12">
        <v>0</v>
      </c>
    </row>
    <row r="55" spans="2:9" ht="15" customHeight="1" x14ac:dyDescent="0.2">
      <c r="B55" t="s">
        <v>113</v>
      </c>
      <c r="C55" s="12">
        <v>46</v>
      </c>
      <c r="D55" s="8">
        <v>2.8</v>
      </c>
      <c r="E55" s="12">
        <v>39</v>
      </c>
      <c r="F55" s="8">
        <v>4.18</v>
      </c>
      <c r="G55" s="12">
        <v>7</v>
      </c>
      <c r="H55" s="8">
        <v>1.02</v>
      </c>
      <c r="I55" s="12">
        <v>0</v>
      </c>
    </row>
    <row r="56" spans="2:9" ht="15" customHeight="1" x14ac:dyDescent="0.2">
      <c r="B56" t="s">
        <v>111</v>
      </c>
      <c r="C56" s="12">
        <v>40</v>
      </c>
      <c r="D56" s="8">
        <v>2.4300000000000002</v>
      </c>
      <c r="E56" s="12">
        <v>35</v>
      </c>
      <c r="F56" s="8">
        <v>3.76</v>
      </c>
      <c r="G56" s="12">
        <v>5</v>
      </c>
      <c r="H56" s="8">
        <v>0.73</v>
      </c>
      <c r="I56" s="12">
        <v>0</v>
      </c>
    </row>
    <row r="57" spans="2:9" ht="15" customHeight="1" x14ac:dyDescent="0.2">
      <c r="B57" t="s">
        <v>102</v>
      </c>
      <c r="C57" s="12">
        <v>37</v>
      </c>
      <c r="D57" s="8">
        <v>2.25</v>
      </c>
      <c r="E57" s="12">
        <v>25</v>
      </c>
      <c r="F57" s="8">
        <v>2.68</v>
      </c>
      <c r="G57" s="12">
        <v>12</v>
      </c>
      <c r="H57" s="8">
        <v>1.76</v>
      </c>
      <c r="I57" s="12">
        <v>0</v>
      </c>
    </row>
    <row r="58" spans="2:9" ht="15" customHeight="1" x14ac:dyDescent="0.2">
      <c r="B58" t="s">
        <v>107</v>
      </c>
      <c r="C58" s="12">
        <v>34</v>
      </c>
      <c r="D58" s="8">
        <v>2.0699999999999998</v>
      </c>
      <c r="E58" s="12">
        <v>16</v>
      </c>
      <c r="F58" s="8">
        <v>1.72</v>
      </c>
      <c r="G58" s="12">
        <v>18</v>
      </c>
      <c r="H58" s="8">
        <v>2.64</v>
      </c>
      <c r="I58" s="12">
        <v>0</v>
      </c>
    </row>
    <row r="59" spans="2:9" ht="15" customHeight="1" x14ac:dyDescent="0.2">
      <c r="B59" t="s">
        <v>105</v>
      </c>
      <c r="C59" s="12">
        <v>32</v>
      </c>
      <c r="D59" s="8">
        <v>1.95</v>
      </c>
      <c r="E59" s="12">
        <v>17</v>
      </c>
      <c r="F59" s="8">
        <v>1.82</v>
      </c>
      <c r="G59" s="12">
        <v>15</v>
      </c>
      <c r="H59" s="8">
        <v>2.2000000000000002</v>
      </c>
      <c r="I59" s="12">
        <v>0</v>
      </c>
    </row>
    <row r="60" spans="2:9" ht="15" customHeight="1" x14ac:dyDescent="0.2">
      <c r="B60" t="s">
        <v>108</v>
      </c>
      <c r="C60" s="12">
        <v>32</v>
      </c>
      <c r="D60" s="8">
        <v>1.95</v>
      </c>
      <c r="E60" s="12">
        <v>19</v>
      </c>
      <c r="F60" s="8">
        <v>2.04</v>
      </c>
      <c r="G60" s="12">
        <v>13</v>
      </c>
      <c r="H60" s="8">
        <v>1.9</v>
      </c>
      <c r="I60" s="12">
        <v>0</v>
      </c>
    </row>
    <row r="61" spans="2:9" ht="15" customHeight="1" x14ac:dyDescent="0.2">
      <c r="B61" t="s">
        <v>118</v>
      </c>
      <c r="C61" s="12">
        <v>31</v>
      </c>
      <c r="D61" s="8">
        <v>1.88</v>
      </c>
      <c r="E61" s="12">
        <v>22</v>
      </c>
      <c r="F61" s="8">
        <v>2.36</v>
      </c>
      <c r="G61" s="12">
        <v>8</v>
      </c>
      <c r="H61" s="8">
        <v>1.17</v>
      </c>
      <c r="I61" s="12">
        <v>1</v>
      </c>
    </row>
    <row r="62" spans="2:9" ht="15" customHeight="1" x14ac:dyDescent="0.2">
      <c r="B62" t="s">
        <v>119</v>
      </c>
      <c r="C62" s="12">
        <v>29</v>
      </c>
      <c r="D62" s="8">
        <v>1.76</v>
      </c>
      <c r="E62" s="12">
        <v>27</v>
      </c>
      <c r="F62" s="8">
        <v>2.9</v>
      </c>
      <c r="G62" s="12">
        <v>2</v>
      </c>
      <c r="H62" s="8">
        <v>0.28999999999999998</v>
      </c>
      <c r="I62" s="12">
        <v>0</v>
      </c>
    </row>
    <row r="63" spans="2:9" ht="15" customHeight="1" x14ac:dyDescent="0.2">
      <c r="B63" t="s">
        <v>120</v>
      </c>
      <c r="C63" s="12">
        <v>24</v>
      </c>
      <c r="D63" s="8">
        <v>1.46</v>
      </c>
      <c r="E63" s="12">
        <v>11</v>
      </c>
      <c r="F63" s="8">
        <v>1.18</v>
      </c>
      <c r="G63" s="12">
        <v>13</v>
      </c>
      <c r="H63" s="8">
        <v>1.9</v>
      </c>
      <c r="I63" s="12">
        <v>0</v>
      </c>
    </row>
    <row r="64" spans="2:9" ht="15" customHeight="1" x14ac:dyDescent="0.2">
      <c r="B64" t="s">
        <v>100</v>
      </c>
      <c r="C64" s="12">
        <v>21</v>
      </c>
      <c r="D64" s="8">
        <v>1.28</v>
      </c>
      <c r="E64" s="12">
        <v>1</v>
      </c>
      <c r="F64" s="8">
        <v>0.11</v>
      </c>
      <c r="G64" s="12">
        <v>20</v>
      </c>
      <c r="H64" s="8">
        <v>2.93</v>
      </c>
      <c r="I64" s="12">
        <v>0</v>
      </c>
    </row>
    <row r="65" spans="2:9" ht="15" customHeight="1" x14ac:dyDescent="0.2">
      <c r="B65" t="s">
        <v>122</v>
      </c>
      <c r="C65" s="12">
        <v>21</v>
      </c>
      <c r="D65" s="8">
        <v>1.28</v>
      </c>
      <c r="E65" s="12">
        <v>6</v>
      </c>
      <c r="F65" s="8">
        <v>0.64</v>
      </c>
      <c r="G65" s="12">
        <v>14</v>
      </c>
      <c r="H65" s="8">
        <v>2.0499999999999998</v>
      </c>
      <c r="I65" s="12">
        <v>0</v>
      </c>
    </row>
    <row r="66" spans="2:9" ht="15" customHeight="1" x14ac:dyDescent="0.2">
      <c r="B66" t="s">
        <v>103</v>
      </c>
      <c r="C66" s="12">
        <v>20</v>
      </c>
      <c r="D66" s="8">
        <v>1.22</v>
      </c>
      <c r="E66" s="12">
        <v>14</v>
      </c>
      <c r="F66" s="8">
        <v>1.5</v>
      </c>
      <c r="G66" s="12">
        <v>6</v>
      </c>
      <c r="H66" s="8">
        <v>0.88</v>
      </c>
      <c r="I66" s="12">
        <v>0</v>
      </c>
    </row>
    <row r="67" spans="2:9" ht="15" customHeight="1" x14ac:dyDescent="0.2">
      <c r="B67" t="s">
        <v>126</v>
      </c>
      <c r="C67" s="12">
        <v>19</v>
      </c>
      <c r="D67" s="8">
        <v>1.1599999999999999</v>
      </c>
      <c r="E67" s="12">
        <v>10</v>
      </c>
      <c r="F67" s="8">
        <v>1.07</v>
      </c>
      <c r="G67" s="12">
        <v>9</v>
      </c>
      <c r="H67" s="8">
        <v>1.32</v>
      </c>
      <c r="I67" s="12">
        <v>0</v>
      </c>
    </row>
    <row r="68" spans="2:9" ht="15" customHeight="1" x14ac:dyDescent="0.2">
      <c r="B68" t="s">
        <v>106</v>
      </c>
      <c r="C68" s="12">
        <v>19</v>
      </c>
      <c r="D68" s="8">
        <v>1.1599999999999999</v>
      </c>
      <c r="E68" s="12">
        <v>11</v>
      </c>
      <c r="F68" s="8">
        <v>1.18</v>
      </c>
      <c r="G68" s="12">
        <v>8</v>
      </c>
      <c r="H68" s="8">
        <v>1.17</v>
      </c>
      <c r="I68" s="12">
        <v>0</v>
      </c>
    </row>
    <row r="69" spans="2:9" ht="15" customHeight="1" x14ac:dyDescent="0.2">
      <c r="B69" t="s">
        <v>123</v>
      </c>
      <c r="C69" s="12">
        <v>19</v>
      </c>
      <c r="D69" s="8">
        <v>1.1599999999999999</v>
      </c>
      <c r="E69" s="12">
        <v>9</v>
      </c>
      <c r="F69" s="8">
        <v>0.97</v>
      </c>
      <c r="G69" s="12">
        <v>10</v>
      </c>
      <c r="H69" s="8">
        <v>1.46</v>
      </c>
      <c r="I69" s="12">
        <v>0</v>
      </c>
    </row>
    <row r="70" spans="2:9" ht="15" customHeight="1" x14ac:dyDescent="0.2">
      <c r="B70" t="s">
        <v>127</v>
      </c>
      <c r="C70" s="12">
        <v>19</v>
      </c>
      <c r="D70" s="8">
        <v>1.1599999999999999</v>
      </c>
      <c r="E70" s="12">
        <v>12</v>
      </c>
      <c r="F70" s="8">
        <v>1.29</v>
      </c>
      <c r="G70" s="12">
        <v>7</v>
      </c>
      <c r="H70" s="8">
        <v>1.02</v>
      </c>
      <c r="I70" s="12">
        <v>0</v>
      </c>
    </row>
    <row r="72" spans="2:9" ht="15" customHeight="1" x14ac:dyDescent="0.2">
      <c r="B72" t="s">
        <v>204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47BFB-3D48-4FB5-9C66-8C9A48EE0450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208</v>
      </c>
    </row>
    <row r="4" spans="2:9" ht="33" customHeight="1" x14ac:dyDescent="0.2">
      <c r="B4" t="s">
        <v>200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81</v>
      </c>
      <c r="D6" s="8">
        <v>10.18</v>
      </c>
      <c r="E6" s="12">
        <v>21</v>
      </c>
      <c r="F6" s="8">
        <v>5.15</v>
      </c>
      <c r="G6" s="12">
        <v>60</v>
      </c>
      <c r="H6" s="8">
        <v>16</v>
      </c>
      <c r="I6" s="12">
        <v>0</v>
      </c>
    </row>
    <row r="7" spans="2:9" ht="15" customHeight="1" x14ac:dyDescent="0.2">
      <c r="B7" t="s">
        <v>22</v>
      </c>
      <c r="C7" s="12">
        <v>58</v>
      </c>
      <c r="D7" s="8">
        <v>7.29</v>
      </c>
      <c r="E7" s="12">
        <v>18</v>
      </c>
      <c r="F7" s="8">
        <v>4.41</v>
      </c>
      <c r="G7" s="12">
        <v>40</v>
      </c>
      <c r="H7" s="8">
        <v>10.67</v>
      </c>
      <c r="I7" s="12">
        <v>0</v>
      </c>
    </row>
    <row r="8" spans="2:9" ht="15" customHeight="1" x14ac:dyDescent="0.2">
      <c r="B8" t="s">
        <v>23</v>
      </c>
      <c r="C8" s="12">
        <v>2</v>
      </c>
      <c r="D8" s="8">
        <v>0.25</v>
      </c>
      <c r="E8" s="12">
        <v>0</v>
      </c>
      <c r="F8" s="8">
        <v>0</v>
      </c>
      <c r="G8" s="12">
        <v>1</v>
      </c>
      <c r="H8" s="8">
        <v>0.27</v>
      </c>
      <c r="I8" s="12">
        <v>0</v>
      </c>
    </row>
    <row r="9" spans="2:9" ht="15" customHeight="1" x14ac:dyDescent="0.2">
      <c r="B9" t="s">
        <v>24</v>
      </c>
      <c r="C9" s="12">
        <v>6</v>
      </c>
      <c r="D9" s="8">
        <v>0.75</v>
      </c>
      <c r="E9" s="12">
        <v>1</v>
      </c>
      <c r="F9" s="8">
        <v>0.25</v>
      </c>
      <c r="G9" s="12">
        <v>5</v>
      </c>
      <c r="H9" s="8">
        <v>1.33</v>
      </c>
      <c r="I9" s="12">
        <v>0</v>
      </c>
    </row>
    <row r="10" spans="2:9" ht="15" customHeight="1" x14ac:dyDescent="0.2">
      <c r="B10" t="s">
        <v>25</v>
      </c>
      <c r="C10" s="12">
        <v>18</v>
      </c>
      <c r="D10" s="8">
        <v>2.2599999999999998</v>
      </c>
      <c r="E10" s="12">
        <v>2</v>
      </c>
      <c r="F10" s="8">
        <v>0.49</v>
      </c>
      <c r="G10" s="12">
        <v>16</v>
      </c>
      <c r="H10" s="8">
        <v>4.2699999999999996</v>
      </c>
      <c r="I10" s="12">
        <v>0</v>
      </c>
    </row>
    <row r="11" spans="2:9" ht="15" customHeight="1" x14ac:dyDescent="0.2">
      <c r="B11" t="s">
        <v>26</v>
      </c>
      <c r="C11" s="12">
        <v>253</v>
      </c>
      <c r="D11" s="8">
        <v>31.78</v>
      </c>
      <c r="E11" s="12">
        <v>104</v>
      </c>
      <c r="F11" s="8">
        <v>25.49</v>
      </c>
      <c r="G11" s="12">
        <v>149</v>
      </c>
      <c r="H11" s="8">
        <v>39.729999999999997</v>
      </c>
      <c r="I11" s="12">
        <v>0</v>
      </c>
    </row>
    <row r="12" spans="2:9" ht="15" customHeight="1" x14ac:dyDescent="0.2">
      <c r="B12" t="s">
        <v>27</v>
      </c>
      <c r="C12" s="12">
        <v>6</v>
      </c>
      <c r="D12" s="8">
        <v>0.75</v>
      </c>
      <c r="E12" s="12">
        <v>1</v>
      </c>
      <c r="F12" s="8">
        <v>0.25</v>
      </c>
      <c r="G12" s="12">
        <v>5</v>
      </c>
      <c r="H12" s="8">
        <v>1.33</v>
      </c>
      <c r="I12" s="12">
        <v>0</v>
      </c>
    </row>
    <row r="13" spans="2:9" ht="15" customHeight="1" x14ac:dyDescent="0.2">
      <c r="B13" t="s">
        <v>28</v>
      </c>
      <c r="C13" s="12">
        <v>29</v>
      </c>
      <c r="D13" s="8">
        <v>3.64</v>
      </c>
      <c r="E13" s="12">
        <v>7</v>
      </c>
      <c r="F13" s="8">
        <v>1.72</v>
      </c>
      <c r="G13" s="12">
        <v>21</v>
      </c>
      <c r="H13" s="8">
        <v>5.6</v>
      </c>
      <c r="I13" s="12">
        <v>0</v>
      </c>
    </row>
    <row r="14" spans="2:9" ht="15" customHeight="1" x14ac:dyDescent="0.2">
      <c r="B14" t="s">
        <v>29</v>
      </c>
      <c r="C14" s="12">
        <v>32</v>
      </c>
      <c r="D14" s="8">
        <v>4.0199999999999996</v>
      </c>
      <c r="E14" s="12">
        <v>17</v>
      </c>
      <c r="F14" s="8">
        <v>4.17</v>
      </c>
      <c r="G14" s="12">
        <v>15</v>
      </c>
      <c r="H14" s="8">
        <v>4</v>
      </c>
      <c r="I14" s="12">
        <v>0</v>
      </c>
    </row>
    <row r="15" spans="2:9" ht="15" customHeight="1" x14ac:dyDescent="0.2">
      <c r="B15" t="s">
        <v>30</v>
      </c>
      <c r="C15" s="12">
        <v>110</v>
      </c>
      <c r="D15" s="8">
        <v>13.82</v>
      </c>
      <c r="E15" s="12">
        <v>91</v>
      </c>
      <c r="F15" s="8">
        <v>22.3</v>
      </c>
      <c r="G15" s="12">
        <v>18</v>
      </c>
      <c r="H15" s="8">
        <v>4.8</v>
      </c>
      <c r="I15" s="12">
        <v>0</v>
      </c>
    </row>
    <row r="16" spans="2:9" ht="15" customHeight="1" x14ac:dyDescent="0.2">
      <c r="B16" t="s">
        <v>31</v>
      </c>
      <c r="C16" s="12">
        <v>120</v>
      </c>
      <c r="D16" s="8">
        <v>15.08</v>
      </c>
      <c r="E16" s="12">
        <v>102</v>
      </c>
      <c r="F16" s="8">
        <v>25</v>
      </c>
      <c r="G16" s="12">
        <v>18</v>
      </c>
      <c r="H16" s="8">
        <v>4.8</v>
      </c>
      <c r="I16" s="12">
        <v>0</v>
      </c>
    </row>
    <row r="17" spans="2:9" ht="15" customHeight="1" x14ac:dyDescent="0.2">
      <c r="B17" t="s">
        <v>32</v>
      </c>
      <c r="C17" s="12">
        <v>34</v>
      </c>
      <c r="D17" s="8">
        <v>4.2699999999999996</v>
      </c>
      <c r="E17" s="12">
        <v>19</v>
      </c>
      <c r="F17" s="8">
        <v>4.66</v>
      </c>
      <c r="G17" s="12">
        <v>7</v>
      </c>
      <c r="H17" s="8">
        <v>1.87</v>
      </c>
      <c r="I17" s="12">
        <v>0</v>
      </c>
    </row>
    <row r="18" spans="2:9" ht="15" customHeight="1" x14ac:dyDescent="0.2">
      <c r="B18" t="s">
        <v>33</v>
      </c>
      <c r="C18" s="12">
        <v>25</v>
      </c>
      <c r="D18" s="8">
        <v>3.14</v>
      </c>
      <c r="E18" s="12">
        <v>18</v>
      </c>
      <c r="F18" s="8">
        <v>4.41</v>
      </c>
      <c r="G18" s="12">
        <v>6</v>
      </c>
      <c r="H18" s="8">
        <v>1.6</v>
      </c>
      <c r="I18" s="12">
        <v>1</v>
      </c>
    </row>
    <row r="19" spans="2:9" ht="15" customHeight="1" x14ac:dyDescent="0.2">
      <c r="B19" t="s">
        <v>34</v>
      </c>
      <c r="C19" s="12">
        <v>22</v>
      </c>
      <c r="D19" s="8">
        <v>2.76</v>
      </c>
      <c r="E19" s="12">
        <v>7</v>
      </c>
      <c r="F19" s="8">
        <v>1.72</v>
      </c>
      <c r="G19" s="12">
        <v>14</v>
      </c>
      <c r="H19" s="8">
        <v>3.73</v>
      </c>
      <c r="I19" s="12">
        <v>0</v>
      </c>
    </row>
    <row r="20" spans="2:9" ht="15" customHeight="1" x14ac:dyDescent="0.2">
      <c r="B20" s="9" t="s">
        <v>201</v>
      </c>
      <c r="C20" s="12">
        <f>SUM(LTBL_31204[総数／事業所数])</f>
        <v>796</v>
      </c>
      <c r="E20" s="12">
        <f>SUBTOTAL(109,LTBL_31204[個人／事業所数])</f>
        <v>408</v>
      </c>
      <c r="G20" s="12">
        <f>SUBTOTAL(109,LTBL_31204[法人／事業所数])</f>
        <v>375</v>
      </c>
      <c r="I20" s="12">
        <f>SUBTOTAL(109,LTBL_31204[法人以外の団体／事業所数])</f>
        <v>1</v>
      </c>
    </row>
    <row r="21" spans="2:9" ht="15" customHeight="1" x14ac:dyDescent="0.2">
      <c r="E21" s="11">
        <f>LTBL_31204[[#Totals],[個人／事業所数]]/LTBL_31204[[#Totals],[総数／事業所数]]</f>
        <v>0.51256281407035176</v>
      </c>
      <c r="G21" s="11">
        <f>LTBL_31204[[#Totals],[法人／事業所数]]/LTBL_31204[[#Totals],[総数／事業所数]]</f>
        <v>0.47110552763819097</v>
      </c>
      <c r="I21" s="11">
        <f>LTBL_31204[[#Totals],[法人以外の団体／事業所数]]/LTBL_31204[[#Totals],[総数／事業所数]]</f>
        <v>1.2562814070351759E-3</v>
      </c>
    </row>
    <row r="23" spans="2:9" ht="33" customHeight="1" x14ac:dyDescent="0.2">
      <c r="B23" t="s">
        <v>202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57</v>
      </c>
      <c r="C24" s="12">
        <v>103</v>
      </c>
      <c r="D24" s="8">
        <v>12.94</v>
      </c>
      <c r="E24" s="12">
        <v>92</v>
      </c>
      <c r="F24" s="8">
        <v>22.55</v>
      </c>
      <c r="G24" s="12">
        <v>11</v>
      </c>
      <c r="H24" s="8">
        <v>2.93</v>
      </c>
      <c r="I24" s="12">
        <v>0</v>
      </c>
    </row>
    <row r="25" spans="2:9" ht="15" customHeight="1" x14ac:dyDescent="0.2">
      <c r="B25" t="s">
        <v>56</v>
      </c>
      <c r="C25" s="12">
        <v>99</v>
      </c>
      <c r="D25" s="8">
        <v>12.44</v>
      </c>
      <c r="E25" s="12">
        <v>85</v>
      </c>
      <c r="F25" s="8">
        <v>20.83</v>
      </c>
      <c r="G25" s="12">
        <v>14</v>
      </c>
      <c r="H25" s="8">
        <v>3.73</v>
      </c>
      <c r="I25" s="12">
        <v>0</v>
      </c>
    </row>
    <row r="26" spans="2:9" ht="15" customHeight="1" x14ac:dyDescent="0.2">
      <c r="B26" t="s">
        <v>52</v>
      </c>
      <c r="C26" s="12">
        <v>82</v>
      </c>
      <c r="D26" s="8">
        <v>10.3</v>
      </c>
      <c r="E26" s="12">
        <v>40</v>
      </c>
      <c r="F26" s="8">
        <v>9.8000000000000007</v>
      </c>
      <c r="G26" s="12">
        <v>42</v>
      </c>
      <c r="H26" s="8">
        <v>11.2</v>
      </c>
      <c r="I26" s="12">
        <v>0</v>
      </c>
    </row>
    <row r="27" spans="2:9" ht="15" customHeight="1" x14ac:dyDescent="0.2">
      <c r="B27" t="s">
        <v>50</v>
      </c>
      <c r="C27" s="12">
        <v>64</v>
      </c>
      <c r="D27" s="8">
        <v>8.0399999999999991</v>
      </c>
      <c r="E27" s="12">
        <v>31</v>
      </c>
      <c r="F27" s="8">
        <v>7.6</v>
      </c>
      <c r="G27" s="12">
        <v>33</v>
      </c>
      <c r="H27" s="8">
        <v>8.8000000000000007</v>
      </c>
      <c r="I27" s="12">
        <v>0</v>
      </c>
    </row>
    <row r="28" spans="2:9" ht="15" customHeight="1" x14ac:dyDescent="0.2">
      <c r="B28" t="s">
        <v>43</v>
      </c>
      <c r="C28" s="12">
        <v>34</v>
      </c>
      <c r="D28" s="8">
        <v>4.2699999999999996</v>
      </c>
      <c r="E28" s="12">
        <v>7</v>
      </c>
      <c r="F28" s="8">
        <v>1.72</v>
      </c>
      <c r="G28" s="12">
        <v>27</v>
      </c>
      <c r="H28" s="8">
        <v>7.2</v>
      </c>
      <c r="I28" s="12">
        <v>0</v>
      </c>
    </row>
    <row r="29" spans="2:9" ht="15" customHeight="1" x14ac:dyDescent="0.2">
      <c r="B29" t="s">
        <v>59</v>
      </c>
      <c r="C29" s="12">
        <v>34</v>
      </c>
      <c r="D29" s="8">
        <v>4.2699999999999996</v>
      </c>
      <c r="E29" s="12">
        <v>19</v>
      </c>
      <c r="F29" s="8">
        <v>4.66</v>
      </c>
      <c r="G29" s="12">
        <v>7</v>
      </c>
      <c r="H29" s="8">
        <v>1.87</v>
      </c>
      <c r="I29" s="12">
        <v>0</v>
      </c>
    </row>
    <row r="30" spans="2:9" ht="15" customHeight="1" x14ac:dyDescent="0.2">
      <c r="B30" t="s">
        <v>69</v>
      </c>
      <c r="C30" s="12">
        <v>26</v>
      </c>
      <c r="D30" s="8">
        <v>3.27</v>
      </c>
      <c r="E30" s="12">
        <v>8</v>
      </c>
      <c r="F30" s="8">
        <v>1.96</v>
      </c>
      <c r="G30" s="12">
        <v>18</v>
      </c>
      <c r="H30" s="8">
        <v>4.8</v>
      </c>
      <c r="I30" s="12">
        <v>0</v>
      </c>
    </row>
    <row r="31" spans="2:9" ht="15" customHeight="1" x14ac:dyDescent="0.2">
      <c r="B31" t="s">
        <v>51</v>
      </c>
      <c r="C31" s="12">
        <v>26</v>
      </c>
      <c r="D31" s="8">
        <v>3.27</v>
      </c>
      <c r="E31" s="12">
        <v>12</v>
      </c>
      <c r="F31" s="8">
        <v>2.94</v>
      </c>
      <c r="G31" s="12">
        <v>14</v>
      </c>
      <c r="H31" s="8">
        <v>3.73</v>
      </c>
      <c r="I31" s="12">
        <v>0</v>
      </c>
    </row>
    <row r="32" spans="2:9" ht="15" customHeight="1" x14ac:dyDescent="0.2">
      <c r="B32" t="s">
        <v>44</v>
      </c>
      <c r="C32" s="12">
        <v>24</v>
      </c>
      <c r="D32" s="8">
        <v>3.02</v>
      </c>
      <c r="E32" s="12">
        <v>7</v>
      </c>
      <c r="F32" s="8">
        <v>1.72</v>
      </c>
      <c r="G32" s="12">
        <v>17</v>
      </c>
      <c r="H32" s="8">
        <v>4.53</v>
      </c>
      <c r="I32" s="12">
        <v>0</v>
      </c>
    </row>
    <row r="33" spans="2:9" ht="15" customHeight="1" x14ac:dyDescent="0.2">
      <c r="B33" t="s">
        <v>53</v>
      </c>
      <c r="C33" s="12">
        <v>24</v>
      </c>
      <c r="D33" s="8">
        <v>3.02</v>
      </c>
      <c r="E33" s="12">
        <v>7</v>
      </c>
      <c r="F33" s="8">
        <v>1.72</v>
      </c>
      <c r="G33" s="12">
        <v>16</v>
      </c>
      <c r="H33" s="8">
        <v>4.2699999999999996</v>
      </c>
      <c r="I33" s="12">
        <v>0</v>
      </c>
    </row>
    <row r="34" spans="2:9" ht="15" customHeight="1" x14ac:dyDescent="0.2">
      <c r="B34" t="s">
        <v>45</v>
      </c>
      <c r="C34" s="12">
        <v>23</v>
      </c>
      <c r="D34" s="8">
        <v>2.89</v>
      </c>
      <c r="E34" s="12">
        <v>7</v>
      </c>
      <c r="F34" s="8">
        <v>1.72</v>
      </c>
      <c r="G34" s="12">
        <v>16</v>
      </c>
      <c r="H34" s="8">
        <v>4.2699999999999996</v>
      </c>
      <c r="I34" s="12">
        <v>0</v>
      </c>
    </row>
    <row r="35" spans="2:9" ht="15" customHeight="1" x14ac:dyDescent="0.2">
      <c r="B35" t="s">
        <v>64</v>
      </c>
      <c r="C35" s="12">
        <v>22</v>
      </c>
      <c r="D35" s="8">
        <v>2.76</v>
      </c>
      <c r="E35" s="12">
        <v>2</v>
      </c>
      <c r="F35" s="8">
        <v>0.49</v>
      </c>
      <c r="G35" s="12">
        <v>20</v>
      </c>
      <c r="H35" s="8">
        <v>5.33</v>
      </c>
      <c r="I35" s="12">
        <v>0</v>
      </c>
    </row>
    <row r="36" spans="2:9" ht="15" customHeight="1" x14ac:dyDescent="0.2">
      <c r="B36" t="s">
        <v>60</v>
      </c>
      <c r="C36" s="12">
        <v>19</v>
      </c>
      <c r="D36" s="8">
        <v>2.39</v>
      </c>
      <c r="E36" s="12">
        <v>18</v>
      </c>
      <c r="F36" s="8">
        <v>4.41</v>
      </c>
      <c r="G36" s="12">
        <v>1</v>
      </c>
      <c r="H36" s="8">
        <v>0.27</v>
      </c>
      <c r="I36" s="12">
        <v>0</v>
      </c>
    </row>
    <row r="37" spans="2:9" ht="15" customHeight="1" x14ac:dyDescent="0.2">
      <c r="B37" t="s">
        <v>49</v>
      </c>
      <c r="C37" s="12">
        <v>18</v>
      </c>
      <c r="D37" s="8">
        <v>2.2599999999999998</v>
      </c>
      <c r="E37" s="12">
        <v>8</v>
      </c>
      <c r="F37" s="8">
        <v>1.96</v>
      </c>
      <c r="G37" s="12">
        <v>10</v>
      </c>
      <c r="H37" s="8">
        <v>2.67</v>
      </c>
      <c r="I37" s="12">
        <v>0</v>
      </c>
    </row>
    <row r="38" spans="2:9" ht="15" customHeight="1" x14ac:dyDescent="0.2">
      <c r="B38" t="s">
        <v>55</v>
      </c>
      <c r="C38" s="12">
        <v>17</v>
      </c>
      <c r="D38" s="8">
        <v>2.14</v>
      </c>
      <c r="E38" s="12">
        <v>7</v>
      </c>
      <c r="F38" s="8">
        <v>1.72</v>
      </c>
      <c r="G38" s="12">
        <v>10</v>
      </c>
      <c r="H38" s="8">
        <v>2.67</v>
      </c>
      <c r="I38" s="12">
        <v>0</v>
      </c>
    </row>
    <row r="39" spans="2:9" ht="15" customHeight="1" x14ac:dyDescent="0.2">
      <c r="B39" t="s">
        <v>46</v>
      </c>
      <c r="C39" s="12">
        <v>13</v>
      </c>
      <c r="D39" s="8">
        <v>1.63</v>
      </c>
      <c r="E39" s="12">
        <v>2</v>
      </c>
      <c r="F39" s="8">
        <v>0.49</v>
      </c>
      <c r="G39" s="12">
        <v>11</v>
      </c>
      <c r="H39" s="8">
        <v>2.93</v>
      </c>
      <c r="I39" s="12">
        <v>0</v>
      </c>
    </row>
    <row r="40" spans="2:9" ht="15" customHeight="1" x14ac:dyDescent="0.2">
      <c r="B40" t="s">
        <v>54</v>
      </c>
      <c r="C40" s="12">
        <v>13</v>
      </c>
      <c r="D40" s="8">
        <v>1.63</v>
      </c>
      <c r="E40" s="12">
        <v>10</v>
      </c>
      <c r="F40" s="8">
        <v>2.4500000000000002</v>
      </c>
      <c r="G40" s="12">
        <v>3</v>
      </c>
      <c r="H40" s="8">
        <v>0.8</v>
      </c>
      <c r="I40" s="12">
        <v>0</v>
      </c>
    </row>
    <row r="41" spans="2:9" ht="15" customHeight="1" x14ac:dyDescent="0.2">
      <c r="B41" t="s">
        <v>58</v>
      </c>
      <c r="C41" s="12">
        <v>12</v>
      </c>
      <c r="D41" s="8">
        <v>1.51</v>
      </c>
      <c r="E41" s="12">
        <v>6</v>
      </c>
      <c r="F41" s="8">
        <v>1.47</v>
      </c>
      <c r="G41" s="12">
        <v>6</v>
      </c>
      <c r="H41" s="8">
        <v>1.6</v>
      </c>
      <c r="I41" s="12">
        <v>0</v>
      </c>
    </row>
    <row r="42" spans="2:9" ht="15" customHeight="1" x14ac:dyDescent="0.2">
      <c r="B42" t="s">
        <v>48</v>
      </c>
      <c r="C42" s="12">
        <v>10</v>
      </c>
      <c r="D42" s="8">
        <v>1.26</v>
      </c>
      <c r="E42" s="12">
        <v>2</v>
      </c>
      <c r="F42" s="8">
        <v>0.49</v>
      </c>
      <c r="G42" s="12">
        <v>8</v>
      </c>
      <c r="H42" s="8">
        <v>2.13</v>
      </c>
      <c r="I42" s="12">
        <v>0</v>
      </c>
    </row>
    <row r="43" spans="2:9" ht="15" customHeight="1" x14ac:dyDescent="0.2">
      <c r="B43" t="s">
        <v>47</v>
      </c>
      <c r="C43" s="12">
        <v>9</v>
      </c>
      <c r="D43" s="8">
        <v>1.1299999999999999</v>
      </c>
      <c r="E43" s="12">
        <v>2</v>
      </c>
      <c r="F43" s="8">
        <v>0.49</v>
      </c>
      <c r="G43" s="12">
        <v>7</v>
      </c>
      <c r="H43" s="8">
        <v>1.87</v>
      </c>
      <c r="I43" s="12">
        <v>0</v>
      </c>
    </row>
    <row r="46" spans="2:9" ht="33" customHeight="1" x14ac:dyDescent="0.2">
      <c r="B46" t="s">
        <v>203</v>
      </c>
      <c r="C46" s="10" t="s">
        <v>36</v>
      </c>
      <c r="D46" s="10" t="s">
        <v>37</v>
      </c>
      <c r="E46" s="10" t="s">
        <v>38</v>
      </c>
      <c r="F46" s="10" t="s">
        <v>39</v>
      </c>
      <c r="G46" s="10" t="s">
        <v>40</v>
      </c>
      <c r="H46" s="10" t="s">
        <v>41</v>
      </c>
      <c r="I46" s="10" t="s">
        <v>42</v>
      </c>
    </row>
    <row r="47" spans="2:9" ht="15" customHeight="1" x14ac:dyDescent="0.2">
      <c r="B47" t="s">
        <v>115</v>
      </c>
      <c r="C47" s="12">
        <v>54</v>
      </c>
      <c r="D47" s="8">
        <v>6.78</v>
      </c>
      <c r="E47" s="12">
        <v>49</v>
      </c>
      <c r="F47" s="8">
        <v>12.01</v>
      </c>
      <c r="G47" s="12">
        <v>5</v>
      </c>
      <c r="H47" s="8">
        <v>1.33</v>
      </c>
      <c r="I47" s="12">
        <v>0</v>
      </c>
    </row>
    <row r="48" spans="2:9" ht="15" customHeight="1" x14ac:dyDescent="0.2">
      <c r="B48" t="s">
        <v>114</v>
      </c>
      <c r="C48" s="12">
        <v>36</v>
      </c>
      <c r="D48" s="8">
        <v>4.5199999999999996</v>
      </c>
      <c r="E48" s="12">
        <v>36</v>
      </c>
      <c r="F48" s="8">
        <v>8.82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103</v>
      </c>
      <c r="C49" s="12">
        <v>26</v>
      </c>
      <c r="D49" s="8">
        <v>3.27</v>
      </c>
      <c r="E49" s="12">
        <v>10</v>
      </c>
      <c r="F49" s="8">
        <v>2.4500000000000002</v>
      </c>
      <c r="G49" s="12">
        <v>16</v>
      </c>
      <c r="H49" s="8">
        <v>4.2699999999999996</v>
      </c>
      <c r="I49" s="12">
        <v>0</v>
      </c>
    </row>
    <row r="50" spans="2:9" ht="15" customHeight="1" x14ac:dyDescent="0.2">
      <c r="B50" t="s">
        <v>110</v>
      </c>
      <c r="C50" s="12">
        <v>26</v>
      </c>
      <c r="D50" s="8">
        <v>3.27</v>
      </c>
      <c r="E50" s="12">
        <v>20</v>
      </c>
      <c r="F50" s="8">
        <v>4.9000000000000004</v>
      </c>
      <c r="G50" s="12">
        <v>6</v>
      </c>
      <c r="H50" s="8">
        <v>1.6</v>
      </c>
      <c r="I50" s="12">
        <v>0</v>
      </c>
    </row>
    <row r="51" spans="2:9" ht="15" customHeight="1" x14ac:dyDescent="0.2">
      <c r="B51" t="s">
        <v>108</v>
      </c>
      <c r="C51" s="12">
        <v>23</v>
      </c>
      <c r="D51" s="8">
        <v>2.89</v>
      </c>
      <c r="E51" s="12">
        <v>9</v>
      </c>
      <c r="F51" s="8">
        <v>2.21</v>
      </c>
      <c r="G51" s="12">
        <v>14</v>
      </c>
      <c r="H51" s="8">
        <v>3.73</v>
      </c>
      <c r="I51" s="12">
        <v>0</v>
      </c>
    </row>
    <row r="52" spans="2:9" ht="15" customHeight="1" x14ac:dyDescent="0.2">
      <c r="B52" t="s">
        <v>112</v>
      </c>
      <c r="C52" s="12">
        <v>20</v>
      </c>
      <c r="D52" s="8">
        <v>2.5099999999999998</v>
      </c>
      <c r="E52" s="12">
        <v>20</v>
      </c>
      <c r="F52" s="8">
        <v>4.9000000000000004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117</v>
      </c>
      <c r="C53" s="12">
        <v>18</v>
      </c>
      <c r="D53" s="8">
        <v>2.2599999999999998</v>
      </c>
      <c r="E53" s="12">
        <v>16</v>
      </c>
      <c r="F53" s="8">
        <v>3.92</v>
      </c>
      <c r="G53" s="12">
        <v>2</v>
      </c>
      <c r="H53" s="8">
        <v>0.53</v>
      </c>
      <c r="I53" s="12">
        <v>0</v>
      </c>
    </row>
    <row r="54" spans="2:9" ht="15" customHeight="1" x14ac:dyDescent="0.2">
      <c r="B54" t="s">
        <v>107</v>
      </c>
      <c r="C54" s="12">
        <v>17</v>
      </c>
      <c r="D54" s="8">
        <v>2.14</v>
      </c>
      <c r="E54" s="12">
        <v>11</v>
      </c>
      <c r="F54" s="8">
        <v>2.7</v>
      </c>
      <c r="G54" s="12">
        <v>6</v>
      </c>
      <c r="H54" s="8">
        <v>1.6</v>
      </c>
      <c r="I54" s="12">
        <v>0</v>
      </c>
    </row>
    <row r="55" spans="2:9" ht="15" customHeight="1" x14ac:dyDescent="0.2">
      <c r="B55" t="s">
        <v>113</v>
      </c>
      <c r="C55" s="12">
        <v>16</v>
      </c>
      <c r="D55" s="8">
        <v>2.0099999999999998</v>
      </c>
      <c r="E55" s="12">
        <v>14</v>
      </c>
      <c r="F55" s="8">
        <v>3.43</v>
      </c>
      <c r="G55" s="12">
        <v>2</v>
      </c>
      <c r="H55" s="8">
        <v>0.53</v>
      </c>
      <c r="I55" s="12">
        <v>0</v>
      </c>
    </row>
    <row r="56" spans="2:9" ht="15" customHeight="1" x14ac:dyDescent="0.2">
      <c r="B56" t="s">
        <v>104</v>
      </c>
      <c r="C56" s="12">
        <v>15</v>
      </c>
      <c r="D56" s="8">
        <v>1.88</v>
      </c>
      <c r="E56" s="12">
        <v>9</v>
      </c>
      <c r="F56" s="8">
        <v>2.21</v>
      </c>
      <c r="G56" s="12">
        <v>6</v>
      </c>
      <c r="H56" s="8">
        <v>1.6</v>
      </c>
      <c r="I56" s="12">
        <v>0</v>
      </c>
    </row>
    <row r="57" spans="2:9" ht="15" customHeight="1" x14ac:dyDescent="0.2">
      <c r="B57" t="s">
        <v>119</v>
      </c>
      <c r="C57" s="12">
        <v>15</v>
      </c>
      <c r="D57" s="8">
        <v>1.88</v>
      </c>
      <c r="E57" s="12">
        <v>15</v>
      </c>
      <c r="F57" s="8">
        <v>3.68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109</v>
      </c>
      <c r="C58" s="12">
        <v>13</v>
      </c>
      <c r="D58" s="8">
        <v>1.63</v>
      </c>
      <c r="E58" s="12">
        <v>3</v>
      </c>
      <c r="F58" s="8">
        <v>0.74</v>
      </c>
      <c r="G58" s="12">
        <v>9</v>
      </c>
      <c r="H58" s="8">
        <v>2.4</v>
      </c>
      <c r="I58" s="12">
        <v>0</v>
      </c>
    </row>
    <row r="59" spans="2:9" ht="15" customHeight="1" x14ac:dyDescent="0.2">
      <c r="B59" t="s">
        <v>101</v>
      </c>
      <c r="C59" s="12">
        <v>12</v>
      </c>
      <c r="D59" s="8">
        <v>1.51</v>
      </c>
      <c r="E59" s="12">
        <v>3</v>
      </c>
      <c r="F59" s="8">
        <v>0.74</v>
      </c>
      <c r="G59" s="12">
        <v>9</v>
      </c>
      <c r="H59" s="8">
        <v>2.4</v>
      </c>
      <c r="I59" s="12">
        <v>0</v>
      </c>
    </row>
    <row r="60" spans="2:9" ht="15" customHeight="1" x14ac:dyDescent="0.2">
      <c r="B60" t="s">
        <v>129</v>
      </c>
      <c r="C60" s="12">
        <v>12</v>
      </c>
      <c r="D60" s="8">
        <v>1.51</v>
      </c>
      <c r="E60" s="12">
        <v>2</v>
      </c>
      <c r="F60" s="8">
        <v>0.49</v>
      </c>
      <c r="G60" s="12">
        <v>10</v>
      </c>
      <c r="H60" s="8">
        <v>2.67</v>
      </c>
      <c r="I60" s="12">
        <v>0</v>
      </c>
    </row>
    <row r="61" spans="2:9" ht="15" customHeight="1" x14ac:dyDescent="0.2">
      <c r="B61" t="s">
        <v>130</v>
      </c>
      <c r="C61" s="12">
        <v>12</v>
      </c>
      <c r="D61" s="8">
        <v>1.51</v>
      </c>
      <c r="E61" s="12">
        <v>2</v>
      </c>
      <c r="F61" s="8">
        <v>0.49</v>
      </c>
      <c r="G61" s="12">
        <v>10</v>
      </c>
      <c r="H61" s="8">
        <v>2.67</v>
      </c>
      <c r="I61" s="12">
        <v>0</v>
      </c>
    </row>
    <row r="62" spans="2:9" ht="15" customHeight="1" x14ac:dyDescent="0.2">
      <c r="B62" t="s">
        <v>106</v>
      </c>
      <c r="C62" s="12">
        <v>12</v>
      </c>
      <c r="D62" s="8">
        <v>1.51</v>
      </c>
      <c r="E62" s="12">
        <v>5</v>
      </c>
      <c r="F62" s="8">
        <v>1.23</v>
      </c>
      <c r="G62" s="12">
        <v>7</v>
      </c>
      <c r="H62" s="8">
        <v>1.87</v>
      </c>
      <c r="I62" s="12">
        <v>0</v>
      </c>
    </row>
    <row r="63" spans="2:9" ht="15" customHeight="1" x14ac:dyDescent="0.2">
      <c r="B63" t="s">
        <v>132</v>
      </c>
      <c r="C63" s="12">
        <v>12</v>
      </c>
      <c r="D63" s="8">
        <v>1.51</v>
      </c>
      <c r="E63" s="12">
        <v>3</v>
      </c>
      <c r="F63" s="8">
        <v>0.74</v>
      </c>
      <c r="G63" s="12">
        <v>9</v>
      </c>
      <c r="H63" s="8">
        <v>2.4</v>
      </c>
      <c r="I63" s="12">
        <v>0</v>
      </c>
    </row>
    <row r="64" spans="2:9" ht="15" customHeight="1" x14ac:dyDescent="0.2">
      <c r="B64" t="s">
        <v>100</v>
      </c>
      <c r="C64" s="12">
        <v>11</v>
      </c>
      <c r="D64" s="8">
        <v>1.38</v>
      </c>
      <c r="E64" s="12">
        <v>1</v>
      </c>
      <c r="F64" s="8">
        <v>0.25</v>
      </c>
      <c r="G64" s="12">
        <v>10</v>
      </c>
      <c r="H64" s="8">
        <v>2.67</v>
      </c>
      <c r="I64" s="12">
        <v>0</v>
      </c>
    </row>
    <row r="65" spans="2:9" ht="15" customHeight="1" x14ac:dyDescent="0.2">
      <c r="B65" t="s">
        <v>128</v>
      </c>
      <c r="C65" s="12">
        <v>11</v>
      </c>
      <c r="D65" s="8">
        <v>1.38</v>
      </c>
      <c r="E65" s="12">
        <v>5</v>
      </c>
      <c r="F65" s="8">
        <v>1.23</v>
      </c>
      <c r="G65" s="12">
        <v>6</v>
      </c>
      <c r="H65" s="8">
        <v>1.6</v>
      </c>
      <c r="I65" s="12">
        <v>0</v>
      </c>
    </row>
    <row r="66" spans="2:9" ht="15" customHeight="1" x14ac:dyDescent="0.2">
      <c r="B66" t="s">
        <v>105</v>
      </c>
      <c r="C66" s="12">
        <v>10</v>
      </c>
      <c r="D66" s="8">
        <v>1.26</v>
      </c>
      <c r="E66" s="12">
        <v>3</v>
      </c>
      <c r="F66" s="8">
        <v>0.74</v>
      </c>
      <c r="G66" s="12">
        <v>7</v>
      </c>
      <c r="H66" s="8">
        <v>1.87</v>
      </c>
      <c r="I66" s="12">
        <v>0</v>
      </c>
    </row>
    <row r="67" spans="2:9" ht="15" customHeight="1" x14ac:dyDescent="0.2">
      <c r="B67" t="s">
        <v>131</v>
      </c>
      <c r="C67" s="12">
        <v>10</v>
      </c>
      <c r="D67" s="8">
        <v>1.26</v>
      </c>
      <c r="E67" s="12">
        <v>5</v>
      </c>
      <c r="F67" s="8">
        <v>1.23</v>
      </c>
      <c r="G67" s="12">
        <v>5</v>
      </c>
      <c r="H67" s="8">
        <v>1.33</v>
      </c>
      <c r="I67" s="12">
        <v>0</v>
      </c>
    </row>
    <row r="68" spans="2:9" ht="15" customHeight="1" x14ac:dyDescent="0.2">
      <c r="B68" t="s">
        <v>133</v>
      </c>
      <c r="C68" s="12">
        <v>10</v>
      </c>
      <c r="D68" s="8">
        <v>1.26</v>
      </c>
      <c r="E68" s="12">
        <v>9</v>
      </c>
      <c r="F68" s="8">
        <v>2.21</v>
      </c>
      <c r="G68" s="12">
        <v>1</v>
      </c>
      <c r="H68" s="8">
        <v>0.27</v>
      </c>
      <c r="I68" s="12">
        <v>0</v>
      </c>
    </row>
    <row r="69" spans="2:9" ht="15" customHeight="1" x14ac:dyDescent="0.2">
      <c r="B69" t="s">
        <v>123</v>
      </c>
      <c r="C69" s="12">
        <v>10</v>
      </c>
      <c r="D69" s="8">
        <v>1.26</v>
      </c>
      <c r="E69" s="12">
        <v>4</v>
      </c>
      <c r="F69" s="8">
        <v>0.98</v>
      </c>
      <c r="G69" s="12">
        <v>6</v>
      </c>
      <c r="H69" s="8">
        <v>1.6</v>
      </c>
      <c r="I69" s="12">
        <v>0</v>
      </c>
    </row>
    <row r="71" spans="2:9" ht="15" customHeight="1" x14ac:dyDescent="0.2">
      <c r="B71" t="s">
        <v>204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3</vt:i4>
      </vt:variant>
    </vt:vector>
  </HeadingPairs>
  <TitlesOfParts>
    <vt:vector size="27" baseType="lpstr">
      <vt:lpstr>目次</vt:lpstr>
      <vt:lpstr>産業大分類</vt:lpstr>
      <vt:lpstr>産業中分類</vt:lpstr>
      <vt:lpstr>産業小分類</vt:lpstr>
      <vt:lpstr>鳥取県</vt:lpstr>
      <vt:lpstr>鳥取市</vt:lpstr>
      <vt:lpstr>米子市</vt:lpstr>
      <vt:lpstr>倉吉市</vt:lpstr>
      <vt:lpstr>境港市</vt:lpstr>
      <vt:lpstr>岩美郡岩美町</vt:lpstr>
      <vt:lpstr>八頭郡若桜町</vt:lpstr>
      <vt:lpstr>八頭郡智頭町</vt:lpstr>
      <vt:lpstr>八頭郡八頭町</vt:lpstr>
      <vt:lpstr>東伯郡三朝町</vt:lpstr>
      <vt:lpstr>東伯郡湯梨浜町</vt:lpstr>
      <vt:lpstr>東伯郡琴浦町</vt:lpstr>
      <vt:lpstr>東伯郡北栄町</vt:lpstr>
      <vt:lpstr>西伯郡日吉津村</vt:lpstr>
      <vt:lpstr>西伯郡大山町</vt:lpstr>
      <vt:lpstr>西伯郡南部町</vt:lpstr>
      <vt:lpstr>西伯郡伯耆町</vt:lpstr>
      <vt:lpstr>日野郡日南町</vt:lpstr>
      <vt:lpstr>日野郡日野町</vt:lpstr>
      <vt:lpstr>日野郡江府町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2023-08-17T02:22:44Z</dcterms:created>
  <dcterms:modified xsi:type="dcterms:W3CDTF">2023-08-17T02:22:44Z</dcterms:modified>
</cp:coreProperties>
</file>