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94ECF16B-7579-4B65-B741-3897D85DF368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39" r:id="rId1"/>
    <sheet name="産業大分類" sheetId="5" r:id="rId2"/>
    <sheet name="産業中分類" sheetId="6" r:id="rId3"/>
    <sheet name="産業小分類" sheetId="7" r:id="rId4"/>
    <sheet name="和歌山県" sheetId="8" r:id="rId5"/>
    <sheet name="和歌山市" sheetId="9" r:id="rId6"/>
    <sheet name="海南市" sheetId="10" r:id="rId7"/>
    <sheet name="橋本市" sheetId="11" r:id="rId8"/>
    <sheet name="有田市" sheetId="12" r:id="rId9"/>
    <sheet name="御坊市" sheetId="13" r:id="rId10"/>
    <sheet name="田辺市" sheetId="14" r:id="rId11"/>
    <sheet name="新宮市" sheetId="15" r:id="rId12"/>
    <sheet name="紀の川市" sheetId="16" r:id="rId13"/>
    <sheet name="岩出市" sheetId="17" r:id="rId14"/>
    <sheet name="海草郡紀美野町" sheetId="18" r:id="rId15"/>
    <sheet name="伊都郡かつらぎ町" sheetId="19" r:id="rId16"/>
    <sheet name="伊都郡九度山町" sheetId="20" r:id="rId17"/>
    <sheet name="伊都郡高野町" sheetId="21" r:id="rId18"/>
    <sheet name="有田郡湯浅町" sheetId="22" r:id="rId19"/>
    <sheet name="有田郡広川町" sheetId="23" r:id="rId20"/>
    <sheet name="有田郡有田川町" sheetId="24" r:id="rId21"/>
    <sheet name="日高郡美浜町" sheetId="25" r:id="rId22"/>
    <sheet name="日高郡日高町" sheetId="26" r:id="rId23"/>
    <sheet name="日高郡由良町" sheetId="27" r:id="rId24"/>
    <sheet name="日高郡印南町" sheetId="28" r:id="rId25"/>
    <sheet name="日高郡みなべ町" sheetId="29" r:id="rId26"/>
    <sheet name="日高郡日高川町" sheetId="30" r:id="rId27"/>
    <sheet name="西牟婁郡白浜町" sheetId="31" r:id="rId28"/>
    <sheet name="西牟婁郡上富田町" sheetId="32" r:id="rId29"/>
    <sheet name="西牟婁郡すさみ町" sheetId="33" r:id="rId30"/>
    <sheet name="東牟婁郡那智勝浦町" sheetId="34" r:id="rId31"/>
    <sheet name="東牟婁郡太地町" sheetId="35" r:id="rId32"/>
    <sheet name="東牟婁郡古座川町" sheetId="36" r:id="rId33"/>
    <sheet name="東牟婁郡北山村" sheetId="37" r:id="rId34"/>
    <sheet name="東牟婁郡串本町" sheetId="38" r:id="rId3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15" r:id="rId36"/>
    <pivotCache cacheId="2216" r:id="rId37"/>
    <pivotCache cacheId="2217" r:id="rId3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8" l="1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<sst xmlns="http://schemas.openxmlformats.org/spreadsheetml/2006/main" count="4619" uniqueCount="264">
  <si>
    <t>30000 和歌山県</t>
  </si>
  <si>
    <t>30201 和歌山市</t>
  </si>
  <si>
    <t>30202 海南市</t>
  </si>
  <si>
    <t>30203 橋本市</t>
  </si>
  <si>
    <t>30204 有田市</t>
  </si>
  <si>
    <t>30205 御坊市</t>
  </si>
  <si>
    <t>30206 田辺市</t>
  </si>
  <si>
    <t>30207 新宮市</t>
  </si>
  <si>
    <t>30208 紀の川市</t>
  </si>
  <si>
    <t>30209 岩出市</t>
  </si>
  <si>
    <t>30304 海草郡紀美野町</t>
  </si>
  <si>
    <t>30341 伊都郡かつらぎ町</t>
  </si>
  <si>
    <t>30343 伊都郡九度山町</t>
  </si>
  <si>
    <t>30344 伊都郡高野町</t>
  </si>
  <si>
    <t>30361 有田郡湯浅町</t>
  </si>
  <si>
    <t>30362 有田郡広川町</t>
  </si>
  <si>
    <t>30366 有田郡有田川町</t>
  </si>
  <si>
    <t>30381 日高郡美浜町</t>
  </si>
  <si>
    <t>30382 日高郡日高町</t>
  </si>
  <si>
    <t>30383 日高郡由良町</t>
  </si>
  <si>
    <t>30390 日高郡印南町</t>
  </si>
  <si>
    <t>30391 日高郡みなべ町</t>
  </si>
  <si>
    <t>30392 日高郡日高川町</t>
  </si>
  <si>
    <t>30401 西牟婁郡白浜町</t>
  </si>
  <si>
    <t>30404 西牟婁郡上富田町</t>
  </si>
  <si>
    <t>30406 西牟婁郡すさみ町</t>
  </si>
  <si>
    <t>30421 東牟婁郡那智勝浦町</t>
  </si>
  <si>
    <t>30422 東牟婁郡太地町</t>
  </si>
  <si>
    <t>30424 東牟婁郡古座川町</t>
  </si>
  <si>
    <t>30427 東牟婁郡北山村</t>
  </si>
  <si>
    <t>30428 東牟婁郡串本町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</si>
  <si>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</si>
  <si>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</si>
  <si>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</si>
  <si>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</si>
  <si>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</si>
  <si>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</si>
  <si>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</si>
  <si>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</si>
  <si>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</si>
  <si>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</si>
  <si>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</si>
  <si>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</si>
  <si>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</si>
  <si>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</si>
  <si>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</si>
  <si>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</si>
  <si>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</si>
  <si>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</si>
  <si>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</si>
  <si>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</si>
  <si>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</si>
  <si>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</si>
  <si>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</si>
  <si>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</si>
  <si>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</si>
  <si>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</si>
  <si>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</si>
  <si>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11 繊維工業</t>
  </si>
  <si>
    <t>53 建築材料，鉱物・金属材料等卸売業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</si>
  <si>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</si>
  <si>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</si>
  <si>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</si>
  <si>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</si>
  <si>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</si>
  <si>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</si>
  <si>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</si>
  <si>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</si>
  <si>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</si>
  <si>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</si>
  <si>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</si>
  <si>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</si>
  <si>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</si>
  <si>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</si>
  <si>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13 家具・装備品製造業</t>
  </si>
  <si>
    <t>79 その他の生活関連サービス業</t>
  </si>
  <si>
    <t>18 プラスチック製品製造業（別掲を除く）</t>
  </si>
  <si>
    <t>32 その他の製造業</t>
  </si>
  <si>
    <t>68 不動産取引業</t>
  </si>
  <si>
    <t>52 飲食料品卸売業</t>
  </si>
  <si>
    <t>80 娯楽業</t>
  </si>
  <si>
    <t>75 宿泊業</t>
  </si>
  <si>
    <t>54 機械器具卸売業</t>
  </si>
  <si>
    <t>90 機械等修理業（別掲を除く）</t>
  </si>
  <si>
    <t>77 持ち帰り・配達飲食サービス業</t>
  </si>
  <si>
    <t>25 はん用機械器具製造業</t>
  </si>
  <si>
    <t>12 木材・木製品製造業（家具を除く）</t>
  </si>
  <si>
    <t>24 金属製品製造業</t>
  </si>
  <si>
    <t>15 印刷・同関連業</t>
  </si>
  <si>
    <t>61 無店舗小売業</t>
  </si>
  <si>
    <t>70 物品賃貸業</t>
  </si>
  <si>
    <t>88 廃棄物処理業</t>
  </si>
  <si>
    <t>21 窯業・土石製品製造業</t>
  </si>
  <si>
    <t>33 電気業</t>
  </si>
  <si>
    <t>67 保険業（保険媒介代理業，保険サービス業を含む）</t>
  </si>
  <si>
    <t>92 その他の事業サービス業</t>
  </si>
  <si>
    <t>31 輸送用機械器具製造業</t>
  </si>
  <si>
    <t>48 運輸に附帯するサービス業</t>
  </si>
  <si>
    <t>26 生産用機械器具製造業</t>
  </si>
  <si>
    <t>17 石油製品・石炭製品製造業</t>
  </si>
  <si>
    <t>44 道路貨物運送業</t>
  </si>
  <si>
    <t>36 水道業</t>
  </si>
  <si>
    <t>10 飲料・たばこ・飼料製造業</t>
  </si>
  <si>
    <t>自治体</t>
  </si>
  <si>
    <t>産業中分類</t>
  </si>
  <si>
    <t>062 土木工事業（舗装工事業を除く）</t>
  </si>
  <si>
    <t>081 電気工事業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</si>
  <si>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</si>
  <si>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</si>
  <si>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</si>
  <si>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</si>
  <si>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</si>
  <si>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</si>
  <si>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693 駐車場業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</si>
  <si>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</si>
  <si>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</si>
  <si>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</si>
  <si>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</si>
  <si>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</si>
  <si>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</si>
  <si>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</si>
  <si>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</si>
  <si>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</si>
  <si>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</si>
  <si>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</si>
  <si>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064 建築工事業（木造建築工事業を除く）</t>
  </si>
  <si>
    <t>691 不動産賃貸業（貸家業，貸間業を除く）</t>
  </si>
  <si>
    <t>327 漆器製造業</t>
  </si>
  <si>
    <t>328 畳等生活雑貨製品製造業</t>
  </si>
  <si>
    <t>551 家具・建具・じゅう器等卸売業</t>
  </si>
  <si>
    <t>593 機械器具小売業（自動車，自転車を除く）</t>
  </si>
  <si>
    <t>119 その他の繊維製品製造業</t>
  </si>
  <si>
    <t>573 婦人・子供服小売業</t>
  </si>
  <si>
    <t>083 管工事業（さく井工事業を除く）</t>
  </si>
  <si>
    <t>521 農畜産物・水産物卸売業</t>
  </si>
  <si>
    <t>585 酒小売業</t>
  </si>
  <si>
    <t>586 菓子・パン小売業</t>
  </si>
  <si>
    <t>065 木造建築工事業</t>
  </si>
  <si>
    <t>604 農耕用品小売業</t>
  </si>
  <si>
    <t>789 その他の洗濯・理容・美容・浴場業</t>
  </si>
  <si>
    <t>821 社会教育</t>
  </si>
  <si>
    <t>115 綱・網・レース・繊維粗製品製造業</t>
  </si>
  <si>
    <t>189 その他のプラスチック製品製造業</t>
  </si>
  <si>
    <t>066 建築リフォーム工事業</t>
  </si>
  <si>
    <t>073 鉄骨・鉄筋工事業</t>
  </si>
  <si>
    <t>076 板金・金物工事業</t>
  </si>
  <si>
    <t>133 建具製造業</t>
  </si>
  <si>
    <t>151 印刷業</t>
  </si>
  <si>
    <t>522 食料・飲料卸売業</t>
  </si>
  <si>
    <t>571 呉服・服地・寝具小売業</t>
  </si>
  <si>
    <t>572 男子服小売業</t>
  </si>
  <si>
    <t>582 野菜・果実小売業</t>
  </si>
  <si>
    <t>611 通信販売・訪問販売小売業</t>
  </si>
  <si>
    <t>703 事務用機械器具賃貸業</t>
  </si>
  <si>
    <t>759 その他の宿泊業</t>
  </si>
  <si>
    <t>794 物品預り業</t>
  </si>
  <si>
    <t>854 老人福祉・介護事業</t>
  </si>
  <si>
    <t>881 一般廃棄物処理業</t>
  </si>
  <si>
    <t>071 大工工事業</t>
  </si>
  <si>
    <t>099 その他の食料品製造業</t>
  </si>
  <si>
    <t>121 製材業，木製品製造業</t>
  </si>
  <si>
    <t>329 他に分類されない製造業</t>
  </si>
  <si>
    <t>579 その他の織物・衣服・身の回り品小売業</t>
  </si>
  <si>
    <t>601 家具・建具・畳小売業</t>
  </si>
  <si>
    <t>606 書籍・文房具小売業</t>
  </si>
  <si>
    <t>752 簡易宿所</t>
  </si>
  <si>
    <t>761 食堂，レストラン（専門料理店を除く）</t>
  </si>
  <si>
    <t>903 表具業</t>
  </si>
  <si>
    <t>092 水産食料品製造業</t>
  </si>
  <si>
    <t>584 鮮魚小売業</t>
  </si>
  <si>
    <t>331 電気業</t>
  </si>
  <si>
    <t>079 その他の職別工事業</t>
  </si>
  <si>
    <t>809 その他の娯楽業</t>
  </si>
  <si>
    <t>078 床・内装工事業</t>
  </si>
  <si>
    <t>751 旅館，ホテル</t>
  </si>
  <si>
    <t>077 塗装工事業</t>
  </si>
  <si>
    <t>769 その他の飲食店</t>
  </si>
  <si>
    <t>075 左官工事業</t>
  </si>
  <si>
    <t>093 野菜缶詰・果実缶詰・農産保存食料品製造業</t>
  </si>
  <si>
    <t>441 一般貨物自動車運送業</t>
  </si>
  <si>
    <t>531 建築材料卸売業</t>
  </si>
  <si>
    <t>602 じゅう器小売業</t>
  </si>
  <si>
    <t>772 配達飲食サービス業</t>
  </si>
  <si>
    <t>771 持ち帰り飲食サービス業</t>
  </si>
  <si>
    <t>796 冠婚葬祭業</t>
  </si>
  <si>
    <t>212 セメント・同製品製造業</t>
  </si>
  <si>
    <t>559 他に分類されない卸売業</t>
  </si>
  <si>
    <t>709 その他の物品賃貸業</t>
  </si>
  <si>
    <t>063 舗装工事業</t>
  </si>
  <si>
    <t>101 清涼飲料製造業</t>
  </si>
  <si>
    <t>131 家具製造業</t>
  </si>
  <si>
    <t>361 上水道業</t>
  </si>
  <si>
    <t>799 他に分類されない生活関連サービス業</t>
  </si>
  <si>
    <t>853 児童福祉事業</t>
  </si>
  <si>
    <t>929 他に分類されない事業サービス業</t>
  </si>
  <si>
    <t>産業小分類</t>
  </si>
  <si>
    <t>30000　和歌山県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</si>
  <si>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</si>
  <si>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</si>
  <si>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</si>
  <si>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</si>
  <si>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</si>
  <si>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30201　和歌山市</t>
  </si>
  <si>
    <t>30202　海南市</t>
  </si>
  <si>
    <t>30203　橋本市</t>
  </si>
  <si>
    <t>30204　有田市</t>
  </si>
  <si>
    <t>30205　御坊市</t>
  </si>
  <si>
    <t>30206　田辺市</t>
  </si>
  <si>
    <t>30207　新宮市</t>
  </si>
  <si>
    <t>30208　紀の川市</t>
  </si>
  <si>
    <t>30209　岩出市</t>
  </si>
  <si>
    <t>30304　海草郡紀美野町</t>
  </si>
  <si>
    <t>30341　伊都郡かつらぎ町</t>
  </si>
  <si>
    <t>30343　伊都郡九度山町</t>
  </si>
  <si>
    <t>30344　伊都郡高野町</t>
  </si>
  <si>
    <t>30361　有田郡湯浅町</t>
  </si>
  <si>
    <t>30362　有田郡広川町</t>
  </si>
  <si>
    <t>30366　有田郡有田川町</t>
  </si>
  <si>
    <t>30381　日高郡美浜町</t>
  </si>
  <si>
    <t>30382　日高郡日高町</t>
  </si>
  <si>
    <t>30383　日高郡由良町</t>
  </si>
  <si>
    <t>30390　日高郡印南町</t>
  </si>
  <si>
    <t>30391　日高郡みなべ町</t>
  </si>
  <si>
    <t>30392　日高郡日高川町</t>
  </si>
  <si>
    <t>30401　西牟婁郡白浜町</t>
  </si>
  <si>
    <t>30404　西牟婁郡上富田町</t>
  </si>
  <si>
    <t>30406　西牟婁郡すさみ町</t>
  </si>
  <si>
    <t>30421　東牟婁郡那智勝浦町</t>
  </si>
  <si>
    <t>30422　東牟婁郡太地町</t>
  </si>
  <si>
    <t>30424　東牟婁郡古座川町</t>
  </si>
  <si>
    <t>30427　東牟婁郡北山村</t>
  </si>
  <si>
    <t>30428　東牟婁郡串本町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</si>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</sst>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8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2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1057870372" createdVersion="5" refreshedVersion="8" minRefreshableVersion="3" recordCount="465" xr:uid="{F249A5E3-0CBD-4A13-BDED-99A277957035}">
  <cacheSource type="external" connectionId="1"/>
  <cacheFields count="11">
    <cacheField name="都道府県" numFmtId="0" sqlType="-9">
      <sharedItems count="1">
        <s v="30 和歌山県"/>
      </sharedItems>
    </cacheField>
    <cacheField name="自治体名" numFmtId="0" sqlType="-9">
      <sharedItems/>
    </cacheField>
    <cacheField name="自治体" numFmtId="0" sqlType="-9">
      <sharedItems count="31">
        <s v="30000 和歌山県"/>
        <s v="30201 和歌山市"/>
        <s v="30202 海南市"/>
        <s v="30203 橋本市"/>
        <s v="30204 有田市"/>
        <s v="30205 御坊市"/>
        <s v="30206 田辺市"/>
        <s v="30207 新宮市"/>
        <s v="30208 紀の川市"/>
        <s v="30209 岩出市"/>
        <s v="30304 海草郡紀美野町"/>
        <s v="30341 伊都郡かつらぎ町"/>
        <s v="30343 伊都郡九度山町"/>
        <s v="30344 伊都郡高野町"/>
        <s v="30361 有田郡湯浅町"/>
        <s v="30362 有田郡広川町"/>
        <s v="30366 有田郡有田川町"/>
        <s v="30381 日高郡美浜町"/>
        <s v="30382 日高郡日高町"/>
        <s v="30383 日高郡由良町"/>
        <s v="30390 日高郡印南町"/>
        <s v="30391 日高郡みなべ町"/>
        <s v="30392 日高郡日高川町"/>
        <s v="30401 西牟婁郡白浜町"/>
        <s v="30404 西牟婁郡上富田町"/>
        <s v="30406 西牟婁郡すさみ町"/>
        <s v="30421 東牟婁郡那智勝浦町"/>
        <s v="30422 東牟婁郡太地町"/>
        <s v="30424 東牟婁郡古座川町"/>
        <s v="30427 東牟婁郡北山村"/>
        <s v="30428 東牟婁郡串本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7311"/>
    </cacheField>
    <cacheField name="構成比" numFmtId="0" sqlType="3">
      <sharedItems containsSemiMixedTypes="0" containsString="0" containsNumber="1" minValue="0" maxValue="41.03"/>
    </cacheField>
    <cacheField name="総数（個人）" numFmtId="0" sqlType="4">
      <sharedItems containsSemiMixedTypes="0" containsString="0" containsNumber="1" containsInteger="1" minValue="0" maxValue="4876"/>
    </cacheField>
    <cacheField name="構成比（個人）" numFmtId="0" sqlType="3">
      <sharedItems containsSemiMixedTypes="0" containsString="0" containsNumber="1" minValue="0" maxValue="45.33"/>
    </cacheField>
    <cacheField name="総数（法人）" numFmtId="0" sqlType="4">
      <sharedItems containsSemiMixedTypes="0" containsString="0" containsNumber="1" containsInteger="1" minValue="0" maxValue="2419"/>
    </cacheField>
    <cacheField name="構成比（法人）" numFmtId="0" sqlType="3">
      <sharedItems containsSemiMixedTypes="0" containsString="0" containsNumber="1" minValue="0" maxValue="46.27"/>
    </cacheField>
    <cacheField name="総数（法人以外の団体）" numFmtId="0" sqlType="4">
      <sharedItems containsSemiMixedTypes="0" containsString="0" containsNumber="1" containsInteger="1" minValue="0" maxValue="15" count="9">
        <n v="0"/>
        <n v="1"/>
        <n v="4"/>
        <n v="14"/>
        <n v="8"/>
        <n v="2"/>
        <n v="7"/>
        <n v="3"/>
        <n v="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1181597224" createdVersion="5" refreshedVersion="8" minRefreshableVersion="3" recordCount="663" xr:uid="{1A6668C8-1802-4EE7-A7FF-B08BD01870E6}">
  <cacheSource type="external" connectionId="2"/>
  <cacheFields count="14">
    <cacheField name="都道府県" numFmtId="0" sqlType="-9">
      <sharedItems count="1">
        <s v="30 和歌山県"/>
      </sharedItems>
    </cacheField>
    <cacheField name="自治体名" numFmtId="0" sqlType="-9">
      <sharedItems count="31">
        <s v="和歌山県"/>
        <s v="和歌山市"/>
        <s v="海南市"/>
        <s v="橋本市"/>
        <s v="有田市"/>
        <s v="御坊市"/>
        <s v="田辺市"/>
        <s v="新宮市"/>
        <s v="紀の川市"/>
        <s v="岩出市"/>
        <s v="海草郡紀美野町"/>
        <s v="伊都郡かつらぎ町"/>
        <s v="伊都郡九度山町"/>
        <s v="伊都郡高野町"/>
        <s v="有田郡湯浅町"/>
        <s v="有田郡広川町"/>
        <s v="有田郡有田川町"/>
        <s v="日高郡美浜町"/>
        <s v="日高郡日高町"/>
        <s v="日高郡由良町"/>
        <s v="日高郡印南町"/>
        <s v="日高郡みなべ町"/>
        <s v="日高郡日高川町"/>
        <s v="西牟婁郡白浜町"/>
        <s v="西牟婁郡上富田町"/>
        <s v="西牟婁郡すさみ町"/>
        <s v="東牟婁郡那智勝浦町"/>
        <s v="東牟婁郡太地町"/>
        <s v="東牟婁郡古座川町"/>
        <s v="東牟婁郡北山村"/>
        <s v="東牟婁郡串本町"/>
      </sharedItems>
    </cacheField>
    <cacheField name="自治体" numFmtId="0" sqlType="-9">
      <sharedItems count="31">
        <s v="30000 和歌山県"/>
        <s v="30201 和歌山市"/>
        <s v="30202 海南市"/>
        <s v="30203 橋本市"/>
        <s v="30204 有田市"/>
        <s v="30205 御坊市"/>
        <s v="30206 田辺市"/>
        <s v="30207 新宮市"/>
        <s v="30208 紀の川市"/>
        <s v="30209 岩出市"/>
        <s v="30304 海草郡紀美野町"/>
        <s v="30341 伊都郡かつらぎ町"/>
        <s v="30343 伊都郡九度山町"/>
        <s v="30344 伊都郡高野町"/>
        <s v="30361 有田郡湯浅町"/>
        <s v="30362 有田郡広川町"/>
        <s v="30366 有田郡有田川町"/>
        <s v="30381 日高郡美浜町"/>
        <s v="30382 日高郡日高町"/>
        <s v="30383 日高郡由良町"/>
        <s v="30390 日高郡印南町"/>
        <s v="30391 日高郡みなべ町"/>
        <s v="30392 日高郡日高川町"/>
        <s v="30401 西牟婁郡白浜町"/>
        <s v="30404 西牟婁郡上富田町"/>
        <s v="30406 西牟婁郡すさみ町"/>
        <s v="30421 東牟婁郡那智勝浦町"/>
        <s v="30422 東牟婁郡太地町"/>
        <s v="30424 東牟婁郡古座川町"/>
        <s v="30427 東牟婁郡北山村"/>
        <s v="30428 東牟婁郡串本町"/>
      </sharedItems>
    </cacheField>
    <cacheField name="産業分類コード" numFmtId="0" sqlType="-8">
      <sharedItems count="49">
        <s v="76"/>
        <s v="78"/>
        <s v="60"/>
        <s v="69"/>
        <s v="06"/>
        <s v="58"/>
        <s v="82"/>
        <s v="83"/>
        <s v="07"/>
        <s v="59"/>
        <s v="08"/>
        <s v="57"/>
        <s v="72"/>
        <s v="74"/>
        <s v="89"/>
        <s v="85"/>
        <s v="11"/>
        <s v="09"/>
        <s v="53"/>
        <s v="55"/>
        <s v="13"/>
        <s v="79"/>
        <s v="32"/>
        <s v="18"/>
        <s v="68"/>
        <s v="52"/>
        <s v="80"/>
        <s v="75"/>
        <s v="54"/>
        <s v="90"/>
        <s v="77"/>
        <s v="25"/>
        <s v="12"/>
        <s v="24"/>
        <s v="15"/>
        <s v="61"/>
        <s v="70"/>
        <s v="88"/>
        <s v="21"/>
        <s v="33"/>
        <s v="67"/>
        <s v="92"/>
        <s v="31"/>
        <s v="48"/>
        <s v="26"/>
        <s v="44"/>
        <s v="17"/>
        <s v="36"/>
        <s v="10"/>
      </sharedItems>
    </cacheField>
    <cacheField name="産業分類" numFmtId="0" sqlType="-9">
      <sharedItems count="49">
        <s v="飲食店"/>
        <s v="洗濯・理容・美容・浴場業"/>
        <s v="その他の小売業"/>
        <s v="不動産賃貸業・管理業"/>
        <s v="総合工事業"/>
        <s v="飲食料品小売業"/>
        <s v="その他の教育，学習支援業"/>
        <s v="医療業"/>
        <s v="職別工事業（設備工事業を除く）"/>
        <s v="機械器具小売業"/>
        <s v="設備工事業"/>
        <s v="織物・衣服・身の回り品小売業"/>
        <s v="専門サービス業（他に分類されないもの）"/>
        <s v="技術サービス業（他に分類されないもの）"/>
        <s v="自動車整備業"/>
        <s v="社会保険・社会福祉・介護事業"/>
        <s v="繊維工業"/>
        <s v="食料品製造業"/>
        <s v="建築材料，鉱物・金属材料等卸売業"/>
        <s v="その他の卸売業"/>
        <s v="家具・装備品製造業"/>
        <s v="その他の生活関連サービス業"/>
        <s v="その他の製造業"/>
        <s v="プラスチック製品製造業（別掲を除く）"/>
        <s v="不動産取引業"/>
        <s v="飲食料品卸売業"/>
        <s v="娯楽業"/>
        <s v="宿泊業"/>
        <s v="機械器具卸売業"/>
        <s v="機械等修理業（別掲を除く）"/>
        <s v="持ち帰り・配達飲食サービス業"/>
        <s v="はん用機械器具製造業"/>
        <s v="木材・木製品製造業（家具を除く）"/>
        <s v="金属製品製造業"/>
        <s v="印刷・同関連業"/>
        <s v="無店舗小売業"/>
        <s v="物品賃貸業"/>
        <s v="廃棄物処理業"/>
        <s v="窯業・土石製品製造業"/>
        <s v="電気業"/>
        <s v="保険業（保険媒介代理業，保険サービス業を含む）"/>
        <s v="その他の事業サービス業"/>
        <s v="輸送用機械器具製造業"/>
        <s v="運輸に附帯するサービス業"/>
        <s v="生産用機械器具製造業"/>
        <s v="道路貨物運送業"/>
        <s v="石油製品・石炭製品製造業"/>
        <s v="水道業"/>
        <s v="飲料・たばこ・飼料製造業"/>
      </sharedItems>
    </cacheField>
    <cacheField name="産業中分類" numFmtId="0" sqlType="-9">
      <sharedItems count="49">
        <s v="76 飲食店"/>
        <s v="78 洗濯・理容・美容・浴場業"/>
        <s v="60 その他の小売業"/>
        <s v="69 不動産賃貸業・管理業"/>
        <s v="06 総合工事業"/>
        <s v="58 飲食料品小売業"/>
        <s v="82 その他の教育，学習支援業"/>
        <s v="83 医療業"/>
        <s v="07 職別工事業（設備工事業を除く）"/>
        <s v="59 機械器具小売業"/>
        <s v="08 設備工事業"/>
        <s v="57 織物・衣服・身の回り品小売業"/>
        <s v="72 専門サービス業（他に分類されないもの）"/>
        <s v="74 技術サービス業（他に分類されないもの）"/>
        <s v="89 自動車整備業"/>
        <s v="85 社会保険・社会福祉・介護事業"/>
        <s v="11 繊維工業"/>
        <s v="09 食料品製造業"/>
        <s v="53 建築材料，鉱物・金属材料等卸売業"/>
        <s v="55 その他の卸売業"/>
        <s v="13 家具・装備品製造業"/>
        <s v="79 その他の生活関連サービス業"/>
        <s v="32 その他の製造業"/>
        <s v="18 プラスチック製品製造業（別掲を除く）"/>
        <s v="68 不動産取引業"/>
        <s v="52 飲食料品卸売業"/>
        <s v="80 娯楽業"/>
        <s v="75 宿泊業"/>
        <s v="54 機械器具卸売業"/>
        <s v="90 機械等修理業（別掲を除く）"/>
        <s v="77 持ち帰り・配達飲食サービス業"/>
        <s v="25 はん用機械器具製造業"/>
        <s v="12 木材・木製品製造業（家具を除く）"/>
        <s v="24 金属製品製造業"/>
        <s v="15 印刷・同関連業"/>
        <s v="61 無店舗小売業"/>
        <s v="70 物品賃貸業"/>
        <s v="88 廃棄物処理業"/>
        <s v="21 窯業・土石製品製造業"/>
        <s v="33 電気業"/>
        <s v="67 保険業（保険媒介代理業，保険サービス業を含む）"/>
        <s v="92 その他の事業サービス業"/>
        <s v="31 輸送用機械器具製造業"/>
        <s v="48 運輸に附帯するサービス業"/>
        <s v="26 生産用機械器具製造業"/>
        <s v="44 道路貨物運送業"/>
        <s v="17 石油製品・石炭製品製造業"/>
        <s v="36 水道業"/>
        <s v="10 飲料・たばこ・飼料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964" count="153">
        <n v="2964"/>
        <n v="2711"/>
        <n v="2322"/>
        <n v="1998"/>
        <n v="1743"/>
        <n v="1729"/>
        <n v="1064"/>
        <n v="1029"/>
        <n v="1012"/>
        <n v="983"/>
        <n v="835"/>
        <n v="699"/>
        <n v="623"/>
        <n v="559"/>
        <n v="490"/>
        <n v="411"/>
        <n v="386"/>
        <n v="363"/>
        <n v="357"/>
        <n v="355"/>
        <n v="944"/>
        <n v="866"/>
        <n v="829"/>
        <n v="624"/>
        <n v="442"/>
        <n v="403"/>
        <n v="374"/>
        <n v="313"/>
        <n v="301"/>
        <n v="300"/>
        <n v="286"/>
        <n v="246"/>
        <n v="221"/>
        <n v="190"/>
        <n v="174"/>
        <n v="146"/>
        <n v="144"/>
        <n v="142"/>
        <n v="141"/>
        <n v="140"/>
        <n v="139"/>
        <n v="128"/>
        <n v="125"/>
        <n v="86"/>
        <n v="74"/>
        <n v="72"/>
        <n v="67"/>
        <n v="65"/>
        <n v="57"/>
        <n v="45"/>
        <n v="44"/>
        <n v="42"/>
        <n v="37"/>
        <n v="29"/>
        <n v="27"/>
        <n v="19"/>
        <n v="18"/>
        <n v="154"/>
        <n v="143"/>
        <n v="117"/>
        <n v="110"/>
        <n v="83"/>
        <n v="79"/>
        <n v="71"/>
        <n v="70"/>
        <n v="56"/>
        <n v="50"/>
        <n v="39"/>
        <n v="38"/>
        <n v="35"/>
        <n v="32"/>
        <n v="28"/>
        <n v="26"/>
        <n v="24"/>
        <n v="150"/>
        <n v="98"/>
        <n v="87"/>
        <n v="85"/>
        <n v="49"/>
        <n v="47"/>
        <n v="40"/>
        <n v="25"/>
        <n v="22"/>
        <n v="21"/>
        <n v="17"/>
        <n v="16"/>
        <n v="12"/>
        <n v="11"/>
        <n v="10"/>
        <n v="149"/>
        <n v="132"/>
        <n v="107"/>
        <n v="76"/>
        <n v="75"/>
        <n v="43"/>
        <n v="41"/>
        <n v="34"/>
        <n v="30"/>
        <n v="15"/>
        <n v="14"/>
        <n v="13"/>
        <n v="395"/>
        <n v="327"/>
        <n v="229"/>
        <n v="200"/>
        <n v="178"/>
        <n v="152"/>
        <n v="108"/>
        <n v="105"/>
        <n v="100"/>
        <n v="90"/>
        <n v="69"/>
        <n v="63"/>
        <n v="54"/>
        <n v="252"/>
        <n v="161"/>
        <n v="111"/>
        <n v="78"/>
        <n v="73"/>
        <n v="53"/>
        <n v="20"/>
        <n v="136"/>
        <n v="97"/>
        <n v="82"/>
        <n v="51"/>
        <n v="33"/>
        <n v="23"/>
        <n v="124"/>
        <n v="93"/>
        <n v="61"/>
        <n v="58"/>
        <n v="48"/>
        <n v="46"/>
        <n v="9"/>
        <n v="31"/>
        <n v="7"/>
        <n v="6"/>
        <n v="5"/>
        <n v="4"/>
        <n v="3"/>
        <n v="52"/>
        <n v="36"/>
        <n v="8"/>
        <n v="2"/>
        <n v="68"/>
        <n v="103"/>
        <n v="88"/>
        <n v="62"/>
        <n v="64"/>
        <n v="104"/>
        <n v="118"/>
        <n v="77"/>
        <n v="1"/>
      </sharedItems>
    </cacheField>
    <cacheField name="構成比" numFmtId="0" sqlType="3">
      <sharedItems containsSemiMixedTypes="0" containsString="0" containsNumber="1" minValue="0.7" maxValue="26.09" count="351">
        <n v="10.59"/>
        <n v="9.69"/>
        <n v="8.3000000000000007"/>
        <n v="7.14"/>
        <n v="6.23"/>
        <n v="6.18"/>
        <n v="3.8"/>
        <n v="3.68"/>
        <n v="3.62"/>
        <n v="3.51"/>
        <n v="2.98"/>
        <n v="2.5"/>
        <n v="2.23"/>
        <n v="2"/>
        <n v="1.75"/>
        <n v="1.47"/>
        <n v="1.38"/>
        <n v="1.3"/>
        <n v="1.28"/>
        <n v="1.27"/>
        <n v="10.42"/>
        <n v="9.56"/>
        <n v="9.15"/>
        <n v="6.89"/>
        <n v="4.88"/>
        <n v="4.45"/>
        <n v="4.13"/>
        <n v="3.46"/>
        <n v="3.32"/>
        <n v="3.31"/>
        <n v="3.16"/>
        <n v="2.72"/>
        <n v="2.44"/>
        <n v="2.1"/>
        <n v="1.92"/>
        <n v="1.61"/>
        <n v="1.59"/>
        <n v="1.57"/>
        <n v="1.56"/>
        <n v="1.55"/>
        <n v="9.0399999999999991"/>
        <n v="8.92"/>
        <n v="8.2100000000000009"/>
        <n v="8.02"/>
        <n v="5.52"/>
        <n v="4.75"/>
        <n v="4.62"/>
        <n v="4.3"/>
        <n v="4.17"/>
        <n v="3.66"/>
        <n v="2.89"/>
        <n v="2.82"/>
        <n v="2.69"/>
        <n v="2.37"/>
        <n v="1.86"/>
        <n v="1.73"/>
        <n v="1.22"/>
        <n v="1.1499999999999999"/>
        <n v="10.4"/>
        <n v="9.66"/>
        <n v="7.9"/>
        <n v="7.43"/>
        <n v="5.6"/>
        <n v="5.33"/>
        <n v="4.79"/>
        <n v="4.7300000000000004"/>
        <n v="3.78"/>
        <n v="3.38"/>
        <n v="2.84"/>
        <n v="2.63"/>
        <n v="2.57"/>
        <n v="2.36"/>
        <n v="2.16"/>
        <n v="1.89"/>
        <n v="1.82"/>
        <n v="1.76"/>
        <n v="1.62"/>
        <n v="14.66"/>
        <n v="9.58"/>
        <n v="8.5"/>
        <n v="8.31"/>
        <n v="7.72"/>
        <n v="4.8899999999999997"/>
        <n v="4.59"/>
        <n v="3.91"/>
        <n v="2.15"/>
        <n v="2.0499999999999998"/>
        <n v="1.66"/>
        <n v="1.17"/>
        <n v="1.08"/>
        <n v="0.98"/>
        <n v="13.55"/>
        <n v="12"/>
        <n v="9.73"/>
        <n v="6.91"/>
        <n v="6.82"/>
        <n v="4.2699999999999996"/>
        <n v="3.73"/>
        <n v="3.09"/>
        <n v="2.91"/>
        <n v="2.73"/>
        <n v="2.4500000000000002"/>
        <n v="2.27"/>
        <n v="1.91"/>
        <n v="1.45"/>
        <n v="1.36"/>
        <n v="1.18"/>
        <n v="13.3"/>
        <n v="11.01"/>
        <n v="7.71"/>
        <n v="6.74"/>
        <n v="6"/>
        <n v="5.12"/>
        <n v="3.64"/>
        <n v="3.54"/>
        <n v="3.37"/>
        <n v="3.03"/>
        <n v="2.4300000000000002"/>
        <n v="2.3199999999999998"/>
        <n v="2.2599999999999998"/>
        <n v="2.12"/>
        <n v="1.52"/>
        <n v="1.41"/>
        <n v="17.079999999999998"/>
        <n v="10.92"/>
        <n v="7.53"/>
        <n v="7.12"/>
        <n v="5.29"/>
        <n v="4.95"/>
        <n v="3.59"/>
        <n v="3.39"/>
        <n v="2.17"/>
        <n v="1.97"/>
        <n v="1.63"/>
        <n v="1.42"/>
        <n v="1.02"/>
        <n v="10.71"/>
        <n v="10.08"/>
        <n v="9.84"/>
        <n v="7.64"/>
        <n v="6.46"/>
        <n v="5.83"/>
        <n v="4.25"/>
        <n v="4.0199999999999996"/>
        <n v="2.68"/>
        <n v="2.6"/>
        <n v="2.13"/>
        <n v="1.81"/>
        <n v="1.5"/>
        <n v="1.26"/>
        <n v="13.51"/>
        <n v="10.130000000000001"/>
        <n v="7.63"/>
        <n v="6.64"/>
        <n v="6.32"/>
        <n v="6.21"/>
        <n v="5.23"/>
        <n v="5.01"/>
        <n v="3.49"/>
        <n v="3.05"/>
        <n v="2.5099999999999998"/>
        <n v="2.1800000000000002"/>
        <n v="2.0699999999999998"/>
        <n v="1.74"/>
        <n v="1.2"/>
        <n v="12.57"/>
        <n v="11.7"/>
        <n v="9.06"/>
        <n v="7.31"/>
        <n v="7.02"/>
        <n v="6.43"/>
        <n v="4.3899999999999997"/>
        <n v="4.09"/>
        <n v="3.22"/>
        <n v="2.92"/>
        <n v="1.46"/>
        <n v="0.88"/>
        <n v="10.68"/>
        <n v="8.83"/>
        <n v="8.42"/>
        <n v="7.39"/>
        <n v="4.93"/>
        <n v="4.5199999999999996"/>
        <n v="3.9"/>
        <n v="3.7"/>
        <n v="3.08"/>
        <n v="1.64"/>
        <n v="1.23"/>
        <n v="1.03"/>
        <n v="13.04"/>
        <n v="10.43"/>
        <n v="8.6999999999999993"/>
        <n v="7.83"/>
        <n v="5.22"/>
        <n v="4.3499999999999996"/>
        <n v="3.48"/>
        <n v="2.61"/>
        <n v="21.03"/>
        <n v="14.36"/>
        <n v="12.31"/>
        <n v="7.18"/>
        <n v="4.0999999999999996"/>
        <n v="2.56"/>
        <n v="1.54"/>
        <n v="13.44"/>
        <n v="11.07"/>
        <n v="6.92"/>
        <n v="4.9400000000000004"/>
        <n v="4.74"/>
        <n v="4.55"/>
        <n v="2.96"/>
        <n v="2.77"/>
        <n v="1.78"/>
        <n v="1.58"/>
        <n v="1.19"/>
        <n v="0.99"/>
        <n v="12.17"/>
        <n v="9.52"/>
        <n v="7.94"/>
        <n v="6.35"/>
        <n v="5.82"/>
        <n v="3.17"/>
        <n v="11.33"/>
        <n v="10.23"/>
        <n v="9.68"/>
        <n v="8.58"/>
        <n v="5.5"/>
        <n v="3.96"/>
        <n v="3.3"/>
        <n v="2.09"/>
        <n v="1.98"/>
        <n v="1.87"/>
        <n v="1.43"/>
        <n v="1.21"/>
        <n v="9.7899999999999991"/>
        <n v="8.09"/>
        <n v="6.81"/>
        <n v="5.96"/>
        <n v="4.68"/>
        <n v="3.4"/>
        <n v="2.5499999999999998"/>
        <n v="1.7"/>
        <n v="9.74"/>
        <n v="9.23"/>
        <n v="7.69"/>
        <n v="5.64"/>
        <n v="10.220000000000001"/>
        <n v="8"/>
        <n v="7.56"/>
        <n v="7.11"/>
        <n v="6.22"/>
        <n v="5.78"/>
        <n v="3.56"/>
        <n v="3.11"/>
        <n v="2.67"/>
        <n v="1.33"/>
        <n v="0.89"/>
        <n v="11.32"/>
        <n v="9.81"/>
        <n v="8.68"/>
        <n v="7.92"/>
        <n v="7.55"/>
        <n v="6.79"/>
        <n v="4.91"/>
        <n v="4.53"/>
        <n v="3.77"/>
        <n v="3.02"/>
        <n v="1.51"/>
        <n v="1.1299999999999999"/>
        <n v="9.42"/>
        <n v="9.18"/>
        <n v="8.4499999999999993"/>
        <n v="7.97"/>
        <n v="7.25"/>
        <n v="6.76"/>
        <n v="5.8"/>
        <n v="5.07"/>
        <n v="4.1100000000000003"/>
        <n v="3.14"/>
        <n v="1.69"/>
        <n v="0.97"/>
        <n v="22.3"/>
        <n v="9.76"/>
        <n v="9.41"/>
        <n v="8.36"/>
        <n v="5.92"/>
        <n v="3.83"/>
        <n v="1.39"/>
        <n v="0.7"/>
        <n v="16.61"/>
        <n v="8.9499999999999993"/>
        <n v="7.35"/>
        <n v="7.03"/>
        <n v="6.71"/>
        <n v="5.1100000000000003"/>
        <n v="3.19"/>
        <n v="2.4"/>
        <n v="2.2400000000000002"/>
        <n v="2.08"/>
        <n v="1.6"/>
        <n v="1.1200000000000001"/>
        <n v="10.75"/>
        <n v="9.14"/>
        <n v="5.91"/>
        <n v="4.57"/>
        <n v="4.03"/>
        <n v="2.42"/>
        <n v="10.87"/>
        <n v="10.33"/>
        <n v="9.24"/>
        <n v="8.15"/>
        <n v="6.52"/>
        <n v="5.43"/>
        <n v="3.26"/>
        <n v="1.0900000000000001"/>
        <n v="16.809999999999999"/>
        <n v="10.97"/>
        <n v="10.54"/>
        <n v="3.99"/>
        <n v="3.28"/>
        <n v="3.13"/>
        <n v="2.99"/>
        <n v="2.71"/>
        <n v="1.99"/>
        <n v="1.85"/>
        <n v="1.71"/>
        <n v="1.1399999999999999"/>
        <n v="10.26"/>
        <n v="8.5500000000000007"/>
        <n v="6.84"/>
        <n v="5.98"/>
        <n v="5.13"/>
        <n v="3.42"/>
        <n v="19.8"/>
        <n v="10.89"/>
        <n v="9.9"/>
        <n v="6.93"/>
        <n v="5.94"/>
        <n v="2.97"/>
        <n v="26.09"/>
        <n v="17.39"/>
        <n v="11.57"/>
        <n v="10.65"/>
        <n v="10.029999999999999"/>
        <n v="8.18"/>
        <n v="6.17"/>
        <n v="4.01"/>
        <n v="3.24"/>
        <n v="2.62"/>
        <n v="2.4700000000000002"/>
        <n v="2.31"/>
      </sharedItems>
    </cacheField>
    <cacheField name="総数（個人）" numFmtId="0" sqlType="4">
      <sharedItems containsSemiMixedTypes="0" containsString="0" containsNumber="1" containsInteger="1" minValue="0" maxValue="2769" count="129">
        <n v="2769"/>
        <n v="2467"/>
        <n v="1614"/>
        <n v="1196"/>
        <n v="766"/>
        <n v="1443"/>
        <n v="776"/>
        <n v="967"/>
        <n v="691"/>
        <n v="773"/>
        <n v="398"/>
        <n v="485"/>
        <n v="441"/>
        <n v="282"/>
        <n v="428"/>
        <n v="4"/>
        <n v="236"/>
        <n v="177"/>
        <n v="102"/>
        <n v="150"/>
        <n v="455"/>
        <n v="754"/>
        <n v="750"/>
        <n v="389"/>
        <n v="80"/>
        <n v="305"/>
        <n v="351"/>
        <n v="192"/>
        <n v="78"/>
        <n v="219"/>
        <n v="199"/>
        <n v="93"/>
        <n v="90"/>
        <n v="141"/>
        <n v="27"/>
        <n v="74"/>
        <n v="40"/>
        <n v="132"/>
        <n v="91"/>
        <n v="123"/>
        <n v="85"/>
        <n v="30"/>
        <n v="52"/>
        <n v="63"/>
        <n v="46"/>
        <n v="45"/>
        <n v="13"/>
        <n v="22"/>
        <n v="21"/>
        <n v="20"/>
        <n v="28"/>
        <n v="12"/>
        <n v="10"/>
        <n v="14"/>
        <n v="0"/>
        <n v="140"/>
        <n v="87"/>
        <n v="83"/>
        <n v="61"/>
        <n v="39"/>
        <n v="53"/>
        <n v="32"/>
        <n v="15"/>
        <n v="25"/>
        <n v="19"/>
        <n v="6"/>
        <n v="131"/>
        <n v="77"/>
        <n v="82"/>
        <n v="35"/>
        <n v="29"/>
        <n v="31"/>
        <n v="17"/>
        <n v="23"/>
        <n v="16"/>
        <n v="18"/>
        <n v="11"/>
        <n v="2"/>
        <n v="92"/>
        <n v="99"/>
        <n v="66"/>
        <n v="58"/>
        <n v="37"/>
        <n v="33"/>
        <n v="26"/>
        <n v="8"/>
        <n v="3"/>
        <n v="9"/>
        <n v="374"/>
        <n v="302"/>
        <n v="137"/>
        <n v="166"/>
        <n v="89"/>
        <n v="76"/>
        <n v="96"/>
        <n v="56"/>
        <n v="241"/>
        <n v="157"/>
        <n v="73"/>
        <n v="81"/>
        <n v="51"/>
        <n v="43"/>
        <n v="47"/>
        <n v="119"/>
        <n v="94"/>
        <n v="120"/>
        <n v="69"/>
        <n v="59"/>
        <n v="36"/>
        <n v="7"/>
        <n v="106"/>
        <n v="84"/>
        <n v="5"/>
        <n v="50"/>
        <n v="42"/>
        <n v="1"/>
        <n v="38"/>
        <n v="60"/>
        <n v="44"/>
        <n v="24"/>
        <n v="72"/>
        <n v="70"/>
        <n v="55"/>
        <n v="41"/>
        <n v="95"/>
        <n v="48"/>
        <n v="114"/>
        <n v="62"/>
        <n v="64"/>
      </sharedItems>
    </cacheField>
    <cacheField name="構成比（個人）" numFmtId="0" sqlType="3">
      <sharedItems containsSemiMixedTypes="0" containsString="0" containsNumber="1" minValue="0" maxValue="29.41" count="355">
        <n v="15.01"/>
        <n v="13.37"/>
        <n v="8.75"/>
        <n v="6.48"/>
        <n v="4.1500000000000004"/>
        <n v="7.82"/>
        <n v="4.21"/>
        <n v="5.24"/>
        <n v="3.75"/>
        <n v="4.1900000000000004"/>
        <n v="2.16"/>
        <n v="2.63"/>
        <n v="2.39"/>
        <n v="1.53"/>
        <n v="2.3199999999999998"/>
        <n v="0.02"/>
        <n v="1.28"/>
        <n v="0.96"/>
        <n v="0.55000000000000004"/>
        <n v="0.81"/>
        <n v="9.26"/>
        <n v="15.34"/>
        <n v="15.26"/>
        <n v="7.91"/>
        <n v="1.63"/>
        <n v="6.2"/>
        <n v="7.14"/>
        <n v="3.91"/>
        <n v="1.59"/>
        <n v="4.45"/>
        <n v="4.05"/>
        <n v="1.89"/>
        <n v="1.83"/>
        <n v="2.87"/>
        <n v="0.08"/>
        <n v="1.51"/>
        <n v="12.79"/>
        <n v="8.82"/>
        <n v="11.92"/>
        <n v="8.24"/>
        <n v="7.56"/>
        <n v="2.91"/>
        <n v="5.04"/>
        <n v="6.1"/>
        <n v="4.46"/>
        <n v="4.3600000000000003"/>
        <n v="1.26"/>
        <n v="2.13"/>
        <n v="2.0299999999999998"/>
        <n v="1.94"/>
        <n v="2.71"/>
        <n v="1.1599999999999999"/>
        <n v="0.97"/>
        <n v="1.36"/>
        <n v="0"/>
        <n v="13.22"/>
        <n v="8.2200000000000006"/>
        <n v="7.84"/>
        <n v="5.76"/>
        <n v="5.95"/>
        <n v="3.68"/>
        <n v="5"/>
        <n v="3.78"/>
        <n v="3.02"/>
        <n v="2.83"/>
        <n v="2.5499999999999998"/>
        <n v="1.42"/>
        <n v="1.32"/>
        <n v="2.36"/>
        <n v="1.79"/>
        <n v="0.56999999999999995"/>
        <n v="16.84"/>
        <n v="9.9"/>
        <n v="10.54"/>
        <n v="9.51"/>
        <n v="4.5"/>
        <n v="3.73"/>
        <n v="3.98"/>
        <n v="2.19"/>
        <n v="2.96"/>
        <n v="2.06"/>
        <n v="2.31"/>
        <n v="1.54"/>
        <n v="1.41"/>
        <n v="1.67"/>
        <n v="0.26"/>
        <n v="0.77"/>
        <n v="0.51"/>
        <n v="17.63"/>
        <n v="11.59"/>
        <n v="12.47"/>
        <n v="8.31"/>
        <n v="7.3"/>
        <n v="2.77"/>
        <n v="4.66"/>
        <n v="4.16"/>
        <n v="3.4"/>
        <n v="3.9"/>
        <n v="3.27"/>
        <n v="1.64"/>
        <n v="2.02"/>
        <n v="1.76"/>
        <n v="1.01"/>
        <n v="0.38"/>
        <n v="1.1299999999999999"/>
        <n v="18.32"/>
        <n v="14.8"/>
        <n v="6.71"/>
        <n v="8.1300000000000008"/>
        <n v="3.92"/>
        <n v="3.72"/>
        <n v="4.7"/>
        <n v="2.84"/>
        <n v="1.96"/>
        <n v="1.52"/>
        <n v="2.74"/>
        <n v="0.73"/>
        <n v="1.37"/>
        <n v="1.91"/>
        <n v="22.36"/>
        <n v="14.56"/>
        <n v="6.77"/>
        <n v="7.51"/>
        <n v="8.07"/>
        <n v="2.78"/>
        <n v="4.92"/>
        <n v="4.7300000000000004"/>
        <n v="3.99"/>
        <n v="1.39"/>
        <n v="1.3"/>
        <n v="2.04"/>
        <n v="1.1100000000000001"/>
        <n v="0.56000000000000005"/>
        <n v="0.83"/>
        <n v="0.74"/>
        <n v="13.79"/>
        <n v="10.89"/>
        <n v="13.9"/>
        <n v="4.29"/>
        <n v="8"/>
        <n v="6.84"/>
        <n v="6.14"/>
        <n v="4.0599999999999996"/>
        <n v="4.17"/>
        <n v="3.48"/>
        <n v="2.4300000000000002"/>
        <n v="0.93"/>
        <n v="19.89"/>
        <n v="15.76"/>
        <n v="7.32"/>
        <n v="9.94"/>
        <n v="6.75"/>
        <n v="5.82"/>
        <n v="5.25"/>
        <n v="2.44"/>
        <n v="1.69"/>
        <n v="1.88"/>
        <n v="0.75"/>
        <n v="0.94"/>
        <n v="14.13"/>
        <n v="10.51"/>
        <n v="10.87"/>
        <n v="9.06"/>
        <n v="6.52"/>
        <n v="7.25"/>
        <n v="4.71"/>
        <n v="2.17"/>
        <n v="3.62"/>
        <n v="3.26"/>
        <n v="2.54"/>
        <n v="1.0900000000000001"/>
        <n v="0.72"/>
        <n v="1.45"/>
        <n v="13.23"/>
        <n v="9.52"/>
        <n v="11.11"/>
        <n v="8.1999999999999993"/>
        <n v="5.56"/>
        <n v="4.76"/>
        <n v="3.44"/>
        <n v="2.38"/>
        <n v="4.2300000000000004"/>
        <n v="3.97"/>
        <n v="2.12"/>
        <n v="1.06"/>
        <n v="0.79"/>
        <n v="0.53"/>
        <n v="12.94"/>
        <n v="9.41"/>
        <n v="10.59"/>
        <n v="7.06"/>
        <n v="5.88"/>
        <n v="1.18"/>
        <n v="3.53"/>
        <n v="2.35"/>
        <n v="25.33"/>
        <n v="14"/>
        <n v="14.67"/>
        <n v="4.67"/>
        <n v="2.67"/>
        <n v="4"/>
        <n v="3.33"/>
        <n v="1.33"/>
        <n v="2"/>
        <n v="0.67"/>
        <n v="15.79"/>
        <n v="11.58"/>
        <n v="11.84"/>
        <n v="9.4700000000000006"/>
        <n v="6.32"/>
        <n v="5.26"/>
        <n v="4.74"/>
        <n v="4.47"/>
        <n v="3.42"/>
        <n v="3.95"/>
        <n v="2.37"/>
        <n v="3.16"/>
        <n v="1.84"/>
        <n v="1.05"/>
        <n v="12.32"/>
        <n v="9.42"/>
        <n v="10.14"/>
        <n v="7.97"/>
        <n v="4.3499999999999996"/>
        <n v="2.9"/>
        <n v="9.7899999999999991"/>
        <n v="12.91"/>
        <n v="10.68"/>
        <n v="10.39"/>
        <n v="8.16"/>
        <n v="6.08"/>
        <n v="6.68"/>
        <n v="4.3"/>
        <n v="4.01"/>
        <n v="2.52"/>
        <n v="1.19"/>
        <n v="1.78"/>
        <n v="1.34"/>
        <n v="1.04"/>
        <n v="0.89"/>
        <n v="0.59"/>
        <n v="6.49"/>
        <n v="10.81"/>
        <n v="12.43"/>
        <n v="7.57"/>
        <n v="7.03"/>
        <n v="4.8600000000000003"/>
        <n v="2.7"/>
        <n v="1.62"/>
        <n v="0.54"/>
        <n v="1.08"/>
        <n v="8.39"/>
        <n v="10.97"/>
        <n v="10.32"/>
        <n v="7.1"/>
        <n v="5.81"/>
        <n v="5.16"/>
        <n v="3.23"/>
        <n v="2.58"/>
        <n v="3.87"/>
        <n v="1.29"/>
        <n v="0.65"/>
        <n v="13.02"/>
        <n v="10.06"/>
        <n v="7.69"/>
        <n v="5.33"/>
        <n v="8.2799999999999994"/>
        <n v="5.92"/>
        <n v="6.51"/>
        <n v="3.55"/>
        <n v="6.06"/>
        <n v="12.63"/>
        <n v="9.6"/>
        <n v="8.08"/>
        <n v="3.54"/>
        <n v="4.55"/>
        <n v="4.04"/>
        <n v="2.5299999999999998"/>
        <n v="9.7100000000000009"/>
        <n v="7.19"/>
        <n v="8.6300000000000008"/>
        <n v="8.27"/>
        <n v="5.4"/>
        <n v="3.24"/>
        <n v="2.88"/>
        <n v="1.8"/>
        <n v="1.44"/>
        <n v="0.36"/>
        <n v="18.260000000000002"/>
        <n v="12.33"/>
        <n v="10.050000000000001"/>
        <n v="10.96"/>
        <n v="10.5"/>
        <n v="5.94"/>
        <n v="6.39"/>
        <n v="4.1100000000000003"/>
        <n v="2.2799999999999998"/>
        <n v="0.91"/>
        <n v="0.46"/>
        <n v="23.06"/>
        <n v="9.9499999999999993"/>
        <n v="11.65"/>
        <n v="8.01"/>
        <n v="4.8499999999999996"/>
        <n v="5.58"/>
        <n v="6.07"/>
        <n v="1.21"/>
        <n v="1.7"/>
        <n v="3.88"/>
        <n v="2.1800000000000002"/>
        <n v="0.24"/>
        <n v="14.29"/>
        <n v="9.92"/>
        <n v="13.1"/>
        <n v="7.54"/>
        <n v="4.37"/>
        <n v="1.98"/>
        <n v="13.19"/>
        <n v="12.5"/>
        <n v="8.33"/>
        <n v="9.0299999999999994"/>
        <n v="6.25"/>
        <n v="3.47"/>
        <n v="0.69"/>
        <n v="2.08"/>
        <n v="20.14"/>
        <n v="12.9"/>
        <n v="10.95"/>
        <n v="4.24"/>
        <n v="3.36"/>
        <n v="4.7699999999999996"/>
        <n v="2.65"/>
        <n v="3"/>
        <n v="1.77"/>
        <n v="0.88"/>
        <n v="1.24"/>
        <n v="0.18"/>
        <n v="10.53"/>
        <n v="8.42"/>
        <n v="2.11"/>
        <n v="16.670000000000002"/>
        <n v="9.7200000000000006"/>
        <n v="29.41"/>
        <n v="23.53"/>
        <n v="11.76"/>
        <n v="14.48"/>
        <n v="9.7799999999999994"/>
        <n v="12.52"/>
        <n v="9"/>
        <n v="5.68"/>
        <n v="2.15"/>
        <n v="1.57"/>
        <n v="1.17"/>
        <n v="0.78"/>
        <n v="0.39"/>
      </sharedItems>
    </cacheField>
    <cacheField name="総数（法人）" numFmtId="0" sqlType="4">
      <sharedItems containsSemiMixedTypes="0" containsString="0" containsNumber="1" containsInteger="1" minValue="0" maxValue="977" count="79">
        <n v="195"/>
        <n v="241"/>
        <n v="706"/>
        <n v="796"/>
        <n v="977"/>
        <n v="273"/>
        <n v="164"/>
        <n v="62"/>
        <n v="321"/>
        <n v="210"/>
        <n v="437"/>
        <n v="214"/>
        <n v="181"/>
        <n v="263"/>
        <n v="335"/>
        <n v="150"/>
        <n v="185"/>
        <n v="255"/>
        <n v="205"/>
        <n v="488"/>
        <n v="111"/>
        <n v="79"/>
        <n v="235"/>
        <n v="362"/>
        <n v="97"/>
        <n v="23"/>
        <n v="121"/>
        <n v="223"/>
        <n v="81"/>
        <n v="82"/>
        <n v="153"/>
        <n v="139"/>
        <n v="100"/>
        <n v="33"/>
        <n v="53"/>
        <n v="117"/>
        <n v="135"/>
        <n v="67"/>
        <n v="9"/>
        <n v="48"/>
        <n v="5"/>
        <n v="40"/>
        <n v="8"/>
        <n v="44"/>
        <n v="20"/>
        <n v="4"/>
        <n v="6"/>
        <n v="12"/>
        <n v="32"/>
        <n v="22"/>
        <n v="21"/>
        <n v="17"/>
        <n v="7"/>
        <n v="15"/>
        <n v="14"/>
        <n v="3"/>
        <n v="30"/>
        <n v="26"/>
        <n v="31"/>
        <n v="10"/>
        <n v="11"/>
        <n v="2"/>
        <n v="19"/>
        <n v="13"/>
        <n v="18"/>
        <n v="1"/>
        <n v="27"/>
        <n v="24"/>
        <n v="91"/>
        <n v="89"/>
        <n v="66"/>
        <n v="37"/>
        <n v="38"/>
        <n v="29"/>
        <n v="34"/>
        <n v="60"/>
        <n v="16"/>
        <n v="46"/>
        <n v="0"/>
      </sharedItems>
    </cacheField>
    <cacheField name="構成比（法人）" numFmtId="0" sqlType="3">
      <sharedItems containsSemiMixedTypes="0" containsString="0" containsNumber="1" minValue="0" maxValue="35.82" count="261">
        <n v="2.12"/>
        <n v="2.63"/>
        <n v="7.69"/>
        <n v="8.67"/>
        <n v="10.64"/>
        <n v="2.97"/>
        <n v="1.79"/>
        <n v="0.68"/>
        <n v="3.5"/>
        <n v="2.29"/>
        <n v="4.76"/>
        <n v="2.33"/>
        <n v="1.97"/>
        <n v="2.87"/>
        <n v="3.65"/>
        <n v="1.63"/>
        <n v="2.02"/>
        <n v="2.78"/>
        <n v="2.23"/>
        <n v="11.89"/>
        <n v="2.71"/>
        <n v="1.93"/>
        <n v="5.73"/>
        <n v="8.82"/>
        <n v="2.36"/>
        <n v="0.56000000000000005"/>
        <n v="2.95"/>
        <n v="5.44"/>
        <n v="2"/>
        <n v="3.73"/>
        <n v="3.39"/>
        <n v="2.44"/>
        <n v="0.8"/>
        <n v="1.29"/>
        <n v="2.85"/>
        <n v="3.29"/>
        <n v="1.8"/>
        <n v="9.6"/>
        <n v="1"/>
        <n v="8"/>
        <n v="1.6"/>
        <n v="8.8000000000000007"/>
        <n v="4"/>
        <n v="1.2"/>
        <n v="2.4"/>
        <n v="6.4"/>
        <n v="4.4000000000000004"/>
        <n v="4.2"/>
        <n v="3.4"/>
        <n v="1.4"/>
        <n v="3"/>
        <n v="3.51"/>
        <n v="0.75"/>
        <n v="7.52"/>
        <n v="6.52"/>
        <n v="5.51"/>
        <n v="2.2599999999999998"/>
        <n v="2.0099999999999998"/>
        <n v="7.77"/>
        <n v="2.5099999999999998"/>
        <n v="2.76"/>
        <n v="5.01"/>
        <n v="3.01"/>
        <n v="0.5"/>
        <n v="1.25"/>
        <n v="3.26"/>
        <n v="7.86"/>
        <n v="9.17"/>
        <n v="2.1800000000000002"/>
        <n v="1.31"/>
        <n v="6.55"/>
        <n v="8.73"/>
        <n v="2.62"/>
        <n v="10.039999999999999"/>
        <n v="3.49"/>
        <n v="0.87"/>
        <n v="0.44"/>
        <n v="4.37"/>
        <n v="3.08"/>
        <n v="13.7"/>
        <n v="2.74"/>
        <n v="3.42"/>
        <n v="5.82"/>
        <n v="9.25"/>
        <n v="2.0499999999999998"/>
        <n v="0.34"/>
        <n v="1.37"/>
        <n v="4.79"/>
        <n v="3.77"/>
        <n v="1.71"/>
        <n v="1.03"/>
        <n v="2.39"/>
        <n v="2.73"/>
        <n v="10.34"/>
        <n v="3.64"/>
        <n v="10.11"/>
        <n v="7.5"/>
        <n v="2.16"/>
        <n v="1.59"/>
        <n v="0.45"/>
        <n v="1.1399999999999999"/>
        <n v="3.41"/>
        <n v="3.07"/>
        <n v="0.23"/>
        <n v="2.91"/>
        <n v="0.79"/>
        <n v="10.050000000000001"/>
        <n v="7.67"/>
        <n v="12.7"/>
        <n v="5.29"/>
        <n v="1.32"/>
        <n v="2.65"/>
        <n v="2.38"/>
        <n v="3.7"/>
        <n v="3.17"/>
        <n v="1.06"/>
        <n v="3.44"/>
        <n v="1.85"/>
        <n v="0.53"/>
        <n v="4.33"/>
        <n v="8.65"/>
        <n v="1.27"/>
        <n v="15.27"/>
        <n v="3.31"/>
        <n v="3.56"/>
        <n v="0.25"/>
        <n v="4.07"/>
        <n v="2.04"/>
        <n v="1.02"/>
        <n v="3.05"/>
        <n v="2.8"/>
        <n v="2.54"/>
        <n v="1.53"/>
        <n v="3.82"/>
        <n v="4.95"/>
        <n v="2.4700000000000002"/>
        <n v="8.52"/>
        <n v="2.2000000000000002"/>
        <n v="2.75"/>
        <n v="12.64"/>
        <n v="9.34"/>
        <n v="4.12"/>
        <n v="3.02"/>
        <n v="5.22"/>
        <n v="3.85"/>
        <n v="1.1000000000000001"/>
        <n v="1.65"/>
        <n v="6.67"/>
        <n v="18.329999999999998"/>
        <n v="0"/>
        <n v="10"/>
        <n v="3.33"/>
        <n v="5"/>
        <n v="1.67"/>
        <n v="7.07"/>
        <n v="1.01"/>
        <n v="19.190000000000001"/>
        <n v="3.03"/>
        <n v="4.04"/>
        <n v="6.06"/>
        <n v="10.1"/>
        <n v="17.39"/>
        <n v="13.04"/>
        <n v="4.3499999999999996"/>
        <n v="8.6999999999999993"/>
        <n v="7.32"/>
        <n v="17.07"/>
        <n v="4.88"/>
        <n v="6.72"/>
        <n v="10.08"/>
        <n v="5.04"/>
        <n v="2.52"/>
        <n v="9.24"/>
        <n v="0.84"/>
        <n v="1.68"/>
        <n v="14.29"/>
        <n v="4.08"/>
        <n v="6.12"/>
        <n v="10.199999999999999"/>
        <n v="17.7"/>
        <n v="7.66"/>
        <n v="3.83"/>
        <n v="5.74"/>
        <n v="1.44"/>
        <n v="0.48"/>
        <n v="0.96"/>
        <n v="4.78"/>
        <n v="1.91"/>
        <n v="4.3099999999999996"/>
        <n v="22.92"/>
        <n v="6.25"/>
        <n v="10.42"/>
        <n v="4.17"/>
        <n v="2.08"/>
        <n v="15.79"/>
        <n v="7.89"/>
        <n v="5.26"/>
        <n v="1.96"/>
        <n v="7.84"/>
        <n v="13.73"/>
        <n v="17.649999999999999"/>
        <n v="5.88"/>
        <n v="3.92"/>
        <n v="29.03"/>
        <n v="1.61"/>
        <n v="6.45"/>
        <n v="3.23"/>
        <n v="4.84"/>
        <n v="17.690000000000001"/>
        <n v="6.15"/>
        <n v="2.31"/>
        <n v="0.77"/>
        <n v="5.38"/>
        <n v="10.77"/>
        <n v="1.54"/>
        <n v="35.82"/>
        <n v="1.49"/>
        <n v="7.46"/>
        <n v="2.99"/>
        <n v="5.97"/>
        <n v="4.4800000000000004"/>
        <n v="4.5"/>
        <n v="6.5"/>
        <n v="12"/>
        <n v="9.5"/>
        <n v="6"/>
        <n v="2.5"/>
        <n v="1.5"/>
        <n v="3.45"/>
        <n v="11.21"/>
        <n v="0.86"/>
        <n v="9.48"/>
        <n v="2.59"/>
        <n v="6.9"/>
        <n v="15.15"/>
        <n v="18.18"/>
        <n v="9.09"/>
        <n v="3.28"/>
        <n v="2.46"/>
        <n v="9.84"/>
        <n v="4.92"/>
        <n v="7.38"/>
        <n v="0.82"/>
        <n v="6.56"/>
        <n v="1.64"/>
        <n v="4.0999999999999996"/>
        <n v="33.33"/>
        <n v="11.11"/>
        <n v="5.56"/>
        <n v="32"/>
        <n v="16"/>
        <n v="0.78"/>
        <n v="14.84"/>
        <n v="5.47"/>
        <n v="3.13"/>
        <n v="8.59"/>
        <n v="1.56"/>
        <n v="7.81"/>
        <n v="2.34"/>
        <n v="7.03"/>
        <n v="3.91"/>
      </sharedItems>
    </cacheField>
    <cacheField name="総数（法人以外の団体）" numFmtId="0" sqlType="4">
      <sharedItems containsSemiMixedTypes="0" containsString="0" containsNumber="1" containsInteger="1" minValue="0" maxValue="12" count="6">
        <n v="0"/>
        <n v="2"/>
        <n v="1"/>
        <n v="6"/>
        <n v="1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1315972221" createdVersion="5" refreshedVersion="8" minRefreshableVersion="3" recordCount="686" xr:uid="{8DA4B0E7-B6C8-4B4C-AF50-B8DF8EE4B865}">
  <cacheSource type="external" connectionId="3"/>
  <cacheFields count="14">
    <cacheField name="都道府県" numFmtId="0" sqlType="-9">
      <sharedItems count="1">
        <s v="30 和歌山県"/>
      </sharedItems>
    </cacheField>
    <cacheField name="自治体名" numFmtId="0" sqlType="-9">
      <sharedItems count="31">
        <s v="和歌山県"/>
        <s v="和歌山市"/>
        <s v="海南市"/>
        <s v="橋本市"/>
        <s v="有田市"/>
        <s v="御坊市"/>
        <s v="田辺市"/>
        <s v="新宮市"/>
        <s v="紀の川市"/>
        <s v="岩出市"/>
        <s v="海草郡紀美野町"/>
        <s v="伊都郡かつらぎ町"/>
        <s v="伊都郡九度山町"/>
        <s v="伊都郡高野町"/>
        <s v="有田郡湯浅町"/>
        <s v="有田郡広川町"/>
        <s v="有田郡有田川町"/>
        <s v="日高郡美浜町"/>
        <s v="日高郡日高町"/>
        <s v="日高郡由良町"/>
        <s v="日高郡印南町"/>
        <s v="日高郡みなべ町"/>
        <s v="日高郡日高川町"/>
        <s v="西牟婁郡白浜町"/>
        <s v="西牟婁郡上富田町"/>
        <s v="西牟婁郡すさみ町"/>
        <s v="東牟婁郡那智勝浦町"/>
        <s v="東牟婁郡太地町"/>
        <s v="東牟婁郡古座川町"/>
        <s v="東牟婁郡北山村"/>
        <s v="東牟婁郡串本町"/>
      </sharedItems>
    </cacheField>
    <cacheField name="自治体" numFmtId="0" sqlType="-9">
      <sharedItems count="31">
        <s v="30000 和歌山県"/>
        <s v="30201 和歌山市"/>
        <s v="30202 海南市"/>
        <s v="30203 橋本市"/>
        <s v="30204 有田市"/>
        <s v="30205 御坊市"/>
        <s v="30206 田辺市"/>
        <s v="30207 新宮市"/>
        <s v="30208 紀の川市"/>
        <s v="30209 岩出市"/>
        <s v="30304 海草郡紀美野町"/>
        <s v="30341 伊都郡かつらぎ町"/>
        <s v="30343 伊都郡九度山町"/>
        <s v="30344 伊都郡高野町"/>
        <s v="30361 有田郡湯浅町"/>
        <s v="30362 有田郡広川町"/>
        <s v="30366 有田郡有田川町"/>
        <s v="30381 日高郡美浜町"/>
        <s v="30382 日高郡日高町"/>
        <s v="30383 日高郡由良町"/>
        <s v="30390 日高郡印南町"/>
        <s v="30391 日高郡みなべ町"/>
        <s v="30392 日高郡日高川町"/>
        <s v="30401 西牟婁郡白浜町"/>
        <s v="30404 西牟婁郡上富田町"/>
        <s v="30406 西牟婁郡すさみ町"/>
        <s v="30421 東牟婁郡那智勝浦町"/>
        <s v="30422 東牟婁郡太地町"/>
        <s v="30424 東牟婁郡古座川町"/>
        <s v="30427 東牟婁郡北山村"/>
        <s v="30428 東牟婁郡串本町"/>
      </sharedItems>
    </cacheField>
    <cacheField name="産業分類コード" numFmtId="0" sqlType="-8">
      <sharedItems count="90">
        <s v="783"/>
        <s v="692"/>
        <s v="767"/>
        <s v="782"/>
        <s v="062"/>
        <s v="835"/>
        <s v="609"/>
        <s v="589"/>
        <s v="762"/>
        <s v="591"/>
        <s v="765"/>
        <s v="766"/>
        <s v="824"/>
        <s v="891"/>
        <s v="603"/>
        <s v="693"/>
        <s v="742"/>
        <s v="081"/>
        <s v="823"/>
        <s v="605"/>
        <s v="691"/>
        <s v="064"/>
        <s v="327"/>
        <s v="328"/>
        <s v="551"/>
        <s v="593"/>
        <s v="119"/>
        <s v="573"/>
        <s v="585"/>
        <s v="083"/>
        <s v="521"/>
        <s v="586"/>
        <s v="065"/>
        <s v="604"/>
        <s v="789"/>
        <s v="821"/>
        <s v="115"/>
        <s v="189"/>
        <s v="076"/>
        <s v="854"/>
        <s v="066"/>
        <s v="073"/>
        <s v="133"/>
        <s v="151"/>
        <s v="522"/>
        <s v="571"/>
        <s v="572"/>
        <s v="582"/>
        <s v="611"/>
        <s v="703"/>
        <s v="759"/>
        <s v="794"/>
        <s v="881"/>
        <s v="601"/>
        <s v="606"/>
        <s v="752"/>
        <s v="579"/>
        <s v="071"/>
        <s v="099"/>
        <s v="121"/>
        <s v="329"/>
        <s v="761"/>
        <s v="903"/>
        <s v="584"/>
        <s v="092"/>
        <s v="331"/>
        <s v="809"/>
        <s v="079"/>
        <s v="078"/>
        <s v="751"/>
        <s v="077"/>
        <s v="769"/>
        <s v="075"/>
        <s v="093"/>
        <s v="441"/>
        <s v="531"/>
        <s v="602"/>
        <s v="772"/>
        <s v="771"/>
        <s v="796"/>
        <s v="212"/>
        <s v="559"/>
        <s v="709"/>
        <s v="063"/>
        <s v="101"/>
        <s v="131"/>
        <s v="361"/>
        <s v="799"/>
        <s v="853"/>
        <s v="929"/>
      </sharedItems>
    </cacheField>
    <cacheField name="産業分類" numFmtId="0" sqlType="-9">
      <sharedItems count="90">
        <s v="美容業"/>
        <s v="貸家業，貸間業"/>
        <s v="喫茶店"/>
        <s v="理容業"/>
        <s v="土木工事業（舗装工事業を除く）"/>
        <s v="療術業"/>
        <s v="他に分類されない小売業"/>
        <s v="その他の飲食料品小売業"/>
        <s v="専門料理店"/>
        <s v="自動車小売業"/>
        <s v="酒場，ビヤホール"/>
        <s v="バー，キャバレー，ナイトクラブ"/>
        <s v="教養・技能教授業"/>
        <s v="自動車整備業"/>
        <s v="医薬品・化粧品小売業"/>
        <s v="駐車場業"/>
        <s v="土木建築サービス業"/>
        <s v="電気工事業"/>
        <s v="学習塾"/>
        <s v="燃料小売業"/>
        <s v="不動産賃貸業（貸家業，貸間業を除く）"/>
        <s v="建築工事業（木造建築工事業を除く）"/>
        <s v="漆器製造業"/>
        <s v="畳等生活雑貨製品製造業"/>
        <s v="家具・建具・じゅう器等卸売業"/>
        <s v="機械器具小売業（自動車，自転車を除く）"/>
        <s v="その他の繊維製品製造業"/>
        <s v="婦人・子供服小売業"/>
        <s v="酒小売業"/>
        <s v="管工事業（さく井工事業を除く）"/>
        <s v="農畜産物・水産物卸売業"/>
        <s v="菓子・パン小売業"/>
        <s v="木造建築工事業"/>
        <s v="農耕用品小売業"/>
        <s v="その他の洗濯・理容・美容・浴場業"/>
        <s v="社会教育"/>
        <s v="綱・網・レース・繊維粗製品製造業"/>
        <s v="その他のプラスチック製品製造業"/>
        <s v="板金・金物工事業"/>
        <s v="老人福祉・介護事業"/>
        <s v="建築リフォーム工事業"/>
        <s v="鉄骨・鉄筋工事業"/>
        <s v="建具製造業"/>
        <s v="印刷業"/>
        <s v="食料・飲料卸売業"/>
        <s v="呉服・服地・寝具小売業"/>
        <s v="男子服小売業"/>
        <s v="野菜・果実小売業"/>
        <s v="通信販売・訪問販売小売業"/>
        <s v="事務用機械器具賃貸業"/>
        <s v="その他の宿泊業"/>
        <s v="物品預り業"/>
        <s v="一般廃棄物処理業"/>
        <s v="家具・建具・畳小売業"/>
        <s v="書籍・文房具小売業"/>
        <s v="簡易宿所"/>
        <s v="その他の織物・衣服・身の回り品小売業"/>
        <s v="大工工事業"/>
        <s v="その他の食料品製造業"/>
        <s v="製材業，木製品製造業"/>
        <s v="他に分類されない製造業"/>
        <s v="食堂，レストラン（専門料理店を除く）"/>
        <s v="表具業"/>
        <s v="鮮魚小売業"/>
        <s v="水産食料品製造業"/>
        <s v="電気業"/>
        <s v="その他の娯楽業"/>
        <s v="その他の職別工事業"/>
        <s v="床・内装工事業"/>
        <s v="旅館，ホテル"/>
        <s v="塗装工事業"/>
        <s v="その他の飲食店"/>
        <s v="左官工事業"/>
        <s v="野菜缶詰・果実缶詰・農産保存食料品製造業"/>
        <s v="一般貨物自動車運送業"/>
        <s v="建築材料卸売業"/>
        <s v="じゅう器小売業"/>
        <s v="配達飲食サービス業"/>
        <s v="持ち帰り飲食サービス業"/>
        <s v="冠婚葬祭業"/>
        <s v="セメント・同製品製造業"/>
        <s v="他に分類されない卸売業"/>
        <s v="その他の物品賃貸業"/>
        <s v="舗装工事業"/>
        <s v="清涼飲料製造業"/>
        <s v="家具製造業"/>
        <s v="上水道業"/>
        <s v="他に分類されない生活関連サービス業"/>
        <s v="児童福祉事業"/>
        <s v="他に分類されない事業サービス業"/>
      </sharedItems>
    </cacheField>
    <cacheField name="産業小分類" numFmtId="0" sqlType="-9">
      <sharedItems count="90">
        <s v="783 美容業"/>
        <s v="692 貸家業，貸間業"/>
        <s v="767 喫茶店"/>
        <s v="782 理容業"/>
        <s v="062 土木工事業（舗装工事業を除く）"/>
        <s v="835 療術業"/>
        <s v="609 他に分類されない小売業"/>
        <s v="589 その他の飲食料品小売業"/>
        <s v="762 専門料理店"/>
        <s v="591 自動車小売業"/>
        <s v="765 酒場，ビヤホール"/>
        <s v="766 バー，キャバレー，ナイトクラブ"/>
        <s v="824 教養・技能教授業"/>
        <s v="891 自動車整備業"/>
        <s v="603 医薬品・化粧品小売業"/>
        <s v="693 駐車場業"/>
        <s v="742 土木建築サービス業"/>
        <s v="081 電気工事業"/>
        <s v="823 学習塾"/>
        <s v="605 燃料小売業"/>
        <s v="691 不動産賃貸業（貸家業，貸間業を除く）"/>
        <s v="064 建築工事業（木造建築工事業を除く）"/>
        <s v="327 漆器製造業"/>
        <s v="328 畳等生活雑貨製品製造業"/>
        <s v="551 家具・建具・じゅう器等卸売業"/>
        <s v="593 機械器具小売業（自動車，自転車を除く）"/>
        <s v="119 その他の繊維製品製造業"/>
        <s v="573 婦人・子供服小売業"/>
        <s v="585 酒小売業"/>
        <s v="083 管工事業（さく井工事業を除く）"/>
        <s v="521 農畜産物・水産物卸売業"/>
        <s v="586 菓子・パン小売業"/>
        <s v="065 木造建築工事業"/>
        <s v="604 農耕用品小売業"/>
        <s v="789 その他の洗濯・理容・美容・浴場業"/>
        <s v="821 社会教育"/>
        <s v="115 綱・網・レース・繊維粗製品製造業"/>
        <s v="189 その他のプラスチック製品製造業"/>
        <s v="076 板金・金物工事業"/>
        <s v="854 老人福祉・介護事業"/>
        <s v="066 建築リフォーム工事業"/>
        <s v="073 鉄骨・鉄筋工事業"/>
        <s v="133 建具製造業"/>
        <s v="151 印刷業"/>
        <s v="522 食料・飲料卸売業"/>
        <s v="571 呉服・服地・寝具小売業"/>
        <s v="572 男子服小売業"/>
        <s v="582 野菜・果実小売業"/>
        <s v="611 通信販売・訪問販売小売業"/>
        <s v="703 事務用機械器具賃貸業"/>
        <s v="759 その他の宿泊業"/>
        <s v="794 物品預り業"/>
        <s v="881 一般廃棄物処理業"/>
        <s v="601 家具・建具・畳小売業"/>
        <s v="606 書籍・文房具小売業"/>
        <s v="752 簡易宿所"/>
        <s v="579 その他の織物・衣服・身の回り品小売業"/>
        <s v="071 大工工事業"/>
        <s v="099 その他の食料品製造業"/>
        <s v="121 製材業，木製品製造業"/>
        <s v="329 他に分類されない製造業"/>
        <s v="761 食堂，レストラン（専門料理店を除く）"/>
        <s v="903 表具業"/>
        <s v="584 鮮魚小売業"/>
        <s v="092 水産食料品製造業"/>
        <s v="331 電気業"/>
        <s v="809 その他の娯楽業"/>
        <s v="079 その他の職別工事業"/>
        <s v="078 床・内装工事業"/>
        <s v="751 旅館，ホテル"/>
        <s v="077 塗装工事業"/>
        <s v="769 その他の飲食店"/>
        <s v="075 左官工事業"/>
        <s v="093 野菜缶詰・果実缶詰・農産保存食料品製造業"/>
        <s v="441 一般貨物自動車運送業"/>
        <s v="531 建築材料卸売業"/>
        <s v="602 じゅう器小売業"/>
        <s v="772 配達飲食サービス業"/>
        <s v="771 持ち帰り飲食サービス業"/>
        <s v="796 冠婚葬祭業"/>
        <s v="212 セメント・同製品製造業"/>
        <s v="559 他に分類されない卸売業"/>
        <s v="709 その他の物品賃貸業"/>
        <s v="063 舗装工事業"/>
        <s v="101 清涼飲料製造業"/>
        <s v="131 家具製造業"/>
        <s v="361 上水道業"/>
        <s v="799 他に分類されない生活関連サービス業"/>
        <s v="853 児童福祉事業"/>
        <s v="929 他に分類されない事業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7"/>
        <n v="18"/>
        <n v="19"/>
        <n v="20"/>
        <n v="16"/>
      </sharedItems>
    </cacheField>
    <cacheField name="総数" numFmtId="0" sqlType="4">
      <sharedItems containsSemiMixedTypes="0" containsString="0" containsNumber="1" containsInteger="1" minValue="1" maxValue="1443" count="111">
        <n v="1443"/>
        <n v="1088"/>
        <n v="826"/>
        <n v="812"/>
        <n v="797"/>
        <n v="773"/>
        <n v="688"/>
        <n v="610"/>
        <n v="558"/>
        <n v="543"/>
        <n v="540"/>
        <n v="516"/>
        <n v="504"/>
        <n v="489"/>
        <n v="421"/>
        <n v="404"/>
        <n v="398"/>
        <n v="391"/>
        <n v="386"/>
        <n v="508"/>
        <n v="461"/>
        <n v="275"/>
        <n v="243"/>
        <n v="217"/>
        <n v="196"/>
        <n v="193"/>
        <n v="185"/>
        <n v="179"/>
        <n v="173"/>
        <n v="162"/>
        <n v="158"/>
        <n v="154"/>
        <n v="152"/>
        <n v="150"/>
        <n v="147"/>
        <n v="144"/>
        <n v="133"/>
        <n v="132"/>
        <n v="123"/>
        <n v="79"/>
        <n v="69"/>
        <n v="52"/>
        <n v="51"/>
        <n v="35"/>
        <n v="33"/>
        <n v="32"/>
        <n v="31"/>
        <n v="30"/>
        <n v="29"/>
        <n v="28"/>
        <n v="27"/>
        <n v="26"/>
        <n v="25"/>
        <n v="85"/>
        <n v="61"/>
        <n v="53"/>
        <n v="47"/>
        <n v="40"/>
        <n v="38"/>
        <n v="37"/>
        <n v="34"/>
        <n v="22"/>
        <n v="20"/>
        <n v="19"/>
        <n v="77"/>
        <n v="62"/>
        <n v="46"/>
        <n v="18"/>
        <n v="17"/>
        <n v="15"/>
        <n v="14"/>
        <n v="56"/>
        <n v="45"/>
        <n v="24"/>
        <n v="23"/>
        <n v="21"/>
        <n v="16"/>
        <n v="168"/>
        <n v="115"/>
        <n v="97"/>
        <n v="91"/>
        <n v="82"/>
        <n v="81"/>
        <n v="68"/>
        <n v="63"/>
        <n v="59"/>
        <n v="58"/>
        <n v="57"/>
        <n v="48"/>
        <n v="44"/>
        <n v="43"/>
        <n v="42"/>
        <n v="41"/>
        <n v="88"/>
        <n v="54"/>
        <n v="76"/>
        <n v="49"/>
        <n v="13"/>
        <n v="12"/>
        <n v="11"/>
        <n v="9"/>
        <n v="8"/>
        <n v="7"/>
        <n v="6"/>
        <n v="10"/>
        <n v="5"/>
        <n v="4"/>
        <n v="3"/>
        <n v="2"/>
        <n v="39"/>
        <n v="1"/>
      </sharedItems>
    </cacheField>
    <cacheField name="構成比" numFmtId="0" sqlType="3">
      <sharedItems containsSemiMixedTypes="0" containsString="0" containsNumber="1" minValue="1.28" maxValue="21.74" count="231">
        <n v="5.16"/>
        <n v="3.89"/>
        <n v="2.95"/>
        <n v="2.9"/>
        <n v="2.85"/>
        <n v="2.76"/>
        <n v="2.46"/>
        <n v="2.1800000000000002"/>
        <n v="1.99"/>
        <n v="1.94"/>
        <n v="1.93"/>
        <n v="1.84"/>
        <n v="1.8"/>
        <n v="1.75"/>
        <n v="1.5"/>
        <n v="1.44"/>
        <n v="1.42"/>
        <n v="1.4"/>
        <n v="1.38"/>
        <n v="5.61"/>
        <n v="5.09"/>
        <n v="3.04"/>
        <n v="2.68"/>
        <n v="2.4"/>
        <n v="2.16"/>
        <n v="2.13"/>
        <n v="2.04"/>
        <n v="1.98"/>
        <n v="1.91"/>
        <n v="1.79"/>
        <n v="1.74"/>
        <n v="1.7"/>
        <n v="1.68"/>
        <n v="1.66"/>
        <n v="1.62"/>
        <n v="1.59"/>
        <n v="1.47"/>
        <n v="1.46"/>
        <n v="1.36"/>
        <n v="5.07"/>
        <n v="4.43"/>
        <n v="3.34"/>
        <n v="3.27"/>
        <n v="2.25"/>
        <n v="2.12"/>
        <n v="2.0499999999999998"/>
        <n v="1.92"/>
        <n v="1.86"/>
        <n v="1.73"/>
        <n v="1.67"/>
        <n v="1.6"/>
        <n v="5.74"/>
        <n v="4.12"/>
        <n v="3.58"/>
        <n v="3.17"/>
        <n v="2.7"/>
        <n v="2.57"/>
        <n v="2.5"/>
        <n v="2.2999999999999998"/>
        <n v="1.96"/>
        <n v="1.89"/>
        <n v="1.82"/>
        <n v="1.76"/>
        <n v="1.49"/>
        <n v="1.35"/>
        <n v="1.28"/>
        <n v="7.53"/>
        <n v="6.06"/>
        <n v="4.5"/>
        <n v="3.13"/>
        <n v="2.93"/>
        <n v="2.83"/>
        <n v="2.15"/>
        <n v="1.37"/>
        <n v="4.18"/>
        <n v="4.09"/>
        <n v="3.09"/>
        <n v="3"/>
        <n v="2.82"/>
        <n v="2.4500000000000002"/>
        <n v="2.36"/>
        <n v="2.09"/>
        <n v="1.64"/>
        <n v="1.45"/>
        <n v="5.66"/>
        <n v="3.87"/>
        <n v="3.07"/>
        <n v="2.73"/>
        <n v="2.29"/>
        <n v="1.95"/>
        <n v="1.55"/>
        <n v="1.48"/>
        <n v="1.41"/>
        <n v="5.97"/>
        <n v="4.6100000000000003"/>
        <n v="3.66"/>
        <n v="3.25"/>
        <n v="3.05"/>
        <n v="2.58"/>
        <n v="2.5099999999999998"/>
        <n v="2.37"/>
        <n v="2.17"/>
        <n v="2.1"/>
        <n v="2.0299999999999998"/>
        <n v="1.69"/>
        <n v="1.29"/>
        <n v="5.98"/>
        <n v="3.39"/>
        <n v="3.31"/>
        <n v="3.23"/>
        <n v="3.15"/>
        <n v="2.44"/>
        <n v="2.2000000000000002"/>
        <n v="1.97"/>
        <n v="1.81"/>
        <n v="1.65"/>
        <n v="1.57"/>
        <n v="8.61"/>
        <n v="5.34"/>
        <n v="3.16"/>
        <n v="2.0699999999999998"/>
        <n v="1.85"/>
        <n v="1.63"/>
        <n v="1.53"/>
        <n v="1.31"/>
        <n v="6.43"/>
        <n v="4.3899999999999997"/>
        <n v="3.8"/>
        <n v="3.51"/>
        <n v="3.22"/>
        <n v="2.63"/>
        <n v="2.34"/>
        <n v="6.16"/>
        <n v="5.13"/>
        <n v="3.49"/>
        <n v="3.08"/>
        <n v="2.67"/>
        <n v="2.2599999999999998"/>
        <n v="7.83"/>
        <n v="5.22"/>
        <n v="4.3499999999999996"/>
        <n v="3.48"/>
        <n v="2.61"/>
        <n v="10.77"/>
        <n v="6.67"/>
        <n v="5.64"/>
        <n v="4.62"/>
        <n v="2.56"/>
        <n v="1.54"/>
        <n v="5.53"/>
        <n v="4.1500000000000004"/>
        <n v="3.36"/>
        <n v="2.96"/>
        <n v="2.77"/>
        <n v="1.78"/>
        <n v="1.58"/>
        <n v="6.35"/>
        <n v="5.82"/>
        <n v="4.2300000000000004"/>
        <n v="3.7"/>
        <n v="2.65"/>
        <n v="6.38"/>
        <n v="4.7300000000000004"/>
        <n v="4.29"/>
        <n v="3.3"/>
        <n v="2.97"/>
        <n v="2.5299999999999998"/>
        <n v="2.31"/>
        <n v="1.87"/>
        <n v="6.81"/>
        <n v="5.1100000000000003"/>
        <n v="3.83"/>
        <n v="3.4"/>
        <n v="2.98"/>
        <n v="2.5499999999999998"/>
        <n v="4.0999999999999996"/>
        <n v="7.56"/>
        <n v="4.8899999999999997"/>
        <n v="4.4400000000000004"/>
        <n v="4"/>
        <n v="2.2200000000000002"/>
        <n v="1.33"/>
        <n v="8.68"/>
        <n v="3.77"/>
        <n v="2.64"/>
        <n v="1.51"/>
        <n v="7.49"/>
        <n v="4.1100000000000003"/>
        <n v="3.38"/>
        <n v="3.14"/>
        <n v="2.66"/>
        <n v="2.42"/>
        <n v="14.63"/>
        <n v="5.23"/>
        <n v="2.79"/>
        <n v="1.39"/>
        <n v="6.55"/>
        <n v="5.91"/>
        <n v="3.35"/>
        <n v="3.19"/>
        <n v="2.2400000000000002"/>
        <n v="4.84"/>
        <n v="4.3"/>
        <n v="3.76"/>
        <n v="1.88"/>
        <n v="1.61"/>
        <n v="10.87"/>
        <n v="3.26"/>
        <n v="2.72"/>
        <n v="5.41"/>
        <n v="4.5599999999999996"/>
        <n v="4.2699999999999996"/>
        <n v="4.13"/>
        <n v="3.28"/>
        <n v="2.2799999999999998"/>
        <n v="1.71"/>
        <n v="6.84"/>
        <n v="3.42"/>
        <n v="15.84"/>
        <n v="5.94"/>
        <n v="4.95"/>
        <n v="3.96"/>
        <n v="21.74"/>
        <n v="13.04"/>
        <n v="8.6999999999999993"/>
        <n v="5.25"/>
        <n v="3.55"/>
        <n v="3.24"/>
        <n v="2.62"/>
        <n v="2.4700000000000002"/>
        <n v="2.0099999999999998"/>
      </sharedItems>
    </cacheField>
    <cacheField name="総数（個人）" numFmtId="0" sqlType="4">
      <sharedItems containsSemiMixedTypes="0" containsString="0" containsNumber="1" containsInteger="1" minValue="0" maxValue="1362" count="98">
        <n v="1362"/>
        <n v="761"/>
        <n v="786"/>
        <n v="801"/>
        <n v="309"/>
        <n v="730"/>
        <n v="558"/>
        <n v="486"/>
        <n v="499"/>
        <n v="444"/>
        <n v="521"/>
        <n v="504"/>
        <n v="424"/>
        <n v="428"/>
        <n v="260"/>
        <n v="336"/>
        <n v="190"/>
        <n v="201"/>
        <n v="349"/>
        <n v="191"/>
        <n v="318"/>
        <n v="419"/>
        <n v="258"/>
        <n v="238"/>
        <n v="164"/>
        <n v="27"/>
        <n v="166"/>
        <n v="170"/>
        <n v="171"/>
        <n v="141"/>
        <n v="52"/>
        <n v="103"/>
        <n v="118"/>
        <n v="147"/>
        <n v="111"/>
        <n v="21"/>
        <n v="28"/>
        <n v="65"/>
        <n v="33"/>
        <n v="59"/>
        <n v="68"/>
        <n v="50"/>
        <n v="51"/>
        <n v="29"/>
        <n v="32"/>
        <n v="18"/>
        <n v="30"/>
        <n v="16"/>
        <n v="11"/>
        <n v="6"/>
        <n v="23"/>
        <n v="19"/>
        <n v="24"/>
        <n v="83"/>
        <n v="53"/>
        <n v="45"/>
        <n v="39"/>
        <n v="34"/>
        <n v="26"/>
        <n v="25"/>
        <n v="14"/>
        <n v="17"/>
        <n v="67"/>
        <n v="58"/>
        <n v="44"/>
        <n v="15"/>
        <n v="12"/>
        <n v="13"/>
        <n v="3"/>
        <n v="55"/>
        <n v="38"/>
        <n v="42"/>
        <n v="22"/>
        <n v="10"/>
        <n v="5"/>
        <n v="162"/>
        <n v="94"/>
        <n v="90"/>
        <n v="79"/>
        <n v="47"/>
        <n v="57"/>
        <n v="40"/>
        <n v="88"/>
        <n v="66"/>
        <n v="46"/>
        <n v="41"/>
        <n v="7"/>
        <n v="35"/>
        <n v="20"/>
        <n v="9"/>
        <n v="2"/>
        <n v="8"/>
        <n v="0"/>
        <n v="4"/>
        <n v="1"/>
        <n v="31"/>
        <n v="36"/>
        <n v="37"/>
      </sharedItems>
    </cacheField>
    <cacheField name="構成比（個人）" numFmtId="0" sqlType="3">
      <sharedItems containsSemiMixedTypes="0" containsString="0" containsNumber="1" minValue="0" maxValue="23.53" count="289">
        <n v="7.38"/>
        <n v="4.13"/>
        <n v="4.26"/>
        <n v="4.34"/>
        <n v="1.67"/>
        <n v="3.96"/>
        <n v="3.02"/>
        <n v="2.63"/>
        <n v="2.7"/>
        <n v="2.41"/>
        <n v="2.82"/>
        <n v="2.73"/>
        <n v="2.2999999999999998"/>
        <n v="2.3199999999999998"/>
        <n v="1.41"/>
        <n v="1.82"/>
        <n v="1.03"/>
        <n v="1.0900000000000001"/>
        <n v="1.89"/>
        <n v="1.04"/>
        <n v="6.47"/>
        <n v="8.52"/>
        <n v="5.25"/>
        <n v="4.84"/>
        <n v="3.34"/>
        <n v="0.55000000000000004"/>
        <n v="3.38"/>
        <n v="3.46"/>
        <n v="3.48"/>
        <n v="2.87"/>
        <n v="1.06"/>
        <n v="2.1"/>
        <n v="2.4"/>
        <n v="2.99"/>
        <n v="2.2599999999999998"/>
        <n v="0.43"/>
        <n v="0.56999999999999995"/>
        <n v="1.32"/>
        <n v="0.67"/>
        <n v="5.72"/>
        <n v="6.59"/>
        <n v="4.9400000000000004"/>
        <n v="2.81"/>
        <n v="3.1"/>
        <n v="2.0299999999999998"/>
        <n v="1.74"/>
        <n v="2.91"/>
        <n v="1.55"/>
        <n v="1.07"/>
        <n v="0.57999999999999996"/>
        <n v="2.23"/>
        <n v="1.84"/>
        <n v="2.33"/>
        <n v="7.84"/>
        <n v="4.91"/>
        <n v="5"/>
        <n v="4.25"/>
        <n v="3.68"/>
        <n v="3.21"/>
        <n v="1.7"/>
        <n v="2.83"/>
        <n v="2.46"/>
        <n v="2.74"/>
        <n v="2.5499999999999998"/>
        <n v="2.17"/>
        <n v="2.36"/>
        <n v="1.51"/>
        <n v="1.61"/>
        <n v="8.61"/>
        <n v="7.46"/>
        <n v="5.66"/>
        <n v="4.1100000000000003"/>
        <n v="3.73"/>
        <n v="3.08"/>
        <n v="1.93"/>
        <n v="1.54"/>
        <n v="2.06"/>
        <n v="2.31"/>
        <n v="2.19"/>
        <n v="0.39"/>
        <n v="1.8"/>
        <n v="6.93"/>
        <n v="4.79"/>
        <n v="5.29"/>
        <n v="3.53"/>
        <n v="4.03"/>
        <n v="3.65"/>
        <n v="3.4"/>
        <n v="3.15"/>
        <n v="2.77"/>
        <n v="1.26"/>
        <n v="2.64"/>
        <n v="2.02"/>
        <n v="2.14"/>
        <n v="1.64"/>
        <n v="0.63"/>
        <n v="1.76"/>
        <n v="7.94"/>
        <n v="5.44"/>
        <n v="4.6100000000000003"/>
        <n v="4.41"/>
        <n v="1.37"/>
        <n v="3.87"/>
        <n v="2.69"/>
        <n v="2.79"/>
        <n v="2.5"/>
        <n v="1.96"/>
        <n v="2.2000000000000002"/>
        <n v="0.73"/>
        <n v="1.42"/>
        <n v="1.47"/>
        <n v="1.1299999999999999"/>
        <n v="1.57"/>
        <n v="1.62"/>
        <n v="1.91"/>
        <n v="8.16"/>
        <n v="6.12"/>
        <n v="4.3600000000000003"/>
        <n v="4.2699999999999996"/>
        <n v="4.08"/>
        <n v="4.17"/>
        <n v="3.8"/>
        <n v="0.65"/>
        <n v="2.97"/>
        <n v="2.04"/>
        <n v="1.95"/>
        <n v="1.48"/>
        <n v="7.88"/>
        <n v="3.82"/>
        <n v="4.75"/>
        <n v="4.63"/>
        <n v="4.0599999999999996"/>
        <n v="3.94"/>
        <n v="2.9"/>
        <n v="3.01"/>
        <n v="2.4300000000000002"/>
        <n v="1.85"/>
        <n v="1.39"/>
        <n v="0.81"/>
        <n v="12.76"/>
        <n v="8.26"/>
        <n v="1.69"/>
        <n v="5.07"/>
        <n v="0.56000000000000005"/>
        <n v="4.88"/>
        <n v="3.56"/>
        <n v="3.19"/>
        <n v="2.25"/>
        <n v="1.88"/>
        <n v="0.94"/>
        <n v="1.31"/>
        <n v="0.38"/>
        <n v="1.5"/>
        <n v="0"/>
        <n v="4.3499999999999996"/>
        <n v="4.71"/>
        <n v="3.62"/>
        <n v="3.99"/>
        <n v="3.26"/>
        <n v="2.54"/>
        <n v="1.45"/>
        <n v="7.67"/>
        <n v="2.65"/>
        <n v="4.2300000000000004"/>
        <n v="3.7"/>
        <n v="3.97"/>
        <n v="3.44"/>
        <n v="3.17"/>
        <n v="2.12"/>
        <n v="1.59"/>
        <n v="0.79"/>
        <n v="7.06"/>
        <n v="2.35"/>
        <n v="5.88"/>
        <n v="1.18"/>
        <n v="13.33"/>
        <n v="7.33"/>
        <n v="4.67"/>
        <n v="6"/>
        <n v="3.33"/>
        <n v="2"/>
        <n v="2.67"/>
        <n v="1.33"/>
        <n v="6.58"/>
        <n v="4.74"/>
        <n v="3.42"/>
        <n v="4.21"/>
        <n v="3.95"/>
        <n v="1.58"/>
        <n v="3.16"/>
        <n v="2.11"/>
        <n v="2.89"/>
        <n v="2.37"/>
        <n v="1.05"/>
        <n v="6.52"/>
        <n v="7.25"/>
        <n v="0.72"/>
        <n v="5.04"/>
        <n v="5.93"/>
        <n v="4.45"/>
        <n v="4.3"/>
        <n v="3.86"/>
        <n v="3.41"/>
        <n v="2.08"/>
        <n v="2.52"/>
        <n v="8.11"/>
        <n v="8.65"/>
        <n v="4.8600000000000003"/>
        <n v="3.24"/>
        <n v="4.32"/>
        <n v="3.78"/>
        <n v="2.16"/>
        <n v="1.08"/>
        <n v="7.1"/>
        <n v="3.23"/>
        <n v="5.16"/>
        <n v="2.58"/>
        <n v="1.29"/>
        <n v="1.94"/>
        <n v="7.69"/>
        <n v="5.92"/>
        <n v="5.33"/>
        <n v="3.55"/>
        <n v="1.78"/>
        <n v="2.96"/>
        <n v="3.54"/>
        <n v="5.56"/>
        <n v="4.55"/>
        <n v="5.05"/>
        <n v="4.04"/>
        <n v="3.03"/>
        <n v="2.5299999999999998"/>
        <n v="1.52"/>
        <n v="1.01"/>
        <n v="2.88"/>
        <n v="3.6"/>
        <n v="1.44"/>
        <n v="10.5"/>
        <n v="6.85"/>
        <n v="4.57"/>
        <n v="5.0199999999999996"/>
        <n v="3.2"/>
        <n v="1.83"/>
        <n v="2.2799999999999998"/>
        <n v="0.91"/>
        <n v="7.52"/>
        <n v="8.74"/>
        <n v="5.83"/>
        <n v="2.1800000000000002"/>
        <n v="5.0999999999999996"/>
        <n v="3.64"/>
        <n v="1.21"/>
        <n v="0.97"/>
        <n v="1.46"/>
        <n v="0.49"/>
        <n v="6.35"/>
        <n v="3.57"/>
        <n v="1.98"/>
        <n v="2.78"/>
        <n v="2.38"/>
        <n v="13.19"/>
        <n v="7.64"/>
        <n v="3.47"/>
        <n v="0.69"/>
        <n v="6.54"/>
        <n v="5.65"/>
        <n v="5.12"/>
        <n v="4.42"/>
        <n v="3.36"/>
        <n v="3.89"/>
        <n v="3.18"/>
        <n v="1.77"/>
        <n v="5.26"/>
        <n v="6.32"/>
        <n v="11.11"/>
        <n v="8.33"/>
        <n v="6.94"/>
        <n v="23.53"/>
        <n v="17.649999999999999"/>
        <n v="11.76"/>
        <n v="8.81"/>
        <n v="6.65"/>
        <n v="4.5"/>
        <n v="3.72"/>
        <n v="3.13"/>
        <n v="0.78"/>
        <n v="2.94"/>
        <n v="2.15"/>
        <n v="1.17"/>
      </sharedItems>
    </cacheField>
    <cacheField name="総数（法人）" numFmtId="0" sqlType="4">
      <sharedItems containsSemiMixedTypes="0" containsString="0" containsNumber="1" containsInteger="1" minValue="0" maxValue="488" count="57">
        <n v="81"/>
        <n v="326"/>
        <n v="40"/>
        <n v="11"/>
        <n v="488"/>
        <n v="43"/>
        <n v="128"/>
        <n v="120"/>
        <n v="59"/>
        <n v="99"/>
        <n v="19"/>
        <n v="12"/>
        <n v="79"/>
        <n v="61"/>
        <n v="161"/>
        <n v="84"/>
        <n v="201"/>
        <n v="197"/>
        <n v="42"/>
        <n v="195"/>
        <n v="190"/>
        <n v="17"/>
        <n v="5"/>
        <n v="53"/>
        <n v="169"/>
        <n v="27"/>
        <n v="15"/>
        <n v="8"/>
        <n v="32"/>
        <n v="107"/>
        <n v="54"/>
        <n v="36"/>
        <n v="46"/>
        <n v="123"/>
        <n v="105"/>
        <n v="67"/>
        <n v="90"/>
        <n v="20"/>
        <n v="1"/>
        <n v="2"/>
        <n v="0"/>
        <n v="6"/>
        <n v="3"/>
        <n v="22"/>
        <n v="4"/>
        <n v="7"/>
        <n v="10"/>
        <n v="14"/>
        <n v="13"/>
        <n v="26"/>
        <n v="16"/>
        <n v="29"/>
        <n v="18"/>
        <n v="9"/>
        <n v="30"/>
        <n v="23"/>
        <n v="24"/>
      </sharedItems>
    </cacheField>
    <cacheField name="構成比（法人）" numFmtId="0" sqlType="3">
      <sharedItems containsSemiMixedTypes="0" containsString="0" containsNumber="1" minValue="0" maxValue="33.33" count="193">
        <n v="0.88"/>
        <n v="3.55"/>
        <n v="0.44"/>
        <n v="0.12"/>
        <n v="5.32"/>
        <n v="0.47"/>
        <n v="1.39"/>
        <n v="1.31"/>
        <n v="0.64"/>
        <n v="1.08"/>
        <n v="0.21"/>
        <n v="0.13"/>
        <n v="0.86"/>
        <n v="0.66"/>
        <n v="1.75"/>
        <n v="0.92"/>
        <n v="2.19"/>
        <n v="2.15"/>
        <n v="0.46"/>
        <n v="2.12"/>
        <n v="4.63"/>
        <n v="1.02"/>
        <n v="0.41"/>
        <n v="1.29"/>
        <n v="4.12"/>
        <n v="0.37"/>
        <n v="0.19"/>
        <n v="0.78"/>
        <n v="2.61"/>
        <n v="1.32"/>
        <n v="1.1200000000000001"/>
        <n v="3"/>
        <n v="2.56"/>
        <n v="1.63"/>
        <n v="4"/>
        <n v="0.2"/>
        <n v="0.4"/>
        <n v="0"/>
        <n v="1.2"/>
        <n v="0.6"/>
        <n v="2.4"/>
        <n v="3.8"/>
        <n v="4.4000000000000004"/>
        <n v="0.8"/>
        <n v="1.4"/>
        <n v="1"/>
        <n v="0.5"/>
        <n v="2.0099999999999998"/>
        <n v="0.25"/>
        <n v="4.76"/>
        <n v="1.25"/>
        <n v="3.76"/>
        <n v="1.5"/>
        <n v="0.75"/>
        <n v="4.37"/>
        <n v="0.87"/>
        <n v="2.62"/>
        <n v="6.11"/>
        <n v="5.24"/>
        <n v="0.34"/>
        <n v="2.74"/>
        <n v="1.03"/>
        <n v="2.0499999999999998"/>
        <n v="0.68"/>
        <n v="4.45"/>
        <n v="1.37"/>
        <n v="3.77"/>
        <n v="0.45"/>
        <n v="0.11"/>
        <n v="6.14"/>
        <n v="0.23"/>
        <n v="2.95"/>
        <n v="1.7"/>
        <n v="0.91"/>
        <n v="1.82"/>
        <n v="1.48"/>
        <n v="3.3"/>
        <n v="1.59"/>
        <n v="0.53"/>
        <n v="1.85"/>
        <n v="0.26"/>
        <n v="2.91"/>
        <n v="7.94"/>
        <n v="0.79"/>
        <n v="2.65"/>
        <n v="1.06"/>
        <n v="2.04"/>
        <n v="2.54"/>
        <n v="7.38"/>
        <n v="1.27"/>
        <n v="1.53"/>
        <n v="0.51"/>
        <n v="2.29"/>
        <n v="1.78"/>
        <n v="3.05"/>
        <n v="0.76"/>
        <n v="3.02"/>
        <n v="2.2000000000000002"/>
        <n v="5.49"/>
        <n v="0.55000000000000004"/>
        <n v="6.32"/>
        <n v="0.82"/>
        <n v="0.27"/>
        <n v="1.65"/>
        <n v="2.75"/>
        <n v="1.92"/>
        <n v="1.1000000000000001"/>
        <n v="13.33"/>
        <n v="5"/>
        <n v="3.33"/>
        <n v="6.67"/>
        <n v="1.67"/>
        <n v="10"/>
        <n v="1.01"/>
        <n v="15.15"/>
        <n v="5.05"/>
        <n v="2.02"/>
        <n v="4.04"/>
        <n v="13.04"/>
        <n v="4.3499999999999996"/>
        <n v="8.6999999999999993"/>
        <n v="2.44"/>
        <n v="4.88"/>
        <n v="9.76"/>
        <n v="7.32"/>
        <n v="2.52"/>
        <n v="3.36"/>
        <n v="0.84"/>
        <n v="5.88"/>
        <n v="1.68"/>
        <n v="6.12"/>
        <n v="4.08"/>
        <n v="11.48"/>
        <n v="1.44"/>
        <n v="4.3099999999999996"/>
        <n v="0.48"/>
        <n v="0.96"/>
        <n v="1.91"/>
        <n v="3.35"/>
        <n v="2.87"/>
        <n v="2.39"/>
        <n v="2.08"/>
        <n v="14.58"/>
        <n v="4.17"/>
        <n v="6.25"/>
        <n v="7.89"/>
        <n v="2.63"/>
        <n v="5.26"/>
        <n v="7.84"/>
        <n v="1.96"/>
        <n v="15.69"/>
        <n v="3.92"/>
        <n v="25.81"/>
        <n v="1.61"/>
        <n v="4.84"/>
        <n v="3.23"/>
        <n v="17.690000000000001"/>
        <n v="5.38"/>
        <n v="8.4600000000000009"/>
        <n v="0.77"/>
        <n v="1.54"/>
        <n v="3.08"/>
        <n v="2.31"/>
        <n v="28.36"/>
        <n v="2.99"/>
        <n v="1.49"/>
        <n v="6.5"/>
        <n v="4.5"/>
        <n v="3.5"/>
        <n v="2.5"/>
        <n v="1.72"/>
        <n v="6.03"/>
        <n v="2.59"/>
        <n v="3.45"/>
        <n v="3.03"/>
        <n v="12.12"/>
        <n v="9.09"/>
        <n v="6.06"/>
        <n v="3.28"/>
        <n v="1.64"/>
        <n v="5.74"/>
        <n v="4.92"/>
        <n v="4.0999999999999996"/>
        <n v="33.33"/>
        <n v="5.56"/>
        <n v="11.11"/>
        <n v="32"/>
        <n v="8"/>
        <n v="3.13"/>
        <n v="1.56"/>
        <n v="5.47"/>
        <n v="8.59"/>
        <n v="2.34"/>
      </sharedItems>
    </cacheField>
    <cacheField name="総数（法人以外の団体）" numFmtId="0" sqlType="4">
      <sharedItems containsSemiMixedTypes="0" containsString="0" containsNumber="1" containsInteger="1" minValue="0" maxValue="4" count="4">
        <n v="0"/>
        <n v="1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5">
  <r>
    <x v="0"/>
    <s v="和歌山県"/>
    <x v="0"/>
    <x v="0"/>
    <n v="2"/>
    <n v="0.01"/>
    <n v="0"/>
    <n v="0"/>
    <n v="2"/>
    <n v="0.02"/>
    <x v="0"/>
  </r>
  <r>
    <x v="0"/>
    <s v="和歌山県"/>
    <x v="0"/>
    <x v="1"/>
    <n v="3590"/>
    <n v="12.83"/>
    <n v="1855"/>
    <n v="10.06"/>
    <n v="1735"/>
    <n v="18.899999999999999"/>
    <x v="0"/>
  </r>
  <r>
    <x v="0"/>
    <s v="和歌山県"/>
    <x v="0"/>
    <x v="2"/>
    <n v="2386"/>
    <n v="8.52"/>
    <n v="1211"/>
    <n v="6.56"/>
    <n v="1174"/>
    <n v="12.79"/>
    <x v="1"/>
  </r>
  <r>
    <x v="0"/>
    <s v="和歌山県"/>
    <x v="0"/>
    <x v="3"/>
    <n v="54"/>
    <n v="0.19"/>
    <n v="2"/>
    <n v="0.01"/>
    <n v="40"/>
    <n v="0.44"/>
    <x v="0"/>
  </r>
  <r>
    <x v="0"/>
    <s v="和歌山県"/>
    <x v="0"/>
    <x v="4"/>
    <n v="155"/>
    <n v="0.55000000000000004"/>
    <n v="18"/>
    <n v="0.1"/>
    <n v="137"/>
    <n v="1.49"/>
    <x v="0"/>
  </r>
  <r>
    <x v="0"/>
    <s v="和歌山県"/>
    <x v="0"/>
    <x v="5"/>
    <n v="226"/>
    <n v="0.81"/>
    <n v="39"/>
    <n v="0.21"/>
    <n v="179"/>
    <n v="1.95"/>
    <x v="2"/>
  </r>
  <r>
    <x v="0"/>
    <s v="和歌山県"/>
    <x v="0"/>
    <x v="6"/>
    <n v="7311"/>
    <n v="26.12"/>
    <n v="4876"/>
    <n v="26.43"/>
    <n v="2419"/>
    <n v="26.35"/>
    <x v="3"/>
  </r>
  <r>
    <x v="0"/>
    <s v="和歌山県"/>
    <x v="0"/>
    <x v="7"/>
    <n v="217"/>
    <n v="0.78"/>
    <n v="71"/>
    <n v="0.38"/>
    <n v="146"/>
    <n v="1.59"/>
    <x v="0"/>
  </r>
  <r>
    <x v="0"/>
    <s v="和歌山県"/>
    <x v="0"/>
    <x v="8"/>
    <n v="2418"/>
    <n v="8.64"/>
    <n v="1313"/>
    <n v="7.12"/>
    <n v="1097"/>
    <n v="11.95"/>
    <x v="4"/>
  </r>
  <r>
    <x v="0"/>
    <s v="和歌山県"/>
    <x v="0"/>
    <x v="9"/>
    <n v="1211"/>
    <n v="4.33"/>
    <n v="729"/>
    <n v="3.95"/>
    <n v="467"/>
    <n v="5.09"/>
    <x v="5"/>
  </r>
  <r>
    <x v="0"/>
    <s v="和歌山県"/>
    <x v="0"/>
    <x v="10"/>
    <n v="3461"/>
    <n v="12.37"/>
    <n v="3105"/>
    <n v="16.829999999999998"/>
    <n v="341"/>
    <n v="3.72"/>
    <x v="1"/>
  </r>
  <r>
    <x v="0"/>
    <s v="和歌山県"/>
    <x v="0"/>
    <x v="11"/>
    <n v="3369"/>
    <n v="12.04"/>
    <n v="2890"/>
    <n v="15.67"/>
    <n v="453"/>
    <n v="4.9400000000000004"/>
    <x v="6"/>
  </r>
  <r>
    <x v="0"/>
    <s v="和歌山県"/>
    <x v="0"/>
    <x v="12"/>
    <n v="1064"/>
    <n v="3.8"/>
    <n v="776"/>
    <n v="4.21"/>
    <n v="164"/>
    <n v="1.79"/>
    <x v="7"/>
  </r>
  <r>
    <x v="0"/>
    <s v="和歌山県"/>
    <x v="0"/>
    <x v="13"/>
    <n v="1440"/>
    <n v="5.14"/>
    <n v="971"/>
    <n v="5.26"/>
    <n v="397"/>
    <n v="4.33"/>
    <x v="7"/>
  </r>
  <r>
    <x v="0"/>
    <s v="和歌山県"/>
    <x v="0"/>
    <x v="14"/>
    <n v="1086"/>
    <n v="3.88"/>
    <n v="592"/>
    <n v="3.21"/>
    <n v="428"/>
    <n v="4.66"/>
    <x v="8"/>
  </r>
  <r>
    <x v="0"/>
    <s v="和歌山市"/>
    <x v="1"/>
    <x v="0"/>
    <n v="0"/>
    <n v="0"/>
    <n v="0"/>
    <n v="0"/>
    <n v="0"/>
    <n v="0"/>
    <x v="0"/>
  </r>
  <r>
    <x v="0"/>
    <s v="和歌山市"/>
    <x v="1"/>
    <x v="1"/>
    <n v="989"/>
    <n v="10.92"/>
    <n v="251"/>
    <n v="5.1100000000000003"/>
    <n v="738"/>
    <n v="17.989999999999998"/>
    <x v="0"/>
  </r>
  <r>
    <x v="0"/>
    <s v="和歌山市"/>
    <x v="1"/>
    <x v="2"/>
    <n v="789"/>
    <n v="8.7100000000000009"/>
    <n v="335"/>
    <n v="6.81"/>
    <n v="454"/>
    <n v="11.07"/>
    <x v="0"/>
  </r>
  <r>
    <x v="0"/>
    <s v="和歌山市"/>
    <x v="1"/>
    <x v="3"/>
    <n v="8"/>
    <n v="0.09"/>
    <n v="0"/>
    <n v="0"/>
    <n v="7"/>
    <n v="0.17"/>
    <x v="0"/>
  </r>
  <r>
    <x v="0"/>
    <s v="和歌山市"/>
    <x v="1"/>
    <x v="4"/>
    <n v="86"/>
    <n v="0.95"/>
    <n v="5"/>
    <n v="0.1"/>
    <n v="81"/>
    <n v="1.97"/>
    <x v="0"/>
  </r>
  <r>
    <x v="0"/>
    <s v="和歌山市"/>
    <x v="1"/>
    <x v="5"/>
    <n v="82"/>
    <n v="0.91"/>
    <n v="14"/>
    <n v="0.28000000000000003"/>
    <n v="67"/>
    <n v="1.63"/>
    <x v="1"/>
  </r>
  <r>
    <x v="0"/>
    <s v="和歌山市"/>
    <x v="1"/>
    <x v="6"/>
    <n v="2136"/>
    <n v="23.58"/>
    <n v="1139"/>
    <n v="23.17"/>
    <n v="996"/>
    <n v="24.27"/>
    <x v="1"/>
  </r>
  <r>
    <x v="0"/>
    <s v="和歌山市"/>
    <x v="1"/>
    <x v="7"/>
    <n v="102"/>
    <n v="1.1299999999999999"/>
    <n v="21"/>
    <n v="0.43"/>
    <n v="81"/>
    <n v="1.97"/>
    <x v="0"/>
  </r>
  <r>
    <x v="0"/>
    <s v="和歌山市"/>
    <x v="1"/>
    <x v="8"/>
    <n v="1129"/>
    <n v="12.46"/>
    <n v="492"/>
    <n v="10.01"/>
    <n v="636"/>
    <n v="15.5"/>
    <x v="1"/>
  </r>
  <r>
    <x v="0"/>
    <s v="和歌山市"/>
    <x v="1"/>
    <x v="9"/>
    <n v="546"/>
    <n v="6.03"/>
    <n v="272"/>
    <n v="5.53"/>
    <n v="270"/>
    <n v="6.58"/>
    <x v="1"/>
  </r>
  <r>
    <x v="0"/>
    <s v="和歌山市"/>
    <x v="1"/>
    <x v="10"/>
    <n v="913"/>
    <n v="10.08"/>
    <n v="777"/>
    <n v="15.81"/>
    <n v="133"/>
    <n v="3.24"/>
    <x v="0"/>
  </r>
  <r>
    <x v="0"/>
    <s v="和歌山市"/>
    <x v="1"/>
    <x v="11"/>
    <n v="1062"/>
    <n v="11.72"/>
    <n v="861"/>
    <n v="17.510000000000002"/>
    <n v="198"/>
    <n v="4.83"/>
    <x v="5"/>
  </r>
  <r>
    <x v="0"/>
    <s v="和歌山市"/>
    <x v="1"/>
    <x v="12"/>
    <n v="286"/>
    <n v="3.16"/>
    <n v="199"/>
    <n v="4.05"/>
    <n v="82"/>
    <n v="2"/>
    <x v="1"/>
  </r>
  <r>
    <x v="0"/>
    <s v="和歌山市"/>
    <x v="1"/>
    <x v="13"/>
    <n v="516"/>
    <n v="5.7"/>
    <n v="355"/>
    <n v="7.22"/>
    <n v="158"/>
    <n v="3.85"/>
    <x v="0"/>
  </r>
  <r>
    <x v="0"/>
    <s v="和歌山市"/>
    <x v="1"/>
    <x v="14"/>
    <n v="414"/>
    <n v="4.57"/>
    <n v="195"/>
    <n v="3.97"/>
    <n v="202"/>
    <n v="4.92"/>
    <x v="5"/>
  </r>
  <r>
    <x v="0"/>
    <s v="海南市"/>
    <x v="2"/>
    <x v="0"/>
    <n v="1"/>
    <n v="0.06"/>
    <n v="0"/>
    <n v="0"/>
    <n v="1"/>
    <n v="0.2"/>
    <x v="0"/>
  </r>
  <r>
    <x v="0"/>
    <s v="海南市"/>
    <x v="2"/>
    <x v="1"/>
    <n v="161"/>
    <n v="10.33"/>
    <n v="64"/>
    <n v="6.2"/>
    <n v="97"/>
    <n v="19.399999999999999"/>
    <x v="0"/>
  </r>
  <r>
    <x v="0"/>
    <s v="海南市"/>
    <x v="2"/>
    <x v="2"/>
    <n v="244"/>
    <n v="15.65"/>
    <n v="134"/>
    <n v="12.98"/>
    <n v="110"/>
    <n v="22"/>
    <x v="0"/>
  </r>
  <r>
    <x v="0"/>
    <s v="海南市"/>
    <x v="2"/>
    <x v="3"/>
    <n v="4"/>
    <n v="0.26"/>
    <n v="0"/>
    <n v="0"/>
    <n v="2"/>
    <n v="0.4"/>
    <x v="0"/>
  </r>
  <r>
    <x v="0"/>
    <s v="海南市"/>
    <x v="2"/>
    <x v="4"/>
    <n v="3"/>
    <n v="0.19"/>
    <n v="0"/>
    <n v="0"/>
    <n v="3"/>
    <n v="0.6"/>
    <x v="0"/>
  </r>
  <r>
    <x v="0"/>
    <s v="海南市"/>
    <x v="2"/>
    <x v="5"/>
    <n v="19"/>
    <n v="1.22"/>
    <n v="1"/>
    <n v="0.1"/>
    <n v="16"/>
    <n v="3.2"/>
    <x v="0"/>
  </r>
  <r>
    <x v="0"/>
    <s v="海南市"/>
    <x v="2"/>
    <x v="6"/>
    <n v="425"/>
    <n v="27.26"/>
    <n v="288"/>
    <n v="27.91"/>
    <n v="137"/>
    <n v="27.4"/>
    <x v="0"/>
  </r>
  <r>
    <x v="0"/>
    <s v="海南市"/>
    <x v="2"/>
    <x v="7"/>
    <n v="6"/>
    <n v="0.38"/>
    <n v="2"/>
    <n v="0.19"/>
    <n v="4"/>
    <n v="0.8"/>
    <x v="0"/>
  </r>
  <r>
    <x v="0"/>
    <s v="海南市"/>
    <x v="2"/>
    <x v="8"/>
    <n v="142"/>
    <n v="9.11"/>
    <n v="96"/>
    <n v="9.3000000000000007"/>
    <n v="46"/>
    <n v="9.1999999999999993"/>
    <x v="0"/>
  </r>
  <r>
    <x v="0"/>
    <s v="海南市"/>
    <x v="2"/>
    <x v="9"/>
    <n v="50"/>
    <n v="3.21"/>
    <n v="35"/>
    <n v="3.39"/>
    <n v="14"/>
    <n v="2.8"/>
    <x v="0"/>
  </r>
  <r>
    <x v="0"/>
    <s v="海南市"/>
    <x v="2"/>
    <x v="10"/>
    <n v="147"/>
    <n v="9.43"/>
    <n v="137"/>
    <n v="13.28"/>
    <n v="10"/>
    <n v="2"/>
    <x v="0"/>
  </r>
  <r>
    <x v="0"/>
    <s v="海南市"/>
    <x v="2"/>
    <x v="11"/>
    <n v="166"/>
    <n v="10.65"/>
    <n v="151"/>
    <n v="14.63"/>
    <n v="15"/>
    <n v="3"/>
    <x v="0"/>
  </r>
  <r>
    <x v="0"/>
    <s v="海南市"/>
    <x v="2"/>
    <x v="12"/>
    <n v="65"/>
    <n v="4.17"/>
    <n v="46"/>
    <n v="4.46"/>
    <n v="6"/>
    <n v="1.2"/>
    <x v="0"/>
  </r>
  <r>
    <x v="0"/>
    <s v="海南市"/>
    <x v="2"/>
    <x v="13"/>
    <n v="85"/>
    <n v="5.45"/>
    <n v="63"/>
    <n v="6.1"/>
    <n v="19"/>
    <n v="3.8"/>
    <x v="0"/>
  </r>
  <r>
    <x v="0"/>
    <s v="海南市"/>
    <x v="2"/>
    <x v="14"/>
    <n v="41"/>
    <n v="2.63"/>
    <n v="15"/>
    <n v="1.45"/>
    <n v="20"/>
    <n v="4"/>
    <x v="5"/>
  </r>
  <r>
    <x v="0"/>
    <s v="橋本市"/>
    <x v="3"/>
    <x v="0"/>
    <n v="0"/>
    <n v="0"/>
    <n v="0"/>
    <n v="0"/>
    <n v="0"/>
    <n v="0"/>
    <x v="0"/>
  </r>
  <r>
    <x v="0"/>
    <s v="橋本市"/>
    <x v="3"/>
    <x v="1"/>
    <n v="150"/>
    <n v="10.130000000000001"/>
    <n v="98"/>
    <n v="9.25"/>
    <n v="52"/>
    <n v="13.03"/>
    <x v="0"/>
  </r>
  <r>
    <x v="0"/>
    <s v="橋本市"/>
    <x v="3"/>
    <x v="2"/>
    <n v="198"/>
    <n v="13.37"/>
    <n v="122"/>
    <n v="11.52"/>
    <n v="76"/>
    <n v="19.05"/>
    <x v="0"/>
  </r>
  <r>
    <x v="0"/>
    <s v="橋本市"/>
    <x v="3"/>
    <x v="3"/>
    <n v="0"/>
    <n v="0"/>
    <n v="0"/>
    <n v="0"/>
    <n v="0"/>
    <n v="0"/>
    <x v="0"/>
  </r>
  <r>
    <x v="0"/>
    <s v="橋本市"/>
    <x v="3"/>
    <x v="4"/>
    <n v="8"/>
    <n v="0.54"/>
    <n v="1"/>
    <n v="0.09"/>
    <n v="7"/>
    <n v="1.75"/>
    <x v="0"/>
  </r>
  <r>
    <x v="0"/>
    <s v="橋本市"/>
    <x v="3"/>
    <x v="5"/>
    <n v="12"/>
    <n v="0.81"/>
    <n v="3"/>
    <n v="0.28000000000000003"/>
    <n v="8"/>
    <n v="2.0099999999999998"/>
    <x v="1"/>
  </r>
  <r>
    <x v="0"/>
    <s v="橋本市"/>
    <x v="3"/>
    <x v="6"/>
    <n v="342"/>
    <n v="23.09"/>
    <n v="246"/>
    <n v="23.23"/>
    <n v="96"/>
    <n v="24.06"/>
    <x v="0"/>
  </r>
  <r>
    <x v="0"/>
    <s v="橋本市"/>
    <x v="3"/>
    <x v="7"/>
    <n v="8"/>
    <n v="0.54"/>
    <n v="5"/>
    <n v="0.47"/>
    <n v="3"/>
    <n v="0.75"/>
    <x v="0"/>
  </r>
  <r>
    <x v="0"/>
    <s v="橋本市"/>
    <x v="3"/>
    <x v="8"/>
    <n v="133"/>
    <n v="8.98"/>
    <n v="90"/>
    <n v="8.5"/>
    <n v="42"/>
    <n v="10.53"/>
    <x v="1"/>
  </r>
  <r>
    <x v="0"/>
    <s v="橋本市"/>
    <x v="3"/>
    <x v="9"/>
    <n v="69"/>
    <n v="4.66"/>
    <n v="35"/>
    <n v="3.31"/>
    <n v="34"/>
    <n v="8.52"/>
    <x v="0"/>
  </r>
  <r>
    <x v="0"/>
    <s v="橋本市"/>
    <x v="3"/>
    <x v="10"/>
    <n v="161"/>
    <n v="10.87"/>
    <n v="153"/>
    <n v="14.45"/>
    <n v="8"/>
    <n v="2.0099999999999998"/>
    <x v="0"/>
  </r>
  <r>
    <x v="0"/>
    <s v="橋本市"/>
    <x v="3"/>
    <x v="11"/>
    <n v="185"/>
    <n v="12.49"/>
    <n v="155"/>
    <n v="14.64"/>
    <n v="27"/>
    <n v="6.77"/>
    <x v="5"/>
  </r>
  <r>
    <x v="0"/>
    <s v="橋本市"/>
    <x v="3"/>
    <x v="12"/>
    <n v="79"/>
    <n v="5.33"/>
    <n v="61"/>
    <n v="5.76"/>
    <n v="9"/>
    <n v="2.2599999999999998"/>
    <x v="0"/>
  </r>
  <r>
    <x v="0"/>
    <s v="橋本市"/>
    <x v="3"/>
    <x v="13"/>
    <n v="82"/>
    <n v="5.54"/>
    <n v="53"/>
    <n v="5"/>
    <n v="22"/>
    <n v="5.51"/>
    <x v="0"/>
  </r>
  <r>
    <x v="0"/>
    <s v="橋本市"/>
    <x v="3"/>
    <x v="14"/>
    <n v="54"/>
    <n v="3.65"/>
    <n v="37"/>
    <n v="3.49"/>
    <n v="15"/>
    <n v="3.76"/>
    <x v="0"/>
  </r>
  <r>
    <x v="0"/>
    <s v="有田市"/>
    <x v="4"/>
    <x v="0"/>
    <n v="0"/>
    <n v="0"/>
    <n v="0"/>
    <n v="0"/>
    <n v="0"/>
    <n v="0"/>
    <x v="0"/>
  </r>
  <r>
    <x v="0"/>
    <s v="有田市"/>
    <x v="4"/>
    <x v="1"/>
    <n v="139"/>
    <n v="13.59"/>
    <n v="81"/>
    <n v="10.41"/>
    <n v="58"/>
    <n v="25.33"/>
    <x v="0"/>
  </r>
  <r>
    <x v="0"/>
    <s v="有田市"/>
    <x v="4"/>
    <x v="2"/>
    <n v="72"/>
    <n v="7.04"/>
    <n v="42"/>
    <n v="5.4"/>
    <n v="30"/>
    <n v="13.1"/>
    <x v="0"/>
  </r>
  <r>
    <x v="0"/>
    <s v="有田市"/>
    <x v="4"/>
    <x v="3"/>
    <n v="2"/>
    <n v="0.2"/>
    <n v="0"/>
    <n v="0"/>
    <n v="2"/>
    <n v="0.87"/>
    <x v="0"/>
  </r>
  <r>
    <x v="0"/>
    <s v="有田市"/>
    <x v="4"/>
    <x v="4"/>
    <n v="1"/>
    <n v="0.1"/>
    <n v="0"/>
    <n v="0"/>
    <n v="1"/>
    <n v="0.44"/>
    <x v="0"/>
  </r>
  <r>
    <x v="0"/>
    <s v="有田市"/>
    <x v="4"/>
    <x v="5"/>
    <n v="10"/>
    <n v="0.98"/>
    <n v="3"/>
    <n v="0.39"/>
    <n v="7"/>
    <n v="3.06"/>
    <x v="0"/>
  </r>
  <r>
    <x v="0"/>
    <s v="有田市"/>
    <x v="4"/>
    <x v="6"/>
    <n v="291"/>
    <n v="28.45"/>
    <n v="233"/>
    <n v="29.95"/>
    <n v="58"/>
    <n v="25.33"/>
    <x v="0"/>
  </r>
  <r>
    <x v="0"/>
    <s v="有田市"/>
    <x v="4"/>
    <x v="7"/>
    <n v="9"/>
    <n v="0.88"/>
    <n v="8"/>
    <n v="1.03"/>
    <n v="1"/>
    <n v="0.44"/>
    <x v="0"/>
  </r>
  <r>
    <x v="0"/>
    <s v="有田市"/>
    <x v="4"/>
    <x v="8"/>
    <n v="160"/>
    <n v="15.64"/>
    <n v="134"/>
    <n v="17.22"/>
    <n v="25"/>
    <n v="10.92"/>
    <x v="1"/>
  </r>
  <r>
    <x v="0"/>
    <s v="有田市"/>
    <x v="4"/>
    <x v="9"/>
    <n v="31"/>
    <n v="3.03"/>
    <n v="25"/>
    <n v="3.21"/>
    <n v="6"/>
    <n v="2.62"/>
    <x v="0"/>
  </r>
  <r>
    <x v="0"/>
    <s v="有田市"/>
    <x v="4"/>
    <x v="10"/>
    <n v="93"/>
    <n v="9.09"/>
    <n v="85"/>
    <n v="10.93"/>
    <n v="7"/>
    <n v="3.06"/>
    <x v="0"/>
  </r>
  <r>
    <x v="0"/>
    <s v="有田市"/>
    <x v="4"/>
    <x v="11"/>
    <n v="103"/>
    <n v="10.07"/>
    <n v="92"/>
    <n v="11.83"/>
    <n v="11"/>
    <n v="4.8"/>
    <x v="0"/>
  </r>
  <r>
    <x v="0"/>
    <s v="有田市"/>
    <x v="4"/>
    <x v="12"/>
    <n v="47"/>
    <n v="4.59"/>
    <n v="31"/>
    <n v="3.98"/>
    <n v="6"/>
    <n v="2.62"/>
    <x v="0"/>
  </r>
  <r>
    <x v="0"/>
    <s v="有田市"/>
    <x v="4"/>
    <x v="13"/>
    <n v="32"/>
    <n v="3.13"/>
    <n v="23"/>
    <n v="2.96"/>
    <n v="7"/>
    <n v="3.06"/>
    <x v="0"/>
  </r>
  <r>
    <x v="0"/>
    <s v="有田市"/>
    <x v="4"/>
    <x v="14"/>
    <n v="33"/>
    <n v="3.23"/>
    <n v="21"/>
    <n v="2.7"/>
    <n v="10"/>
    <n v="4.37"/>
    <x v="1"/>
  </r>
  <r>
    <x v="0"/>
    <s v="御坊市"/>
    <x v="5"/>
    <x v="0"/>
    <n v="0"/>
    <n v="0"/>
    <n v="0"/>
    <n v="0"/>
    <n v="0"/>
    <n v="0"/>
    <x v="0"/>
  </r>
  <r>
    <x v="0"/>
    <s v="御坊市"/>
    <x v="5"/>
    <x v="1"/>
    <n v="123"/>
    <n v="11.18"/>
    <n v="72"/>
    <n v="9.07"/>
    <n v="51"/>
    <n v="17.47"/>
    <x v="0"/>
  </r>
  <r>
    <x v="0"/>
    <s v="御坊市"/>
    <x v="5"/>
    <x v="2"/>
    <n v="52"/>
    <n v="4.7300000000000004"/>
    <n v="29"/>
    <n v="3.65"/>
    <n v="23"/>
    <n v="7.88"/>
    <x v="0"/>
  </r>
  <r>
    <x v="0"/>
    <s v="御坊市"/>
    <x v="5"/>
    <x v="3"/>
    <n v="0"/>
    <n v="0"/>
    <n v="0"/>
    <n v="0"/>
    <n v="0"/>
    <n v="0"/>
    <x v="0"/>
  </r>
  <r>
    <x v="0"/>
    <s v="御坊市"/>
    <x v="5"/>
    <x v="4"/>
    <n v="4"/>
    <n v="0.36"/>
    <n v="0"/>
    <n v="0"/>
    <n v="4"/>
    <n v="1.37"/>
    <x v="0"/>
  </r>
  <r>
    <x v="0"/>
    <s v="御坊市"/>
    <x v="5"/>
    <x v="5"/>
    <n v="5"/>
    <n v="0.45"/>
    <n v="0"/>
    <n v="0"/>
    <n v="5"/>
    <n v="1.71"/>
    <x v="0"/>
  </r>
  <r>
    <x v="0"/>
    <s v="御坊市"/>
    <x v="5"/>
    <x v="6"/>
    <n v="330"/>
    <n v="30"/>
    <n v="242"/>
    <n v="30.48"/>
    <n v="88"/>
    <n v="30.14"/>
    <x v="0"/>
  </r>
  <r>
    <x v="0"/>
    <s v="御坊市"/>
    <x v="5"/>
    <x v="7"/>
    <n v="8"/>
    <n v="0.73"/>
    <n v="2"/>
    <n v="0.25"/>
    <n v="6"/>
    <n v="2.0499999999999998"/>
    <x v="0"/>
  </r>
  <r>
    <x v="0"/>
    <s v="御坊市"/>
    <x v="5"/>
    <x v="8"/>
    <n v="89"/>
    <n v="8.09"/>
    <n v="59"/>
    <n v="7.43"/>
    <n v="30"/>
    <n v="10.27"/>
    <x v="0"/>
  </r>
  <r>
    <x v="0"/>
    <s v="御坊市"/>
    <x v="5"/>
    <x v="9"/>
    <n v="55"/>
    <n v="5"/>
    <n v="42"/>
    <n v="5.29"/>
    <n v="13"/>
    <n v="4.45"/>
    <x v="0"/>
  </r>
  <r>
    <x v="0"/>
    <s v="御坊市"/>
    <x v="5"/>
    <x v="10"/>
    <n v="165"/>
    <n v="15"/>
    <n v="150"/>
    <n v="18.89"/>
    <n v="14"/>
    <n v="4.79"/>
    <x v="0"/>
  </r>
  <r>
    <x v="0"/>
    <s v="御坊市"/>
    <x v="5"/>
    <x v="11"/>
    <n v="134"/>
    <n v="12.18"/>
    <n v="116"/>
    <n v="14.61"/>
    <n v="16"/>
    <n v="5.48"/>
    <x v="1"/>
  </r>
  <r>
    <x v="0"/>
    <s v="御坊市"/>
    <x v="5"/>
    <x v="12"/>
    <n v="41"/>
    <n v="3.73"/>
    <n v="33"/>
    <n v="4.16"/>
    <n v="6"/>
    <n v="2.0499999999999998"/>
    <x v="1"/>
  </r>
  <r>
    <x v="0"/>
    <s v="御坊市"/>
    <x v="5"/>
    <x v="13"/>
    <n v="53"/>
    <n v="4.82"/>
    <n v="31"/>
    <n v="3.9"/>
    <n v="15"/>
    <n v="5.14"/>
    <x v="5"/>
  </r>
  <r>
    <x v="0"/>
    <s v="御坊市"/>
    <x v="5"/>
    <x v="14"/>
    <n v="41"/>
    <n v="3.73"/>
    <n v="18"/>
    <n v="2.27"/>
    <n v="21"/>
    <n v="7.19"/>
    <x v="1"/>
  </r>
  <r>
    <x v="0"/>
    <s v="田辺市"/>
    <x v="6"/>
    <x v="0"/>
    <n v="1"/>
    <n v="0.03"/>
    <n v="0"/>
    <n v="0"/>
    <n v="1"/>
    <n v="0.11"/>
    <x v="0"/>
  </r>
  <r>
    <x v="0"/>
    <s v="田辺市"/>
    <x v="6"/>
    <x v="1"/>
    <n v="350"/>
    <n v="11.79"/>
    <n v="205"/>
    <n v="10.039999999999999"/>
    <n v="145"/>
    <n v="16.48"/>
    <x v="0"/>
  </r>
  <r>
    <x v="0"/>
    <s v="田辺市"/>
    <x v="6"/>
    <x v="2"/>
    <n v="220"/>
    <n v="7.41"/>
    <n v="118"/>
    <n v="5.78"/>
    <n v="101"/>
    <n v="11.48"/>
    <x v="1"/>
  </r>
  <r>
    <x v="0"/>
    <s v="田辺市"/>
    <x v="6"/>
    <x v="3"/>
    <n v="5"/>
    <n v="0.17"/>
    <n v="0"/>
    <n v="0"/>
    <n v="5"/>
    <n v="0.56999999999999995"/>
    <x v="0"/>
  </r>
  <r>
    <x v="0"/>
    <s v="田辺市"/>
    <x v="6"/>
    <x v="4"/>
    <n v="16"/>
    <n v="0.54"/>
    <n v="3"/>
    <n v="0.15"/>
    <n v="13"/>
    <n v="1.48"/>
    <x v="0"/>
  </r>
  <r>
    <x v="0"/>
    <s v="田辺市"/>
    <x v="6"/>
    <x v="5"/>
    <n v="23"/>
    <n v="0.77"/>
    <n v="2"/>
    <n v="0.1"/>
    <n v="19"/>
    <n v="2.16"/>
    <x v="5"/>
  </r>
  <r>
    <x v="0"/>
    <s v="田辺市"/>
    <x v="6"/>
    <x v="6"/>
    <n v="799"/>
    <n v="26.91"/>
    <n v="514"/>
    <n v="25.18"/>
    <n v="282"/>
    <n v="32.049999999999997"/>
    <x v="7"/>
  </r>
  <r>
    <x v="0"/>
    <s v="田辺市"/>
    <x v="6"/>
    <x v="7"/>
    <n v="31"/>
    <n v="1.04"/>
    <n v="11"/>
    <n v="0.54"/>
    <n v="20"/>
    <n v="2.27"/>
    <x v="0"/>
  </r>
  <r>
    <x v="0"/>
    <s v="田辺市"/>
    <x v="6"/>
    <x v="8"/>
    <n v="194"/>
    <n v="6.53"/>
    <n v="95"/>
    <n v="4.6500000000000004"/>
    <n v="97"/>
    <n v="11.02"/>
    <x v="5"/>
  </r>
  <r>
    <x v="0"/>
    <s v="田辺市"/>
    <x v="6"/>
    <x v="9"/>
    <n v="110"/>
    <n v="3.7"/>
    <n v="85"/>
    <n v="4.16"/>
    <n v="20"/>
    <n v="2.27"/>
    <x v="0"/>
  </r>
  <r>
    <x v="0"/>
    <s v="田辺市"/>
    <x v="6"/>
    <x v="10"/>
    <n v="472"/>
    <n v="15.9"/>
    <n v="437"/>
    <n v="21.41"/>
    <n v="34"/>
    <n v="3.86"/>
    <x v="1"/>
  </r>
  <r>
    <x v="0"/>
    <s v="田辺市"/>
    <x v="6"/>
    <x v="11"/>
    <n v="377"/>
    <n v="12.7"/>
    <n v="331"/>
    <n v="16.22"/>
    <n v="43"/>
    <n v="4.8899999999999997"/>
    <x v="1"/>
  </r>
  <r>
    <x v="0"/>
    <s v="田辺市"/>
    <x v="6"/>
    <x v="12"/>
    <n v="105"/>
    <n v="3.54"/>
    <n v="80"/>
    <n v="3.92"/>
    <n v="14"/>
    <n v="1.59"/>
    <x v="0"/>
  </r>
  <r>
    <x v="0"/>
    <s v="田辺市"/>
    <x v="6"/>
    <x v="13"/>
    <n v="154"/>
    <n v="5.19"/>
    <n v="96"/>
    <n v="4.7"/>
    <n v="41"/>
    <n v="4.66"/>
    <x v="0"/>
  </r>
  <r>
    <x v="0"/>
    <s v="田辺市"/>
    <x v="6"/>
    <x v="14"/>
    <n v="112"/>
    <n v="3.77"/>
    <n v="64"/>
    <n v="3.14"/>
    <n v="45"/>
    <n v="5.1100000000000003"/>
    <x v="0"/>
  </r>
  <r>
    <x v="0"/>
    <s v="新宮市"/>
    <x v="7"/>
    <x v="0"/>
    <n v="0"/>
    <n v="0"/>
    <n v="0"/>
    <n v="0"/>
    <n v="0"/>
    <n v="0"/>
    <x v="0"/>
  </r>
  <r>
    <x v="0"/>
    <s v="新宮市"/>
    <x v="7"/>
    <x v="1"/>
    <n v="139"/>
    <n v="9.42"/>
    <n v="68"/>
    <n v="6.31"/>
    <n v="71"/>
    <n v="18.78"/>
    <x v="0"/>
  </r>
  <r>
    <x v="0"/>
    <s v="新宮市"/>
    <x v="7"/>
    <x v="2"/>
    <n v="59"/>
    <n v="4"/>
    <n v="30"/>
    <n v="2.78"/>
    <n v="29"/>
    <n v="7.67"/>
    <x v="0"/>
  </r>
  <r>
    <x v="0"/>
    <s v="新宮市"/>
    <x v="7"/>
    <x v="3"/>
    <n v="4"/>
    <n v="0.27"/>
    <n v="0"/>
    <n v="0"/>
    <n v="4"/>
    <n v="1.06"/>
    <x v="0"/>
  </r>
  <r>
    <x v="0"/>
    <s v="新宮市"/>
    <x v="7"/>
    <x v="4"/>
    <n v="10"/>
    <n v="0.68"/>
    <n v="2"/>
    <n v="0.19"/>
    <n v="8"/>
    <n v="2.12"/>
    <x v="0"/>
  </r>
  <r>
    <x v="0"/>
    <s v="新宮市"/>
    <x v="7"/>
    <x v="5"/>
    <n v="5"/>
    <n v="0.34"/>
    <n v="0"/>
    <n v="0"/>
    <n v="5"/>
    <n v="1.32"/>
    <x v="0"/>
  </r>
  <r>
    <x v="0"/>
    <s v="新宮市"/>
    <x v="7"/>
    <x v="6"/>
    <n v="419"/>
    <n v="28.41"/>
    <n v="289"/>
    <n v="26.81"/>
    <n v="130"/>
    <n v="34.39"/>
    <x v="0"/>
  </r>
  <r>
    <x v="0"/>
    <s v="新宮市"/>
    <x v="7"/>
    <x v="7"/>
    <n v="14"/>
    <n v="0.95"/>
    <n v="3"/>
    <n v="0.28000000000000003"/>
    <n v="11"/>
    <n v="2.91"/>
    <x v="0"/>
  </r>
  <r>
    <x v="0"/>
    <s v="新宮市"/>
    <x v="7"/>
    <x v="8"/>
    <n v="131"/>
    <n v="8.8800000000000008"/>
    <n v="90"/>
    <n v="8.35"/>
    <n v="40"/>
    <n v="10.58"/>
    <x v="1"/>
  </r>
  <r>
    <x v="0"/>
    <s v="新宮市"/>
    <x v="7"/>
    <x v="9"/>
    <n v="47"/>
    <n v="3.19"/>
    <n v="35"/>
    <n v="3.25"/>
    <n v="11"/>
    <n v="2.91"/>
    <x v="0"/>
  </r>
  <r>
    <x v="0"/>
    <s v="新宮市"/>
    <x v="7"/>
    <x v="10"/>
    <n v="275"/>
    <n v="18.64"/>
    <n v="258"/>
    <n v="23.93"/>
    <n v="17"/>
    <n v="4.5"/>
    <x v="0"/>
  </r>
  <r>
    <x v="0"/>
    <s v="新宮市"/>
    <x v="7"/>
    <x v="11"/>
    <n v="190"/>
    <n v="12.88"/>
    <n v="175"/>
    <n v="16.23"/>
    <n v="13"/>
    <n v="3.44"/>
    <x v="0"/>
  </r>
  <r>
    <x v="0"/>
    <s v="新宮市"/>
    <x v="7"/>
    <x v="12"/>
    <n v="50"/>
    <n v="3.39"/>
    <n v="47"/>
    <n v="4.3600000000000003"/>
    <n v="3"/>
    <n v="0.79"/>
    <x v="0"/>
  </r>
  <r>
    <x v="0"/>
    <s v="新宮市"/>
    <x v="7"/>
    <x v="13"/>
    <n v="80"/>
    <n v="5.42"/>
    <n v="51"/>
    <n v="4.7300000000000004"/>
    <n v="18"/>
    <n v="4.76"/>
    <x v="0"/>
  </r>
  <r>
    <x v="0"/>
    <s v="新宮市"/>
    <x v="7"/>
    <x v="14"/>
    <n v="52"/>
    <n v="3.53"/>
    <n v="30"/>
    <n v="2.78"/>
    <n v="18"/>
    <n v="4.76"/>
    <x v="1"/>
  </r>
  <r>
    <x v="0"/>
    <s v="紀の川市"/>
    <x v="8"/>
    <x v="0"/>
    <n v="0"/>
    <n v="0"/>
    <n v="0"/>
    <n v="0"/>
    <n v="0"/>
    <n v="0"/>
    <x v="0"/>
  </r>
  <r>
    <x v="0"/>
    <s v="紀の川市"/>
    <x v="8"/>
    <x v="1"/>
    <n v="181"/>
    <n v="14.25"/>
    <n v="93"/>
    <n v="10.78"/>
    <n v="88"/>
    <n v="22.39"/>
    <x v="0"/>
  </r>
  <r>
    <x v="0"/>
    <s v="紀の川市"/>
    <x v="8"/>
    <x v="2"/>
    <n v="121"/>
    <n v="9.5299999999999994"/>
    <n v="48"/>
    <n v="5.56"/>
    <n v="73"/>
    <n v="18.579999999999998"/>
    <x v="0"/>
  </r>
  <r>
    <x v="0"/>
    <s v="紀の川市"/>
    <x v="8"/>
    <x v="3"/>
    <n v="3"/>
    <n v="0.24"/>
    <n v="0"/>
    <n v="0"/>
    <n v="3"/>
    <n v="0.76"/>
    <x v="0"/>
  </r>
  <r>
    <x v="0"/>
    <s v="紀の川市"/>
    <x v="8"/>
    <x v="4"/>
    <n v="4"/>
    <n v="0.31"/>
    <n v="2"/>
    <n v="0.23"/>
    <n v="2"/>
    <n v="0.51"/>
    <x v="0"/>
  </r>
  <r>
    <x v="0"/>
    <s v="紀の川市"/>
    <x v="8"/>
    <x v="5"/>
    <n v="6"/>
    <n v="0.47"/>
    <n v="2"/>
    <n v="0.23"/>
    <n v="4"/>
    <n v="1.02"/>
    <x v="0"/>
  </r>
  <r>
    <x v="0"/>
    <s v="紀の川市"/>
    <x v="8"/>
    <x v="6"/>
    <n v="349"/>
    <n v="27.48"/>
    <n v="246"/>
    <n v="28.51"/>
    <n v="103"/>
    <n v="26.21"/>
    <x v="0"/>
  </r>
  <r>
    <x v="0"/>
    <s v="紀の川市"/>
    <x v="8"/>
    <x v="7"/>
    <n v="3"/>
    <n v="0.24"/>
    <n v="1"/>
    <n v="0.12"/>
    <n v="2"/>
    <n v="0.51"/>
    <x v="0"/>
  </r>
  <r>
    <x v="0"/>
    <s v="紀の川市"/>
    <x v="8"/>
    <x v="8"/>
    <n v="44"/>
    <n v="3.46"/>
    <n v="26"/>
    <n v="3.01"/>
    <n v="18"/>
    <n v="4.58"/>
    <x v="0"/>
  </r>
  <r>
    <x v="0"/>
    <s v="紀の川市"/>
    <x v="8"/>
    <x v="9"/>
    <n v="53"/>
    <n v="4.17"/>
    <n v="35"/>
    <n v="4.0599999999999996"/>
    <n v="18"/>
    <n v="4.58"/>
    <x v="0"/>
  </r>
  <r>
    <x v="0"/>
    <s v="紀の川市"/>
    <x v="8"/>
    <x v="10"/>
    <n v="143"/>
    <n v="11.26"/>
    <n v="129"/>
    <n v="14.95"/>
    <n v="12"/>
    <n v="3.05"/>
    <x v="0"/>
  </r>
  <r>
    <x v="0"/>
    <s v="紀の川市"/>
    <x v="8"/>
    <x v="11"/>
    <n v="162"/>
    <n v="12.76"/>
    <n v="135"/>
    <n v="15.64"/>
    <n v="23"/>
    <n v="5.85"/>
    <x v="0"/>
  </r>
  <r>
    <x v="0"/>
    <s v="紀の川市"/>
    <x v="8"/>
    <x v="12"/>
    <n v="74"/>
    <n v="5.83"/>
    <n v="59"/>
    <n v="6.84"/>
    <n v="14"/>
    <n v="3.56"/>
    <x v="0"/>
  </r>
  <r>
    <x v="0"/>
    <s v="紀の川市"/>
    <x v="8"/>
    <x v="13"/>
    <n v="70"/>
    <n v="5.51"/>
    <n v="53"/>
    <n v="6.14"/>
    <n v="16"/>
    <n v="4.07"/>
    <x v="0"/>
  </r>
  <r>
    <x v="0"/>
    <s v="紀の川市"/>
    <x v="8"/>
    <x v="14"/>
    <n v="57"/>
    <n v="4.49"/>
    <n v="34"/>
    <n v="3.94"/>
    <n v="17"/>
    <n v="4.33"/>
    <x v="0"/>
  </r>
  <r>
    <x v="0"/>
    <s v="岩出市"/>
    <x v="9"/>
    <x v="0"/>
    <n v="0"/>
    <n v="0"/>
    <n v="0"/>
    <n v="0"/>
    <n v="0"/>
    <n v="0"/>
    <x v="0"/>
  </r>
  <r>
    <x v="0"/>
    <s v="岩出市"/>
    <x v="9"/>
    <x v="1"/>
    <n v="117"/>
    <n v="12.75"/>
    <n v="37"/>
    <n v="6.94"/>
    <n v="80"/>
    <n v="21.98"/>
    <x v="0"/>
  </r>
  <r>
    <x v="0"/>
    <s v="岩出市"/>
    <x v="9"/>
    <x v="2"/>
    <n v="50"/>
    <n v="5.45"/>
    <n v="20"/>
    <n v="3.75"/>
    <n v="30"/>
    <n v="8.24"/>
    <x v="0"/>
  </r>
  <r>
    <x v="0"/>
    <s v="岩出市"/>
    <x v="9"/>
    <x v="3"/>
    <n v="6"/>
    <n v="0.65"/>
    <n v="0"/>
    <n v="0"/>
    <n v="5"/>
    <n v="1.37"/>
    <x v="0"/>
  </r>
  <r>
    <x v="0"/>
    <s v="岩出市"/>
    <x v="9"/>
    <x v="4"/>
    <n v="4"/>
    <n v="0.44"/>
    <n v="1"/>
    <n v="0.19"/>
    <n v="3"/>
    <n v="0.82"/>
    <x v="0"/>
  </r>
  <r>
    <x v="0"/>
    <s v="岩出市"/>
    <x v="9"/>
    <x v="5"/>
    <n v="7"/>
    <n v="0.76"/>
    <n v="0"/>
    <n v="0"/>
    <n v="7"/>
    <n v="1.92"/>
    <x v="0"/>
  </r>
  <r>
    <x v="0"/>
    <s v="岩出市"/>
    <x v="9"/>
    <x v="6"/>
    <n v="207"/>
    <n v="22.55"/>
    <n v="121"/>
    <n v="22.7"/>
    <n v="86"/>
    <n v="23.63"/>
    <x v="0"/>
  </r>
  <r>
    <x v="0"/>
    <s v="岩出市"/>
    <x v="9"/>
    <x v="7"/>
    <n v="7"/>
    <n v="0.76"/>
    <n v="2"/>
    <n v="0.38"/>
    <n v="5"/>
    <n v="1.37"/>
    <x v="0"/>
  </r>
  <r>
    <x v="0"/>
    <s v="岩出市"/>
    <x v="9"/>
    <x v="8"/>
    <n v="65"/>
    <n v="7.08"/>
    <n v="19"/>
    <n v="3.56"/>
    <n v="46"/>
    <n v="12.64"/>
    <x v="0"/>
  </r>
  <r>
    <x v="0"/>
    <s v="岩出市"/>
    <x v="9"/>
    <x v="9"/>
    <n v="43"/>
    <n v="4.68"/>
    <n v="20"/>
    <n v="3.75"/>
    <n v="23"/>
    <n v="6.32"/>
    <x v="0"/>
  </r>
  <r>
    <x v="0"/>
    <s v="岩出市"/>
    <x v="9"/>
    <x v="10"/>
    <n v="96"/>
    <n v="10.46"/>
    <n v="85"/>
    <n v="15.95"/>
    <n v="10"/>
    <n v="2.75"/>
    <x v="0"/>
  </r>
  <r>
    <x v="0"/>
    <s v="岩出市"/>
    <x v="9"/>
    <x v="11"/>
    <n v="151"/>
    <n v="16.45"/>
    <n v="123"/>
    <n v="23.08"/>
    <n v="27"/>
    <n v="7.42"/>
    <x v="0"/>
  </r>
  <r>
    <x v="0"/>
    <s v="岩出市"/>
    <x v="9"/>
    <x v="12"/>
    <n v="58"/>
    <n v="6.32"/>
    <n v="36"/>
    <n v="6.75"/>
    <n v="10"/>
    <n v="2.75"/>
    <x v="0"/>
  </r>
  <r>
    <x v="0"/>
    <s v="岩出市"/>
    <x v="9"/>
    <x v="13"/>
    <n v="76"/>
    <n v="8.2799999999999994"/>
    <n v="53"/>
    <n v="9.94"/>
    <n v="19"/>
    <n v="5.22"/>
    <x v="0"/>
  </r>
  <r>
    <x v="0"/>
    <s v="岩出市"/>
    <x v="9"/>
    <x v="14"/>
    <n v="31"/>
    <n v="3.38"/>
    <n v="16"/>
    <n v="3"/>
    <n v="13"/>
    <n v="3.57"/>
    <x v="0"/>
  </r>
  <r>
    <x v="0"/>
    <s v="海草郡紀美野町"/>
    <x v="10"/>
    <x v="0"/>
    <n v="0"/>
    <n v="0"/>
    <n v="0"/>
    <n v="0"/>
    <n v="0"/>
    <n v="0"/>
    <x v="0"/>
  </r>
  <r>
    <x v="0"/>
    <s v="海草郡紀美野町"/>
    <x v="10"/>
    <x v="1"/>
    <n v="64"/>
    <n v="18.71"/>
    <n v="50"/>
    <n v="18.12"/>
    <n v="14"/>
    <n v="23.33"/>
    <x v="0"/>
  </r>
  <r>
    <x v="0"/>
    <s v="海草郡紀美野町"/>
    <x v="10"/>
    <x v="2"/>
    <n v="53"/>
    <n v="15.5"/>
    <n v="35"/>
    <n v="12.68"/>
    <n v="18"/>
    <n v="30"/>
    <x v="0"/>
  </r>
  <r>
    <x v="0"/>
    <s v="海草郡紀美野町"/>
    <x v="10"/>
    <x v="3"/>
    <n v="0"/>
    <n v="0"/>
    <n v="0"/>
    <n v="0"/>
    <n v="0"/>
    <n v="0"/>
    <x v="0"/>
  </r>
  <r>
    <x v="0"/>
    <s v="海草郡紀美野町"/>
    <x v="10"/>
    <x v="4"/>
    <n v="1"/>
    <n v="0.28999999999999998"/>
    <n v="1"/>
    <n v="0.36"/>
    <n v="0"/>
    <n v="0"/>
    <x v="0"/>
  </r>
  <r>
    <x v="0"/>
    <s v="海草郡紀美野町"/>
    <x v="10"/>
    <x v="5"/>
    <n v="2"/>
    <n v="0.57999999999999996"/>
    <n v="1"/>
    <n v="0.36"/>
    <n v="1"/>
    <n v="1.67"/>
    <x v="0"/>
  </r>
  <r>
    <x v="0"/>
    <s v="海草郡紀美野町"/>
    <x v="10"/>
    <x v="6"/>
    <n v="109"/>
    <n v="31.87"/>
    <n v="97"/>
    <n v="35.14"/>
    <n v="11"/>
    <n v="18.329999999999998"/>
    <x v="1"/>
  </r>
  <r>
    <x v="0"/>
    <s v="海草郡紀美野町"/>
    <x v="10"/>
    <x v="7"/>
    <n v="2"/>
    <n v="0.57999999999999996"/>
    <n v="1"/>
    <n v="0.36"/>
    <n v="1"/>
    <n v="1.67"/>
    <x v="0"/>
  </r>
  <r>
    <x v="0"/>
    <s v="海草郡紀美野町"/>
    <x v="10"/>
    <x v="8"/>
    <n v="4"/>
    <n v="1.17"/>
    <n v="2"/>
    <n v="0.72"/>
    <n v="2"/>
    <n v="3.33"/>
    <x v="0"/>
  </r>
  <r>
    <x v="0"/>
    <s v="海草郡紀美野町"/>
    <x v="10"/>
    <x v="9"/>
    <n v="10"/>
    <n v="2.92"/>
    <n v="10"/>
    <n v="3.62"/>
    <n v="0"/>
    <n v="0"/>
    <x v="0"/>
  </r>
  <r>
    <x v="0"/>
    <s v="海草郡紀美野町"/>
    <x v="10"/>
    <x v="10"/>
    <n v="25"/>
    <n v="7.31"/>
    <n v="23"/>
    <n v="8.33"/>
    <n v="2"/>
    <n v="3.33"/>
    <x v="0"/>
  </r>
  <r>
    <x v="0"/>
    <s v="海草郡紀美野町"/>
    <x v="10"/>
    <x v="11"/>
    <n v="30"/>
    <n v="8.77"/>
    <n v="28"/>
    <n v="10.14"/>
    <n v="2"/>
    <n v="3.33"/>
    <x v="0"/>
  </r>
  <r>
    <x v="0"/>
    <s v="海草郡紀美野町"/>
    <x v="10"/>
    <x v="12"/>
    <n v="13"/>
    <n v="3.8"/>
    <n v="6"/>
    <n v="2.17"/>
    <n v="2"/>
    <n v="3.33"/>
    <x v="0"/>
  </r>
  <r>
    <x v="0"/>
    <s v="海草郡紀美野町"/>
    <x v="10"/>
    <x v="13"/>
    <n v="10"/>
    <n v="2.92"/>
    <n v="7"/>
    <n v="2.54"/>
    <n v="3"/>
    <n v="5"/>
    <x v="0"/>
  </r>
  <r>
    <x v="0"/>
    <s v="海草郡紀美野町"/>
    <x v="10"/>
    <x v="14"/>
    <n v="19"/>
    <n v="5.56"/>
    <n v="15"/>
    <n v="5.43"/>
    <n v="4"/>
    <n v="6.67"/>
    <x v="0"/>
  </r>
  <r>
    <x v="0"/>
    <s v="伊都郡かつらぎ町"/>
    <x v="11"/>
    <x v="0"/>
    <n v="0"/>
    <n v="0"/>
    <n v="0"/>
    <n v="0"/>
    <n v="0"/>
    <n v="0"/>
    <x v="0"/>
  </r>
  <r>
    <x v="0"/>
    <s v="伊都郡かつらぎ町"/>
    <x v="11"/>
    <x v="1"/>
    <n v="75"/>
    <n v="15.4"/>
    <n v="50"/>
    <n v="13.23"/>
    <n v="25"/>
    <n v="25.25"/>
    <x v="0"/>
  </r>
  <r>
    <x v="0"/>
    <s v="伊都郡かつらぎ町"/>
    <x v="11"/>
    <x v="2"/>
    <n v="63"/>
    <n v="12.94"/>
    <n v="43"/>
    <n v="11.38"/>
    <n v="20"/>
    <n v="20.2"/>
    <x v="0"/>
  </r>
  <r>
    <x v="0"/>
    <s v="伊都郡かつらぎ町"/>
    <x v="11"/>
    <x v="3"/>
    <n v="1"/>
    <n v="0.21"/>
    <n v="1"/>
    <n v="0.26"/>
    <n v="0"/>
    <n v="0"/>
    <x v="0"/>
  </r>
  <r>
    <x v="0"/>
    <s v="伊都郡かつらぎ町"/>
    <x v="11"/>
    <x v="4"/>
    <n v="0"/>
    <n v="0"/>
    <n v="0"/>
    <n v="0"/>
    <n v="0"/>
    <n v="0"/>
    <x v="0"/>
  </r>
  <r>
    <x v="0"/>
    <s v="伊都郡かつらぎ町"/>
    <x v="11"/>
    <x v="5"/>
    <n v="3"/>
    <n v="0.62"/>
    <n v="0"/>
    <n v="0"/>
    <n v="3"/>
    <n v="3.03"/>
    <x v="0"/>
  </r>
  <r>
    <x v="0"/>
    <s v="伊都郡かつらぎ町"/>
    <x v="11"/>
    <x v="6"/>
    <n v="119"/>
    <n v="24.44"/>
    <n v="95"/>
    <n v="25.13"/>
    <n v="22"/>
    <n v="22.22"/>
    <x v="5"/>
  </r>
  <r>
    <x v="0"/>
    <s v="伊都郡かつらぎ町"/>
    <x v="11"/>
    <x v="7"/>
    <n v="2"/>
    <n v="0.41"/>
    <n v="1"/>
    <n v="0.26"/>
    <n v="1"/>
    <n v="1.01"/>
    <x v="0"/>
  </r>
  <r>
    <x v="0"/>
    <s v="伊都郡かつらぎ町"/>
    <x v="11"/>
    <x v="8"/>
    <n v="30"/>
    <n v="6.16"/>
    <n v="24"/>
    <n v="6.35"/>
    <n v="6"/>
    <n v="6.06"/>
    <x v="0"/>
  </r>
  <r>
    <x v="0"/>
    <s v="伊都郡かつらぎ町"/>
    <x v="11"/>
    <x v="9"/>
    <n v="15"/>
    <n v="3.08"/>
    <n v="13"/>
    <n v="3.44"/>
    <n v="2"/>
    <n v="2.02"/>
    <x v="0"/>
  </r>
  <r>
    <x v="0"/>
    <s v="伊都郡かつらぎ町"/>
    <x v="11"/>
    <x v="10"/>
    <n v="53"/>
    <n v="10.88"/>
    <n v="51"/>
    <n v="13.49"/>
    <n v="2"/>
    <n v="2.02"/>
    <x v="0"/>
  </r>
  <r>
    <x v="0"/>
    <s v="伊都郡かつらぎ町"/>
    <x v="11"/>
    <x v="11"/>
    <n v="57"/>
    <n v="11.7"/>
    <n v="53"/>
    <n v="14.02"/>
    <n v="4"/>
    <n v="4.04"/>
    <x v="0"/>
  </r>
  <r>
    <x v="0"/>
    <s v="伊都郡かつらぎ町"/>
    <x v="11"/>
    <x v="12"/>
    <n v="17"/>
    <n v="3.49"/>
    <n v="9"/>
    <n v="2.38"/>
    <n v="1"/>
    <n v="1.01"/>
    <x v="0"/>
  </r>
  <r>
    <x v="0"/>
    <s v="伊都郡かつらぎ町"/>
    <x v="11"/>
    <x v="13"/>
    <n v="28"/>
    <n v="5.75"/>
    <n v="18"/>
    <n v="4.76"/>
    <n v="10"/>
    <n v="10.1"/>
    <x v="0"/>
  </r>
  <r>
    <x v="0"/>
    <s v="伊都郡かつらぎ町"/>
    <x v="11"/>
    <x v="14"/>
    <n v="24"/>
    <n v="4.93"/>
    <n v="20"/>
    <n v="5.29"/>
    <n v="3"/>
    <n v="3.03"/>
    <x v="0"/>
  </r>
  <r>
    <x v="0"/>
    <s v="伊都郡九度山町"/>
    <x v="12"/>
    <x v="0"/>
    <n v="0"/>
    <n v="0"/>
    <n v="0"/>
    <n v="0"/>
    <n v="0"/>
    <n v="0"/>
    <x v="0"/>
  </r>
  <r>
    <x v="0"/>
    <s v="伊都郡九度山町"/>
    <x v="12"/>
    <x v="1"/>
    <n v="23"/>
    <n v="20"/>
    <n v="19"/>
    <n v="22.35"/>
    <n v="4"/>
    <n v="17.39"/>
    <x v="0"/>
  </r>
  <r>
    <x v="0"/>
    <s v="伊都郡九度山町"/>
    <x v="12"/>
    <x v="2"/>
    <n v="8"/>
    <n v="6.96"/>
    <n v="8"/>
    <n v="9.41"/>
    <n v="0"/>
    <n v="0"/>
    <x v="0"/>
  </r>
  <r>
    <x v="0"/>
    <s v="伊都郡九度山町"/>
    <x v="12"/>
    <x v="3"/>
    <n v="0"/>
    <n v="0"/>
    <n v="0"/>
    <n v="0"/>
    <n v="0"/>
    <n v="0"/>
    <x v="0"/>
  </r>
  <r>
    <x v="0"/>
    <s v="伊都郡九度山町"/>
    <x v="12"/>
    <x v="4"/>
    <n v="0"/>
    <n v="0"/>
    <n v="0"/>
    <n v="0"/>
    <n v="0"/>
    <n v="0"/>
    <x v="0"/>
  </r>
  <r>
    <x v="0"/>
    <s v="伊都郡九度山町"/>
    <x v="12"/>
    <x v="5"/>
    <n v="1"/>
    <n v="0.87"/>
    <n v="1"/>
    <n v="1.18"/>
    <n v="0"/>
    <n v="0"/>
    <x v="0"/>
  </r>
  <r>
    <x v="0"/>
    <s v="伊都郡九度山町"/>
    <x v="12"/>
    <x v="6"/>
    <n v="34"/>
    <n v="29.57"/>
    <n v="24"/>
    <n v="28.24"/>
    <n v="9"/>
    <n v="39.130000000000003"/>
    <x v="0"/>
  </r>
  <r>
    <x v="0"/>
    <s v="伊都郡九度山町"/>
    <x v="12"/>
    <x v="7"/>
    <n v="1"/>
    <n v="0.87"/>
    <n v="0"/>
    <n v="0"/>
    <n v="1"/>
    <n v="4.3499999999999996"/>
    <x v="0"/>
  </r>
  <r>
    <x v="0"/>
    <s v="伊都郡九度山町"/>
    <x v="12"/>
    <x v="8"/>
    <n v="5"/>
    <n v="4.3499999999999996"/>
    <n v="1"/>
    <n v="1.18"/>
    <n v="4"/>
    <n v="17.39"/>
    <x v="0"/>
  </r>
  <r>
    <x v="0"/>
    <s v="伊都郡九度山町"/>
    <x v="12"/>
    <x v="9"/>
    <n v="2"/>
    <n v="1.74"/>
    <n v="2"/>
    <n v="2.35"/>
    <n v="0"/>
    <n v="0"/>
    <x v="0"/>
  </r>
  <r>
    <x v="0"/>
    <s v="伊都郡九度山町"/>
    <x v="12"/>
    <x v="10"/>
    <n v="13"/>
    <n v="11.3"/>
    <n v="12"/>
    <n v="14.12"/>
    <n v="1"/>
    <n v="4.3499999999999996"/>
    <x v="0"/>
  </r>
  <r>
    <x v="0"/>
    <s v="伊都郡九度山町"/>
    <x v="12"/>
    <x v="11"/>
    <n v="11"/>
    <n v="9.57"/>
    <n v="11"/>
    <n v="12.94"/>
    <n v="0"/>
    <n v="0"/>
    <x v="0"/>
  </r>
  <r>
    <x v="0"/>
    <s v="伊都郡九度山町"/>
    <x v="12"/>
    <x v="12"/>
    <n v="5"/>
    <n v="4.3499999999999996"/>
    <n v="1"/>
    <n v="1.18"/>
    <n v="0"/>
    <n v="0"/>
    <x v="0"/>
  </r>
  <r>
    <x v="0"/>
    <s v="伊都郡九度山町"/>
    <x v="12"/>
    <x v="13"/>
    <n v="7"/>
    <n v="6.09"/>
    <n v="3"/>
    <n v="3.53"/>
    <n v="3"/>
    <n v="13.04"/>
    <x v="0"/>
  </r>
  <r>
    <x v="0"/>
    <s v="伊都郡九度山町"/>
    <x v="12"/>
    <x v="14"/>
    <n v="5"/>
    <n v="4.3499999999999996"/>
    <n v="3"/>
    <n v="3.53"/>
    <n v="1"/>
    <n v="4.3499999999999996"/>
    <x v="1"/>
  </r>
  <r>
    <x v="0"/>
    <s v="伊都郡高野町"/>
    <x v="13"/>
    <x v="0"/>
    <n v="0"/>
    <n v="0"/>
    <n v="0"/>
    <n v="0"/>
    <n v="0"/>
    <n v="0"/>
    <x v="0"/>
  </r>
  <r>
    <x v="0"/>
    <s v="伊都郡高野町"/>
    <x v="13"/>
    <x v="1"/>
    <n v="26"/>
    <n v="13.33"/>
    <n v="18"/>
    <n v="12"/>
    <n v="8"/>
    <n v="19.510000000000002"/>
    <x v="0"/>
  </r>
  <r>
    <x v="0"/>
    <s v="伊都郡高野町"/>
    <x v="13"/>
    <x v="2"/>
    <n v="21"/>
    <n v="10.77"/>
    <n v="13"/>
    <n v="8.67"/>
    <n v="8"/>
    <n v="19.510000000000002"/>
    <x v="0"/>
  </r>
  <r>
    <x v="0"/>
    <s v="伊都郡高野町"/>
    <x v="13"/>
    <x v="3"/>
    <n v="1"/>
    <n v="0.51"/>
    <n v="0"/>
    <n v="0"/>
    <n v="1"/>
    <n v="2.44"/>
    <x v="0"/>
  </r>
  <r>
    <x v="0"/>
    <s v="伊都郡高野町"/>
    <x v="13"/>
    <x v="4"/>
    <n v="0"/>
    <n v="0"/>
    <n v="0"/>
    <n v="0"/>
    <n v="0"/>
    <n v="0"/>
    <x v="0"/>
  </r>
  <r>
    <x v="0"/>
    <s v="伊都郡高野町"/>
    <x v="13"/>
    <x v="5"/>
    <n v="1"/>
    <n v="0.51"/>
    <n v="1"/>
    <n v="0.67"/>
    <n v="0"/>
    <n v="0"/>
    <x v="0"/>
  </r>
  <r>
    <x v="0"/>
    <s v="伊都郡高野町"/>
    <x v="13"/>
    <x v="6"/>
    <n v="80"/>
    <n v="41.03"/>
    <n v="68"/>
    <n v="45.33"/>
    <n v="12"/>
    <n v="29.27"/>
    <x v="0"/>
  </r>
  <r>
    <x v="0"/>
    <s v="伊都郡高野町"/>
    <x v="13"/>
    <x v="7"/>
    <n v="0"/>
    <n v="0"/>
    <n v="0"/>
    <n v="0"/>
    <n v="0"/>
    <n v="0"/>
    <x v="0"/>
  </r>
  <r>
    <x v="0"/>
    <s v="伊都郡高野町"/>
    <x v="13"/>
    <x v="8"/>
    <n v="7"/>
    <n v="3.59"/>
    <n v="4"/>
    <n v="2.67"/>
    <n v="3"/>
    <n v="7.32"/>
    <x v="0"/>
  </r>
  <r>
    <x v="0"/>
    <s v="伊都郡高野町"/>
    <x v="13"/>
    <x v="9"/>
    <n v="1"/>
    <n v="0.51"/>
    <n v="1"/>
    <n v="0.67"/>
    <n v="0"/>
    <n v="0"/>
    <x v="0"/>
  </r>
  <r>
    <x v="0"/>
    <s v="伊都郡高野町"/>
    <x v="13"/>
    <x v="10"/>
    <n v="34"/>
    <n v="17.440000000000001"/>
    <n v="28"/>
    <n v="18.670000000000002"/>
    <n v="5"/>
    <n v="12.2"/>
    <x v="0"/>
  </r>
  <r>
    <x v="0"/>
    <s v="伊都郡高野町"/>
    <x v="13"/>
    <x v="11"/>
    <n v="9"/>
    <n v="4.62"/>
    <n v="7"/>
    <n v="4.67"/>
    <n v="2"/>
    <n v="4.88"/>
    <x v="0"/>
  </r>
  <r>
    <x v="0"/>
    <s v="伊都郡高野町"/>
    <x v="13"/>
    <x v="12"/>
    <n v="2"/>
    <n v="1.03"/>
    <n v="1"/>
    <n v="0.67"/>
    <n v="0"/>
    <n v="0"/>
    <x v="0"/>
  </r>
  <r>
    <x v="0"/>
    <s v="伊都郡高野町"/>
    <x v="13"/>
    <x v="13"/>
    <n v="6"/>
    <n v="3.08"/>
    <n v="5"/>
    <n v="3.33"/>
    <n v="1"/>
    <n v="2.44"/>
    <x v="0"/>
  </r>
  <r>
    <x v="0"/>
    <s v="伊都郡高野町"/>
    <x v="13"/>
    <x v="14"/>
    <n v="7"/>
    <n v="3.59"/>
    <n v="4"/>
    <n v="2.67"/>
    <n v="1"/>
    <n v="2.44"/>
    <x v="1"/>
  </r>
  <r>
    <x v="0"/>
    <s v="有田郡湯浅町"/>
    <x v="14"/>
    <x v="0"/>
    <n v="0"/>
    <n v="0"/>
    <n v="0"/>
    <n v="0"/>
    <n v="0"/>
    <n v="0"/>
    <x v="0"/>
  </r>
  <r>
    <x v="0"/>
    <s v="有田郡湯浅町"/>
    <x v="14"/>
    <x v="1"/>
    <n v="68"/>
    <n v="13.44"/>
    <n v="49"/>
    <n v="12.89"/>
    <n v="19"/>
    <n v="15.97"/>
    <x v="0"/>
  </r>
  <r>
    <x v="0"/>
    <s v="有田郡湯浅町"/>
    <x v="14"/>
    <x v="2"/>
    <n v="38"/>
    <n v="7.51"/>
    <n v="24"/>
    <n v="6.32"/>
    <n v="14"/>
    <n v="11.76"/>
    <x v="0"/>
  </r>
  <r>
    <x v="0"/>
    <s v="有田郡湯浅町"/>
    <x v="14"/>
    <x v="3"/>
    <n v="0"/>
    <n v="0"/>
    <n v="0"/>
    <n v="0"/>
    <n v="0"/>
    <n v="0"/>
    <x v="0"/>
  </r>
  <r>
    <x v="0"/>
    <s v="有田郡湯浅町"/>
    <x v="14"/>
    <x v="4"/>
    <n v="3"/>
    <n v="0.59"/>
    <n v="0"/>
    <n v="0"/>
    <n v="3"/>
    <n v="2.52"/>
    <x v="0"/>
  </r>
  <r>
    <x v="0"/>
    <s v="有田郡湯浅町"/>
    <x v="14"/>
    <x v="5"/>
    <n v="7"/>
    <n v="1.38"/>
    <n v="2"/>
    <n v="0.53"/>
    <n v="4"/>
    <n v="3.36"/>
    <x v="0"/>
  </r>
  <r>
    <x v="0"/>
    <s v="有田郡湯浅町"/>
    <x v="14"/>
    <x v="6"/>
    <n v="174"/>
    <n v="34.39"/>
    <n v="129"/>
    <n v="33.950000000000003"/>
    <n v="44"/>
    <n v="36.97"/>
    <x v="1"/>
  </r>
  <r>
    <x v="0"/>
    <s v="有田郡湯浅町"/>
    <x v="14"/>
    <x v="7"/>
    <n v="3"/>
    <n v="0.59"/>
    <n v="1"/>
    <n v="0.26"/>
    <n v="2"/>
    <n v="1.68"/>
    <x v="0"/>
  </r>
  <r>
    <x v="0"/>
    <s v="有田郡湯浅町"/>
    <x v="14"/>
    <x v="8"/>
    <n v="27"/>
    <n v="5.34"/>
    <n v="19"/>
    <n v="5"/>
    <n v="8"/>
    <n v="6.72"/>
    <x v="0"/>
  </r>
  <r>
    <x v="0"/>
    <s v="有田郡湯浅町"/>
    <x v="14"/>
    <x v="9"/>
    <n v="10"/>
    <n v="1.98"/>
    <n v="8"/>
    <n v="2.11"/>
    <n v="2"/>
    <n v="1.68"/>
    <x v="0"/>
  </r>
  <r>
    <x v="0"/>
    <s v="有田郡湯浅町"/>
    <x v="14"/>
    <x v="10"/>
    <n v="77"/>
    <n v="15.22"/>
    <n v="69"/>
    <n v="18.16"/>
    <n v="8"/>
    <n v="6.72"/>
    <x v="0"/>
  </r>
  <r>
    <x v="0"/>
    <s v="有田郡湯浅町"/>
    <x v="14"/>
    <x v="11"/>
    <n v="52"/>
    <n v="10.28"/>
    <n v="45"/>
    <n v="11.84"/>
    <n v="6"/>
    <n v="5.04"/>
    <x v="0"/>
  </r>
  <r>
    <x v="0"/>
    <s v="有田郡湯浅町"/>
    <x v="14"/>
    <x v="12"/>
    <n v="14"/>
    <n v="2.77"/>
    <n v="12"/>
    <n v="3.16"/>
    <n v="2"/>
    <n v="1.68"/>
    <x v="0"/>
  </r>
  <r>
    <x v="0"/>
    <s v="有田郡湯浅町"/>
    <x v="14"/>
    <x v="13"/>
    <n v="19"/>
    <n v="3.75"/>
    <n v="15"/>
    <n v="3.95"/>
    <n v="3"/>
    <n v="2.52"/>
    <x v="1"/>
  </r>
  <r>
    <x v="0"/>
    <s v="有田郡湯浅町"/>
    <x v="14"/>
    <x v="14"/>
    <n v="14"/>
    <n v="2.77"/>
    <n v="7"/>
    <n v="1.84"/>
    <n v="4"/>
    <n v="3.36"/>
    <x v="0"/>
  </r>
  <r>
    <x v="0"/>
    <s v="有田郡広川町"/>
    <x v="15"/>
    <x v="0"/>
    <n v="0"/>
    <n v="0"/>
    <n v="0"/>
    <n v="0"/>
    <n v="0"/>
    <n v="0"/>
    <x v="0"/>
  </r>
  <r>
    <x v="0"/>
    <s v="有田郡広川町"/>
    <x v="15"/>
    <x v="1"/>
    <n v="46"/>
    <n v="24.34"/>
    <n v="33"/>
    <n v="23.91"/>
    <n v="13"/>
    <n v="26.53"/>
    <x v="0"/>
  </r>
  <r>
    <x v="0"/>
    <s v="有田郡広川町"/>
    <x v="15"/>
    <x v="2"/>
    <n v="19"/>
    <n v="10.050000000000001"/>
    <n v="7"/>
    <n v="5.07"/>
    <n v="12"/>
    <n v="24.49"/>
    <x v="0"/>
  </r>
  <r>
    <x v="0"/>
    <s v="有田郡広川町"/>
    <x v="15"/>
    <x v="3"/>
    <n v="3"/>
    <n v="1.59"/>
    <n v="1"/>
    <n v="0.72"/>
    <n v="2"/>
    <n v="4.08"/>
    <x v="0"/>
  </r>
  <r>
    <x v="0"/>
    <s v="有田郡広川町"/>
    <x v="15"/>
    <x v="4"/>
    <n v="0"/>
    <n v="0"/>
    <n v="0"/>
    <n v="0"/>
    <n v="0"/>
    <n v="0"/>
    <x v="0"/>
  </r>
  <r>
    <x v="0"/>
    <s v="有田郡広川町"/>
    <x v="15"/>
    <x v="5"/>
    <n v="3"/>
    <n v="1.59"/>
    <n v="1"/>
    <n v="0.72"/>
    <n v="2"/>
    <n v="4.08"/>
    <x v="0"/>
  </r>
  <r>
    <x v="0"/>
    <s v="有田郡広川町"/>
    <x v="15"/>
    <x v="6"/>
    <n v="53"/>
    <n v="28.04"/>
    <n v="44"/>
    <n v="31.88"/>
    <n v="9"/>
    <n v="18.37"/>
    <x v="0"/>
  </r>
  <r>
    <x v="0"/>
    <s v="有田郡広川町"/>
    <x v="15"/>
    <x v="7"/>
    <n v="0"/>
    <n v="0"/>
    <n v="0"/>
    <n v="0"/>
    <n v="0"/>
    <n v="0"/>
    <x v="0"/>
  </r>
  <r>
    <x v="0"/>
    <s v="有田郡広川町"/>
    <x v="15"/>
    <x v="8"/>
    <n v="17"/>
    <n v="8.99"/>
    <n v="13"/>
    <n v="9.42"/>
    <n v="4"/>
    <n v="8.16"/>
    <x v="0"/>
  </r>
  <r>
    <x v="0"/>
    <s v="有田郡広川町"/>
    <x v="15"/>
    <x v="9"/>
    <n v="4"/>
    <n v="2.12"/>
    <n v="3"/>
    <n v="2.17"/>
    <n v="1"/>
    <n v="2.04"/>
    <x v="0"/>
  </r>
  <r>
    <x v="0"/>
    <s v="有田郡広川町"/>
    <x v="15"/>
    <x v="10"/>
    <n v="12"/>
    <n v="6.35"/>
    <n v="10"/>
    <n v="7.25"/>
    <n v="2"/>
    <n v="4.08"/>
    <x v="0"/>
  </r>
  <r>
    <x v="0"/>
    <s v="有田郡広川町"/>
    <x v="15"/>
    <x v="11"/>
    <n v="18"/>
    <n v="9.52"/>
    <n v="16"/>
    <n v="11.59"/>
    <n v="2"/>
    <n v="4.08"/>
    <x v="0"/>
  </r>
  <r>
    <x v="0"/>
    <s v="有田郡広川町"/>
    <x v="15"/>
    <x v="12"/>
    <n v="6"/>
    <n v="3.17"/>
    <n v="4"/>
    <n v="2.9"/>
    <n v="0"/>
    <n v="0"/>
    <x v="0"/>
  </r>
  <r>
    <x v="0"/>
    <s v="有田郡広川町"/>
    <x v="15"/>
    <x v="13"/>
    <n v="5"/>
    <n v="2.65"/>
    <n v="4"/>
    <n v="2.9"/>
    <n v="1"/>
    <n v="2.04"/>
    <x v="0"/>
  </r>
  <r>
    <x v="0"/>
    <s v="有田郡広川町"/>
    <x v="15"/>
    <x v="14"/>
    <n v="3"/>
    <n v="1.59"/>
    <n v="2"/>
    <n v="1.45"/>
    <n v="1"/>
    <n v="2.04"/>
    <x v="0"/>
  </r>
  <r>
    <x v="0"/>
    <s v="有田郡有田川町"/>
    <x v="16"/>
    <x v="0"/>
    <n v="0"/>
    <n v="0"/>
    <n v="0"/>
    <n v="0"/>
    <n v="0"/>
    <n v="0"/>
    <x v="0"/>
  </r>
  <r>
    <x v="0"/>
    <s v="有田郡有田川町"/>
    <x v="16"/>
    <x v="1"/>
    <n v="189"/>
    <n v="20.79"/>
    <n v="139"/>
    <n v="20.62"/>
    <n v="50"/>
    <n v="23.92"/>
    <x v="0"/>
  </r>
  <r>
    <x v="0"/>
    <s v="有田郡有田川町"/>
    <x v="16"/>
    <x v="2"/>
    <n v="63"/>
    <n v="6.93"/>
    <n v="43"/>
    <n v="6.38"/>
    <n v="20"/>
    <n v="9.57"/>
    <x v="0"/>
  </r>
  <r>
    <x v="0"/>
    <s v="有田郡有田川町"/>
    <x v="16"/>
    <x v="3"/>
    <n v="2"/>
    <n v="0.22"/>
    <n v="0"/>
    <n v="0"/>
    <n v="1"/>
    <n v="0.48"/>
    <x v="0"/>
  </r>
  <r>
    <x v="0"/>
    <s v="有田郡有田川町"/>
    <x v="16"/>
    <x v="4"/>
    <n v="2"/>
    <n v="0.22"/>
    <n v="0"/>
    <n v="0"/>
    <n v="2"/>
    <n v="0.96"/>
    <x v="0"/>
  </r>
  <r>
    <x v="0"/>
    <s v="有田郡有田川町"/>
    <x v="16"/>
    <x v="5"/>
    <n v="8"/>
    <n v="0.88"/>
    <n v="0"/>
    <n v="0"/>
    <n v="8"/>
    <n v="3.83"/>
    <x v="0"/>
  </r>
  <r>
    <x v="0"/>
    <s v="有田郡有田川町"/>
    <x v="16"/>
    <x v="6"/>
    <n v="260"/>
    <n v="28.6"/>
    <n v="202"/>
    <n v="29.97"/>
    <n v="56"/>
    <n v="26.79"/>
    <x v="1"/>
  </r>
  <r>
    <x v="0"/>
    <s v="有田郡有田川町"/>
    <x v="16"/>
    <x v="7"/>
    <n v="4"/>
    <n v="0.44"/>
    <n v="2"/>
    <n v="0.3"/>
    <n v="2"/>
    <n v="0.96"/>
    <x v="0"/>
  </r>
  <r>
    <x v="0"/>
    <s v="有田郡有田川町"/>
    <x v="16"/>
    <x v="8"/>
    <n v="29"/>
    <n v="3.19"/>
    <n v="14"/>
    <n v="2.08"/>
    <n v="15"/>
    <n v="7.18"/>
    <x v="0"/>
  </r>
  <r>
    <x v="0"/>
    <s v="有田郡有田川町"/>
    <x v="16"/>
    <x v="9"/>
    <n v="32"/>
    <n v="3.52"/>
    <n v="17"/>
    <n v="2.52"/>
    <n v="15"/>
    <n v="7.18"/>
    <x v="0"/>
  </r>
  <r>
    <x v="0"/>
    <s v="有田郡有田川町"/>
    <x v="16"/>
    <x v="10"/>
    <n v="110"/>
    <n v="12.1"/>
    <n v="97"/>
    <n v="14.39"/>
    <n v="12"/>
    <n v="5.74"/>
    <x v="0"/>
  </r>
  <r>
    <x v="0"/>
    <s v="有田郡有田川町"/>
    <x v="16"/>
    <x v="11"/>
    <n v="88"/>
    <n v="9.68"/>
    <n v="74"/>
    <n v="10.98"/>
    <n v="11"/>
    <n v="5.26"/>
    <x v="0"/>
  </r>
  <r>
    <x v="0"/>
    <s v="有田郡有田川町"/>
    <x v="16"/>
    <x v="12"/>
    <n v="50"/>
    <n v="5.5"/>
    <n v="30"/>
    <n v="4.45"/>
    <n v="3"/>
    <n v="1.44"/>
    <x v="0"/>
  </r>
  <r>
    <x v="0"/>
    <s v="有田郡有田川町"/>
    <x v="16"/>
    <x v="13"/>
    <n v="37"/>
    <n v="4.07"/>
    <n v="27"/>
    <n v="4.01"/>
    <n v="10"/>
    <n v="4.78"/>
    <x v="0"/>
  </r>
  <r>
    <x v="0"/>
    <s v="有田郡有田川町"/>
    <x v="16"/>
    <x v="14"/>
    <n v="35"/>
    <n v="3.85"/>
    <n v="29"/>
    <n v="4.3"/>
    <n v="4"/>
    <n v="1.91"/>
    <x v="0"/>
  </r>
  <r>
    <x v="0"/>
    <s v="日高郡美浜町"/>
    <x v="17"/>
    <x v="0"/>
    <n v="0"/>
    <n v="0"/>
    <n v="0"/>
    <n v="0"/>
    <n v="0"/>
    <n v="0"/>
    <x v="0"/>
  </r>
  <r>
    <x v="0"/>
    <s v="日高郡美浜町"/>
    <x v="17"/>
    <x v="1"/>
    <n v="50"/>
    <n v="21.28"/>
    <n v="34"/>
    <n v="18.38"/>
    <n v="16"/>
    <n v="33.33"/>
    <x v="0"/>
  </r>
  <r>
    <x v="0"/>
    <s v="日高郡美浜町"/>
    <x v="17"/>
    <x v="2"/>
    <n v="16"/>
    <n v="6.81"/>
    <n v="9"/>
    <n v="4.8600000000000003"/>
    <n v="7"/>
    <n v="14.58"/>
    <x v="0"/>
  </r>
  <r>
    <x v="0"/>
    <s v="日高郡美浜町"/>
    <x v="17"/>
    <x v="3"/>
    <n v="0"/>
    <n v="0"/>
    <n v="0"/>
    <n v="0"/>
    <n v="0"/>
    <n v="0"/>
    <x v="0"/>
  </r>
  <r>
    <x v="0"/>
    <s v="日高郡美浜町"/>
    <x v="17"/>
    <x v="4"/>
    <n v="1"/>
    <n v="0.43"/>
    <n v="1"/>
    <n v="0.54"/>
    <n v="0"/>
    <n v="0"/>
    <x v="0"/>
  </r>
  <r>
    <x v="0"/>
    <s v="日高郡美浜町"/>
    <x v="17"/>
    <x v="5"/>
    <n v="1"/>
    <n v="0.43"/>
    <n v="1"/>
    <n v="0.54"/>
    <n v="0"/>
    <n v="0"/>
    <x v="0"/>
  </r>
  <r>
    <x v="0"/>
    <s v="日高郡美浜町"/>
    <x v="17"/>
    <x v="6"/>
    <n v="48"/>
    <n v="20.43"/>
    <n v="35"/>
    <n v="18.920000000000002"/>
    <n v="13"/>
    <n v="27.08"/>
    <x v="0"/>
  </r>
  <r>
    <x v="0"/>
    <s v="日高郡美浜町"/>
    <x v="17"/>
    <x v="7"/>
    <n v="3"/>
    <n v="1.28"/>
    <n v="1"/>
    <n v="0.54"/>
    <n v="2"/>
    <n v="4.17"/>
    <x v="0"/>
  </r>
  <r>
    <x v="0"/>
    <s v="日高郡美浜町"/>
    <x v="17"/>
    <x v="8"/>
    <n v="25"/>
    <n v="10.64"/>
    <n v="21"/>
    <n v="11.35"/>
    <n v="4"/>
    <n v="8.33"/>
    <x v="0"/>
  </r>
  <r>
    <x v="0"/>
    <s v="日高郡美浜町"/>
    <x v="17"/>
    <x v="9"/>
    <n v="6"/>
    <n v="2.5499999999999998"/>
    <n v="5"/>
    <n v="2.7"/>
    <n v="1"/>
    <n v="2.08"/>
    <x v="0"/>
  </r>
  <r>
    <x v="0"/>
    <s v="日高郡美浜町"/>
    <x v="17"/>
    <x v="10"/>
    <n v="28"/>
    <n v="11.91"/>
    <n v="27"/>
    <n v="14.59"/>
    <n v="1"/>
    <n v="2.08"/>
    <x v="0"/>
  </r>
  <r>
    <x v="0"/>
    <s v="日高郡美浜町"/>
    <x v="17"/>
    <x v="11"/>
    <n v="34"/>
    <n v="14.47"/>
    <n v="32"/>
    <n v="17.3"/>
    <n v="2"/>
    <n v="4.17"/>
    <x v="0"/>
  </r>
  <r>
    <x v="0"/>
    <s v="日高郡美浜町"/>
    <x v="17"/>
    <x v="12"/>
    <n v="11"/>
    <n v="4.68"/>
    <n v="9"/>
    <n v="4.8600000000000003"/>
    <n v="0"/>
    <n v="0"/>
    <x v="0"/>
  </r>
  <r>
    <x v="0"/>
    <s v="日高郡美浜町"/>
    <x v="17"/>
    <x v="13"/>
    <n v="5"/>
    <n v="2.13"/>
    <n v="3"/>
    <n v="1.62"/>
    <n v="2"/>
    <n v="4.17"/>
    <x v="0"/>
  </r>
  <r>
    <x v="0"/>
    <s v="日高郡美浜町"/>
    <x v="17"/>
    <x v="14"/>
    <n v="7"/>
    <n v="2.98"/>
    <n v="7"/>
    <n v="3.78"/>
    <n v="0"/>
    <n v="0"/>
    <x v="0"/>
  </r>
  <r>
    <x v="0"/>
    <s v="日高郡日高町"/>
    <x v="18"/>
    <x v="0"/>
    <n v="0"/>
    <n v="0"/>
    <n v="0"/>
    <n v="0"/>
    <n v="0"/>
    <n v="0"/>
    <x v="0"/>
  </r>
  <r>
    <x v="0"/>
    <s v="日高郡日高町"/>
    <x v="18"/>
    <x v="1"/>
    <n v="41"/>
    <n v="21.03"/>
    <n v="34"/>
    <n v="21.94"/>
    <n v="7"/>
    <n v="18.420000000000002"/>
    <x v="0"/>
  </r>
  <r>
    <x v="0"/>
    <s v="日高郡日高町"/>
    <x v="18"/>
    <x v="2"/>
    <n v="15"/>
    <n v="7.69"/>
    <n v="6"/>
    <n v="3.87"/>
    <n v="9"/>
    <n v="23.68"/>
    <x v="0"/>
  </r>
  <r>
    <x v="0"/>
    <s v="日高郡日高町"/>
    <x v="18"/>
    <x v="3"/>
    <n v="0"/>
    <n v="0"/>
    <n v="0"/>
    <n v="0"/>
    <n v="0"/>
    <n v="0"/>
    <x v="0"/>
  </r>
  <r>
    <x v="0"/>
    <s v="日高郡日高町"/>
    <x v="18"/>
    <x v="4"/>
    <n v="1"/>
    <n v="0.51"/>
    <n v="0"/>
    <n v="0"/>
    <n v="1"/>
    <n v="2.63"/>
    <x v="0"/>
  </r>
  <r>
    <x v="0"/>
    <s v="日高郡日高町"/>
    <x v="18"/>
    <x v="5"/>
    <n v="1"/>
    <n v="0.51"/>
    <n v="1"/>
    <n v="0.65"/>
    <n v="0"/>
    <n v="0"/>
    <x v="0"/>
  </r>
  <r>
    <x v="0"/>
    <s v="日高郡日高町"/>
    <x v="18"/>
    <x v="6"/>
    <n v="48"/>
    <n v="24.62"/>
    <n v="36"/>
    <n v="23.23"/>
    <n v="12"/>
    <n v="31.58"/>
    <x v="0"/>
  </r>
  <r>
    <x v="0"/>
    <s v="日高郡日高町"/>
    <x v="18"/>
    <x v="7"/>
    <n v="2"/>
    <n v="1.03"/>
    <n v="2"/>
    <n v="1.29"/>
    <n v="0"/>
    <n v="0"/>
    <x v="0"/>
  </r>
  <r>
    <x v="0"/>
    <s v="日高郡日高町"/>
    <x v="18"/>
    <x v="8"/>
    <n v="8"/>
    <n v="4.0999999999999996"/>
    <n v="8"/>
    <n v="5.16"/>
    <n v="0"/>
    <n v="0"/>
    <x v="0"/>
  </r>
  <r>
    <x v="0"/>
    <s v="日高郡日高町"/>
    <x v="18"/>
    <x v="9"/>
    <n v="8"/>
    <n v="4.0999999999999996"/>
    <n v="6"/>
    <n v="3.87"/>
    <n v="2"/>
    <n v="5.26"/>
    <x v="0"/>
  </r>
  <r>
    <x v="0"/>
    <s v="日高郡日高町"/>
    <x v="18"/>
    <x v="10"/>
    <n v="14"/>
    <n v="7.18"/>
    <n v="14"/>
    <n v="9.0299999999999994"/>
    <n v="0"/>
    <n v="0"/>
    <x v="0"/>
  </r>
  <r>
    <x v="0"/>
    <s v="日高郡日高町"/>
    <x v="18"/>
    <x v="11"/>
    <n v="25"/>
    <n v="12.82"/>
    <n v="23"/>
    <n v="14.84"/>
    <n v="2"/>
    <n v="5.26"/>
    <x v="0"/>
  </r>
  <r>
    <x v="0"/>
    <s v="日高郡日高町"/>
    <x v="18"/>
    <x v="12"/>
    <n v="15"/>
    <n v="7.69"/>
    <n v="11"/>
    <n v="7.1"/>
    <n v="3"/>
    <n v="7.89"/>
    <x v="0"/>
  </r>
  <r>
    <x v="0"/>
    <s v="日高郡日高町"/>
    <x v="18"/>
    <x v="13"/>
    <n v="6"/>
    <n v="3.08"/>
    <n v="5"/>
    <n v="3.23"/>
    <n v="1"/>
    <n v="2.63"/>
    <x v="0"/>
  </r>
  <r>
    <x v="0"/>
    <s v="日高郡日高町"/>
    <x v="18"/>
    <x v="14"/>
    <n v="11"/>
    <n v="5.64"/>
    <n v="9"/>
    <n v="5.81"/>
    <n v="1"/>
    <n v="2.63"/>
    <x v="1"/>
  </r>
  <r>
    <x v="0"/>
    <s v="日高郡由良町"/>
    <x v="19"/>
    <x v="0"/>
    <n v="0"/>
    <n v="0"/>
    <n v="0"/>
    <n v="0"/>
    <n v="0"/>
    <n v="0"/>
    <x v="0"/>
  </r>
  <r>
    <x v="0"/>
    <s v="日高郡由良町"/>
    <x v="19"/>
    <x v="1"/>
    <n v="35"/>
    <n v="15.56"/>
    <n v="21"/>
    <n v="12.43"/>
    <n v="14"/>
    <n v="27.45"/>
    <x v="0"/>
  </r>
  <r>
    <x v="0"/>
    <s v="日高郡由良町"/>
    <x v="19"/>
    <x v="2"/>
    <n v="13"/>
    <n v="5.78"/>
    <n v="7"/>
    <n v="4.1399999999999997"/>
    <n v="6"/>
    <n v="11.76"/>
    <x v="0"/>
  </r>
  <r>
    <x v="0"/>
    <s v="日高郡由良町"/>
    <x v="19"/>
    <x v="3"/>
    <n v="0"/>
    <n v="0"/>
    <n v="0"/>
    <n v="0"/>
    <n v="0"/>
    <n v="0"/>
    <x v="0"/>
  </r>
  <r>
    <x v="0"/>
    <s v="日高郡由良町"/>
    <x v="19"/>
    <x v="4"/>
    <n v="0"/>
    <n v="0"/>
    <n v="0"/>
    <n v="0"/>
    <n v="0"/>
    <n v="0"/>
    <x v="0"/>
  </r>
  <r>
    <x v="0"/>
    <s v="日高郡由良町"/>
    <x v="19"/>
    <x v="5"/>
    <n v="5"/>
    <n v="2.2200000000000002"/>
    <n v="0"/>
    <n v="0"/>
    <n v="5"/>
    <n v="9.8000000000000007"/>
    <x v="0"/>
  </r>
  <r>
    <x v="0"/>
    <s v="日高郡由良町"/>
    <x v="19"/>
    <x v="6"/>
    <n v="63"/>
    <n v="28"/>
    <n v="48"/>
    <n v="28.4"/>
    <n v="15"/>
    <n v="29.41"/>
    <x v="0"/>
  </r>
  <r>
    <x v="0"/>
    <s v="日高郡由良町"/>
    <x v="19"/>
    <x v="7"/>
    <n v="0"/>
    <n v="0"/>
    <n v="0"/>
    <n v="0"/>
    <n v="0"/>
    <n v="0"/>
    <x v="0"/>
  </r>
  <r>
    <x v="0"/>
    <s v="日高郡由良町"/>
    <x v="19"/>
    <x v="8"/>
    <n v="15"/>
    <n v="6.67"/>
    <n v="15"/>
    <n v="8.8800000000000008"/>
    <n v="0"/>
    <n v="0"/>
    <x v="0"/>
  </r>
  <r>
    <x v="0"/>
    <s v="日高郡由良町"/>
    <x v="19"/>
    <x v="9"/>
    <n v="8"/>
    <n v="3.56"/>
    <n v="7"/>
    <n v="4.1399999999999997"/>
    <n v="1"/>
    <n v="1.96"/>
    <x v="0"/>
  </r>
  <r>
    <x v="0"/>
    <s v="日高郡由良町"/>
    <x v="19"/>
    <x v="10"/>
    <n v="31"/>
    <n v="13.78"/>
    <n v="29"/>
    <n v="17.16"/>
    <n v="2"/>
    <n v="3.92"/>
    <x v="0"/>
  </r>
  <r>
    <x v="0"/>
    <s v="日高郡由良町"/>
    <x v="19"/>
    <x v="11"/>
    <n v="31"/>
    <n v="13.78"/>
    <n v="27"/>
    <n v="15.98"/>
    <n v="4"/>
    <n v="7.84"/>
    <x v="0"/>
  </r>
  <r>
    <x v="0"/>
    <s v="日高郡由良町"/>
    <x v="19"/>
    <x v="12"/>
    <n v="7"/>
    <n v="3.11"/>
    <n v="4"/>
    <n v="2.37"/>
    <n v="0"/>
    <n v="0"/>
    <x v="0"/>
  </r>
  <r>
    <x v="0"/>
    <s v="日高郡由良町"/>
    <x v="19"/>
    <x v="13"/>
    <n v="10"/>
    <n v="4.4400000000000004"/>
    <n v="6"/>
    <n v="3.55"/>
    <n v="3"/>
    <n v="5.88"/>
    <x v="0"/>
  </r>
  <r>
    <x v="0"/>
    <s v="日高郡由良町"/>
    <x v="19"/>
    <x v="14"/>
    <n v="7"/>
    <n v="3.11"/>
    <n v="5"/>
    <n v="2.96"/>
    <n v="1"/>
    <n v="1.96"/>
    <x v="1"/>
  </r>
  <r>
    <x v="0"/>
    <s v="日高郡印南町"/>
    <x v="20"/>
    <x v="0"/>
    <n v="0"/>
    <n v="0"/>
    <n v="0"/>
    <n v="0"/>
    <n v="0"/>
    <n v="0"/>
    <x v="0"/>
  </r>
  <r>
    <x v="0"/>
    <s v="日高郡印南町"/>
    <x v="20"/>
    <x v="1"/>
    <n v="66"/>
    <n v="24.91"/>
    <n v="44"/>
    <n v="22.22"/>
    <n v="22"/>
    <n v="35.479999999999997"/>
    <x v="0"/>
  </r>
  <r>
    <x v="0"/>
    <s v="日高郡印南町"/>
    <x v="20"/>
    <x v="2"/>
    <n v="18"/>
    <n v="6.79"/>
    <n v="9"/>
    <n v="4.55"/>
    <n v="9"/>
    <n v="14.52"/>
    <x v="0"/>
  </r>
  <r>
    <x v="0"/>
    <s v="日高郡印南町"/>
    <x v="20"/>
    <x v="3"/>
    <n v="3"/>
    <n v="1.1299999999999999"/>
    <n v="0"/>
    <n v="0"/>
    <n v="2"/>
    <n v="3.23"/>
    <x v="0"/>
  </r>
  <r>
    <x v="0"/>
    <s v="日高郡印南町"/>
    <x v="20"/>
    <x v="4"/>
    <n v="1"/>
    <n v="0.38"/>
    <n v="0"/>
    <n v="0"/>
    <n v="1"/>
    <n v="1.61"/>
    <x v="0"/>
  </r>
  <r>
    <x v="0"/>
    <s v="日高郡印南町"/>
    <x v="20"/>
    <x v="5"/>
    <n v="2"/>
    <n v="0.75"/>
    <n v="1"/>
    <n v="0.51"/>
    <n v="1"/>
    <n v="1.61"/>
    <x v="0"/>
  </r>
  <r>
    <x v="0"/>
    <s v="日高郡印南町"/>
    <x v="20"/>
    <x v="6"/>
    <n v="79"/>
    <n v="29.81"/>
    <n v="64"/>
    <n v="32.32"/>
    <n v="14"/>
    <n v="22.58"/>
    <x v="1"/>
  </r>
  <r>
    <x v="0"/>
    <s v="日高郡印南町"/>
    <x v="20"/>
    <x v="7"/>
    <n v="2"/>
    <n v="0.75"/>
    <n v="2"/>
    <n v="1.01"/>
    <n v="0"/>
    <n v="0"/>
    <x v="0"/>
  </r>
  <r>
    <x v="0"/>
    <s v="日高郡印南町"/>
    <x v="20"/>
    <x v="8"/>
    <n v="8"/>
    <n v="3.02"/>
    <n v="4"/>
    <n v="2.02"/>
    <n v="4"/>
    <n v="6.45"/>
    <x v="0"/>
  </r>
  <r>
    <x v="0"/>
    <s v="日高郡印南町"/>
    <x v="20"/>
    <x v="9"/>
    <n v="4"/>
    <n v="1.51"/>
    <n v="3"/>
    <n v="1.52"/>
    <n v="1"/>
    <n v="1.61"/>
    <x v="0"/>
  </r>
  <r>
    <x v="0"/>
    <s v="日高郡印南町"/>
    <x v="20"/>
    <x v="10"/>
    <n v="25"/>
    <n v="9.43"/>
    <n v="24"/>
    <n v="12.12"/>
    <n v="1"/>
    <n v="1.61"/>
    <x v="0"/>
  </r>
  <r>
    <x v="0"/>
    <s v="日高郡印南町"/>
    <x v="20"/>
    <x v="11"/>
    <n v="32"/>
    <n v="12.08"/>
    <n v="29"/>
    <n v="14.65"/>
    <n v="2"/>
    <n v="3.23"/>
    <x v="1"/>
  </r>
  <r>
    <x v="0"/>
    <s v="日高郡印南町"/>
    <x v="20"/>
    <x v="12"/>
    <n v="5"/>
    <n v="1.89"/>
    <n v="4"/>
    <n v="2.02"/>
    <n v="0"/>
    <n v="0"/>
    <x v="0"/>
  </r>
  <r>
    <x v="0"/>
    <s v="日高郡印南町"/>
    <x v="20"/>
    <x v="13"/>
    <n v="10"/>
    <n v="3.77"/>
    <n v="9"/>
    <n v="4.55"/>
    <n v="1"/>
    <n v="1.61"/>
    <x v="0"/>
  </r>
  <r>
    <x v="0"/>
    <s v="日高郡印南町"/>
    <x v="20"/>
    <x v="14"/>
    <n v="10"/>
    <n v="3.77"/>
    <n v="5"/>
    <n v="2.5299999999999998"/>
    <n v="4"/>
    <n v="6.45"/>
    <x v="0"/>
  </r>
  <r>
    <x v="0"/>
    <s v="日高郡みなべ町"/>
    <x v="21"/>
    <x v="0"/>
    <n v="0"/>
    <n v="0"/>
    <n v="0"/>
    <n v="0"/>
    <n v="0"/>
    <n v="0"/>
    <x v="0"/>
  </r>
  <r>
    <x v="0"/>
    <s v="日高郡みなべ町"/>
    <x v="21"/>
    <x v="1"/>
    <n v="70"/>
    <n v="16.91"/>
    <n v="52"/>
    <n v="18.71"/>
    <n v="18"/>
    <n v="13.85"/>
    <x v="0"/>
  </r>
  <r>
    <x v="0"/>
    <s v="日高郡みなべ町"/>
    <x v="21"/>
    <x v="2"/>
    <n v="60"/>
    <n v="14.49"/>
    <n v="30"/>
    <n v="10.79"/>
    <n v="30"/>
    <n v="23.08"/>
    <x v="0"/>
  </r>
  <r>
    <x v="0"/>
    <s v="日高郡みなべ町"/>
    <x v="21"/>
    <x v="3"/>
    <n v="0"/>
    <n v="0"/>
    <n v="0"/>
    <n v="0"/>
    <n v="0"/>
    <n v="0"/>
    <x v="0"/>
  </r>
  <r>
    <x v="0"/>
    <s v="日高郡みなべ町"/>
    <x v="21"/>
    <x v="4"/>
    <n v="0"/>
    <n v="0"/>
    <n v="0"/>
    <n v="0"/>
    <n v="0"/>
    <n v="0"/>
    <x v="0"/>
  </r>
  <r>
    <x v="0"/>
    <s v="日高郡みなべ町"/>
    <x v="21"/>
    <x v="5"/>
    <n v="0"/>
    <n v="0"/>
    <n v="0"/>
    <n v="0"/>
    <n v="0"/>
    <n v="0"/>
    <x v="0"/>
  </r>
  <r>
    <x v="0"/>
    <s v="日高郡みなべ町"/>
    <x v="21"/>
    <x v="6"/>
    <n v="134"/>
    <n v="32.369999999999997"/>
    <n v="87"/>
    <n v="31.29"/>
    <n v="46"/>
    <n v="35.380000000000003"/>
    <x v="1"/>
  </r>
  <r>
    <x v="0"/>
    <s v="日高郡みなべ町"/>
    <x v="21"/>
    <x v="7"/>
    <n v="1"/>
    <n v="0.24"/>
    <n v="1"/>
    <n v="0.36"/>
    <n v="0"/>
    <n v="0"/>
    <x v="0"/>
  </r>
  <r>
    <x v="0"/>
    <s v="日高郡みなべ町"/>
    <x v="21"/>
    <x v="8"/>
    <n v="23"/>
    <n v="5.56"/>
    <n v="14"/>
    <n v="5.04"/>
    <n v="9"/>
    <n v="6.92"/>
    <x v="0"/>
  </r>
  <r>
    <x v="0"/>
    <s v="日高郡みなべ町"/>
    <x v="21"/>
    <x v="9"/>
    <n v="10"/>
    <n v="2.42"/>
    <n v="7"/>
    <n v="2.52"/>
    <n v="3"/>
    <n v="2.31"/>
    <x v="0"/>
  </r>
  <r>
    <x v="0"/>
    <s v="日高郡みなべ町"/>
    <x v="21"/>
    <x v="10"/>
    <n v="37"/>
    <n v="8.94"/>
    <n v="31"/>
    <n v="11.15"/>
    <n v="6"/>
    <n v="4.62"/>
    <x v="0"/>
  </r>
  <r>
    <x v="0"/>
    <s v="日高郡みなべ町"/>
    <x v="21"/>
    <x v="11"/>
    <n v="39"/>
    <n v="9.42"/>
    <n v="34"/>
    <n v="12.23"/>
    <n v="5"/>
    <n v="3.85"/>
    <x v="0"/>
  </r>
  <r>
    <x v="0"/>
    <s v="日高郡みなべ町"/>
    <x v="21"/>
    <x v="12"/>
    <n v="15"/>
    <n v="3.62"/>
    <n v="9"/>
    <n v="3.24"/>
    <n v="1"/>
    <n v="0.77"/>
    <x v="1"/>
  </r>
  <r>
    <x v="0"/>
    <s v="日高郡みなべ町"/>
    <x v="21"/>
    <x v="13"/>
    <n v="12"/>
    <n v="2.9"/>
    <n v="8"/>
    <n v="2.88"/>
    <n v="4"/>
    <n v="3.08"/>
    <x v="0"/>
  </r>
  <r>
    <x v="0"/>
    <s v="日高郡みなべ町"/>
    <x v="21"/>
    <x v="14"/>
    <n v="13"/>
    <n v="3.14"/>
    <n v="5"/>
    <n v="1.8"/>
    <n v="8"/>
    <n v="6.15"/>
    <x v="0"/>
  </r>
  <r>
    <x v="0"/>
    <s v="日高郡日高川町"/>
    <x v="22"/>
    <x v="0"/>
    <n v="0"/>
    <n v="0"/>
    <n v="0"/>
    <n v="0"/>
    <n v="0"/>
    <n v="0"/>
    <x v="0"/>
  </r>
  <r>
    <x v="0"/>
    <s v="日高郡日高川町"/>
    <x v="22"/>
    <x v="1"/>
    <n v="102"/>
    <n v="35.54"/>
    <n v="71"/>
    <n v="32.42"/>
    <n v="31"/>
    <n v="46.27"/>
    <x v="0"/>
  </r>
  <r>
    <x v="0"/>
    <s v="日高郡日高川町"/>
    <x v="22"/>
    <x v="2"/>
    <n v="19"/>
    <n v="6.62"/>
    <n v="7"/>
    <n v="3.2"/>
    <n v="12"/>
    <n v="17.91"/>
    <x v="0"/>
  </r>
  <r>
    <x v="0"/>
    <s v="日高郡日高川町"/>
    <x v="22"/>
    <x v="3"/>
    <n v="1"/>
    <n v="0.35"/>
    <n v="0"/>
    <n v="0"/>
    <n v="1"/>
    <n v="1.49"/>
    <x v="0"/>
  </r>
  <r>
    <x v="0"/>
    <s v="日高郡日高川町"/>
    <x v="22"/>
    <x v="4"/>
    <n v="0"/>
    <n v="0"/>
    <n v="0"/>
    <n v="0"/>
    <n v="0"/>
    <n v="0"/>
    <x v="0"/>
  </r>
  <r>
    <x v="0"/>
    <s v="日高郡日高川町"/>
    <x v="22"/>
    <x v="5"/>
    <n v="4"/>
    <n v="1.39"/>
    <n v="2"/>
    <n v="0.91"/>
    <n v="2"/>
    <n v="2.99"/>
    <x v="0"/>
  </r>
  <r>
    <x v="0"/>
    <s v="日高郡日高川町"/>
    <x v="22"/>
    <x v="6"/>
    <n v="62"/>
    <n v="21.6"/>
    <n v="54"/>
    <n v="24.66"/>
    <n v="8"/>
    <n v="11.94"/>
    <x v="0"/>
  </r>
  <r>
    <x v="0"/>
    <s v="日高郡日高川町"/>
    <x v="22"/>
    <x v="7"/>
    <n v="0"/>
    <n v="0"/>
    <n v="0"/>
    <n v="0"/>
    <n v="0"/>
    <n v="0"/>
    <x v="0"/>
  </r>
  <r>
    <x v="0"/>
    <s v="日高郡日高川町"/>
    <x v="22"/>
    <x v="8"/>
    <n v="4"/>
    <n v="1.39"/>
    <n v="3"/>
    <n v="1.37"/>
    <n v="1"/>
    <n v="1.49"/>
    <x v="0"/>
  </r>
  <r>
    <x v="0"/>
    <s v="日高郡日高川町"/>
    <x v="22"/>
    <x v="9"/>
    <n v="5"/>
    <n v="1.74"/>
    <n v="2"/>
    <n v="0.91"/>
    <n v="2"/>
    <n v="2.99"/>
    <x v="0"/>
  </r>
  <r>
    <x v="0"/>
    <s v="日高郡日高川町"/>
    <x v="22"/>
    <x v="10"/>
    <n v="31"/>
    <n v="10.8"/>
    <n v="28"/>
    <n v="12.79"/>
    <n v="3"/>
    <n v="4.4800000000000004"/>
    <x v="0"/>
  </r>
  <r>
    <x v="0"/>
    <s v="日高郡日高川町"/>
    <x v="22"/>
    <x v="11"/>
    <n v="30"/>
    <n v="10.45"/>
    <n v="29"/>
    <n v="13.24"/>
    <n v="1"/>
    <n v="1.49"/>
    <x v="0"/>
  </r>
  <r>
    <x v="0"/>
    <s v="日高郡日高川町"/>
    <x v="22"/>
    <x v="12"/>
    <n v="14"/>
    <n v="4.88"/>
    <n v="14"/>
    <n v="6.39"/>
    <n v="0"/>
    <n v="0"/>
    <x v="0"/>
  </r>
  <r>
    <x v="0"/>
    <s v="日高郡日高川町"/>
    <x v="22"/>
    <x v="13"/>
    <n v="10"/>
    <n v="3.48"/>
    <n v="5"/>
    <n v="2.2799999999999998"/>
    <n v="5"/>
    <n v="7.46"/>
    <x v="0"/>
  </r>
  <r>
    <x v="0"/>
    <s v="日高郡日高川町"/>
    <x v="22"/>
    <x v="14"/>
    <n v="5"/>
    <n v="1.74"/>
    <n v="4"/>
    <n v="1.83"/>
    <n v="1"/>
    <n v="1.49"/>
    <x v="0"/>
  </r>
  <r>
    <x v="0"/>
    <s v="西牟婁郡白浜町"/>
    <x v="23"/>
    <x v="0"/>
    <n v="0"/>
    <n v="0"/>
    <n v="0"/>
    <n v="0"/>
    <n v="0"/>
    <n v="0"/>
    <x v="0"/>
  </r>
  <r>
    <x v="0"/>
    <s v="西牟婁郡白浜町"/>
    <x v="23"/>
    <x v="1"/>
    <n v="96"/>
    <n v="15.34"/>
    <n v="55"/>
    <n v="13.35"/>
    <n v="41"/>
    <n v="20.5"/>
    <x v="0"/>
  </r>
  <r>
    <x v="0"/>
    <s v="西牟婁郡白浜町"/>
    <x v="23"/>
    <x v="2"/>
    <n v="41"/>
    <n v="6.55"/>
    <n v="19"/>
    <n v="4.6100000000000003"/>
    <n v="22"/>
    <n v="11"/>
    <x v="0"/>
  </r>
  <r>
    <x v="0"/>
    <s v="西牟婁郡白浜町"/>
    <x v="23"/>
    <x v="3"/>
    <n v="3"/>
    <n v="0.48"/>
    <n v="0"/>
    <n v="0"/>
    <n v="1"/>
    <n v="0.5"/>
    <x v="0"/>
  </r>
  <r>
    <x v="0"/>
    <s v="西牟婁郡白浜町"/>
    <x v="23"/>
    <x v="4"/>
    <n v="3"/>
    <n v="0.48"/>
    <n v="0"/>
    <n v="0"/>
    <n v="3"/>
    <n v="1.5"/>
    <x v="0"/>
  </r>
  <r>
    <x v="0"/>
    <s v="西牟婁郡白浜町"/>
    <x v="23"/>
    <x v="5"/>
    <n v="3"/>
    <n v="0.48"/>
    <n v="0"/>
    <n v="0"/>
    <n v="3"/>
    <n v="1.5"/>
    <x v="0"/>
  </r>
  <r>
    <x v="0"/>
    <s v="西牟婁郡白浜町"/>
    <x v="23"/>
    <x v="6"/>
    <n v="137"/>
    <n v="21.88"/>
    <n v="89"/>
    <n v="21.6"/>
    <n v="48"/>
    <n v="24"/>
    <x v="0"/>
  </r>
  <r>
    <x v="0"/>
    <s v="西牟婁郡白浜町"/>
    <x v="23"/>
    <x v="7"/>
    <n v="2"/>
    <n v="0.32"/>
    <n v="0"/>
    <n v="0"/>
    <n v="2"/>
    <n v="1"/>
    <x v="0"/>
  </r>
  <r>
    <x v="0"/>
    <s v="西牟婁郡白浜町"/>
    <x v="23"/>
    <x v="8"/>
    <n v="27"/>
    <n v="4.3099999999999996"/>
    <n v="13"/>
    <n v="3.16"/>
    <n v="13"/>
    <n v="6.5"/>
    <x v="1"/>
  </r>
  <r>
    <x v="0"/>
    <s v="西牟婁郡白浜町"/>
    <x v="23"/>
    <x v="9"/>
    <n v="25"/>
    <n v="3.99"/>
    <n v="12"/>
    <n v="2.91"/>
    <n v="13"/>
    <n v="6.5"/>
    <x v="0"/>
  </r>
  <r>
    <x v="0"/>
    <s v="西牟婁郡白浜町"/>
    <x v="23"/>
    <x v="10"/>
    <n v="162"/>
    <n v="25.88"/>
    <n v="136"/>
    <n v="33.01"/>
    <n v="25"/>
    <n v="12.5"/>
    <x v="0"/>
  </r>
  <r>
    <x v="0"/>
    <s v="西牟婁郡白浜町"/>
    <x v="23"/>
    <x v="11"/>
    <n v="71"/>
    <n v="11.34"/>
    <n v="57"/>
    <n v="13.83"/>
    <n v="11"/>
    <n v="5.5"/>
    <x v="0"/>
  </r>
  <r>
    <x v="0"/>
    <s v="西牟婁郡白浜町"/>
    <x v="23"/>
    <x v="12"/>
    <n v="13"/>
    <n v="2.08"/>
    <n v="10"/>
    <n v="2.4300000000000002"/>
    <n v="0"/>
    <n v="0"/>
    <x v="0"/>
  </r>
  <r>
    <x v="0"/>
    <s v="西牟婁郡白浜町"/>
    <x v="23"/>
    <x v="13"/>
    <n v="27"/>
    <n v="4.3099999999999996"/>
    <n v="16"/>
    <n v="3.88"/>
    <n v="8"/>
    <n v="4"/>
    <x v="0"/>
  </r>
  <r>
    <x v="0"/>
    <s v="西牟婁郡白浜町"/>
    <x v="23"/>
    <x v="14"/>
    <n v="16"/>
    <n v="2.56"/>
    <n v="5"/>
    <n v="1.21"/>
    <n v="10"/>
    <n v="5"/>
    <x v="0"/>
  </r>
  <r>
    <x v="0"/>
    <s v="西牟婁郡上富田町"/>
    <x v="24"/>
    <x v="0"/>
    <n v="0"/>
    <n v="0"/>
    <n v="0"/>
    <n v="0"/>
    <n v="0"/>
    <n v="0"/>
    <x v="0"/>
  </r>
  <r>
    <x v="0"/>
    <s v="西牟婁郡上富田町"/>
    <x v="24"/>
    <x v="1"/>
    <n v="70"/>
    <n v="18.82"/>
    <n v="46"/>
    <n v="18.25"/>
    <n v="24"/>
    <n v="20.69"/>
    <x v="0"/>
  </r>
  <r>
    <x v="0"/>
    <s v="西牟婁郡上富田町"/>
    <x v="24"/>
    <x v="2"/>
    <n v="25"/>
    <n v="6.72"/>
    <n v="11"/>
    <n v="4.37"/>
    <n v="14"/>
    <n v="12.07"/>
    <x v="0"/>
  </r>
  <r>
    <x v="0"/>
    <s v="西牟婁郡上富田町"/>
    <x v="24"/>
    <x v="3"/>
    <n v="3"/>
    <n v="0.81"/>
    <n v="0"/>
    <n v="0"/>
    <n v="3"/>
    <n v="2.59"/>
    <x v="0"/>
  </r>
  <r>
    <x v="0"/>
    <s v="西牟婁郡上富田町"/>
    <x v="24"/>
    <x v="4"/>
    <n v="0"/>
    <n v="0"/>
    <n v="0"/>
    <n v="0"/>
    <n v="0"/>
    <n v="0"/>
    <x v="0"/>
  </r>
  <r>
    <x v="0"/>
    <s v="西牟婁郡上富田町"/>
    <x v="24"/>
    <x v="5"/>
    <n v="6"/>
    <n v="1.61"/>
    <n v="1"/>
    <n v="0.4"/>
    <n v="5"/>
    <n v="4.3099999999999996"/>
    <x v="0"/>
  </r>
  <r>
    <x v="0"/>
    <s v="西牟婁郡上富田町"/>
    <x v="24"/>
    <x v="6"/>
    <n v="96"/>
    <n v="25.81"/>
    <n v="64"/>
    <n v="25.4"/>
    <n v="32"/>
    <n v="27.59"/>
    <x v="0"/>
  </r>
  <r>
    <x v="0"/>
    <s v="西牟婁郡上富田町"/>
    <x v="24"/>
    <x v="7"/>
    <n v="2"/>
    <n v="0.54"/>
    <n v="1"/>
    <n v="0.4"/>
    <n v="1"/>
    <n v="0.86"/>
    <x v="0"/>
  </r>
  <r>
    <x v="0"/>
    <s v="西牟婁郡上富田町"/>
    <x v="24"/>
    <x v="8"/>
    <n v="11"/>
    <n v="2.96"/>
    <n v="3"/>
    <n v="1.19"/>
    <n v="8"/>
    <n v="6.9"/>
    <x v="0"/>
  </r>
  <r>
    <x v="0"/>
    <s v="西牟婁郡上富田町"/>
    <x v="24"/>
    <x v="9"/>
    <n v="18"/>
    <n v="4.84"/>
    <n v="11"/>
    <n v="4.37"/>
    <n v="6"/>
    <n v="5.17"/>
    <x v="1"/>
  </r>
  <r>
    <x v="0"/>
    <s v="西牟婁郡上富田町"/>
    <x v="24"/>
    <x v="10"/>
    <n v="46"/>
    <n v="12.37"/>
    <n v="43"/>
    <n v="17.059999999999999"/>
    <n v="2"/>
    <n v="1.72"/>
    <x v="0"/>
  </r>
  <r>
    <x v="0"/>
    <s v="西牟婁郡上富田町"/>
    <x v="24"/>
    <x v="11"/>
    <n v="45"/>
    <n v="12.1"/>
    <n v="38"/>
    <n v="15.08"/>
    <n v="7"/>
    <n v="6.03"/>
    <x v="0"/>
  </r>
  <r>
    <x v="0"/>
    <s v="西牟婁郡上富田町"/>
    <x v="24"/>
    <x v="12"/>
    <n v="16"/>
    <n v="4.3"/>
    <n v="15"/>
    <n v="5.95"/>
    <n v="0"/>
    <n v="0"/>
    <x v="0"/>
  </r>
  <r>
    <x v="0"/>
    <s v="西牟婁郡上富田町"/>
    <x v="24"/>
    <x v="13"/>
    <n v="17"/>
    <n v="4.57"/>
    <n v="10"/>
    <n v="3.97"/>
    <n v="6"/>
    <n v="5.17"/>
    <x v="0"/>
  </r>
  <r>
    <x v="0"/>
    <s v="西牟婁郡上富田町"/>
    <x v="24"/>
    <x v="14"/>
    <n v="17"/>
    <n v="4.57"/>
    <n v="9"/>
    <n v="3.57"/>
    <n v="8"/>
    <n v="6.9"/>
    <x v="0"/>
  </r>
  <r>
    <x v="0"/>
    <s v="西牟婁郡すさみ町"/>
    <x v="25"/>
    <x v="0"/>
    <n v="0"/>
    <n v="0"/>
    <n v="0"/>
    <n v="0"/>
    <n v="0"/>
    <n v="0"/>
    <x v="0"/>
  </r>
  <r>
    <x v="0"/>
    <s v="西牟婁郡すさみ町"/>
    <x v="25"/>
    <x v="1"/>
    <n v="31"/>
    <n v="16.850000000000001"/>
    <n v="23"/>
    <n v="15.97"/>
    <n v="8"/>
    <n v="24.24"/>
    <x v="0"/>
  </r>
  <r>
    <x v="0"/>
    <s v="西牟婁郡すさみ町"/>
    <x v="25"/>
    <x v="2"/>
    <n v="19"/>
    <n v="10.33"/>
    <n v="14"/>
    <n v="9.7200000000000006"/>
    <n v="5"/>
    <n v="15.15"/>
    <x v="0"/>
  </r>
  <r>
    <x v="0"/>
    <s v="西牟婁郡すさみ町"/>
    <x v="25"/>
    <x v="3"/>
    <n v="0"/>
    <n v="0"/>
    <n v="0"/>
    <n v="0"/>
    <n v="0"/>
    <n v="0"/>
    <x v="0"/>
  </r>
  <r>
    <x v="0"/>
    <s v="西牟婁郡すさみ町"/>
    <x v="25"/>
    <x v="4"/>
    <n v="1"/>
    <n v="0.54"/>
    <n v="1"/>
    <n v="0.69"/>
    <n v="0"/>
    <n v="0"/>
    <x v="0"/>
  </r>
  <r>
    <x v="0"/>
    <s v="西牟婁郡すさみ町"/>
    <x v="25"/>
    <x v="5"/>
    <n v="1"/>
    <n v="0.54"/>
    <n v="1"/>
    <n v="0.69"/>
    <n v="0"/>
    <n v="0"/>
    <x v="0"/>
  </r>
  <r>
    <x v="0"/>
    <s v="西牟婁郡すさみ町"/>
    <x v="25"/>
    <x v="6"/>
    <n v="39"/>
    <n v="21.2"/>
    <n v="31"/>
    <n v="21.53"/>
    <n v="8"/>
    <n v="24.24"/>
    <x v="0"/>
  </r>
  <r>
    <x v="0"/>
    <s v="西牟婁郡すさみ町"/>
    <x v="25"/>
    <x v="7"/>
    <n v="0"/>
    <n v="0"/>
    <n v="0"/>
    <n v="0"/>
    <n v="0"/>
    <n v="0"/>
    <x v="0"/>
  </r>
  <r>
    <x v="0"/>
    <s v="西牟婁郡すさみ町"/>
    <x v="25"/>
    <x v="8"/>
    <n v="6"/>
    <n v="3.26"/>
    <n v="3"/>
    <n v="2.08"/>
    <n v="3"/>
    <n v="9.09"/>
    <x v="0"/>
  </r>
  <r>
    <x v="0"/>
    <s v="西牟婁郡すさみ町"/>
    <x v="25"/>
    <x v="9"/>
    <n v="2"/>
    <n v="1.0900000000000001"/>
    <n v="1"/>
    <n v="0.69"/>
    <n v="0"/>
    <n v="0"/>
    <x v="0"/>
  </r>
  <r>
    <x v="0"/>
    <s v="西牟婁郡すさみ町"/>
    <x v="25"/>
    <x v="10"/>
    <n v="25"/>
    <n v="13.59"/>
    <n v="22"/>
    <n v="15.28"/>
    <n v="2"/>
    <n v="6.06"/>
    <x v="0"/>
  </r>
  <r>
    <x v="0"/>
    <s v="西牟婁郡すさみ町"/>
    <x v="25"/>
    <x v="11"/>
    <n v="37"/>
    <n v="20.11"/>
    <n v="35"/>
    <n v="24.31"/>
    <n v="2"/>
    <n v="6.06"/>
    <x v="0"/>
  </r>
  <r>
    <x v="0"/>
    <s v="西牟婁郡すさみ町"/>
    <x v="25"/>
    <x v="12"/>
    <n v="7"/>
    <n v="3.8"/>
    <n v="4"/>
    <n v="2.78"/>
    <n v="0"/>
    <n v="0"/>
    <x v="0"/>
  </r>
  <r>
    <x v="0"/>
    <s v="西牟婁郡すさみ町"/>
    <x v="25"/>
    <x v="13"/>
    <n v="4"/>
    <n v="2.17"/>
    <n v="3"/>
    <n v="2.08"/>
    <n v="1"/>
    <n v="3.03"/>
    <x v="0"/>
  </r>
  <r>
    <x v="0"/>
    <s v="西牟婁郡すさみ町"/>
    <x v="25"/>
    <x v="14"/>
    <n v="12"/>
    <n v="6.52"/>
    <n v="6"/>
    <n v="4.17"/>
    <n v="4"/>
    <n v="12.12"/>
    <x v="0"/>
  </r>
  <r>
    <x v="0"/>
    <s v="東牟婁郡那智勝浦町"/>
    <x v="26"/>
    <x v="0"/>
    <n v="0"/>
    <n v="0"/>
    <n v="0"/>
    <n v="0"/>
    <n v="0"/>
    <n v="0"/>
    <x v="0"/>
  </r>
  <r>
    <x v="0"/>
    <s v="東牟婁郡那智勝浦町"/>
    <x v="26"/>
    <x v="1"/>
    <n v="61"/>
    <n v="8.69"/>
    <n v="46"/>
    <n v="8.1300000000000008"/>
    <n v="15"/>
    <n v="12.3"/>
    <x v="0"/>
  </r>
  <r>
    <x v="0"/>
    <s v="東牟婁郡那智勝浦町"/>
    <x v="26"/>
    <x v="2"/>
    <n v="32"/>
    <n v="4.5599999999999996"/>
    <n v="16"/>
    <n v="2.83"/>
    <n v="16"/>
    <n v="13.11"/>
    <x v="0"/>
  </r>
  <r>
    <x v="0"/>
    <s v="東牟婁郡那智勝浦町"/>
    <x v="26"/>
    <x v="3"/>
    <n v="0"/>
    <n v="0"/>
    <n v="0"/>
    <n v="0"/>
    <n v="0"/>
    <n v="0"/>
    <x v="0"/>
  </r>
  <r>
    <x v="0"/>
    <s v="東牟婁郡那智勝浦町"/>
    <x v="26"/>
    <x v="4"/>
    <n v="2"/>
    <n v="0.28000000000000003"/>
    <n v="1"/>
    <n v="0.18"/>
    <n v="1"/>
    <n v="0.82"/>
    <x v="0"/>
  </r>
  <r>
    <x v="0"/>
    <s v="東牟婁郡那智勝浦町"/>
    <x v="26"/>
    <x v="5"/>
    <n v="4"/>
    <n v="0.56999999999999995"/>
    <n v="0"/>
    <n v="0"/>
    <n v="4"/>
    <n v="3.28"/>
    <x v="0"/>
  </r>
  <r>
    <x v="0"/>
    <s v="東牟婁郡那智勝浦町"/>
    <x v="26"/>
    <x v="6"/>
    <n v="242"/>
    <n v="34.47"/>
    <n v="201"/>
    <n v="35.51"/>
    <n v="40"/>
    <n v="32.79"/>
    <x v="1"/>
  </r>
  <r>
    <x v="0"/>
    <s v="東牟婁郡那智勝浦町"/>
    <x v="26"/>
    <x v="7"/>
    <n v="1"/>
    <n v="0.14000000000000001"/>
    <n v="1"/>
    <n v="0.18"/>
    <n v="0"/>
    <n v="0"/>
    <x v="0"/>
  </r>
  <r>
    <x v="0"/>
    <s v="東牟婁郡那智勝浦町"/>
    <x v="26"/>
    <x v="8"/>
    <n v="39"/>
    <n v="5.56"/>
    <n v="29"/>
    <n v="5.12"/>
    <n v="10"/>
    <n v="8.1999999999999993"/>
    <x v="0"/>
  </r>
  <r>
    <x v="0"/>
    <s v="東牟婁郡那智勝浦町"/>
    <x v="26"/>
    <x v="9"/>
    <n v="21"/>
    <n v="2.99"/>
    <n v="16"/>
    <n v="2.83"/>
    <n v="5"/>
    <n v="4.0999999999999996"/>
    <x v="0"/>
  </r>
  <r>
    <x v="0"/>
    <s v="東牟婁郡那智勝浦町"/>
    <x v="26"/>
    <x v="10"/>
    <n v="141"/>
    <n v="20.09"/>
    <n v="129"/>
    <n v="22.79"/>
    <n v="12"/>
    <n v="9.84"/>
    <x v="0"/>
  </r>
  <r>
    <x v="0"/>
    <s v="東牟婁郡那智勝浦町"/>
    <x v="26"/>
    <x v="11"/>
    <n v="77"/>
    <n v="10.97"/>
    <n v="70"/>
    <n v="12.37"/>
    <n v="7"/>
    <n v="5.74"/>
    <x v="0"/>
  </r>
  <r>
    <x v="0"/>
    <s v="東牟婁郡那智勝浦町"/>
    <x v="26"/>
    <x v="12"/>
    <n v="19"/>
    <n v="2.71"/>
    <n v="17"/>
    <n v="3"/>
    <n v="0"/>
    <n v="0"/>
    <x v="0"/>
  </r>
  <r>
    <x v="0"/>
    <s v="東牟婁郡那智勝浦町"/>
    <x v="26"/>
    <x v="13"/>
    <n v="40"/>
    <n v="5.7"/>
    <n v="27"/>
    <n v="4.7699999999999996"/>
    <n v="7"/>
    <n v="5.74"/>
    <x v="0"/>
  </r>
  <r>
    <x v="0"/>
    <s v="東牟婁郡那智勝浦町"/>
    <x v="26"/>
    <x v="14"/>
    <n v="23"/>
    <n v="3.28"/>
    <n v="13"/>
    <n v="2.2999999999999998"/>
    <n v="5"/>
    <n v="4.0999999999999996"/>
    <x v="7"/>
  </r>
  <r>
    <x v="0"/>
    <s v="東牟婁郡太地町"/>
    <x v="27"/>
    <x v="0"/>
    <n v="0"/>
    <n v="0"/>
    <n v="0"/>
    <n v="0"/>
    <n v="0"/>
    <n v="0"/>
    <x v="0"/>
  </r>
  <r>
    <x v="0"/>
    <s v="東牟婁郡太地町"/>
    <x v="27"/>
    <x v="1"/>
    <n v="18"/>
    <n v="15.38"/>
    <n v="17"/>
    <n v="17.89"/>
    <n v="1"/>
    <n v="5.56"/>
    <x v="0"/>
  </r>
  <r>
    <x v="0"/>
    <s v="東牟婁郡太地町"/>
    <x v="27"/>
    <x v="2"/>
    <n v="12"/>
    <n v="10.26"/>
    <n v="6"/>
    <n v="6.32"/>
    <n v="6"/>
    <n v="33.33"/>
    <x v="0"/>
  </r>
  <r>
    <x v="0"/>
    <s v="東牟婁郡太地町"/>
    <x v="27"/>
    <x v="3"/>
    <n v="2"/>
    <n v="1.71"/>
    <n v="0"/>
    <n v="0"/>
    <n v="0"/>
    <n v="0"/>
    <x v="0"/>
  </r>
  <r>
    <x v="0"/>
    <s v="東牟婁郡太地町"/>
    <x v="27"/>
    <x v="4"/>
    <n v="1"/>
    <n v="0.85"/>
    <n v="0"/>
    <n v="0"/>
    <n v="1"/>
    <n v="5.56"/>
    <x v="0"/>
  </r>
  <r>
    <x v="0"/>
    <s v="東牟婁郡太地町"/>
    <x v="27"/>
    <x v="5"/>
    <n v="1"/>
    <n v="0.85"/>
    <n v="0"/>
    <n v="0"/>
    <n v="0"/>
    <n v="0"/>
    <x v="0"/>
  </r>
  <r>
    <x v="0"/>
    <s v="東牟婁郡太地町"/>
    <x v="27"/>
    <x v="6"/>
    <n v="26"/>
    <n v="22.22"/>
    <n v="24"/>
    <n v="25.26"/>
    <n v="2"/>
    <n v="11.11"/>
    <x v="0"/>
  </r>
  <r>
    <x v="0"/>
    <s v="東牟婁郡太地町"/>
    <x v="27"/>
    <x v="7"/>
    <n v="0"/>
    <n v="0"/>
    <n v="0"/>
    <n v="0"/>
    <n v="0"/>
    <n v="0"/>
    <x v="0"/>
  </r>
  <r>
    <x v="0"/>
    <s v="東牟婁郡太地町"/>
    <x v="27"/>
    <x v="8"/>
    <n v="11"/>
    <n v="9.4"/>
    <n v="8"/>
    <n v="8.42"/>
    <n v="3"/>
    <n v="16.670000000000002"/>
    <x v="0"/>
  </r>
  <r>
    <x v="0"/>
    <s v="東牟婁郡太地町"/>
    <x v="27"/>
    <x v="9"/>
    <n v="2"/>
    <n v="1.71"/>
    <n v="2"/>
    <n v="2.11"/>
    <n v="0"/>
    <n v="0"/>
    <x v="0"/>
  </r>
  <r>
    <x v="0"/>
    <s v="東牟婁郡太地町"/>
    <x v="27"/>
    <x v="10"/>
    <n v="14"/>
    <n v="11.97"/>
    <n v="14"/>
    <n v="14.74"/>
    <n v="0"/>
    <n v="0"/>
    <x v="0"/>
  </r>
  <r>
    <x v="0"/>
    <s v="東牟婁郡太地町"/>
    <x v="27"/>
    <x v="11"/>
    <n v="18"/>
    <n v="15.38"/>
    <n v="16"/>
    <n v="16.84"/>
    <n v="2"/>
    <n v="11.11"/>
    <x v="0"/>
  </r>
  <r>
    <x v="0"/>
    <s v="東牟婁郡太地町"/>
    <x v="27"/>
    <x v="12"/>
    <n v="8"/>
    <n v="6.84"/>
    <n v="6"/>
    <n v="6.32"/>
    <n v="1"/>
    <n v="5.56"/>
    <x v="0"/>
  </r>
  <r>
    <x v="0"/>
    <s v="東牟婁郡太地町"/>
    <x v="27"/>
    <x v="13"/>
    <n v="4"/>
    <n v="3.42"/>
    <n v="2"/>
    <n v="2.11"/>
    <n v="2"/>
    <n v="11.11"/>
    <x v="0"/>
  </r>
  <r>
    <x v="0"/>
    <s v="東牟婁郡太地町"/>
    <x v="27"/>
    <x v="14"/>
    <n v="0"/>
    <n v="0"/>
    <n v="0"/>
    <n v="0"/>
    <n v="0"/>
    <n v="0"/>
    <x v="0"/>
  </r>
  <r>
    <x v="0"/>
    <s v="東牟婁郡古座川町"/>
    <x v="28"/>
    <x v="0"/>
    <n v="0"/>
    <n v="0"/>
    <n v="0"/>
    <n v="0"/>
    <n v="0"/>
    <n v="0"/>
    <x v="0"/>
  </r>
  <r>
    <x v="0"/>
    <s v="東牟婁郡古座川町"/>
    <x v="28"/>
    <x v="1"/>
    <n v="23"/>
    <n v="22.77"/>
    <n v="15"/>
    <n v="20.83"/>
    <n v="8"/>
    <n v="32"/>
    <x v="0"/>
  </r>
  <r>
    <x v="0"/>
    <s v="東牟婁郡古座川町"/>
    <x v="28"/>
    <x v="2"/>
    <n v="9"/>
    <n v="8.91"/>
    <n v="5"/>
    <n v="6.94"/>
    <n v="4"/>
    <n v="16"/>
    <x v="0"/>
  </r>
  <r>
    <x v="0"/>
    <s v="東牟婁郡古座川町"/>
    <x v="28"/>
    <x v="3"/>
    <n v="1"/>
    <n v="0.99"/>
    <n v="0"/>
    <n v="0"/>
    <n v="0"/>
    <n v="0"/>
    <x v="0"/>
  </r>
  <r>
    <x v="0"/>
    <s v="東牟婁郡古座川町"/>
    <x v="28"/>
    <x v="4"/>
    <n v="0"/>
    <n v="0"/>
    <n v="0"/>
    <n v="0"/>
    <n v="0"/>
    <n v="0"/>
    <x v="0"/>
  </r>
  <r>
    <x v="0"/>
    <s v="東牟婁郡古座川町"/>
    <x v="28"/>
    <x v="5"/>
    <n v="0"/>
    <n v="0"/>
    <n v="0"/>
    <n v="0"/>
    <n v="0"/>
    <n v="0"/>
    <x v="0"/>
  </r>
  <r>
    <x v="0"/>
    <s v="東牟婁郡古座川町"/>
    <x v="28"/>
    <x v="6"/>
    <n v="24"/>
    <n v="23.76"/>
    <n v="20"/>
    <n v="27.78"/>
    <n v="2"/>
    <n v="8"/>
    <x v="5"/>
  </r>
  <r>
    <x v="0"/>
    <s v="東牟婁郡古座川町"/>
    <x v="28"/>
    <x v="7"/>
    <n v="1"/>
    <n v="0.99"/>
    <n v="1"/>
    <n v="1.39"/>
    <n v="0"/>
    <n v="0"/>
    <x v="0"/>
  </r>
  <r>
    <x v="0"/>
    <s v="東牟婁郡古座川町"/>
    <x v="28"/>
    <x v="8"/>
    <n v="4"/>
    <n v="3.96"/>
    <n v="1"/>
    <n v="1.39"/>
    <n v="3"/>
    <n v="12"/>
    <x v="0"/>
  </r>
  <r>
    <x v="0"/>
    <s v="東牟婁郡古座川町"/>
    <x v="28"/>
    <x v="9"/>
    <n v="3"/>
    <n v="2.97"/>
    <n v="2"/>
    <n v="2.78"/>
    <n v="1"/>
    <n v="4"/>
    <x v="0"/>
  </r>
  <r>
    <x v="0"/>
    <s v="東牟婁郡古座川町"/>
    <x v="28"/>
    <x v="10"/>
    <n v="18"/>
    <n v="17.82"/>
    <n v="13"/>
    <n v="18.059999999999999"/>
    <n v="5"/>
    <n v="20"/>
    <x v="0"/>
  </r>
  <r>
    <x v="0"/>
    <s v="東牟婁郡古座川町"/>
    <x v="28"/>
    <x v="11"/>
    <n v="7"/>
    <n v="6.93"/>
    <n v="7"/>
    <n v="9.7200000000000006"/>
    <n v="0"/>
    <n v="0"/>
    <x v="0"/>
  </r>
  <r>
    <x v="0"/>
    <s v="東牟婁郡古座川町"/>
    <x v="28"/>
    <x v="12"/>
    <n v="6"/>
    <n v="5.94"/>
    <n v="6"/>
    <n v="8.33"/>
    <n v="0"/>
    <n v="0"/>
    <x v="0"/>
  </r>
  <r>
    <x v="0"/>
    <s v="東牟婁郡古座川町"/>
    <x v="28"/>
    <x v="13"/>
    <n v="2"/>
    <n v="1.98"/>
    <n v="0"/>
    <n v="0"/>
    <n v="1"/>
    <n v="4"/>
    <x v="0"/>
  </r>
  <r>
    <x v="0"/>
    <s v="東牟婁郡古座川町"/>
    <x v="28"/>
    <x v="14"/>
    <n v="3"/>
    <n v="2.97"/>
    <n v="2"/>
    <n v="2.78"/>
    <n v="1"/>
    <n v="4"/>
    <x v="0"/>
  </r>
  <r>
    <x v="0"/>
    <s v="東牟婁郡北山村"/>
    <x v="29"/>
    <x v="0"/>
    <n v="0"/>
    <n v="0"/>
    <n v="0"/>
    <n v="0"/>
    <n v="0"/>
    <n v="0"/>
    <x v="0"/>
  </r>
  <r>
    <x v="0"/>
    <s v="東牟婁郡北山村"/>
    <x v="29"/>
    <x v="1"/>
    <n v="6"/>
    <n v="26.09"/>
    <n v="5"/>
    <n v="29.41"/>
    <n v="1"/>
    <n v="33.33"/>
    <x v="0"/>
  </r>
  <r>
    <x v="0"/>
    <s v="東牟婁郡北山村"/>
    <x v="29"/>
    <x v="2"/>
    <n v="2"/>
    <n v="8.6999999999999993"/>
    <n v="1"/>
    <n v="5.88"/>
    <n v="1"/>
    <n v="33.33"/>
    <x v="0"/>
  </r>
  <r>
    <x v="0"/>
    <s v="東牟婁郡北山村"/>
    <x v="29"/>
    <x v="3"/>
    <n v="1"/>
    <n v="4.3499999999999996"/>
    <n v="0"/>
    <n v="0"/>
    <n v="0"/>
    <n v="0"/>
    <x v="0"/>
  </r>
  <r>
    <x v="0"/>
    <s v="東牟婁郡北山村"/>
    <x v="29"/>
    <x v="4"/>
    <n v="0"/>
    <n v="0"/>
    <n v="0"/>
    <n v="0"/>
    <n v="0"/>
    <n v="0"/>
    <x v="0"/>
  </r>
  <r>
    <x v="0"/>
    <s v="東牟婁郡北山村"/>
    <x v="29"/>
    <x v="5"/>
    <n v="0"/>
    <n v="0"/>
    <n v="0"/>
    <n v="0"/>
    <n v="0"/>
    <n v="0"/>
    <x v="0"/>
  </r>
  <r>
    <x v="0"/>
    <s v="東牟婁郡北山村"/>
    <x v="29"/>
    <x v="6"/>
    <n v="6"/>
    <n v="26.09"/>
    <n v="6"/>
    <n v="35.29"/>
    <n v="0"/>
    <n v="0"/>
    <x v="0"/>
  </r>
  <r>
    <x v="0"/>
    <s v="東牟婁郡北山村"/>
    <x v="29"/>
    <x v="7"/>
    <n v="0"/>
    <n v="0"/>
    <n v="0"/>
    <n v="0"/>
    <n v="0"/>
    <n v="0"/>
    <x v="0"/>
  </r>
  <r>
    <x v="0"/>
    <s v="東牟婁郡北山村"/>
    <x v="29"/>
    <x v="8"/>
    <n v="1"/>
    <n v="4.3499999999999996"/>
    <n v="1"/>
    <n v="5.88"/>
    <n v="0"/>
    <n v="0"/>
    <x v="0"/>
  </r>
  <r>
    <x v="0"/>
    <s v="東牟婁郡北山村"/>
    <x v="29"/>
    <x v="9"/>
    <n v="0"/>
    <n v="0"/>
    <n v="0"/>
    <n v="0"/>
    <n v="0"/>
    <n v="0"/>
    <x v="0"/>
  </r>
  <r>
    <x v="0"/>
    <s v="東牟婁郡北山村"/>
    <x v="29"/>
    <x v="10"/>
    <n v="2"/>
    <n v="8.6999999999999993"/>
    <n v="2"/>
    <n v="11.76"/>
    <n v="0"/>
    <n v="0"/>
    <x v="0"/>
  </r>
  <r>
    <x v="0"/>
    <s v="東牟婁郡北山村"/>
    <x v="29"/>
    <x v="11"/>
    <n v="3"/>
    <n v="13.04"/>
    <n v="2"/>
    <n v="11.76"/>
    <n v="1"/>
    <n v="33.33"/>
    <x v="0"/>
  </r>
  <r>
    <x v="0"/>
    <s v="東牟婁郡北山村"/>
    <x v="29"/>
    <x v="12"/>
    <n v="0"/>
    <n v="0"/>
    <n v="0"/>
    <n v="0"/>
    <n v="0"/>
    <n v="0"/>
    <x v="0"/>
  </r>
  <r>
    <x v="0"/>
    <s v="東牟婁郡北山村"/>
    <x v="29"/>
    <x v="13"/>
    <n v="1"/>
    <n v="4.3499999999999996"/>
    <n v="0"/>
    <n v="0"/>
    <n v="0"/>
    <n v="0"/>
    <x v="0"/>
  </r>
  <r>
    <x v="0"/>
    <s v="東牟婁郡北山村"/>
    <x v="29"/>
    <x v="14"/>
    <n v="1"/>
    <n v="4.3499999999999996"/>
    <n v="0"/>
    <n v="0"/>
    <n v="0"/>
    <n v="0"/>
    <x v="1"/>
  </r>
  <r>
    <x v="0"/>
    <s v="東牟婁郡串本町"/>
    <x v="30"/>
    <x v="0"/>
    <n v="0"/>
    <n v="0"/>
    <n v="0"/>
    <n v="0"/>
    <n v="0"/>
    <n v="0"/>
    <x v="0"/>
  </r>
  <r>
    <x v="0"/>
    <s v="東牟婁郡串本町"/>
    <x v="30"/>
    <x v="1"/>
    <n v="81"/>
    <n v="12.5"/>
    <n v="65"/>
    <n v="12.72"/>
    <n v="16"/>
    <n v="12.5"/>
    <x v="0"/>
  </r>
  <r>
    <x v="0"/>
    <s v="東牟婁郡串本町"/>
    <x v="30"/>
    <x v="2"/>
    <n v="35"/>
    <n v="5.4"/>
    <n v="20"/>
    <n v="3.91"/>
    <n v="15"/>
    <n v="11.72"/>
    <x v="0"/>
  </r>
  <r>
    <x v="0"/>
    <s v="東牟婁郡串本町"/>
    <x v="30"/>
    <x v="3"/>
    <n v="1"/>
    <n v="0.15"/>
    <n v="0"/>
    <n v="0"/>
    <n v="1"/>
    <n v="0.78"/>
    <x v="0"/>
  </r>
  <r>
    <x v="0"/>
    <s v="東牟婁郡串本町"/>
    <x v="30"/>
    <x v="4"/>
    <n v="3"/>
    <n v="0.46"/>
    <n v="0"/>
    <n v="0"/>
    <n v="3"/>
    <n v="2.34"/>
    <x v="0"/>
  </r>
  <r>
    <x v="0"/>
    <s v="東牟婁郡串本町"/>
    <x v="30"/>
    <x v="5"/>
    <n v="4"/>
    <n v="0.62"/>
    <n v="1"/>
    <n v="0.2"/>
    <n v="3"/>
    <n v="2.34"/>
    <x v="0"/>
  </r>
  <r>
    <x v="0"/>
    <s v="東牟婁郡串本町"/>
    <x v="30"/>
    <x v="6"/>
    <n v="180"/>
    <n v="27.78"/>
    <n v="140"/>
    <n v="27.4"/>
    <n v="40"/>
    <n v="31.25"/>
    <x v="0"/>
  </r>
  <r>
    <x v="0"/>
    <s v="東牟婁郡串本町"/>
    <x v="30"/>
    <x v="7"/>
    <n v="3"/>
    <n v="0.46"/>
    <n v="2"/>
    <n v="0.39"/>
    <n v="1"/>
    <n v="0.78"/>
    <x v="0"/>
  </r>
  <r>
    <x v="0"/>
    <s v="東牟婁郡串本町"/>
    <x v="30"/>
    <x v="8"/>
    <n v="30"/>
    <n v="4.63"/>
    <n v="12"/>
    <n v="2.35"/>
    <n v="17"/>
    <n v="13.28"/>
    <x v="1"/>
  </r>
  <r>
    <x v="0"/>
    <s v="東牟婁郡串本町"/>
    <x v="30"/>
    <x v="9"/>
    <n v="21"/>
    <n v="3.24"/>
    <n v="17"/>
    <n v="3.33"/>
    <n v="3"/>
    <n v="2.34"/>
    <x v="0"/>
  </r>
  <r>
    <x v="0"/>
    <s v="東牟婁郡串本町"/>
    <x v="30"/>
    <x v="10"/>
    <n v="98"/>
    <n v="15.12"/>
    <n v="92"/>
    <n v="18"/>
    <n v="5"/>
    <n v="3.91"/>
    <x v="0"/>
  </r>
  <r>
    <x v="0"/>
    <s v="東牟婁郡串本町"/>
    <x v="30"/>
    <x v="11"/>
    <n v="125"/>
    <n v="19.29"/>
    <n v="118"/>
    <n v="23.09"/>
    <n v="7"/>
    <n v="5.47"/>
    <x v="0"/>
  </r>
  <r>
    <x v="0"/>
    <s v="東牟婁郡串本町"/>
    <x v="30"/>
    <x v="12"/>
    <n v="16"/>
    <n v="2.4700000000000002"/>
    <n v="12"/>
    <n v="2.35"/>
    <n v="1"/>
    <n v="0.78"/>
    <x v="0"/>
  </r>
  <r>
    <x v="0"/>
    <s v="東牟婁郡串本町"/>
    <x v="30"/>
    <x v="13"/>
    <n v="32"/>
    <n v="4.9400000000000004"/>
    <n v="20"/>
    <n v="3.91"/>
    <n v="10"/>
    <n v="7.81"/>
    <x v="0"/>
  </r>
  <r>
    <x v="0"/>
    <s v="東牟婁郡串本町"/>
    <x v="30"/>
    <x v="14"/>
    <n v="19"/>
    <n v="2.93"/>
    <n v="12"/>
    <n v="2.35"/>
    <n v="6"/>
    <n v="4.690000000000000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2"/>
  </r>
  <r>
    <x v="0"/>
    <x v="0"/>
    <x v="0"/>
    <x v="13"/>
    <x v="13"/>
    <x v="13"/>
    <x v="13"/>
    <x v="13"/>
    <x v="13"/>
    <x v="13"/>
    <x v="13"/>
    <x v="13"/>
    <x v="13"/>
    <x v="2"/>
  </r>
  <r>
    <x v="0"/>
    <x v="0"/>
    <x v="0"/>
    <x v="14"/>
    <x v="14"/>
    <x v="14"/>
    <x v="14"/>
    <x v="14"/>
    <x v="14"/>
    <x v="14"/>
    <x v="14"/>
    <x v="7"/>
    <x v="7"/>
    <x v="0"/>
  </r>
  <r>
    <x v="0"/>
    <x v="0"/>
    <x v="0"/>
    <x v="15"/>
    <x v="15"/>
    <x v="15"/>
    <x v="15"/>
    <x v="15"/>
    <x v="15"/>
    <x v="15"/>
    <x v="15"/>
    <x v="14"/>
    <x v="14"/>
    <x v="5"/>
  </r>
  <r>
    <x v="0"/>
    <x v="0"/>
    <x v="0"/>
    <x v="16"/>
    <x v="16"/>
    <x v="16"/>
    <x v="16"/>
    <x v="16"/>
    <x v="16"/>
    <x v="16"/>
    <x v="16"/>
    <x v="15"/>
    <x v="15"/>
    <x v="0"/>
  </r>
  <r>
    <x v="0"/>
    <x v="0"/>
    <x v="0"/>
    <x v="17"/>
    <x v="17"/>
    <x v="17"/>
    <x v="17"/>
    <x v="17"/>
    <x v="17"/>
    <x v="17"/>
    <x v="17"/>
    <x v="16"/>
    <x v="16"/>
    <x v="2"/>
  </r>
  <r>
    <x v="0"/>
    <x v="0"/>
    <x v="0"/>
    <x v="18"/>
    <x v="18"/>
    <x v="18"/>
    <x v="18"/>
    <x v="18"/>
    <x v="18"/>
    <x v="18"/>
    <x v="18"/>
    <x v="17"/>
    <x v="17"/>
    <x v="0"/>
  </r>
  <r>
    <x v="0"/>
    <x v="0"/>
    <x v="0"/>
    <x v="19"/>
    <x v="19"/>
    <x v="19"/>
    <x v="19"/>
    <x v="19"/>
    <x v="19"/>
    <x v="19"/>
    <x v="19"/>
    <x v="18"/>
    <x v="18"/>
    <x v="0"/>
  </r>
  <r>
    <x v="0"/>
    <x v="1"/>
    <x v="1"/>
    <x v="3"/>
    <x v="3"/>
    <x v="3"/>
    <x v="0"/>
    <x v="20"/>
    <x v="20"/>
    <x v="20"/>
    <x v="20"/>
    <x v="19"/>
    <x v="19"/>
    <x v="2"/>
  </r>
  <r>
    <x v="0"/>
    <x v="1"/>
    <x v="1"/>
    <x v="1"/>
    <x v="1"/>
    <x v="1"/>
    <x v="1"/>
    <x v="21"/>
    <x v="21"/>
    <x v="21"/>
    <x v="21"/>
    <x v="20"/>
    <x v="20"/>
    <x v="2"/>
  </r>
  <r>
    <x v="0"/>
    <x v="1"/>
    <x v="1"/>
    <x v="0"/>
    <x v="0"/>
    <x v="0"/>
    <x v="2"/>
    <x v="22"/>
    <x v="22"/>
    <x v="22"/>
    <x v="22"/>
    <x v="21"/>
    <x v="21"/>
    <x v="0"/>
  </r>
  <r>
    <x v="0"/>
    <x v="1"/>
    <x v="1"/>
    <x v="2"/>
    <x v="2"/>
    <x v="2"/>
    <x v="3"/>
    <x v="23"/>
    <x v="23"/>
    <x v="23"/>
    <x v="23"/>
    <x v="22"/>
    <x v="22"/>
    <x v="0"/>
  </r>
  <r>
    <x v="0"/>
    <x v="1"/>
    <x v="1"/>
    <x v="4"/>
    <x v="4"/>
    <x v="4"/>
    <x v="4"/>
    <x v="24"/>
    <x v="24"/>
    <x v="24"/>
    <x v="24"/>
    <x v="23"/>
    <x v="23"/>
    <x v="0"/>
  </r>
  <r>
    <x v="0"/>
    <x v="1"/>
    <x v="1"/>
    <x v="5"/>
    <x v="5"/>
    <x v="5"/>
    <x v="5"/>
    <x v="25"/>
    <x v="25"/>
    <x v="25"/>
    <x v="25"/>
    <x v="24"/>
    <x v="24"/>
    <x v="2"/>
  </r>
  <r>
    <x v="0"/>
    <x v="1"/>
    <x v="1"/>
    <x v="7"/>
    <x v="7"/>
    <x v="7"/>
    <x v="6"/>
    <x v="26"/>
    <x v="26"/>
    <x v="26"/>
    <x v="26"/>
    <x v="25"/>
    <x v="25"/>
    <x v="0"/>
  </r>
  <r>
    <x v="0"/>
    <x v="1"/>
    <x v="1"/>
    <x v="12"/>
    <x v="12"/>
    <x v="12"/>
    <x v="7"/>
    <x v="27"/>
    <x v="27"/>
    <x v="27"/>
    <x v="27"/>
    <x v="26"/>
    <x v="26"/>
    <x v="0"/>
  </r>
  <r>
    <x v="0"/>
    <x v="1"/>
    <x v="1"/>
    <x v="10"/>
    <x v="10"/>
    <x v="10"/>
    <x v="8"/>
    <x v="28"/>
    <x v="28"/>
    <x v="28"/>
    <x v="28"/>
    <x v="27"/>
    <x v="27"/>
    <x v="0"/>
  </r>
  <r>
    <x v="0"/>
    <x v="1"/>
    <x v="1"/>
    <x v="9"/>
    <x v="9"/>
    <x v="9"/>
    <x v="9"/>
    <x v="29"/>
    <x v="29"/>
    <x v="29"/>
    <x v="29"/>
    <x v="28"/>
    <x v="12"/>
    <x v="0"/>
  </r>
  <r>
    <x v="0"/>
    <x v="1"/>
    <x v="1"/>
    <x v="6"/>
    <x v="6"/>
    <x v="6"/>
    <x v="10"/>
    <x v="30"/>
    <x v="30"/>
    <x v="30"/>
    <x v="30"/>
    <x v="29"/>
    <x v="28"/>
    <x v="2"/>
  </r>
  <r>
    <x v="0"/>
    <x v="1"/>
    <x v="1"/>
    <x v="8"/>
    <x v="8"/>
    <x v="8"/>
    <x v="11"/>
    <x v="31"/>
    <x v="31"/>
    <x v="31"/>
    <x v="31"/>
    <x v="30"/>
    <x v="29"/>
    <x v="0"/>
  </r>
  <r>
    <x v="0"/>
    <x v="1"/>
    <x v="1"/>
    <x v="13"/>
    <x v="13"/>
    <x v="13"/>
    <x v="12"/>
    <x v="32"/>
    <x v="32"/>
    <x v="28"/>
    <x v="28"/>
    <x v="31"/>
    <x v="30"/>
    <x v="2"/>
  </r>
  <r>
    <x v="0"/>
    <x v="1"/>
    <x v="1"/>
    <x v="11"/>
    <x v="11"/>
    <x v="11"/>
    <x v="13"/>
    <x v="33"/>
    <x v="33"/>
    <x v="32"/>
    <x v="32"/>
    <x v="32"/>
    <x v="31"/>
    <x v="0"/>
  </r>
  <r>
    <x v="0"/>
    <x v="1"/>
    <x v="1"/>
    <x v="14"/>
    <x v="14"/>
    <x v="14"/>
    <x v="14"/>
    <x v="34"/>
    <x v="34"/>
    <x v="33"/>
    <x v="33"/>
    <x v="33"/>
    <x v="32"/>
    <x v="0"/>
  </r>
  <r>
    <x v="0"/>
    <x v="1"/>
    <x v="1"/>
    <x v="20"/>
    <x v="20"/>
    <x v="20"/>
    <x v="15"/>
    <x v="35"/>
    <x v="35"/>
    <x v="31"/>
    <x v="31"/>
    <x v="34"/>
    <x v="33"/>
    <x v="0"/>
  </r>
  <r>
    <x v="0"/>
    <x v="1"/>
    <x v="1"/>
    <x v="18"/>
    <x v="18"/>
    <x v="18"/>
    <x v="16"/>
    <x v="36"/>
    <x v="36"/>
    <x v="34"/>
    <x v="18"/>
    <x v="35"/>
    <x v="34"/>
    <x v="0"/>
  </r>
  <r>
    <x v="0"/>
    <x v="1"/>
    <x v="1"/>
    <x v="15"/>
    <x v="15"/>
    <x v="15"/>
    <x v="17"/>
    <x v="37"/>
    <x v="37"/>
    <x v="15"/>
    <x v="34"/>
    <x v="36"/>
    <x v="35"/>
    <x v="0"/>
  </r>
  <r>
    <x v="0"/>
    <x v="1"/>
    <x v="1"/>
    <x v="21"/>
    <x v="21"/>
    <x v="21"/>
    <x v="18"/>
    <x v="38"/>
    <x v="38"/>
    <x v="35"/>
    <x v="35"/>
    <x v="37"/>
    <x v="15"/>
    <x v="0"/>
  </r>
  <r>
    <x v="0"/>
    <x v="1"/>
    <x v="1"/>
    <x v="19"/>
    <x v="19"/>
    <x v="19"/>
    <x v="19"/>
    <x v="39"/>
    <x v="39"/>
    <x v="36"/>
    <x v="19"/>
    <x v="32"/>
    <x v="31"/>
    <x v="0"/>
  </r>
  <r>
    <x v="0"/>
    <x v="2"/>
    <x v="2"/>
    <x v="1"/>
    <x v="1"/>
    <x v="1"/>
    <x v="0"/>
    <x v="38"/>
    <x v="40"/>
    <x v="37"/>
    <x v="36"/>
    <x v="38"/>
    <x v="36"/>
    <x v="0"/>
  </r>
  <r>
    <x v="0"/>
    <x v="2"/>
    <x v="2"/>
    <x v="2"/>
    <x v="2"/>
    <x v="2"/>
    <x v="1"/>
    <x v="40"/>
    <x v="41"/>
    <x v="38"/>
    <x v="37"/>
    <x v="39"/>
    <x v="37"/>
    <x v="0"/>
  </r>
  <r>
    <x v="0"/>
    <x v="2"/>
    <x v="2"/>
    <x v="0"/>
    <x v="0"/>
    <x v="0"/>
    <x v="2"/>
    <x v="41"/>
    <x v="42"/>
    <x v="39"/>
    <x v="38"/>
    <x v="40"/>
    <x v="38"/>
    <x v="0"/>
  </r>
  <r>
    <x v="0"/>
    <x v="2"/>
    <x v="2"/>
    <x v="3"/>
    <x v="3"/>
    <x v="3"/>
    <x v="3"/>
    <x v="42"/>
    <x v="43"/>
    <x v="40"/>
    <x v="39"/>
    <x v="41"/>
    <x v="39"/>
    <x v="0"/>
  </r>
  <r>
    <x v="0"/>
    <x v="2"/>
    <x v="2"/>
    <x v="5"/>
    <x v="5"/>
    <x v="5"/>
    <x v="4"/>
    <x v="43"/>
    <x v="44"/>
    <x v="28"/>
    <x v="40"/>
    <x v="42"/>
    <x v="40"/>
    <x v="0"/>
  </r>
  <r>
    <x v="0"/>
    <x v="2"/>
    <x v="2"/>
    <x v="4"/>
    <x v="4"/>
    <x v="4"/>
    <x v="5"/>
    <x v="44"/>
    <x v="45"/>
    <x v="41"/>
    <x v="41"/>
    <x v="43"/>
    <x v="41"/>
    <x v="0"/>
  </r>
  <r>
    <x v="0"/>
    <x v="2"/>
    <x v="2"/>
    <x v="22"/>
    <x v="22"/>
    <x v="22"/>
    <x v="6"/>
    <x v="45"/>
    <x v="46"/>
    <x v="42"/>
    <x v="42"/>
    <x v="44"/>
    <x v="42"/>
    <x v="0"/>
  </r>
  <r>
    <x v="0"/>
    <x v="2"/>
    <x v="2"/>
    <x v="7"/>
    <x v="7"/>
    <x v="7"/>
    <x v="7"/>
    <x v="46"/>
    <x v="47"/>
    <x v="43"/>
    <x v="43"/>
    <x v="45"/>
    <x v="32"/>
    <x v="0"/>
  </r>
  <r>
    <x v="0"/>
    <x v="2"/>
    <x v="2"/>
    <x v="6"/>
    <x v="6"/>
    <x v="6"/>
    <x v="8"/>
    <x v="47"/>
    <x v="48"/>
    <x v="44"/>
    <x v="44"/>
    <x v="46"/>
    <x v="43"/>
    <x v="0"/>
  </r>
  <r>
    <x v="0"/>
    <x v="2"/>
    <x v="2"/>
    <x v="9"/>
    <x v="9"/>
    <x v="9"/>
    <x v="9"/>
    <x v="48"/>
    <x v="49"/>
    <x v="45"/>
    <x v="45"/>
    <x v="47"/>
    <x v="44"/>
    <x v="0"/>
  </r>
  <r>
    <x v="0"/>
    <x v="2"/>
    <x v="2"/>
    <x v="10"/>
    <x v="10"/>
    <x v="10"/>
    <x v="10"/>
    <x v="49"/>
    <x v="50"/>
    <x v="46"/>
    <x v="46"/>
    <x v="48"/>
    <x v="45"/>
    <x v="0"/>
  </r>
  <r>
    <x v="0"/>
    <x v="2"/>
    <x v="2"/>
    <x v="16"/>
    <x v="16"/>
    <x v="16"/>
    <x v="11"/>
    <x v="50"/>
    <x v="51"/>
    <x v="47"/>
    <x v="47"/>
    <x v="49"/>
    <x v="46"/>
    <x v="0"/>
  </r>
  <r>
    <x v="0"/>
    <x v="2"/>
    <x v="2"/>
    <x v="8"/>
    <x v="8"/>
    <x v="8"/>
    <x v="12"/>
    <x v="51"/>
    <x v="52"/>
    <x v="48"/>
    <x v="48"/>
    <x v="50"/>
    <x v="47"/>
    <x v="0"/>
  </r>
  <r>
    <x v="0"/>
    <x v="2"/>
    <x v="2"/>
    <x v="19"/>
    <x v="19"/>
    <x v="19"/>
    <x v="12"/>
    <x v="51"/>
    <x v="52"/>
    <x v="49"/>
    <x v="49"/>
    <x v="49"/>
    <x v="46"/>
    <x v="0"/>
  </r>
  <r>
    <x v="0"/>
    <x v="2"/>
    <x v="2"/>
    <x v="11"/>
    <x v="11"/>
    <x v="11"/>
    <x v="14"/>
    <x v="52"/>
    <x v="53"/>
    <x v="50"/>
    <x v="50"/>
    <x v="38"/>
    <x v="36"/>
    <x v="0"/>
  </r>
  <r>
    <x v="0"/>
    <x v="2"/>
    <x v="2"/>
    <x v="23"/>
    <x v="23"/>
    <x v="23"/>
    <x v="15"/>
    <x v="53"/>
    <x v="54"/>
    <x v="51"/>
    <x v="51"/>
    <x v="51"/>
    <x v="48"/>
    <x v="0"/>
  </r>
  <r>
    <x v="0"/>
    <x v="2"/>
    <x v="2"/>
    <x v="12"/>
    <x v="12"/>
    <x v="12"/>
    <x v="15"/>
    <x v="53"/>
    <x v="54"/>
    <x v="47"/>
    <x v="47"/>
    <x v="52"/>
    <x v="49"/>
    <x v="0"/>
  </r>
  <r>
    <x v="0"/>
    <x v="2"/>
    <x v="2"/>
    <x v="18"/>
    <x v="18"/>
    <x v="18"/>
    <x v="17"/>
    <x v="54"/>
    <x v="55"/>
    <x v="52"/>
    <x v="52"/>
    <x v="51"/>
    <x v="48"/>
    <x v="0"/>
  </r>
  <r>
    <x v="0"/>
    <x v="2"/>
    <x v="2"/>
    <x v="13"/>
    <x v="13"/>
    <x v="13"/>
    <x v="18"/>
    <x v="55"/>
    <x v="56"/>
    <x v="46"/>
    <x v="46"/>
    <x v="40"/>
    <x v="38"/>
    <x v="0"/>
  </r>
  <r>
    <x v="0"/>
    <x v="2"/>
    <x v="2"/>
    <x v="21"/>
    <x v="21"/>
    <x v="21"/>
    <x v="19"/>
    <x v="56"/>
    <x v="57"/>
    <x v="53"/>
    <x v="53"/>
    <x v="45"/>
    <x v="32"/>
    <x v="0"/>
  </r>
  <r>
    <x v="0"/>
    <x v="2"/>
    <x v="2"/>
    <x v="15"/>
    <x v="15"/>
    <x v="15"/>
    <x v="19"/>
    <x v="56"/>
    <x v="57"/>
    <x v="54"/>
    <x v="54"/>
    <x v="53"/>
    <x v="50"/>
    <x v="0"/>
  </r>
  <r>
    <x v="0"/>
    <x v="3"/>
    <x v="3"/>
    <x v="1"/>
    <x v="1"/>
    <x v="1"/>
    <x v="0"/>
    <x v="57"/>
    <x v="58"/>
    <x v="55"/>
    <x v="55"/>
    <x v="54"/>
    <x v="51"/>
    <x v="0"/>
  </r>
  <r>
    <x v="0"/>
    <x v="3"/>
    <x v="3"/>
    <x v="0"/>
    <x v="0"/>
    <x v="0"/>
    <x v="1"/>
    <x v="58"/>
    <x v="59"/>
    <x v="55"/>
    <x v="55"/>
    <x v="55"/>
    <x v="52"/>
    <x v="0"/>
  </r>
  <r>
    <x v="0"/>
    <x v="3"/>
    <x v="3"/>
    <x v="2"/>
    <x v="2"/>
    <x v="2"/>
    <x v="2"/>
    <x v="59"/>
    <x v="60"/>
    <x v="56"/>
    <x v="56"/>
    <x v="56"/>
    <x v="53"/>
    <x v="0"/>
  </r>
  <r>
    <x v="0"/>
    <x v="3"/>
    <x v="3"/>
    <x v="3"/>
    <x v="3"/>
    <x v="3"/>
    <x v="3"/>
    <x v="60"/>
    <x v="61"/>
    <x v="57"/>
    <x v="57"/>
    <x v="57"/>
    <x v="54"/>
    <x v="2"/>
  </r>
  <r>
    <x v="0"/>
    <x v="3"/>
    <x v="3"/>
    <x v="16"/>
    <x v="16"/>
    <x v="16"/>
    <x v="4"/>
    <x v="61"/>
    <x v="62"/>
    <x v="58"/>
    <x v="58"/>
    <x v="49"/>
    <x v="55"/>
    <x v="0"/>
  </r>
  <r>
    <x v="0"/>
    <x v="3"/>
    <x v="3"/>
    <x v="6"/>
    <x v="6"/>
    <x v="6"/>
    <x v="5"/>
    <x v="62"/>
    <x v="63"/>
    <x v="58"/>
    <x v="58"/>
    <x v="38"/>
    <x v="56"/>
    <x v="0"/>
  </r>
  <r>
    <x v="0"/>
    <x v="3"/>
    <x v="3"/>
    <x v="5"/>
    <x v="5"/>
    <x v="5"/>
    <x v="6"/>
    <x v="63"/>
    <x v="64"/>
    <x v="43"/>
    <x v="59"/>
    <x v="42"/>
    <x v="57"/>
    <x v="0"/>
  </r>
  <r>
    <x v="0"/>
    <x v="3"/>
    <x v="3"/>
    <x v="4"/>
    <x v="4"/>
    <x v="4"/>
    <x v="7"/>
    <x v="64"/>
    <x v="65"/>
    <x v="59"/>
    <x v="60"/>
    <x v="58"/>
    <x v="58"/>
    <x v="0"/>
  </r>
  <r>
    <x v="0"/>
    <x v="3"/>
    <x v="3"/>
    <x v="7"/>
    <x v="7"/>
    <x v="7"/>
    <x v="8"/>
    <x v="65"/>
    <x v="66"/>
    <x v="60"/>
    <x v="61"/>
    <x v="55"/>
    <x v="52"/>
    <x v="0"/>
  </r>
  <r>
    <x v="0"/>
    <x v="3"/>
    <x v="3"/>
    <x v="9"/>
    <x v="9"/>
    <x v="9"/>
    <x v="9"/>
    <x v="66"/>
    <x v="67"/>
    <x v="36"/>
    <x v="62"/>
    <x v="59"/>
    <x v="59"/>
    <x v="0"/>
  </r>
  <r>
    <x v="0"/>
    <x v="3"/>
    <x v="3"/>
    <x v="8"/>
    <x v="8"/>
    <x v="8"/>
    <x v="10"/>
    <x v="51"/>
    <x v="68"/>
    <x v="61"/>
    <x v="63"/>
    <x v="59"/>
    <x v="59"/>
    <x v="0"/>
  </r>
  <r>
    <x v="0"/>
    <x v="3"/>
    <x v="3"/>
    <x v="11"/>
    <x v="11"/>
    <x v="11"/>
    <x v="11"/>
    <x v="67"/>
    <x v="69"/>
    <x v="41"/>
    <x v="64"/>
    <x v="38"/>
    <x v="56"/>
    <x v="0"/>
  </r>
  <r>
    <x v="0"/>
    <x v="3"/>
    <x v="3"/>
    <x v="10"/>
    <x v="10"/>
    <x v="10"/>
    <x v="12"/>
    <x v="68"/>
    <x v="70"/>
    <x v="34"/>
    <x v="65"/>
    <x v="60"/>
    <x v="60"/>
    <x v="0"/>
  </r>
  <r>
    <x v="0"/>
    <x v="3"/>
    <x v="3"/>
    <x v="13"/>
    <x v="13"/>
    <x v="13"/>
    <x v="13"/>
    <x v="69"/>
    <x v="71"/>
    <x v="62"/>
    <x v="66"/>
    <x v="44"/>
    <x v="61"/>
    <x v="0"/>
  </r>
  <r>
    <x v="0"/>
    <x v="3"/>
    <x v="3"/>
    <x v="12"/>
    <x v="12"/>
    <x v="12"/>
    <x v="14"/>
    <x v="70"/>
    <x v="72"/>
    <x v="49"/>
    <x v="31"/>
    <x v="47"/>
    <x v="62"/>
    <x v="0"/>
  </r>
  <r>
    <x v="0"/>
    <x v="3"/>
    <x v="3"/>
    <x v="21"/>
    <x v="21"/>
    <x v="21"/>
    <x v="15"/>
    <x v="71"/>
    <x v="73"/>
    <x v="53"/>
    <x v="67"/>
    <x v="47"/>
    <x v="62"/>
    <x v="2"/>
  </r>
  <r>
    <x v="0"/>
    <x v="3"/>
    <x v="3"/>
    <x v="14"/>
    <x v="14"/>
    <x v="14"/>
    <x v="16"/>
    <x v="54"/>
    <x v="74"/>
    <x v="63"/>
    <x v="68"/>
    <x v="61"/>
    <x v="63"/>
    <x v="0"/>
  </r>
  <r>
    <x v="0"/>
    <x v="3"/>
    <x v="3"/>
    <x v="15"/>
    <x v="15"/>
    <x v="15"/>
    <x v="17"/>
    <x v="72"/>
    <x v="75"/>
    <x v="54"/>
    <x v="54"/>
    <x v="62"/>
    <x v="10"/>
    <x v="0"/>
  </r>
  <r>
    <x v="0"/>
    <x v="3"/>
    <x v="3"/>
    <x v="22"/>
    <x v="22"/>
    <x v="22"/>
    <x v="18"/>
    <x v="73"/>
    <x v="76"/>
    <x v="64"/>
    <x v="69"/>
    <x v="40"/>
    <x v="64"/>
    <x v="0"/>
  </r>
  <r>
    <x v="0"/>
    <x v="3"/>
    <x v="3"/>
    <x v="24"/>
    <x v="24"/>
    <x v="24"/>
    <x v="19"/>
    <x v="55"/>
    <x v="18"/>
    <x v="65"/>
    <x v="70"/>
    <x v="63"/>
    <x v="65"/>
    <x v="0"/>
  </r>
  <r>
    <x v="0"/>
    <x v="4"/>
    <x v="4"/>
    <x v="3"/>
    <x v="3"/>
    <x v="3"/>
    <x v="0"/>
    <x v="74"/>
    <x v="77"/>
    <x v="66"/>
    <x v="71"/>
    <x v="64"/>
    <x v="66"/>
    <x v="2"/>
  </r>
  <r>
    <x v="0"/>
    <x v="4"/>
    <x v="4"/>
    <x v="2"/>
    <x v="2"/>
    <x v="2"/>
    <x v="1"/>
    <x v="75"/>
    <x v="78"/>
    <x v="67"/>
    <x v="72"/>
    <x v="50"/>
    <x v="67"/>
    <x v="0"/>
  </r>
  <r>
    <x v="0"/>
    <x v="4"/>
    <x v="4"/>
    <x v="1"/>
    <x v="1"/>
    <x v="1"/>
    <x v="2"/>
    <x v="76"/>
    <x v="79"/>
    <x v="68"/>
    <x v="73"/>
    <x v="40"/>
    <x v="68"/>
    <x v="0"/>
  </r>
  <r>
    <x v="0"/>
    <x v="4"/>
    <x v="4"/>
    <x v="5"/>
    <x v="5"/>
    <x v="5"/>
    <x v="3"/>
    <x v="77"/>
    <x v="80"/>
    <x v="68"/>
    <x v="73"/>
    <x v="55"/>
    <x v="69"/>
    <x v="0"/>
  </r>
  <r>
    <x v="0"/>
    <x v="4"/>
    <x v="4"/>
    <x v="0"/>
    <x v="0"/>
    <x v="0"/>
    <x v="4"/>
    <x v="62"/>
    <x v="81"/>
    <x v="35"/>
    <x v="74"/>
    <x v="40"/>
    <x v="68"/>
    <x v="0"/>
  </r>
  <r>
    <x v="0"/>
    <x v="4"/>
    <x v="4"/>
    <x v="8"/>
    <x v="8"/>
    <x v="8"/>
    <x v="5"/>
    <x v="66"/>
    <x v="82"/>
    <x v="69"/>
    <x v="75"/>
    <x v="53"/>
    <x v="70"/>
    <x v="0"/>
  </r>
  <r>
    <x v="0"/>
    <x v="4"/>
    <x v="4"/>
    <x v="4"/>
    <x v="4"/>
    <x v="4"/>
    <x v="6"/>
    <x v="78"/>
    <x v="64"/>
    <x v="70"/>
    <x v="76"/>
    <x v="44"/>
    <x v="71"/>
    <x v="0"/>
  </r>
  <r>
    <x v="0"/>
    <x v="4"/>
    <x v="4"/>
    <x v="6"/>
    <x v="6"/>
    <x v="6"/>
    <x v="7"/>
    <x v="79"/>
    <x v="83"/>
    <x v="71"/>
    <x v="77"/>
    <x v="46"/>
    <x v="72"/>
    <x v="0"/>
  </r>
  <r>
    <x v="0"/>
    <x v="4"/>
    <x v="4"/>
    <x v="10"/>
    <x v="10"/>
    <x v="10"/>
    <x v="8"/>
    <x v="80"/>
    <x v="84"/>
    <x v="72"/>
    <x v="78"/>
    <x v="25"/>
    <x v="73"/>
    <x v="0"/>
  </r>
  <r>
    <x v="0"/>
    <x v="4"/>
    <x v="4"/>
    <x v="9"/>
    <x v="9"/>
    <x v="9"/>
    <x v="9"/>
    <x v="52"/>
    <x v="8"/>
    <x v="70"/>
    <x v="76"/>
    <x v="42"/>
    <x v="74"/>
    <x v="0"/>
  </r>
  <r>
    <x v="0"/>
    <x v="4"/>
    <x v="4"/>
    <x v="7"/>
    <x v="7"/>
    <x v="7"/>
    <x v="10"/>
    <x v="81"/>
    <x v="32"/>
    <x v="73"/>
    <x v="79"/>
    <x v="61"/>
    <x v="75"/>
    <x v="0"/>
  </r>
  <r>
    <x v="0"/>
    <x v="4"/>
    <x v="4"/>
    <x v="13"/>
    <x v="13"/>
    <x v="13"/>
    <x v="11"/>
    <x v="82"/>
    <x v="85"/>
    <x v="74"/>
    <x v="80"/>
    <x v="46"/>
    <x v="72"/>
    <x v="0"/>
  </r>
  <r>
    <x v="0"/>
    <x v="4"/>
    <x v="4"/>
    <x v="11"/>
    <x v="11"/>
    <x v="11"/>
    <x v="12"/>
    <x v="83"/>
    <x v="86"/>
    <x v="75"/>
    <x v="81"/>
    <x v="55"/>
    <x v="69"/>
    <x v="0"/>
  </r>
  <r>
    <x v="0"/>
    <x v="4"/>
    <x v="4"/>
    <x v="17"/>
    <x v="17"/>
    <x v="17"/>
    <x v="13"/>
    <x v="84"/>
    <x v="87"/>
    <x v="51"/>
    <x v="82"/>
    <x v="40"/>
    <x v="68"/>
    <x v="0"/>
  </r>
  <r>
    <x v="0"/>
    <x v="4"/>
    <x v="4"/>
    <x v="16"/>
    <x v="16"/>
    <x v="16"/>
    <x v="13"/>
    <x v="84"/>
    <x v="87"/>
    <x v="76"/>
    <x v="83"/>
    <x v="46"/>
    <x v="72"/>
    <x v="0"/>
  </r>
  <r>
    <x v="0"/>
    <x v="4"/>
    <x v="4"/>
    <x v="14"/>
    <x v="14"/>
    <x v="14"/>
    <x v="13"/>
    <x v="84"/>
    <x v="87"/>
    <x v="74"/>
    <x v="80"/>
    <x v="65"/>
    <x v="76"/>
    <x v="0"/>
  </r>
  <r>
    <x v="0"/>
    <x v="4"/>
    <x v="4"/>
    <x v="25"/>
    <x v="25"/>
    <x v="25"/>
    <x v="16"/>
    <x v="85"/>
    <x v="38"/>
    <x v="46"/>
    <x v="84"/>
    <x v="55"/>
    <x v="69"/>
    <x v="0"/>
  </r>
  <r>
    <x v="0"/>
    <x v="4"/>
    <x v="4"/>
    <x v="18"/>
    <x v="18"/>
    <x v="18"/>
    <x v="17"/>
    <x v="86"/>
    <x v="88"/>
    <x v="77"/>
    <x v="85"/>
    <x v="59"/>
    <x v="77"/>
    <x v="0"/>
  </r>
  <r>
    <x v="0"/>
    <x v="4"/>
    <x v="4"/>
    <x v="21"/>
    <x v="21"/>
    <x v="21"/>
    <x v="18"/>
    <x v="87"/>
    <x v="89"/>
    <x v="65"/>
    <x v="86"/>
    <x v="40"/>
    <x v="68"/>
    <x v="0"/>
  </r>
  <r>
    <x v="0"/>
    <x v="4"/>
    <x v="4"/>
    <x v="19"/>
    <x v="19"/>
    <x v="19"/>
    <x v="19"/>
    <x v="88"/>
    <x v="90"/>
    <x v="15"/>
    <x v="87"/>
    <x v="46"/>
    <x v="72"/>
    <x v="0"/>
  </r>
  <r>
    <x v="0"/>
    <x v="5"/>
    <x v="5"/>
    <x v="0"/>
    <x v="0"/>
    <x v="0"/>
    <x v="0"/>
    <x v="89"/>
    <x v="91"/>
    <x v="55"/>
    <x v="88"/>
    <x v="38"/>
    <x v="78"/>
    <x v="0"/>
  </r>
  <r>
    <x v="0"/>
    <x v="5"/>
    <x v="5"/>
    <x v="2"/>
    <x v="2"/>
    <x v="2"/>
    <x v="1"/>
    <x v="90"/>
    <x v="92"/>
    <x v="78"/>
    <x v="89"/>
    <x v="41"/>
    <x v="79"/>
    <x v="0"/>
  </r>
  <r>
    <x v="0"/>
    <x v="5"/>
    <x v="5"/>
    <x v="1"/>
    <x v="1"/>
    <x v="1"/>
    <x v="2"/>
    <x v="91"/>
    <x v="93"/>
    <x v="79"/>
    <x v="90"/>
    <x v="42"/>
    <x v="80"/>
    <x v="0"/>
  </r>
  <r>
    <x v="0"/>
    <x v="5"/>
    <x v="5"/>
    <x v="5"/>
    <x v="5"/>
    <x v="5"/>
    <x v="3"/>
    <x v="92"/>
    <x v="94"/>
    <x v="80"/>
    <x v="91"/>
    <x v="59"/>
    <x v="81"/>
    <x v="0"/>
  </r>
  <r>
    <x v="0"/>
    <x v="5"/>
    <x v="5"/>
    <x v="3"/>
    <x v="3"/>
    <x v="3"/>
    <x v="4"/>
    <x v="93"/>
    <x v="95"/>
    <x v="81"/>
    <x v="92"/>
    <x v="51"/>
    <x v="82"/>
    <x v="0"/>
  </r>
  <r>
    <x v="0"/>
    <x v="5"/>
    <x v="5"/>
    <x v="4"/>
    <x v="4"/>
    <x v="4"/>
    <x v="5"/>
    <x v="78"/>
    <x v="25"/>
    <x v="47"/>
    <x v="93"/>
    <x v="66"/>
    <x v="83"/>
    <x v="0"/>
  </r>
  <r>
    <x v="0"/>
    <x v="5"/>
    <x v="5"/>
    <x v="8"/>
    <x v="8"/>
    <x v="8"/>
    <x v="6"/>
    <x v="79"/>
    <x v="96"/>
    <x v="82"/>
    <x v="94"/>
    <x v="59"/>
    <x v="81"/>
    <x v="0"/>
  </r>
  <r>
    <x v="0"/>
    <x v="5"/>
    <x v="5"/>
    <x v="9"/>
    <x v="9"/>
    <x v="9"/>
    <x v="7"/>
    <x v="94"/>
    <x v="84"/>
    <x v="82"/>
    <x v="94"/>
    <x v="46"/>
    <x v="84"/>
    <x v="0"/>
  </r>
  <r>
    <x v="0"/>
    <x v="5"/>
    <x v="5"/>
    <x v="6"/>
    <x v="6"/>
    <x v="6"/>
    <x v="8"/>
    <x v="95"/>
    <x v="97"/>
    <x v="83"/>
    <x v="95"/>
    <x v="46"/>
    <x v="84"/>
    <x v="2"/>
  </r>
  <r>
    <x v="0"/>
    <x v="5"/>
    <x v="5"/>
    <x v="11"/>
    <x v="11"/>
    <x v="11"/>
    <x v="9"/>
    <x v="96"/>
    <x v="98"/>
    <x v="34"/>
    <x v="96"/>
    <x v="52"/>
    <x v="44"/>
    <x v="0"/>
  </r>
  <r>
    <x v="0"/>
    <x v="5"/>
    <x v="5"/>
    <x v="7"/>
    <x v="7"/>
    <x v="7"/>
    <x v="10"/>
    <x v="70"/>
    <x v="99"/>
    <x v="71"/>
    <x v="97"/>
    <x v="65"/>
    <x v="85"/>
    <x v="0"/>
  </r>
  <r>
    <x v="0"/>
    <x v="5"/>
    <x v="5"/>
    <x v="12"/>
    <x v="12"/>
    <x v="12"/>
    <x v="11"/>
    <x v="97"/>
    <x v="100"/>
    <x v="84"/>
    <x v="98"/>
    <x v="45"/>
    <x v="86"/>
    <x v="0"/>
  </r>
  <r>
    <x v="0"/>
    <x v="5"/>
    <x v="5"/>
    <x v="10"/>
    <x v="10"/>
    <x v="10"/>
    <x v="12"/>
    <x v="54"/>
    <x v="101"/>
    <x v="46"/>
    <x v="99"/>
    <x v="54"/>
    <x v="87"/>
    <x v="0"/>
  </r>
  <r>
    <x v="0"/>
    <x v="5"/>
    <x v="5"/>
    <x v="13"/>
    <x v="13"/>
    <x v="13"/>
    <x v="13"/>
    <x v="81"/>
    <x v="102"/>
    <x v="74"/>
    <x v="100"/>
    <x v="38"/>
    <x v="78"/>
    <x v="0"/>
  </r>
  <r>
    <x v="0"/>
    <x v="5"/>
    <x v="5"/>
    <x v="15"/>
    <x v="15"/>
    <x v="15"/>
    <x v="14"/>
    <x v="83"/>
    <x v="103"/>
    <x v="54"/>
    <x v="54"/>
    <x v="54"/>
    <x v="87"/>
    <x v="1"/>
  </r>
  <r>
    <x v="0"/>
    <x v="5"/>
    <x v="5"/>
    <x v="14"/>
    <x v="14"/>
    <x v="14"/>
    <x v="15"/>
    <x v="85"/>
    <x v="104"/>
    <x v="53"/>
    <x v="101"/>
    <x v="61"/>
    <x v="7"/>
    <x v="0"/>
  </r>
  <r>
    <x v="0"/>
    <x v="5"/>
    <x v="5"/>
    <x v="25"/>
    <x v="25"/>
    <x v="25"/>
    <x v="16"/>
    <x v="98"/>
    <x v="105"/>
    <x v="85"/>
    <x v="102"/>
    <x v="52"/>
    <x v="44"/>
    <x v="0"/>
  </r>
  <r>
    <x v="0"/>
    <x v="5"/>
    <x v="5"/>
    <x v="18"/>
    <x v="18"/>
    <x v="18"/>
    <x v="17"/>
    <x v="99"/>
    <x v="19"/>
    <x v="86"/>
    <x v="103"/>
    <x v="60"/>
    <x v="88"/>
    <x v="0"/>
  </r>
  <r>
    <x v="0"/>
    <x v="5"/>
    <x v="5"/>
    <x v="21"/>
    <x v="21"/>
    <x v="21"/>
    <x v="17"/>
    <x v="99"/>
    <x v="19"/>
    <x v="85"/>
    <x v="102"/>
    <x v="40"/>
    <x v="89"/>
    <x v="0"/>
  </r>
  <r>
    <x v="0"/>
    <x v="5"/>
    <x v="5"/>
    <x v="17"/>
    <x v="17"/>
    <x v="17"/>
    <x v="19"/>
    <x v="100"/>
    <x v="106"/>
    <x v="85"/>
    <x v="102"/>
    <x v="40"/>
    <x v="89"/>
    <x v="0"/>
  </r>
  <r>
    <x v="0"/>
    <x v="5"/>
    <x v="5"/>
    <x v="26"/>
    <x v="26"/>
    <x v="26"/>
    <x v="19"/>
    <x v="100"/>
    <x v="106"/>
    <x v="87"/>
    <x v="104"/>
    <x v="55"/>
    <x v="90"/>
    <x v="2"/>
  </r>
  <r>
    <x v="0"/>
    <x v="6"/>
    <x v="6"/>
    <x v="0"/>
    <x v="0"/>
    <x v="0"/>
    <x v="0"/>
    <x v="101"/>
    <x v="107"/>
    <x v="88"/>
    <x v="105"/>
    <x v="50"/>
    <x v="91"/>
    <x v="0"/>
  </r>
  <r>
    <x v="0"/>
    <x v="6"/>
    <x v="6"/>
    <x v="1"/>
    <x v="1"/>
    <x v="1"/>
    <x v="1"/>
    <x v="102"/>
    <x v="108"/>
    <x v="89"/>
    <x v="106"/>
    <x v="67"/>
    <x v="92"/>
    <x v="2"/>
  </r>
  <r>
    <x v="0"/>
    <x v="6"/>
    <x v="6"/>
    <x v="2"/>
    <x v="2"/>
    <x v="2"/>
    <x v="2"/>
    <x v="103"/>
    <x v="109"/>
    <x v="90"/>
    <x v="107"/>
    <x v="68"/>
    <x v="93"/>
    <x v="2"/>
  </r>
  <r>
    <x v="0"/>
    <x v="6"/>
    <x v="6"/>
    <x v="5"/>
    <x v="5"/>
    <x v="5"/>
    <x v="3"/>
    <x v="104"/>
    <x v="110"/>
    <x v="91"/>
    <x v="108"/>
    <x v="48"/>
    <x v="94"/>
    <x v="1"/>
  </r>
  <r>
    <x v="0"/>
    <x v="6"/>
    <x v="6"/>
    <x v="4"/>
    <x v="4"/>
    <x v="4"/>
    <x v="4"/>
    <x v="105"/>
    <x v="111"/>
    <x v="92"/>
    <x v="45"/>
    <x v="69"/>
    <x v="95"/>
    <x v="0"/>
  </r>
  <r>
    <x v="0"/>
    <x v="6"/>
    <x v="6"/>
    <x v="3"/>
    <x v="3"/>
    <x v="3"/>
    <x v="5"/>
    <x v="106"/>
    <x v="112"/>
    <x v="40"/>
    <x v="95"/>
    <x v="70"/>
    <x v="96"/>
    <x v="2"/>
  </r>
  <r>
    <x v="0"/>
    <x v="6"/>
    <x v="6"/>
    <x v="9"/>
    <x v="9"/>
    <x v="9"/>
    <x v="6"/>
    <x v="107"/>
    <x v="113"/>
    <x v="92"/>
    <x v="45"/>
    <x v="62"/>
    <x v="97"/>
    <x v="0"/>
  </r>
  <r>
    <x v="0"/>
    <x v="6"/>
    <x v="6"/>
    <x v="6"/>
    <x v="6"/>
    <x v="6"/>
    <x v="7"/>
    <x v="108"/>
    <x v="114"/>
    <x v="24"/>
    <x v="109"/>
    <x v="54"/>
    <x v="98"/>
    <x v="0"/>
  </r>
  <r>
    <x v="0"/>
    <x v="6"/>
    <x v="6"/>
    <x v="8"/>
    <x v="8"/>
    <x v="8"/>
    <x v="8"/>
    <x v="109"/>
    <x v="115"/>
    <x v="93"/>
    <x v="110"/>
    <x v="67"/>
    <x v="92"/>
    <x v="0"/>
  </r>
  <r>
    <x v="0"/>
    <x v="6"/>
    <x v="6"/>
    <x v="7"/>
    <x v="7"/>
    <x v="7"/>
    <x v="8"/>
    <x v="109"/>
    <x v="115"/>
    <x v="94"/>
    <x v="111"/>
    <x v="45"/>
    <x v="99"/>
    <x v="0"/>
  </r>
  <r>
    <x v="0"/>
    <x v="6"/>
    <x v="6"/>
    <x v="11"/>
    <x v="11"/>
    <x v="11"/>
    <x v="10"/>
    <x v="110"/>
    <x v="116"/>
    <x v="81"/>
    <x v="112"/>
    <x v="48"/>
    <x v="94"/>
    <x v="0"/>
  </r>
  <r>
    <x v="0"/>
    <x v="6"/>
    <x v="6"/>
    <x v="10"/>
    <x v="10"/>
    <x v="10"/>
    <x v="11"/>
    <x v="45"/>
    <x v="117"/>
    <x v="36"/>
    <x v="113"/>
    <x v="48"/>
    <x v="94"/>
    <x v="0"/>
  </r>
  <r>
    <x v="0"/>
    <x v="6"/>
    <x v="6"/>
    <x v="17"/>
    <x v="17"/>
    <x v="17"/>
    <x v="12"/>
    <x v="111"/>
    <x v="118"/>
    <x v="71"/>
    <x v="114"/>
    <x v="71"/>
    <x v="47"/>
    <x v="2"/>
  </r>
  <r>
    <x v="0"/>
    <x v="6"/>
    <x v="6"/>
    <x v="27"/>
    <x v="27"/>
    <x v="27"/>
    <x v="13"/>
    <x v="46"/>
    <x v="119"/>
    <x v="95"/>
    <x v="115"/>
    <x v="59"/>
    <x v="100"/>
    <x v="2"/>
  </r>
  <r>
    <x v="0"/>
    <x v="6"/>
    <x v="6"/>
    <x v="12"/>
    <x v="12"/>
    <x v="12"/>
    <x v="14"/>
    <x v="112"/>
    <x v="120"/>
    <x v="95"/>
    <x v="115"/>
    <x v="52"/>
    <x v="32"/>
    <x v="0"/>
  </r>
  <r>
    <x v="0"/>
    <x v="6"/>
    <x v="6"/>
    <x v="15"/>
    <x v="15"/>
    <x v="15"/>
    <x v="15"/>
    <x v="113"/>
    <x v="74"/>
    <x v="54"/>
    <x v="54"/>
    <x v="71"/>
    <x v="47"/>
    <x v="0"/>
  </r>
  <r>
    <x v="0"/>
    <x v="6"/>
    <x v="6"/>
    <x v="25"/>
    <x v="25"/>
    <x v="25"/>
    <x v="16"/>
    <x v="49"/>
    <x v="121"/>
    <x v="62"/>
    <x v="116"/>
    <x v="56"/>
    <x v="101"/>
    <x v="0"/>
  </r>
  <r>
    <x v="0"/>
    <x v="6"/>
    <x v="6"/>
    <x v="13"/>
    <x v="13"/>
    <x v="13"/>
    <x v="17"/>
    <x v="94"/>
    <x v="104"/>
    <x v="50"/>
    <x v="117"/>
    <x v="59"/>
    <x v="100"/>
    <x v="0"/>
  </r>
  <r>
    <x v="0"/>
    <x v="6"/>
    <x v="6"/>
    <x v="18"/>
    <x v="18"/>
    <x v="18"/>
    <x v="18"/>
    <x v="51"/>
    <x v="122"/>
    <x v="62"/>
    <x v="116"/>
    <x v="66"/>
    <x v="102"/>
    <x v="0"/>
  </r>
  <r>
    <x v="0"/>
    <x v="6"/>
    <x v="6"/>
    <x v="14"/>
    <x v="14"/>
    <x v="14"/>
    <x v="19"/>
    <x v="95"/>
    <x v="16"/>
    <x v="59"/>
    <x v="118"/>
    <x v="61"/>
    <x v="103"/>
    <x v="0"/>
  </r>
  <r>
    <x v="0"/>
    <x v="7"/>
    <x v="7"/>
    <x v="0"/>
    <x v="0"/>
    <x v="0"/>
    <x v="0"/>
    <x v="114"/>
    <x v="123"/>
    <x v="96"/>
    <x v="119"/>
    <x v="60"/>
    <x v="104"/>
    <x v="0"/>
  </r>
  <r>
    <x v="0"/>
    <x v="7"/>
    <x v="7"/>
    <x v="1"/>
    <x v="1"/>
    <x v="1"/>
    <x v="1"/>
    <x v="115"/>
    <x v="124"/>
    <x v="97"/>
    <x v="120"/>
    <x v="55"/>
    <x v="105"/>
    <x v="0"/>
  </r>
  <r>
    <x v="0"/>
    <x v="7"/>
    <x v="7"/>
    <x v="2"/>
    <x v="2"/>
    <x v="2"/>
    <x v="2"/>
    <x v="116"/>
    <x v="125"/>
    <x v="98"/>
    <x v="121"/>
    <x v="72"/>
    <x v="106"/>
    <x v="0"/>
  </r>
  <r>
    <x v="0"/>
    <x v="7"/>
    <x v="7"/>
    <x v="3"/>
    <x v="3"/>
    <x v="3"/>
    <x v="2"/>
    <x v="116"/>
    <x v="125"/>
    <x v="99"/>
    <x v="122"/>
    <x v="73"/>
    <x v="107"/>
    <x v="2"/>
  </r>
  <r>
    <x v="0"/>
    <x v="7"/>
    <x v="7"/>
    <x v="5"/>
    <x v="5"/>
    <x v="5"/>
    <x v="4"/>
    <x v="108"/>
    <x v="126"/>
    <x v="56"/>
    <x v="123"/>
    <x v="64"/>
    <x v="10"/>
    <x v="0"/>
  </r>
  <r>
    <x v="0"/>
    <x v="7"/>
    <x v="7"/>
    <x v="4"/>
    <x v="4"/>
    <x v="4"/>
    <x v="5"/>
    <x v="117"/>
    <x v="127"/>
    <x v="41"/>
    <x v="124"/>
    <x v="39"/>
    <x v="108"/>
    <x v="0"/>
  </r>
  <r>
    <x v="0"/>
    <x v="7"/>
    <x v="7"/>
    <x v="11"/>
    <x v="11"/>
    <x v="11"/>
    <x v="6"/>
    <x v="118"/>
    <x v="128"/>
    <x v="60"/>
    <x v="125"/>
    <x v="44"/>
    <x v="109"/>
    <x v="0"/>
  </r>
  <r>
    <x v="0"/>
    <x v="7"/>
    <x v="7"/>
    <x v="7"/>
    <x v="7"/>
    <x v="7"/>
    <x v="7"/>
    <x v="65"/>
    <x v="6"/>
    <x v="100"/>
    <x v="126"/>
    <x v="40"/>
    <x v="110"/>
    <x v="0"/>
  </r>
  <r>
    <x v="0"/>
    <x v="7"/>
    <x v="7"/>
    <x v="9"/>
    <x v="9"/>
    <x v="9"/>
    <x v="8"/>
    <x v="119"/>
    <x v="129"/>
    <x v="101"/>
    <x v="127"/>
    <x v="59"/>
    <x v="111"/>
    <x v="0"/>
  </r>
  <r>
    <x v="0"/>
    <x v="7"/>
    <x v="7"/>
    <x v="6"/>
    <x v="6"/>
    <x v="6"/>
    <x v="9"/>
    <x v="66"/>
    <x v="130"/>
    <x v="102"/>
    <x v="45"/>
    <x v="55"/>
    <x v="105"/>
    <x v="0"/>
  </r>
  <r>
    <x v="0"/>
    <x v="7"/>
    <x v="7"/>
    <x v="8"/>
    <x v="8"/>
    <x v="8"/>
    <x v="10"/>
    <x v="70"/>
    <x v="131"/>
    <x v="73"/>
    <x v="47"/>
    <x v="38"/>
    <x v="112"/>
    <x v="0"/>
  </r>
  <r>
    <x v="0"/>
    <x v="7"/>
    <x v="7"/>
    <x v="10"/>
    <x v="10"/>
    <x v="10"/>
    <x v="11"/>
    <x v="53"/>
    <x v="132"/>
    <x v="62"/>
    <x v="128"/>
    <x v="54"/>
    <x v="113"/>
    <x v="0"/>
  </r>
  <r>
    <x v="0"/>
    <x v="7"/>
    <x v="7"/>
    <x v="25"/>
    <x v="25"/>
    <x v="25"/>
    <x v="12"/>
    <x v="72"/>
    <x v="75"/>
    <x v="53"/>
    <x v="129"/>
    <x v="47"/>
    <x v="114"/>
    <x v="0"/>
  </r>
  <r>
    <x v="0"/>
    <x v="7"/>
    <x v="7"/>
    <x v="12"/>
    <x v="12"/>
    <x v="12"/>
    <x v="12"/>
    <x v="72"/>
    <x v="75"/>
    <x v="47"/>
    <x v="130"/>
    <x v="45"/>
    <x v="115"/>
    <x v="0"/>
  </r>
  <r>
    <x v="0"/>
    <x v="7"/>
    <x v="7"/>
    <x v="15"/>
    <x v="15"/>
    <x v="15"/>
    <x v="14"/>
    <x v="73"/>
    <x v="133"/>
    <x v="54"/>
    <x v="54"/>
    <x v="63"/>
    <x v="116"/>
    <x v="0"/>
  </r>
  <r>
    <x v="0"/>
    <x v="7"/>
    <x v="7"/>
    <x v="21"/>
    <x v="21"/>
    <x v="21"/>
    <x v="15"/>
    <x v="83"/>
    <x v="134"/>
    <x v="53"/>
    <x v="129"/>
    <x v="46"/>
    <x v="98"/>
    <x v="0"/>
  </r>
  <r>
    <x v="0"/>
    <x v="7"/>
    <x v="7"/>
    <x v="13"/>
    <x v="13"/>
    <x v="13"/>
    <x v="16"/>
    <x v="120"/>
    <x v="105"/>
    <x v="51"/>
    <x v="131"/>
    <x v="52"/>
    <x v="117"/>
    <x v="0"/>
  </r>
  <r>
    <x v="0"/>
    <x v="7"/>
    <x v="7"/>
    <x v="14"/>
    <x v="14"/>
    <x v="14"/>
    <x v="16"/>
    <x v="120"/>
    <x v="105"/>
    <x v="75"/>
    <x v="84"/>
    <x v="61"/>
    <x v="118"/>
    <x v="0"/>
  </r>
  <r>
    <x v="0"/>
    <x v="7"/>
    <x v="7"/>
    <x v="28"/>
    <x v="28"/>
    <x v="28"/>
    <x v="18"/>
    <x v="56"/>
    <x v="56"/>
    <x v="65"/>
    <x v="132"/>
    <x v="47"/>
    <x v="114"/>
    <x v="0"/>
  </r>
  <r>
    <x v="0"/>
    <x v="7"/>
    <x v="7"/>
    <x v="19"/>
    <x v="19"/>
    <x v="19"/>
    <x v="19"/>
    <x v="98"/>
    <x v="135"/>
    <x v="87"/>
    <x v="133"/>
    <x v="46"/>
    <x v="98"/>
    <x v="0"/>
  </r>
  <r>
    <x v="0"/>
    <x v="7"/>
    <x v="7"/>
    <x v="24"/>
    <x v="24"/>
    <x v="24"/>
    <x v="19"/>
    <x v="98"/>
    <x v="135"/>
    <x v="87"/>
    <x v="133"/>
    <x v="46"/>
    <x v="98"/>
    <x v="0"/>
  </r>
  <r>
    <x v="0"/>
    <x v="7"/>
    <x v="7"/>
    <x v="29"/>
    <x v="29"/>
    <x v="29"/>
    <x v="19"/>
    <x v="98"/>
    <x v="135"/>
    <x v="85"/>
    <x v="134"/>
    <x v="52"/>
    <x v="117"/>
    <x v="0"/>
  </r>
  <r>
    <x v="0"/>
    <x v="8"/>
    <x v="8"/>
    <x v="1"/>
    <x v="1"/>
    <x v="1"/>
    <x v="0"/>
    <x v="121"/>
    <x v="136"/>
    <x v="103"/>
    <x v="135"/>
    <x v="51"/>
    <x v="119"/>
    <x v="0"/>
  </r>
  <r>
    <x v="0"/>
    <x v="8"/>
    <x v="8"/>
    <x v="2"/>
    <x v="2"/>
    <x v="2"/>
    <x v="1"/>
    <x v="41"/>
    <x v="137"/>
    <x v="104"/>
    <x v="136"/>
    <x v="74"/>
    <x v="120"/>
    <x v="0"/>
  </r>
  <r>
    <x v="0"/>
    <x v="8"/>
    <x v="8"/>
    <x v="0"/>
    <x v="0"/>
    <x v="0"/>
    <x v="2"/>
    <x v="42"/>
    <x v="138"/>
    <x v="105"/>
    <x v="137"/>
    <x v="40"/>
    <x v="121"/>
    <x v="0"/>
  </r>
  <r>
    <x v="0"/>
    <x v="8"/>
    <x v="8"/>
    <x v="4"/>
    <x v="4"/>
    <x v="4"/>
    <x v="3"/>
    <x v="122"/>
    <x v="139"/>
    <x v="82"/>
    <x v="138"/>
    <x v="75"/>
    <x v="122"/>
    <x v="0"/>
  </r>
  <r>
    <x v="0"/>
    <x v="8"/>
    <x v="8"/>
    <x v="5"/>
    <x v="5"/>
    <x v="5"/>
    <x v="4"/>
    <x v="123"/>
    <x v="140"/>
    <x v="106"/>
    <x v="139"/>
    <x v="63"/>
    <x v="123"/>
    <x v="0"/>
  </r>
  <r>
    <x v="0"/>
    <x v="8"/>
    <x v="8"/>
    <x v="6"/>
    <x v="6"/>
    <x v="6"/>
    <x v="5"/>
    <x v="44"/>
    <x v="141"/>
    <x v="107"/>
    <x v="140"/>
    <x v="54"/>
    <x v="124"/>
    <x v="0"/>
  </r>
  <r>
    <x v="0"/>
    <x v="8"/>
    <x v="8"/>
    <x v="7"/>
    <x v="7"/>
    <x v="7"/>
    <x v="6"/>
    <x v="113"/>
    <x v="142"/>
    <x v="60"/>
    <x v="141"/>
    <x v="65"/>
    <x v="125"/>
    <x v="0"/>
  </r>
  <r>
    <x v="0"/>
    <x v="8"/>
    <x v="8"/>
    <x v="8"/>
    <x v="8"/>
    <x v="8"/>
    <x v="7"/>
    <x v="124"/>
    <x v="143"/>
    <x v="69"/>
    <x v="142"/>
    <x v="76"/>
    <x v="126"/>
    <x v="0"/>
  </r>
  <r>
    <x v="0"/>
    <x v="8"/>
    <x v="8"/>
    <x v="9"/>
    <x v="9"/>
    <x v="9"/>
    <x v="8"/>
    <x v="50"/>
    <x v="27"/>
    <x v="108"/>
    <x v="143"/>
    <x v="42"/>
    <x v="127"/>
    <x v="0"/>
  </r>
  <r>
    <x v="0"/>
    <x v="8"/>
    <x v="8"/>
    <x v="14"/>
    <x v="14"/>
    <x v="14"/>
    <x v="9"/>
    <x v="96"/>
    <x v="144"/>
    <x v="41"/>
    <x v="144"/>
    <x v="45"/>
    <x v="128"/>
    <x v="0"/>
  </r>
  <r>
    <x v="0"/>
    <x v="8"/>
    <x v="8"/>
    <x v="10"/>
    <x v="10"/>
    <x v="10"/>
    <x v="10"/>
    <x v="125"/>
    <x v="145"/>
    <x v="48"/>
    <x v="145"/>
    <x v="47"/>
    <x v="129"/>
    <x v="0"/>
  </r>
  <r>
    <x v="0"/>
    <x v="8"/>
    <x v="8"/>
    <x v="13"/>
    <x v="13"/>
    <x v="13"/>
    <x v="10"/>
    <x v="125"/>
    <x v="145"/>
    <x v="47"/>
    <x v="65"/>
    <x v="60"/>
    <x v="130"/>
    <x v="0"/>
  </r>
  <r>
    <x v="0"/>
    <x v="8"/>
    <x v="8"/>
    <x v="3"/>
    <x v="3"/>
    <x v="3"/>
    <x v="12"/>
    <x v="97"/>
    <x v="71"/>
    <x v="49"/>
    <x v="14"/>
    <x v="59"/>
    <x v="131"/>
    <x v="0"/>
  </r>
  <r>
    <x v="0"/>
    <x v="8"/>
    <x v="8"/>
    <x v="11"/>
    <x v="11"/>
    <x v="11"/>
    <x v="13"/>
    <x v="54"/>
    <x v="146"/>
    <x v="48"/>
    <x v="145"/>
    <x v="46"/>
    <x v="132"/>
    <x v="0"/>
  </r>
  <r>
    <x v="0"/>
    <x v="8"/>
    <x v="8"/>
    <x v="19"/>
    <x v="19"/>
    <x v="19"/>
    <x v="14"/>
    <x v="126"/>
    <x v="147"/>
    <x v="85"/>
    <x v="146"/>
    <x v="53"/>
    <x v="133"/>
    <x v="0"/>
  </r>
  <r>
    <x v="0"/>
    <x v="8"/>
    <x v="8"/>
    <x v="16"/>
    <x v="16"/>
    <x v="16"/>
    <x v="15"/>
    <x v="120"/>
    <x v="37"/>
    <x v="52"/>
    <x v="51"/>
    <x v="59"/>
    <x v="131"/>
    <x v="0"/>
  </r>
  <r>
    <x v="0"/>
    <x v="8"/>
    <x v="8"/>
    <x v="18"/>
    <x v="18"/>
    <x v="18"/>
    <x v="16"/>
    <x v="55"/>
    <x v="148"/>
    <x v="109"/>
    <x v="19"/>
    <x v="47"/>
    <x v="129"/>
    <x v="0"/>
  </r>
  <r>
    <x v="0"/>
    <x v="8"/>
    <x v="8"/>
    <x v="12"/>
    <x v="12"/>
    <x v="12"/>
    <x v="17"/>
    <x v="56"/>
    <x v="134"/>
    <x v="51"/>
    <x v="128"/>
    <x v="46"/>
    <x v="132"/>
    <x v="0"/>
  </r>
  <r>
    <x v="0"/>
    <x v="8"/>
    <x v="8"/>
    <x v="30"/>
    <x v="30"/>
    <x v="30"/>
    <x v="18"/>
    <x v="85"/>
    <x v="149"/>
    <x v="85"/>
    <x v="146"/>
    <x v="46"/>
    <x v="132"/>
    <x v="0"/>
  </r>
  <r>
    <x v="0"/>
    <x v="8"/>
    <x v="8"/>
    <x v="15"/>
    <x v="15"/>
    <x v="15"/>
    <x v="18"/>
    <x v="85"/>
    <x v="149"/>
    <x v="54"/>
    <x v="54"/>
    <x v="53"/>
    <x v="133"/>
    <x v="0"/>
  </r>
  <r>
    <x v="0"/>
    <x v="9"/>
    <x v="9"/>
    <x v="1"/>
    <x v="1"/>
    <x v="1"/>
    <x v="0"/>
    <x v="127"/>
    <x v="150"/>
    <x v="110"/>
    <x v="147"/>
    <x v="64"/>
    <x v="134"/>
    <x v="0"/>
  </r>
  <r>
    <x v="0"/>
    <x v="9"/>
    <x v="9"/>
    <x v="0"/>
    <x v="0"/>
    <x v="0"/>
    <x v="1"/>
    <x v="128"/>
    <x v="151"/>
    <x v="111"/>
    <x v="148"/>
    <x v="38"/>
    <x v="135"/>
    <x v="0"/>
  </r>
  <r>
    <x v="0"/>
    <x v="9"/>
    <x v="9"/>
    <x v="2"/>
    <x v="2"/>
    <x v="2"/>
    <x v="2"/>
    <x v="64"/>
    <x v="152"/>
    <x v="59"/>
    <x v="149"/>
    <x v="58"/>
    <x v="136"/>
    <x v="0"/>
  </r>
  <r>
    <x v="0"/>
    <x v="9"/>
    <x v="9"/>
    <x v="7"/>
    <x v="7"/>
    <x v="7"/>
    <x v="3"/>
    <x v="129"/>
    <x v="153"/>
    <x v="60"/>
    <x v="150"/>
    <x v="42"/>
    <x v="137"/>
    <x v="0"/>
  </r>
  <r>
    <x v="0"/>
    <x v="9"/>
    <x v="9"/>
    <x v="6"/>
    <x v="6"/>
    <x v="6"/>
    <x v="4"/>
    <x v="130"/>
    <x v="154"/>
    <x v="108"/>
    <x v="151"/>
    <x v="59"/>
    <x v="138"/>
    <x v="0"/>
  </r>
  <r>
    <x v="0"/>
    <x v="9"/>
    <x v="9"/>
    <x v="4"/>
    <x v="4"/>
    <x v="4"/>
    <x v="5"/>
    <x v="48"/>
    <x v="155"/>
    <x v="76"/>
    <x v="80"/>
    <x v="77"/>
    <x v="139"/>
    <x v="0"/>
  </r>
  <r>
    <x v="0"/>
    <x v="9"/>
    <x v="9"/>
    <x v="3"/>
    <x v="3"/>
    <x v="3"/>
    <x v="6"/>
    <x v="131"/>
    <x v="156"/>
    <x v="53"/>
    <x v="11"/>
    <x v="74"/>
    <x v="140"/>
    <x v="0"/>
  </r>
  <r>
    <x v="0"/>
    <x v="9"/>
    <x v="9"/>
    <x v="9"/>
    <x v="9"/>
    <x v="9"/>
    <x v="7"/>
    <x v="132"/>
    <x v="157"/>
    <x v="71"/>
    <x v="152"/>
    <x v="53"/>
    <x v="141"/>
    <x v="0"/>
  </r>
  <r>
    <x v="0"/>
    <x v="9"/>
    <x v="9"/>
    <x v="5"/>
    <x v="5"/>
    <x v="5"/>
    <x v="8"/>
    <x v="67"/>
    <x v="142"/>
    <x v="50"/>
    <x v="153"/>
    <x v="60"/>
    <x v="142"/>
    <x v="0"/>
  </r>
  <r>
    <x v="0"/>
    <x v="9"/>
    <x v="9"/>
    <x v="8"/>
    <x v="8"/>
    <x v="8"/>
    <x v="9"/>
    <x v="70"/>
    <x v="158"/>
    <x v="46"/>
    <x v="154"/>
    <x v="62"/>
    <x v="143"/>
    <x v="0"/>
  </r>
  <r>
    <x v="0"/>
    <x v="9"/>
    <x v="9"/>
    <x v="10"/>
    <x v="10"/>
    <x v="10"/>
    <x v="10"/>
    <x v="71"/>
    <x v="159"/>
    <x v="46"/>
    <x v="154"/>
    <x v="53"/>
    <x v="141"/>
    <x v="0"/>
  </r>
  <r>
    <x v="0"/>
    <x v="9"/>
    <x v="9"/>
    <x v="13"/>
    <x v="13"/>
    <x v="13"/>
    <x v="11"/>
    <x v="126"/>
    <x v="160"/>
    <x v="87"/>
    <x v="155"/>
    <x v="54"/>
    <x v="144"/>
    <x v="0"/>
  </r>
  <r>
    <x v="0"/>
    <x v="9"/>
    <x v="9"/>
    <x v="11"/>
    <x v="11"/>
    <x v="11"/>
    <x v="12"/>
    <x v="120"/>
    <x v="161"/>
    <x v="52"/>
    <x v="156"/>
    <x v="59"/>
    <x v="138"/>
    <x v="0"/>
  </r>
  <r>
    <x v="0"/>
    <x v="9"/>
    <x v="9"/>
    <x v="12"/>
    <x v="12"/>
    <x v="12"/>
    <x v="13"/>
    <x v="55"/>
    <x v="162"/>
    <x v="76"/>
    <x v="80"/>
    <x v="42"/>
    <x v="137"/>
    <x v="0"/>
  </r>
  <r>
    <x v="0"/>
    <x v="9"/>
    <x v="9"/>
    <x v="26"/>
    <x v="26"/>
    <x v="26"/>
    <x v="14"/>
    <x v="85"/>
    <x v="163"/>
    <x v="76"/>
    <x v="80"/>
    <x v="45"/>
    <x v="145"/>
    <x v="0"/>
  </r>
  <r>
    <x v="0"/>
    <x v="9"/>
    <x v="9"/>
    <x v="14"/>
    <x v="14"/>
    <x v="14"/>
    <x v="14"/>
    <x v="85"/>
    <x v="163"/>
    <x v="52"/>
    <x v="156"/>
    <x v="46"/>
    <x v="146"/>
    <x v="0"/>
  </r>
  <r>
    <x v="0"/>
    <x v="9"/>
    <x v="9"/>
    <x v="15"/>
    <x v="15"/>
    <x v="15"/>
    <x v="16"/>
    <x v="98"/>
    <x v="133"/>
    <x v="54"/>
    <x v="54"/>
    <x v="60"/>
    <x v="142"/>
    <x v="0"/>
  </r>
  <r>
    <x v="0"/>
    <x v="9"/>
    <x v="9"/>
    <x v="24"/>
    <x v="24"/>
    <x v="24"/>
    <x v="17"/>
    <x v="100"/>
    <x v="134"/>
    <x v="15"/>
    <x v="157"/>
    <x v="38"/>
    <x v="135"/>
    <x v="0"/>
  </r>
  <r>
    <x v="0"/>
    <x v="9"/>
    <x v="9"/>
    <x v="21"/>
    <x v="21"/>
    <x v="21"/>
    <x v="18"/>
    <x v="87"/>
    <x v="164"/>
    <x v="65"/>
    <x v="104"/>
    <x v="40"/>
    <x v="86"/>
    <x v="0"/>
  </r>
  <r>
    <x v="0"/>
    <x v="9"/>
    <x v="9"/>
    <x v="16"/>
    <x v="16"/>
    <x v="16"/>
    <x v="19"/>
    <x v="133"/>
    <x v="90"/>
    <x v="112"/>
    <x v="158"/>
    <x v="45"/>
    <x v="145"/>
    <x v="0"/>
  </r>
  <r>
    <x v="0"/>
    <x v="10"/>
    <x v="10"/>
    <x v="2"/>
    <x v="2"/>
    <x v="2"/>
    <x v="0"/>
    <x v="94"/>
    <x v="165"/>
    <x v="59"/>
    <x v="159"/>
    <x v="45"/>
    <x v="147"/>
    <x v="0"/>
  </r>
  <r>
    <x v="0"/>
    <x v="10"/>
    <x v="10"/>
    <x v="4"/>
    <x v="4"/>
    <x v="4"/>
    <x v="1"/>
    <x v="80"/>
    <x v="166"/>
    <x v="70"/>
    <x v="160"/>
    <x v="60"/>
    <x v="148"/>
    <x v="0"/>
  </r>
  <r>
    <x v="0"/>
    <x v="10"/>
    <x v="10"/>
    <x v="5"/>
    <x v="5"/>
    <x v="5"/>
    <x v="2"/>
    <x v="134"/>
    <x v="167"/>
    <x v="41"/>
    <x v="161"/>
    <x v="78"/>
    <x v="149"/>
    <x v="2"/>
  </r>
  <r>
    <x v="0"/>
    <x v="10"/>
    <x v="10"/>
    <x v="1"/>
    <x v="1"/>
    <x v="1"/>
    <x v="3"/>
    <x v="81"/>
    <x v="168"/>
    <x v="63"/>
    <x v="162"/>
    <x v="78"/>
    <x v="149"/>
    <x v="0"/>
  </r>
  <r>
    <x v="0"/>
    <x v="10"/>
    <x v="10"/>
    <x v="16"/>
    <x v="16"/>
    <x v="16"/>
    <x v="4"/>
    <x v="73"/>
    <x v="169"/>
    <x v="75"/>
    <x v="163"/>
    <x v="46"/>
    <x v="150"/>
    <x v="0"/>
  </r>
  <r>
    <x v="0"/>
    <x v="10"/>
    <x v="10"/>
    <x v="0"/>
    <x v="0"/>
    <x v="0"/>
    <x v="5"/>
    <x v="82"/>
    <x v="170"/>
    <x v="49"/>
    <x v="164"/>
    <x v="61"/>
    <x v="151"/>
    <x v="0"/>
  </r>
  <r>
    <x v="0"/>
    <x v="10"/>
    <x v="10"/>
    <x v="14"/>
    <x v="14"/>
    <x v="14"/>
    <x v="6"/>
    <x v="98"/>
    <x v="171"/>
    <x v="46"/>
    <x v="165"/>
    <x v="61"/>
    <x v="151"/>
    <x v="0"/>
  </r>
  <r>
    <x v="0"/>
    <x v="10"/>
    <x v="10"/>
    <x v="8"/>
    <x v="8"/>
    <x v="8"/>
    <x v="7"/>
    <x v="99"/>
    <x v="172"/>
    <x v="76"/>
    <x v="127"/>
    <x v="55"/>
    <x v="152"/>
    <x v="0"/>
  </r>
  <r>
    <x v="0"/>
    <x v="10"/>
    <x v="10"/>
    <x v="6"/>
    <x v="6"/>
    <x v="6"/>
    <x v="8"/>
    <x v="100"/>
    <x v="6"/>
    <x v="65"/>
    <x v="166"/>
    <x v="61"/>
    <x v="151"/>
    <x v="0"/>
  </r>
  <r>
    <x v="0"/>
    <x v="10"/>
    <x v="10"/>
    <x v="11"/>
    <x v="11"/>
    <x v="11"/>
    <x v="9"/>
    <x v="87"/>
    <x v="173"/>
    <x v="76"/>
    <x v="127"/>
    <x v="78"/>
    <x v="149"/>
    <x v="0"/>
  </r>
  <r>
    <x v="0"/>
    <x v="10"/>
    <x v="10"/>
    <x v="10"/>
    <x v="10"/>
    <x v="10"/>
    <x v="10"/>
    <x v="88"/>
    <x v="174"/>
    <x v="52"/>
    <x v="167"/>
    <x v="78"/>
    <x v="149"/>
    <x v="0"/>
  </r>
  <r>
    <x v="0"/>
    <x v="10"/>
    <x v="10"/>
    <x v="22"/>
    <x v="22"/>
    <x v="22"/>
    <x v="10"/>
    <x v="88"/>
    <x v="174"/>
    <x v="87"/>
    <x v="168"/>
    <x v="65"/>
    <x v="153"/>
    <x v="0"/>
  </r>
  <r>
    <x v="0"/>
    <x v="10"/>
    <x v="10"/>
    <x v="9"/>
    <x v="9"/>
    <x v="9"/>
    <x v="10"/>
    <x v="88"/>
    <x v="174"/>
    <x v="52"/>
    <x v="167"/>
    <x v="78"/>
    <x v="149"/>
    <x v="0"/>
  </r>
  <r>
    <x v="0"/>
    <x v="10"/>
    <x v="10"/>
    <x v="7"/>
    <x v="7"/>
    <x v="7"/>
    <x v="13"/>
    <x v="135"/>
    <x v="86"/>
    <x v="109"/>
    <x v="169"/>
    <x v="78"/>
    <x v="149"/>
    <x v="0"/>
  </r>
  <r>
    <x v="0"/>
    <x v="10"/>
    <x v="10"/>
    <x v="23"/>
    <x v="23"/>
    <x v="23"/>
    <x v="14"/>
    <x v="136"/>
    <x v="14"/>
    <x v="54"/>
    <x v="54"/>
    <x v="46"/>
    <x v="150"/>
    <x v="0"/>
  </r>
  <r>
    <x v="0"/>
    <x v="10"/>
    <x v="10"/>
    <x v="12"/>
    <x v="12"/>
    <x v="12"/>
    <x v="14"/>
    <x v="136"/>
    <x v="14"/>
    <x v="65"/>
    <x v="166"/>
    <x v="78"/>
    <x v="149"/>
    <x v="0"/>
  </r>
  <r>
    <x v="0"/>
    <x v="10"/>
    <x v="10"/>
    <x v="19"/>
    <x v="19"/>
    <x v="19"/>
    <x v="16"/>
    <x v="137"/>
    <x v="175"/>
    <x v="86"/>
    <x v="170"/>
    <x v="61"/>
    <x v="151"/>
    <x v="0"/>
  </r>
  <r>
    <x v="0"/>
    <x v="10"/>
    <x v="10"/>
    <x v="3"/>
    <x v="3"/>
    <x v="3"/>
    <x v="17"/>
    <x v="138"/>
    <x v="88"/>
    <x v="77"/>
    <x v="171"/>
    <x v="61"/>
    <x v="151"/>
    <x v="0"/>
  </r>
  <r>
    <x v="0"/>
    <x v="10"/>
    <x v="10"/>
    <x v="13"/>
    <x v="13"/>
    <x v="13"/>
    <x v="17"/>
    <x v="138"/>
    <x v="88"/>
    <x v="15"/>
    <x v="172"/>
    <x v="78"/>
    <x v="149"/>
    <x v="0"/>
  </r>
  <r>
    <x v="0"/>
    <x v="10"/>
    <x v="10"/>
    <x v="17"/>
    <x v="17"/>
    <x v="17"/>
    <x v="19"/>
    <x v="139"/>
    <x v="176"/>
    <x v="77"/>
    <x v="171"/>
    <x v="65"/>
    <x v="153"/>
    <x v="0"/>
  </r>
  <r>
    <x v="0"/>
    <x v="10"/>
    <x v="10"/>
    <x v="31"/>
    <x v="31"/>
    <x v="31"/>
    <x v="19"/>
    <x v="139"/>
    <x v="176"/>
    <x v="77"/>
    <x v="171"/>
    <x v="65"/>
    <x v="153"/>
    <x v="0"/>
  </r>
  <r>
    <x v="0"/>
    <x v="10"/>
    <x v="10"/>
    <x v="27"/>
    <x v="27"/>
    <x v="27"/>
    <x v="19"/>
    <x v="139"/>
    <x v="176"/>
    <x v="86"/>
    <x v="170"/>
    <x v="78"/>
    <x v="149"/>
    <x v="0"/>
  </r>
  <r>
    <x v="0"/>
    <x v="10"/>
    <x v="10"/>
    <x v="26"/>
    <x v="26"/>
    <x v="26"/>
    <x v="19"/>
    <x v="139"/>
    <x v="176"/>
    <x v="86"/>
    <x v="170"/>
    <x v="78"/>
    <x v="149"/>
    <x v="0"/>
  </r>
  <r>
    <x v="0"/>
    <x v="10"/>
    <x v="10"/>
    <x v="15"/>
    <x v="15"/>
    <x v="15"/>
    <x v="19"/>
    <x v="139"/>
    <x v="176"/>
    <x v="54"/>
    <x v="54"/>
    <x v="55"/>
    <x v="152"/>
    <x v="0"/>
  </r>
  <r>
    <x v="0"/>
    <x v="11"/>
    <x v="11"/>
    <x v="1"/>
    <x v="1"/>
    <x v="1"/>
    <x v="0"/>
    <x v="140"/>
    <x v="177"/>
    <x v="113"/>
    <x v="173"/>
    <x v="61"/>
    <x v="16"/>
    <x v="0"/>
  </r>
  <r>
    <x v="0"/>
    <x v="11"/>
    <x v="11"/>
    <x v="2"/>
    <x v="2"/>
    <x v="2"/>
    <x v="1"/>
    <x v="94"/>
    <x v="178"/>
    <x v="108"/>
    <x v="174"/>
    <x v="52"/>
    <x v="154"/>
    <x v="0"/>
  </r>
  <r>
    <x v="0"/>
    <x v="11"/>
    <x v="11"/>
    <x v="0"/>
    <x v="0"/>
    <x v="0"/>
    <x v="1"/>
    <x v="94"/>
    <x v="178"/>
    <x v="114"/>
    <x v="175"/>
    <x v="65"/>
    <x v="155"/>
    <x v="0"/>
  </r>
  <r>
    <x v="0"/>
    <x v="11"/>
    <x v="11"/>
    <x v="4"/>
    <x v="4"/>
    <x v="4"/>
    <x v="3"/>
    <x v="95"/>
    <x v="179"/>
    <x v="47"/>
    <x v="152"/>
    <x v="62"/>
    <x v="156"/>
    <x v="0"/>
  </r>
  <r>
    <x v="0"/>
    <x v="11"/>
    <x v="11"/>
    <x v="5"/>
    <x v="5"/>
    <x v="5"/>
    <x v="4"/>
    <x v="141"/>
    <x v="180"/>
    <x v="71"/>
    <x v="176"/>
    <x v="55"/>
    <x v="157"/>
    <x v="1"/>
  </r>
  <r>
    <x v="0"/>
    <x v="11"/>
    <x v="11"/>
    <x v="3"/>
    <x v="3"/>
    <x v="3"/>
    <x v="5"/>
    <x v="73"/>
    <x v="181"/>
    <x v="48"/>
    <x v="177"/>
    <x v="55"/>
    <x v="157"/>
    <x v="0"/>
  </r>
  <r>
    <x v="0"/>
    <x v="11"/>
    <x v="11"/>
    <x v="16"/>
    <x v="16"/>
    <x v="16"/>
    <x v="6"/>
    <x v="82"/>
    <x v="182"/>
    <x v="75"/>
    <x v="178"/>
    <x v="45"/>
    <x v="158"/>
    <x v="0"/>
  </r>
  <r>
    <x v="0"/>
    <x v="11"/>
    <x v="11"/>
    <x v="10"/>
    <x v="10"/>
    <x v="10"/>
    <x v="7"/>
    <x v="55"/>
    <x v="183"/>
    <x v="46"/>
    <x v="179"/>
    <x v="46"/>
    <x v="159"/>
    <x v="0"/>
  </r>
  <r>
    <x v="0"/>
    <x v="11"/>
    <x v="11"/>
    <x v="7"/>
    <x v="7"/>
    <x v="7"/>
    <x v="8"/>
    <x v="56"/>
    <x v="184"/>
    <x v="75"/>
    <x v="178"/>
    <x v="78"/>
    <x v="149"/>
    <x v="0"/>
  </r>
  <r>
    <x v="0"/>
    <x v="11"/>
    <x v="11"/>
    <x v="6"/>
    <x v="6"/>
    <x v="6"/>
    <x v="9"/>
    <x v="84"/>
    <x v="158"/>
    <x v="87"/>
    <x v="180"/>
    <x v="65"/>
    <x v="155"/>
    <x v="0"/>
  </r>
  <r>
    <x v="0"/>
    <x v="11"/>
    <x v="11"/>
    <x v="14"/>
    <x v="14"/>
    <x v="14"/>
    <x v="9"/>
    <x v="84"/>
    <x v="158"/>
    <x v="74"/>
    <x v="181"/>
    <x v="65"/>
    <x v="155"/>
    <x v="0"/>
  </r>
  <r>
    <x v="0"/>
    <x v="11"/>
    <x v="11"/>
    <x v="8"/>
    <x v="8"/>
    <x v="8"/>
    <x v="11"/>
    <x v="98"/>
    <x v="185"/>
    <x v="62"/>
    <x v="182"/>
    <x v="78"/>
    <x v="149"/>
    <x v="0"/>
  </r>
  <r>
    <x v="0"/>
    <x v="11"/>
    <x v="11"/>
    <x v="9"/>
    <x v="9"/>
    <x v="9"/>
    <x v="12"/>
    <x v="88"/>
    <x v="86"/>
    <x v="85"/>
    <x v="183"/>
    <x v="61"/>
    <x v="16"/>
    <x v="0"/>
  </r>
  <r>
    <x v="0"/>
    <x v="11"/>
    <x v="11"/>
    <x v="12"/>
    <x v="12"/>
    <x v="12"/>
    <x v="12"/>
    <x v="88"/>
    <x v="86"/>
    <x v="87"/>
    <x v="180"/>
    <x v="65"/>
    <x v="155"/>
    <x v="0"/>
  </r>
  <r>
    <x v="0"/>
    <x v="11"/>
    <x v="11"/>
    <x v="15"/>
    <x v="15"/>
    <x v="15"/>
    <x v="12"/>
    <x v="88"/>
    <x v="86"/>
    <x v="54"/>
    <x v="54"/>
    <x v="59"/>
    <x v="160"/>
    <x v="0"/>
  </r>
  <r>
    <x v="0"/>
    <x v="11"/>
    <x v="11"/>
    <x v="32"/>
    <x v="32"/>
    <x v="32"/>
    <x v="15"/>
    <x v="142"/>
    <x v="186"/>
    <x v="15"/>
    <x v="184"/>
    <x v="45"/>
    <x v="158"/>
    <x v="0"/>
  </r>
  <r>
    <x v="0"/>
    <x v="11"/>
    <x v="11"/>
    <x v="11"/>
    <x v="11"/>
    <x v="11"/>
    <x v="15"/>
    <x v="142"/>
    <x v="186"/>
    <x v="85"/>
    <x v="183"/>
    <x v="78"/>
    <x v="149"/>
    <x v="0"/>
  </r>
  <r>
    <x v="0"/>
    <x v="11"/>
    <x v="11"/>
    <x v="33"/>
    <x v="33"/>
    <x v="33"/>
    <x v="17"/>
    <x v="136"/>
    <x v="187"/>
    <x v="15"/>
    <x v="184"/>
    <x v="61"/>
    <x v="16"/>
    <x v="0"/>
  </r>
  <r>
    <x v="0"/>
    <x v="11"/>
    <x v="11"/>
    <x v="27"/>
    <x v="27"/>
    <x v="27"/>
    <x v="17"/>
    <x v="136"/>
    <x v="187"/>
    <x v="65"/>
    <x v="28"/>
    <x v="78"/>
    <x v="149"/>
    <x v="0"/>
  </r>
  <r>
    <x v="0"/>
    <x v="11"/>
    <x v="11"/>
    <x v="17"/>
    <x v="17"/>
    <x v="17"/>
    <x v="19"/>
    <x v="137"/>
    <x v="188"/>
    <x v="86"/>
    <x v="185"/>
    <x v="61"/>
    <x v="16"/>
    <x v="0"/>
  </r>
  <r>
    <x v="0"/>
    <x v="11"/>
    <x v="11"/>
    <x v="25"/>
    <x v="25"/>
    <x v="25"/>
    <x v="19"/>
    <x v="137"/>
    <x v="188"/>
    <x v="77"/>
    <x v="186"/>
    <x v="55"/>
    <x v="157"/>
    <x v="0"/>
  </r>
  <r>
    <x v="0"/>
    <x v="11"/>
    <x v="11"/>
    <x v="28"/>
    <x v="28"/>
    <x v="28"/>
    <x v="19"/>
    <x v="137"/>
    <x v="188"/>
    <x v="77"/>
    <x v="186"/>
    <x v="55"/>
    <x v="157"/>
    <x v="0"/>
  </r>
  <r>
    <x v="0"/>
    <x v="11"/>
    <x v="11"/>
    <x v="19"/>
    <x v="19"/>
    <x v="19"/>
    <x v="19"/>
    <x v="137"/>
    <x v="188"/>
    <x v="86"/>
    <x v="185"/>
    <x v="61"/>
    <x v="16"/>
    <x v="0"/>
  </r>
  <r>
    <x v="0"/>
    <x v="11"/>
    <x v="11"/>
    <x v="13"/>
    <x v="13"/>
    <x v="13"/>
    <x v="19"/>
    <x v="137"/>
    <x v="188"/>
    <x v="15"/>
    <x v="184"/>
    <x v="65"/>
    <x v="155"/>
    <x v="0"/>
  </r>
  <r>
    <x v="0"/>
    <x v="12"/>
    <x v="12"/>
    <x v="4"/>
    <x v="4"/>
    <x v="4"/>
    <x v="0"/>
    <x v="98"/>
    <x v="189"/>
    <x v="76"/>
    <x v="187"/>
    <x v="45"/>
    <x v="161"/>
    <x v="0"/>
  </r>
  <r>
    <x v="0"/>
    <x v="12"/>
    <x v="12"/>
    <x v="2"/>
    <x v="2"/>
    <x v="2"/>
    <x v="1"/>
    <x v="86"/>
    <x v="190"/>
    <x v="85"/>
    <x v="188"/>
    <x v="55"/>
    <x v="162"/>
    <x v="0"/>
  </r>
  <r>
    <x v="0"/>
    <x v="12"/>
    <x v="12"/>
    <x v="0"/>
    <x v="0"/>
    <x v="0"/>
    <x v="2"/>
    <x v="88"/>
    <x v="191"/>
    <x v="87"/>
    <x v="189"/>
    <x v="65"/>
    <x v="163"/>
    <x v="0"/>
  </r>
  <r>
    <x v="0"/>
    <x v="12"/>
    <x v="12"/>
    <x v="5"/>
    <x v="5"/>
    <x v="5"/>
    <x v="3"/>
    <x v="133"/>
    <x v="192"/>
    <x v="109"/>
    <x v="39"/>
    <x v="61"/>
    <x v="164"/>
    <x v="0"/>
  </r>
  <r>
    <x v="0"/>
    <x v="12"/>
    <x v="12"/>
    <x v="1"/>
    <x v="1"/>
    <x v="1"/>
    <x v="3"/>
    <x v="133"/>
    <x v="192"/>
    <x v="87"/>
    <x v="189"/>
    <x v="78"/>
    <x v="149"/>
    <x v="0"/>
  </r>
  <r>
    <x v="0"/>
    <x v="12"/>
    <x v="12"/>
    <x v="8"/>
    <x v="8"/>
    <x v="8"/>
    <x v="5"/>
    <x v="136"/>
    <x v="193"/>
    <x v="65"/>
    <x v="190"/>
    <x v="78"/>
    <x v="149"/>
    <x v="0"/>
  </r>
  <r>
    <x v="0"/>
    <x v="12"/>
    <x v="12"/>
    <x v="11"/>
    <x v="11"/>
    <x v="11"/>
    <x v="6"/>
    <x v="137"/>
    <x v="194"/>
    <x v="112"/>
    <x v="191"/>
    <x v="78"/>
    <x v="149"/>
    <x v="0"/>
  </r>
  <r>
    <x v="0"/>
    <x v="12"/>
    <x v="12"/>
    <x v="6"/>
    <x v="6"/>
    <x v="6"/>
    <x v="6"/>
    <x v="137"/>
    <x v="194"/>
    <x v="115"/>
    <x v="192"/>
    <x v="78"/>
    <x v="149"/>
    <x v="0"/>
  </r>
  <r>
    <x v="0"/>
    <x v="12"/>
    <x v="12"/>
    <x v="15"/>
    <x v="15"/>
    <x v="15"/>
    <x v="8"/>
    <x v="138"/>
    <x v="195"/>
    <x v="54"/>
    <x v="54"/>
    <x v="55"/>
    <x v="162"/>
    <x v="0"/>
  </r>
  <r>
    <x v="0"/>
    <x v="12"/>
    <x v="12"/>
    <x v="3"/>
    <x v="3"/>
    <x v="3"/>
    <x v="9"/>
    <x v="139"/>
    <x v="196"/>
    <x v="115"/>
    <x v="192"/>
    <x v="61"/>
    <x v="164"/>
    <x v="0"/>
  </r>
  <r>
    <x v="0"/>
    <x v="12"/>
    <x v="12"/>
    <x v="27"/>
    <x v="27"/>
    <x v="27"/>
    <x v="9"/>
    <x v="139"/>
    <x v="196"/>
    <x v="86"/>
    <x v="193"/>
    <x v="78"/>
    <x v="149"/>
    <x v="0"/>
  </r>
  <r>
    <x v="0"/>
    <x v="12"/>
    <x v="12"/>
    <x v="7"/>
    <x v="7"/>
    <x v="7"/>
    <x v="9"/>
    <x v="139"/>
    <x v="196"/>
    <x v="86"/>
    <x v="193"/>
    <x v="78"/>
    <x v="149"/>
    <x v="0"/>
  </r>
  <r>
    <x v="0"/>
    <x v="12"/>
    <x v="12"/>
    <x v="10"/>
    <x v="10"/>
    <x v="10"/>
    <x v="12"/>
    <x v="143"/>
    <x v="163"/>
    <x v="77"/>
    <x v="194"/>
    <x v="78"/>
    <x v="149"/>
    <x v="0"/>
  </r>
  <r>
    <x v="0"/>
    <x v="12"/>
    <x v="12"/>
    <x v="16"/>
    <x v="16"/>
    <x v="16"/>
    <x v="12"/>
    <x v="143"/>
    <x v="163"/>
    <x v="77"/>
    <x v="194"/>
    <x v="78"/>
    <x v="149"/>
    <x v="0"/>
  </r>
  <r>
    <x v="0"/>
    <x v="12"/>
    <x v="12"/>
    <x v="20"/>
    <x v="20"/>
    <x v="20"/>
    <x v="12"/>
    <x v="143"/>
    <x v="163"/>
    <x v="77"/>
    <x v="194"/>
    <x v="78"/>
    <x v="149"/>
    <x v="0"/>
  </r>
  <r>
    <x v="0"/>
    <x v="12"/>
    <x v="12"/>
    <x v="34"/>
    <x v="34"/>
    <x v="34"/>
    <x v="12"/>
    <x v="143"/>
    <x v="163"/>
    <x v="77"/>
    <x v="194"/>
    <x v="78"/>
    <x v="149"/>
    <x v="0"/>
  </r>
  <r>
    <x v="0"/>
    <x v="12"/>
    <x v="12"/>
    <x v="25"/>
    <x v="25"/>
    <x v="25"/>
    <x v="12"/>
    <x v="143"/>
    <x v="163"/>
    <x v="54"/>
    <x v="54"/>
    <x v="61"/>
    <x v="164"/>
    <x v="0"/>
  </r>
  <r>
    <x v="0"/>
    <x v="12"/>
    <x v="12"/>
    <x v="35"/>
    <x v="35"/>
    <x v="35"/>
    <x v="12"/>
    <x v="143"/>
    <x v="163"/>
    <x v="115"/>
    <x v="192"/>
    <x v="65"/>
    <x v="163"/>
    <x v="0"/>
  </r>
  <r>
    <x v="0"/>
    <x v="12"/>
    <x v="12"/>
    <x v="36"/>
    <x v="36"/>
    <x v="36"/>
    <x v="12"/>
    <x v="143"/>
    <x v="163"/>
    <x v="54"/>
    <x v="54"/>
    <x v="61"/>
    <x v="164"/>
    <x v="0"/>
  </r>
  <r>
    <x v="0"/>
    <x v="12"/>
    <x v="12"/>
    <x v="13"/>
    <x v="13"/>
    <x v="13"/>
    <x v="12"/>
    <x v="143"/>
    <x v="163"/>
    <x v="77"/>
    <x v="194"/>
    <x v="78"/>
    <x v="149"/>
    <x v="0"/>
  </r>
  <r>
    <x v="0"/>
    <x v="12"/>
    <x v="12"/>
    <x v="21"/>
    <x v="21"/>
    <x v="21"/>
    <x v="12"/>
    <x v="143"/>
    <x v="163"/>
    <x v="77"/>
    <x v="194"/>
    <x v="78"/>
    <x v="149"/>
    <x v="0"/>
  </r>
  <r>
    <x v="0"/>
    <x v="12"/>
    <x v="12"/>
    <x v="37"/>
    <x v="37"/>
    <x v="37"/>
    <x v="12"/>
    <x v="143"/>
    <x v="163"/>
    <x v="115"/>
    <x v="192"/>
    <x v="65"/>
    <x v="163"/>
    <x v="0"/>
  </r>
  <r>
    <x v="0"/>
    <x v="12"/>
    <x v="12"/>
    <x v="14"/>
    <x v="14"/>
    <x v="14"/>
    <x v="12"/>
    <x v="143"/>
    <x v="163"/>
    <x v="77"/>
    <x v="194"/>
    <x v="78"/>
    <x v="149"/>
    <x v="0"/>
  </r>
  <r>
    <x v="0"/>
    <x v="13"/>
    <x v="13"/>
    <x v="2"/>
    <x v="2"/>
    <x v="2"/>
    <x v="0"/>
    <x v="95"/>
    <x v="197"/>
    <x v="116"/>
    <x v="195"/>
    <x v="55"/>
    <x v="165"/>
    <x v="0"/>
  </r>
  <r>
    <x v="0"/>
    <x v="13"/>
    <x v="13"/>
    <x v="5"/>
    <x v="5"/>
    <x v="5"/>
    <x v="1"/>
    <x v="71"/>
    <x v="198"/>
    <x v="48"/>
    <x v="196"/>
    <x v="52"/>
    <x v="166"/>
    <x v="0"/>
  </r>
  <r>
    <x v="0"/>
    <x v="13"/>
    <x v="13"/>
    <x v="0"/>
    <x v="0"/>
    <x v="0"/>
    <x v="2"/>
    <x v="73"/>
    <x v="199"/>
    <x v="47"/>
    <x v="197"/>
    <x v="61"/>
    <x v="167"/>
    <x v="0"/>
  </r>
  <r>
    <x v="0"/>
    <x v="13"/>
    <x v="13"/>
    <x v="4"/>
    <x v="4"/>
    <x v="4"/>
    <x v="3"/>
    <x v="99"/>
    <x v="200"/>
    <x v="109"/>
    <x v="198"/>
    <x v="52"/>
    <x v="166"/>
    <x v="0"/>
  </r>
  <r>
    <x v="0"/>
    <x v="13"/>
    <x v="13"/>
    <x v="8"/>
    <x v="8"/>
    <x v="8"/>
    <x v="4"/>
    <x v="142"/>
    <x v="201"/>
    <x v="109"/>
    <x v="198"/>
    <x v="65"/>
    <x v="31"/>
    <x v="0"/>
  </r>
  <r>
    <x v="0"/>
    <x v="13"/>
    <x v="13"/>
    <x v="27"/>
    <x v="27"/>
    <x v="27"/>
    <x v="5"/>
    <x v="135"/>
    <x v="129"/>
    <x v="15"/>
    <x v="199"/>
    <x v="55"/>
    <x v="165"/>
    <x v="0"/>
  </r>
  <r>
    <x v="0"/>
    <x v="13"/>
    <x v="13"/>
    <x v="1"/>
    <x v="1"/>
    <x v="1"/>
    <x v="5"/>
    <x v="135"/>
    <x v="129"/>
    <x v="65"/>
    <x v="200"/>
    <x v="65"/>
    <x v="31"/>
    <x v="0"/>
  </r>
  <r>
    <x v="0"/>
    <x v="13"/>
    <x v="13"/>
    <x v="11"/>
    <x v="11"/>
    <x v="11"/>
    <x v="7"/>
    <x v="136"/>
    <x v="185"/>
    <x v="112"/>
    <x v="201"/>
    <x v="65"/>
    <x v="31"/>
    <x v="0"/>
  </r>
  <r>
    <x v="0"/>
    <x v="13"/>
    <x v="13"/>
    <x v="3"/>
    <x v="3"/>
    <x v="3"/>
    <x v="7"/>
    <x v="136"/>
    <x v="185"/>
    <x v="15"/>
    <x v="199"/>
    <x v="61"/>
    <x v="167"/>
    <x v="0"/>
  </r>
  <r>
    <x v="0"/>
    <x v="13"/>
    <x v="13"/>
    <x v="7"/>
    <x v="7"/>
    <x v="7"/>
    <x v="9"/>
    <x v="137"/>
    <x v="202"/>
    <x v="112"/>
    <x v="201"/>
    <x v="78"/>
    <x v="149"/>
    <x v="0"/>
  </r>
  <r>
    <x v="0"/>
    <x v="13"/>
    <x v="13"/>
    <x v="10"/>
    <x v="10"/>
    <x v="10"/>
    <x v="10"/>
    <x v="138"/>
    <x v="86"/>
    <x v="15"/>
    <x v="199"/>
    <x v="78"/>
    <x v="149"/>
    <x v="0"/>
  </r>
  <r>
    <x v="0"/>
    <x v="13"/>
    <x v="13"/>
    <x v="17"/>
    <x v="17"/>
    <x v="17"/>
    <x v="10"/>
    <x v="138"/>
    <x v="86"/>
    <x v="77"/>
    <x v="202"/>
    <x v="61"/>
    <x v="167"/>
    <x v="0"/>
  </r>
  <r>
    <x v="0"/>
    <x v="13"/>
    <x v="13"/>
    <x v="22"/>
    <x v="22"/>
    <x v="22"/>
    <x v="10"/>
    <x v="138"/>
    <x v="86"/>
    <x v="86"/>
    <x v="203"/>
    <x v="65"/>
    <x v="31"/>
    <x v="0"/>
  </r>
  <r>
    <x v="0"/>
    <x v="13"/>
    <x v="13"/>
    <x v="32"/>
    <x v="32"/>
    <x v="32"/>
    <x v="13"/>
    <x v="139"/>
    <x v="203"/>
    <x v="86"/>
    <x v="203"/>
    <x v="78"/>
    <x v="149"/>
    <x v="0"/>
  </r>
  <r>
    <x v="0"/>
    <x v="13"/>
    <x v="13"/>
    <x v="20"/>
    <x v="20"/>
    <x v="20"/>
    <x v="13"/>
    <x v="139"/>
    <x v="203"/>
    <x v="115"/>
    <x v="204"/>
    <x v="61"/>
    <x v="167"/>
    <x v="0"/>
  </r>
  <r>
    <x v="0"/>
    <x v="13"/>
    <x v="13"/>
    <x v="34"/>
    <x v="34"/>
    <x v="34"/>
    <x v="13"/>
    <x v="139"/>
    <x v="203"/>
    <x v="77"/>
    <x v="202"/>
    <x v="65"/>
    <x v="31"/>
    <x v="0"/>
  </r>
  <r>
    <x v="0"/>
    <x v="13"/>
    <x v="13"/>
    <x v="38"/>
    <x v="38"/>
    <x v="38"/>
    <x v="13"/>
    <x v="139"/>
    <x v="203"/>
    <x v="115"/>
    <x v="204"/>
    <x v="61"/>
    <x v="167"/>
    <x v="0"/>
  </r>
  <r>
    <x v="0"/>
    <x v="13"/>
    <x v="13"/>
    <x v="30"/>
    <x v="30"/>
    <x v="30"/>
    <x v="13"/>
    <x v="139"/>
    <x v="203"/>
    <x v="77"/>
    <x v="202"/>
    <x v="78"/>
    <x v="149"/>
    <x v="0"/>
  </r>
  <r>
    <x v="0"/>
    <x v="13"/>
    <x v="13"/>
    <x v="29"/>
    <x v="29"/>
    <x v="29"/>
    <x v="13"/>
    <x v="139"/>
    <x v="203"/>
    <x v="86"/>
    <x v="203"/>
    <x v="78"/>
    <x v="149"/>
    <x v="0"/>
  </r>
  <r>
    <x v="0"/>
    <x v="13"/>
    <x v="13"/>
    <x v="19"/>
    <x v="19"/>
    <x v="19"/>
    <x v="19"/>
    <x v="143"/>
    <x v="188"/>
    <x v="77"/>
    <x v="202"/>
    <x v="78"/>
    <x v="149"/>
    <x v="0"/>
  </r>
  <r>
    <x v="0"/>
    <x v="13"/>
    <x v="13"/>
    <x v="9"/>
    <x v="9"/>
    <x v="9"/>
    <x v="19"/>
    <x v="143"/>
    <x v="188"/>
    <x v="77"/>
    <x v="202"/>
    <x v="78"/>
    <x v="149"/>
    <x v="0"/>
  </r>
  <r>
    <x v="0"/>
    <x v="13"/>
    <x v="13"/>
    <x v="21"/>
    <x v="21"/>
    <x v="21"/>
    <x v="19"/>
    <x v="143"/>
    <x v="188"/>
    <x v="115"/>
    <x v="204"/>
    <x v="65"/>
    <x v="31"/>
    <x v="0"/>
  </r>
  <r>
    <x v="0"/>
    <x v="13"/>
    <x v="13"/>
    <x v="6"/>
    <x v="6"/>
    <x v="6"/>
    <x v="19"/>
    <x v="143"/>
    <x v="188"/>
    <x v="115"/>
    <x v="204"/>
    <x v="78"/>
    <x v="149"/>
    <x v="0"/>
  </r>
  <r>
    <x v="0"/>
    <x v="14"/>
    <x v="14"/>
    <x v="0"/>
    <x v="0"/>
    <x v="0"/>
    <x v="0"/>
    <x v="144"/>
    <x v="204"/>
    <x v="117"/>
    <x v="205"/>
    <x v="42"/>
    <x v="168"/>
    <x v="0"/>
  </r>
  <r>
    <x v="0"/>
    <x v="14"/>
    <x v="14"/>
    <x v="2"/>
    <x v="2"/>
    <x v="2"/>
    <x v="1"/>
    <x v="65"/>
    <x v="205"/>
    <x v="118"/>
    <x v="206"/>
    <x v="47"/>
    <x v="169"/>
    <x v="0"/>
  </r>
  <r>
    <x v="0"/>
    <x v="14"/>
    <x v="14"/>
    <x v="5"/>
    <x v="5"/>
    <x v="5"/>
    <x v="2"/>
    <x v="124"/>
    <x v="137"/>
    <x v="45"/>
    <x v="207"/>
    <x v="46"/>
    <x v="170"/>
    <x v="0"/>
  </r>
  <r>
    <x v="0"/>
    <x v="14"/>
    <x v="14"/>
    <x v="1"/>
    <x v="1"/>
    <x v="1"/>
    <x v="3"/>
    <x v="67"/>
    <x v="109"/>
    <x v="108"/>
    <x v="208"/>
    <x v="55"/>
    <x v="171"/>
    <x v="0"/>
  </r>
  <r>
    <x v="0"/>
    <x v="14"/>
    <x v="14"/>
    <x v="4"/>
    <x v="4"/>
    <x v="4"/>
    <x v="4"/>
    <x v="69"/>
    <x v="206"/>
    <x v="119"/>
    <x v="209"/>
    <x v="60"/>
    <x v="172"/>
    <x v="0"/>
  </r>
  <r>
    <x v="0"/>
    <x v="14"/>
    <x v="14"/>
    <x v="8"/>
    <x v="8"/>
    <x v="8"/>
    <x v="5"/>
    <x v="81"/>
    <x v="207"/>
    <x v="49"/>
    <x v="210"/>
    <x v="40"/>
    <x v="47"/>
    <x v="0"/>
  </r>
  <r>
    <x v="0"/>
    <x v="14"/>
    <x v="14"/>
    <x v="11"/>
    <x v="11"/>
    <x v="11"/>
    <x v="6"/>
    <x v="73"/>
    <x v="208"/>
    <x v="75"/>
    <x v="211"/>
    <x v="46"/>
    <x v="170"/>
    <x v="0"/>
  </r>
  <r>
    <x v="0"/>
    <x v="14"/>
    <x v="14"/>
    <x v="3"/>
    <x v="3"/>
    <x v="3"/>
    <x v="7"/>
    <x v="126"/>
    <x v="209"/>
    <x v="72"/>
    <x v="212"/>
    <x v="46"/>
    <x v="170"/>
    <x v="0"/>
  </r>
  <r>
    <x v="0"/>
    <x v="14"/>
    <x v="14"/>
    <x v="9"/>
    <x v="9"/>
    <x v="9"/>
    <x v="8"/>
    <x v="85"/>
    <x v="30"/>
    <x v="46"/>
    <x v="213"/>
    <x v="55"/>
    <x v="171"/>
    <x v="0"/>
  </r>
  <r>
    <x v="0"/>
    <x v="14"/>
    <x v="14"/>
    <x v="7"/>
    <x v="7"/>
    <x v="7"/>
    <x v="8"/>
    <x v="85"/>
    <x v="30"/>
    <x v="62"/>
    <x v="214"/>
    <x v="65"/>
    <x v="173"/>
    <x v="0"/>
  </r>
  <r>
    <x v="0"/>
    <x v="14"/>
    <x v="14"/>
    <x v="17"/>
    <x v="17"/>
    <x v="17"/>
    <x v="10"/>
    <x v="98"/>
    <x v="210"/>
    <x v="87"/>
    <x v="215"/>
    <x v="46"/>
    <x v="170"/>
    <x v="0"/>
  </r>
  <r>
    <x v="0"/>
    <x v="14"/>
    <x v="14"/>
    <x v="6"/>
    <x v="6"/>
    <x v="6"/>
    <x v="11"/>
    <x v="99"/>
    <x v="211"/>
    <x v="51"/>
    <x v="216"/>
    <x v="61"/>
    <x v="174"/>
    <x v="0"/>
  </r>
  <r>
    <x v="0"/>
    <x v="14"/>
    <x v="14"/>
    <x v="25"/>
    <x v="25"/>
    <x v="25"/>
    <x v="12"/>
    <x v="133"/>
    <x v="212"/>
    <x v="86"/>
    <x v="185"/>
    <x v="40"/>
    <x v="47"/>
    <x v="2"/>
  </r>
  <r>
    <x v="0"/>
    <x v="14"/>
    <x v="14"/>
    <x v="10"/>
    <x v="10"/>
    <x v="10"/>
    <x v="13"/>
    <x v="142"/>
    <x v="213"/>
    <x v="112"/>
    <x v="67"/>
    <x v="55"/>
    <x v="171"/>
    <x v="0"/>
  </r>
  <r>
    <x v="0"/>
    <x v="14"/>
    <x v="14"/>
    <x v="26"/>
    <x v="26"/>
    <x v="26"/>
    <x v="13"/>
    <x v="142"/>
    <x v="213"/>
    <x v="109"/>
    <x v="217"/>
    <x v="78"/>
    <x v="149"/>
    <x v="0"/>
  </r>
  <r>
    <x v="0"/>
    <x v="14"/>
    <x v="14"/>
    <x v="35"/>
    <x v="35"/>
    <x v="35"/>
    <x v="15"/>
    <x v="136"/>
    <x v="214"/>
    <x v="115"/>
    <x v="85"/>
    <x v="40"/>
    <x v="47"/>
    <x v="0"/>
  </r>
  <r>
    <x v="0"/>
    <x v="14"/>
    <x v="14"/>
    <x v="34"/>
    <x v="34"/>
    <x v="34"/>
    <x v="16"/>
    <x v="137"/>
    <x v="215"/>
    <x v="112"/>
    <x v="67"/>
    <x v="78"/>
    <x v="149"/>
    <x v="0"/>
  </r>
  <r>
    <x v="0"/>
    <x v="14"/>
    <x v="14"/>
    <x v="12"/>
    <x v="12"/>
    <x v="12"/>
    <x v="16"/>
    <x v="137"/>
    <x v="215"/>
    <x v="15"/>
    <x v="218"/>
    <x v="65"/>
    <x v="173"/>
    <x v="0"/>
  </r>
  <r>
    <x v="0"/>
    <x v="14"/>
    <x v="14"/>
    <x v="13"/>
    <x v="13"/>
    <x v="13"/>
    <x v="16"/>
    <x v="137"/>
    <x v="215"/>
    <x v="15"/>
    <x v="218"/>
    <x v="65"/>
    <x v="173"/>
    <x v="0"/>
  </r>
  <r>
    <x v="0"/>
    <x v="14"/>
    <x v="14"/>
    <x v="27"/>
    <x v="27"/>
    <x v="27"/>
    <x v="16"/>
    <x v="137"/>
    <x v="215"/>
    <x v="112"/>
    <x v="67"/>
    <x v="78"/>
    <x v="149"/>
    <x v="0"/>
  </r>
  <r>
    <x v="0"/>
    <x v="14"/>
    <x v="14"/>
    <x v="21"/>
    <x v="21"/>
    <x v="21"/>
    <x v="16"/>
    <x v="137"/>
    <x v="215"/>
    <x v="77"/>
    <x v="186"/>
    <x v="55"/>
    <x v="171"/>
    <x v="0"/>
  </r>
  <r>
    <x v="0"/>
    <x v="15"/>
    <x v="15"/>
    <x v="4"/>
    <x v="4"/>
    <x v="4"/>
    <x v="0"/>
    <x v="126"/>
    <x v="216"/>
    <x v="74"/>
    <x v="89"/>
    <x v="52"/>
    <x v="175"/>
    <x v="0"/>
  </r>
  <r>
    <x v="0"/>
    <x v="15"/>
    <x v="15"/>
    <x v="2"/>
    <x v="2"/>
    <x v="2"/>
    <x v="1"/>
    <x v="56"/>
    <x v="217"/>
    <x v="72"/>
    <x v="219"/>
    <x v="65"/>
    <x v="127"/>
    <x v="0"/>
  </r>
  <r>
    <x v="0"/>
    <x v="15"/>
    <x v="15"/>
    <x v="3"/>
    <x v="3"/>
    <x v="3"/>
    <x v="2"/>
    <x v="98"/>
    <x v="218"/>
    <x v="46"/>
    <x v="220"/>
    <x v="61"/>
    <x v="176"/>
    <x v="0"/>
  </r>
  <r>
    <x v="0"/>
    <x v="15"/>
    <x v="15"/>
    <x v="1"/>
    <x v="1"/>
    <x v="1"/>
    <x v="2"/>
    <x v="98"/>
    <x v="218"/>
    <x v="53"/>
    <x v="221"/>
    <x v="65"/>
    <x v="127"/>
    <x v="0"/>
  </r>
  <r>
    <x v="0"/>
    <x v="15"/>
    <x v="15"/>
    <x v="8"/>
    <x v="8"/>
    <x v="8"/>
    <x v="4"/>
    <x v="86"/>
    <x v="219"/>
    <x v="76"/>
    <x v="222"/>
    <x v="65"/>
    <x v="127"/>
    <x v="0"/>
  </r>
  <r>
    <x v="0"/>
    <x v="15"/>
    <x v="15"/>
    <x v="9"/>
    <x v="9"/>
    <x v="9"/>
    <x v="4"/>
    <x v="86"/>
    <x v="219"/>
    <x v="87"/>
    <x v="163"/>
    <x v="55"/>
    <x v="177"/>
    <x v="0"/>
  </r>
  <r>
    <x v="0"/>
    <x v="15"/>
    <x v="15"/>
    <x v="10"/>
    <x v="10"/>
    <x v="10"/>
    <x v="6"/>
    <x v="87"/>
    <x v="220"/>
    <x v="65"/>
    <x v="223"/>
    <x v="40"/>
    <x v="178"/>
    <x v="0"/>
  </r>
  <r>
    <x v="0"/>
    <x v="15"/>
    <x v="15"/>
    <x v="0"/>
    <x v="0"/>
    <x v="0"/>
    <x v="6"/>
    <x v="87"/>
    <x v="220"/>
    <x v="52"/>
    <x v="164"/>
    <x v="65"/>
    <x v="127"/>
    <x v="0"/>
  </r>
  <r>
    <x v="0"/>
    <x v="15"/>
    <x v="15"/>
    <x v="5"/>
    <x v="5"/>
    <x v="5"/>
    <x v="8"/>
    <x v="136"/>
    <x v="221"/>
    <x v="65"/>
    <x v="223"/>
    <x v="78"/>
    <x v="149"/>
    <x v="0"/>
  </r>
  <r>
    <x v="0"/>
    <x v="15"/>
    <x v="15"/>
    <x v="6"/>
    <x v="6"/>
    <x v="6"/>
    <x v="8"/>
    <x v="136"/>
    <x v="221"/>
    <x v="15"/>
    <x v="224"/>
    <x v="78"/>
    <x v="149"/>
    <x v="0"/>
  </r>
  <r>
    <x v="0"/>
    <x v="15"/>
    <x v="15"/>
    <x v="18"/>
    <x v="18"/>
    <x v="18"/>
    <x v="10"/>
    <x v="138"/>
    <x v="120"/>
    <x v="86"/>
    <x v="166"/>
    <x v="65"/>
    <x v="127"/>
    <x v="0"/>
  </r>
  <r>
    <x v="0"/>
    <x v="15"/>
    <x v="15"/>
    <x v="11"/>
    <x v="11"/>
    <x v="11"/>
    <x v="10"/>
    <x v="138"/>
    <x v="120"/>
    <x v="15"/>
    <x v="224"/>
    <x v="78"/>
    <x v="149"/>
    <x v="0"/>
  </r>
  <r>
    <x v="0"/>
    <x v="15"/>
    <x v="15"/>
    <x v="7"/>
    <x v="7"/>
    <x v="7"/>
    <x v="10"/>
    <x v="138"/>
    <x v="120"/>
    <x v="15"/>
    <x v="224"/>
    <x v="78"/>
    <x v="149"/>
    <x v="0"/>
  </r>
  <r>
    <x v="0"/>
    <x v="15"/>
    <x v="15"/>
    <x v="16"/>
    <x v="16"/>
    <x v="16"/>
    <x v="13"/>
    <x v="139"/>
    <x v="36"/>
    <x v="115"/>
    <x v="171"/>
    <x v="61"/>
    <x v="176"/>
    <x v="0"/>
  </r>
  <r>
    <x v="0"/>
    <x v="15"/>
    <x v="15"/>
    <x v="32"/>
    <x v="32"/>
    <x v="32"/>
    <x v="13"/>
    <x v="139"/>
    <x v="36"/>
    <x v="77"/>
    <x v="172"/>
    <x v="65"/>
    <x v="127"/>
    <x v="0"/>
  </r>
  <r>
    <x v="0"/>
    <x v="15"/>
    <x v="15"/>
    <x v="39"/>
    <x v="39"/>
    <x v="39"/>
    <x v="13"/>
    <x v="139"/>
    <x v="36"/>
    <x v="115"/>
    <x v="171"/>
    <x v="61"/>
    <x v="176"/>
    <x v="0"/>
  </r>
  <r>
    <x v="0"/>
    <x v="15"/>
    <x v="15"/>
    <x v="25"/>
    <x v="25"/>
    <x v="25"/>
    <x v="13"/>
    <x v="139"/>
    <x v="36"/>
    <x v="77"/>
    <x v="172"/>
    <x v="65"/>
    <x v="127"/>
    <x v="0"/>
  </r>
  <r>
    <x v="0"/>
    <x v="15"/>
    <x v="15"/>
    <x v="19"/>
    <x v="19"/>
    <x v="19"/>
    <x v="13"/>
    <x v="139"/>
    <x v="36"/>
    <x v="115"/>
    <x v="171"/>
    <x v="61"/>
    <x v="176"/>
    <x v="0"/>
  </r>
  <r>
    <x v="0"/>
    <x v="15"/>
    <x v="15"/>
    <x v="13"/>
    <x v="13"/>
    <x v="13"/>
    <x v="13"/>
    <x v="139"/>
    <x v="36"/>
    <x v="77"/>
    <x v="172"/>
    <x v="65"/>
    <x v="127"/>
    <x v="0"/>
  </r>
  <r>
    <x v="0"/>
    <x v="15"/>
    <x v="15"/>
    <x v="14"/>
    <x v="14"/>
    <x v="14"/>
    <x v="13"/>
    <x v="139"/>
    <x v="36"/>
    <x v="77"/>
    <x v="172"/>
    <x v="65"/>
    <x v="127"/>
    <x v="0"/>
  </r>
  <r>
    <x v="0"/>
    <x v="16"/>
    <x v="16"/>
    <x v="4"/>
    <x v="4"/>
    <x v="4"/>
    <x v="0"/>
    <x v="145"/>
    <x v="222"/>
    <x v="80"/>
    <x v="225"/>
    <x v="71"/>
    <x v="179"/>
    <x v="0"/>
  </r>
  <r>
    <x v="0"/>
    <x v="16"/>
    <x v="16"/>
    <x v="0"/>
    <x v="0"/>
    <x v="0"/>
    <x v="1"/>
    <x v="128"/>
    <x v="223"/>
    <x v="56"/>
    <x v="226"/>
    <x v="46"/>
    <x v="13"/>
    <x v="0"/>
  </r>
  <r>
    <x v="0"/>
    <x v="16"/>
    <x v="16"/>
    <x v="2"/>
    <x v="2"/>
    <x v="2"/>
    <x v="2"/>
    <x v="146"/>
    <x v="224"/>
    <x v="120"/>
    <x v="227"/>
    <x v="76"/>
    <x v="180"/>
    <x v="0"/>
  </r>
  <r>
    <x v="0"/>
    <x v="16"/>
    <x v="16"/>
    <x v="1"/>
    <x v="1"/>
    <x v="1"/>
    <x v="3"/>
    <x v="117"/>
    <x v="225"/>
    <x v="121"/>
    <x v="228"/>
    <x v="42"/>
    <x v="181"/>
    <x v="0"/>
  </r>
  <r>
    <x v="0"/>
    <x v="16"/>
    <x v="16"/>
    <x v="5"/>
    <x v="5"/>
    <x v="5"/>
    <x v="4"/>
    <x v="147"/>
    <x v="95"/>
    <x v="122"/>
    <x v="229"/>
    <x v="40"/>
    <x v="91"/>
    <x v="2"/>
  </r>
  <r>
    <x v="0"/>
    <x v="16"/>
    <x v="16"/>
    <x v="9"/>
    <x v="9"/>
    <x v="9"/>
    <x v="5"/>
    <x v="119"/>
    <x v="141"/>
    <x v="123"/>
    <x v="230"/>
    <x v="47"/>
    <x v="182"/>
    <x v="0"/>
  </r>
  <r>
    <x v="0"/>
    <x v="16"/>
    <x v="16"/>
    <x v="8"/>
    <x v="8"/>
    <x v="8"/>
    <x v="6"/>
    <x v="66"/>
    <x v="226"/>
    <x v="45"/>
    <x v="231"/>
    <x v="40"/>
    <x v="91"/>
    <x v="0"/>
  </r>
  <r>
    <x v="0"/>
    <x v="16"/>
    <x v="16"/>
    <x v="6"/>
    <x v="6"/>
    <x v="6"/>
    <x v="6"/>
    <x v="66"/>
    <x v="226"/>
    <x v="41"/>
    <x v="29"/>
    <x v="55"/>
    <x v="183"/>
    <x v="0"/>
  </r>
  <r>
    <x v="0"/>
    <x v="16"/>
    <x v="16"/>
    <x v="10"/>
    <x v="10"/>
    <x v="10"/>
    <x v="8"/>
    <x v="141"/>
    <x v="227"/>
    <x v="50"/>
    <x v="4"/>
    <x v="42"/>
    <x v="181"/>
    <x v="0"/>
  </r>
  <r>
    <x v="0"/>
    <x v="16"/>
    <x v="16"/>
    <x v="14"/>
    <x v="14"/>
    <x v="14"/>
    <x v="9"/>
    <x v="97"/>
    <x v="228"/>
    <x v="70"/>
    <x v="232"/>
    <x v="65"/>
    <x v="184"/>
    <x v="0"/>
  </r>
  <r>
    <x v="0"/>
    <x v="16"/>
    <x v="16"/>
    <x v="7"/>
    <x v="7"/>
    <x v="7"/>
    <x v="10"/>
    <x v="71"/>
    <x v="185"/>
    <x v="34"/>
    <x v="233"/>
    <x v="65"/>
    <x v="184"/>
    <x v="0"/>
  </r>
  <r>
    <x v="0"/>
    <x v="16"/>
    <x v="16"/>
    <x v="11"/>
    <x v="11"/>
    <x v="11"/>
    <x v="11"/>
    <x v="55"/>
    <x v="229"/>
    <x v="72"/>
    <x v="234"/>
    <x v="61"/>
    <x v="185"/>
    <x v="0"/>
  </r>
  <r>
    <x v="0"/>
    <x v="16"/>
    <x v="16"/>
    <x v="13"/>
    <x v="13"/>
    <x v="13"/>
    <x v="12"/>
    <x v="56"/>
    <x v="230"/>
    <x v="85"/>
    <x v="235"/>
    <x v="59"/>
    <x v="186"/>
    <x v="0"/>
  </r>
  <r>
    <x v="0"/>
    <x v="16"/>
    <x v="16"/>
    <x v="3"/>
    <x v="3"/>
    <x v="3"/>
    <x v="13"/>
    <x v="84"/>
    <x v="231"/>
    <x v="51"/>
    <x v="236"/>
    <x v="40"/>
    <x v="91"/>
    <x v="0"/>
  </r>
  <r>
    <x v="0"/>
    <x v="16"/>
    <x v="16"/>
    <x v="16"/>
    <x v="16"/>
    <x v="16"/>
    <x v="14"/>
    <x v="99"/>
    <x v="203"/>
    <x v="51"/>
    <x v="236"/>
    <x v="61"/>
    <x v="185"/>
    <x v="0"/>
  </r>
  <r>
    <x v="0"/>
    <x v="16"/>
    <x v="16"/>
    <x v="12"/>
    <x v="12"/>
    <x v="12"/>
    <x v="14"/>
    <x v="99"/>
    <x v="203"/>
    <x v="87"/>
    <x v="237"/>
    <x v="40"/>
    <x v="91"/>
    <x v="0"/>
  </r>
  <r>
    <x v="0"/>
    <x v="16"/>
    <x v="16"/>
    <x v="18"/>
    <x v="18"/>
    <x v="18"/>
    <x v="16"/>
    <x v="100"/>
    <x v="232"/>
    <x v="112"/>
    <x v="134"/>
    <x v="42"/>
    <x v="181"/>
    <x v="0"/>
  </r>
  <r>
    <x v="0"/>
    <x v="16"/>
    <x v="16"/>
    <x v="27"/>
    <x v="27"/>
    <x v="27"/>
    <x v="16"/>
    <x v="100"/>
    <x v="232"/>
    <x v="85"/>
    <x v="235"/>
    <x v="40"/>
    <x v="91"/>
    <x v="0"/>
  </r>
  <r>
    <x v="0"/>
    <x v="16"/>
    <x v="16"/>
    <x v="25"/>
    <x v="25"/>
    <x v="25"/>
    <x v="18"/>
    <x v="87"/>
    <x v="233"/>
    <x v="109"/>
    <x v="238"/>
    <x v="45"/>
    <x v="187"/>
    <x v="0"/>
  </r>
  <r>
    <x v="0"/>
    <x v="16"/>
    <x v="16"/>
    <x v="17"/>
    <x v="17"/>
    <x v="17"/>
    <x v="19"/>
    <x v="133"/>
    <x v="215"/>
    <x v="65"/>
    <x v="239"/>
    <x v="55"/>
    <x v="183"/>
    <x v="0"/>
  </r>
  <r>
    <x v="0"/>
    <x v="16"/>
    <x v="16"/>
    <x v="19"/>
    <x v="19"/>
    <x v="19"/>
    <x v="19"/>
    <x v="133"/>
    <x v="215"/>
    <x v="15"/>
    <x v="240"/>
    <x v="40"/>
    <x v="91"/>
    <x v="0"/>
  </r>
  <r>
    <x v="0"/>
    <x v="16"/>
    <x v="16"/>
    <x v="15"/>
    <x v="15"/>
    <x v="15"/>
    <x v="19"/>
    <x v="133"/>
    <x v="215"/>
    <x v="54"/>
    <x v="54"/>
    <x v="38"/>
    <x v="188"/>
    <x v="0"/>
  </r>
  <r>
    <x v="0"/>
    <x v="17"/>
    <x v="17"/>
    <x v="4"/>
    <x v="4"/>
    <x v="4"/>
    <x v="0"/>
    <x v="126"/>
    <x v="234"/>
    <x v="51"/>
    <x v="241"/>
    <x v="60"/>
    <x v="189"/>
    <x v="0"/>
  </r>
  <r>
    <x v="0"/>
    <x v="17"/>
    <x v="17"/>
    <x v="3"/>
    <x v="3"/>
    <x v="3"/>
    <x v="0"/>
    <x v="126"/>
    <x v="234"/>
    <x v="49"/>
    <x v="242"/>
    <x v="55"/>
    <x v="190"/>
    <x v="0"/>
  </r>
  <r>
    <x v="0"/>
    <x v="17"/>
    <x v="17"/>
    <x v="0"/>
    <x v="0"/>
    <x v="0"/>
    <x v="0"/>
    <x v="126"/>
    <x v="234"/>
    <x v="73"/>
    <x v="243"/>
    <x v="78"/>
    <x v="149"/>
    <x v="0"/>
  </r>
  <r>
    <x v="0"/>
    <x v="17"/>
    <x v="17"/>
    <x v="1"/>
    <x v="1"/>
    <x v="1"/>
    <x v="0"/>
    <x v="126"/>
    <x v="234"/>
    <x v="73"/>
    <x v="243"/>
    <x v="78"/>
    <x v="149"/>
    <x v="0"/>
  </r>
  <r>
    <x v="0"/>
    <x v="17"/>
    <x v="17"/>
    <x v="2"/>
    <x v="2"/>
    <x v="2"/>
    <x v="4"/>
    <x v="55"/>
    <x v="235"/>
    <x v="53"/>
    <x v="244"/>
    <x v="40"/>
    <x v="191"/>
    <x v="0"/>
  </r>
  <r>
    <x v="0"/>
    <x v="17"/>
    <x v="17"/>
    <x v="8"/>
    <x v="8"/>
    <x v="8"/>
    <x v="5"/>
    <x v="85"/>
    <x v="236"/>
    <x v="46"/>
    <x v="245"/>
    <x v="55"/>
    <x v="190"/>
    <x v="0"/>
  </r>
  <r>
    <x v="0"/>
    <x v="17"/>
    <x v="17"/>
    <x v="5"/>
    <x v="5"/>
    <x v="5"/>
    <x v="6"/>
    <x v="99"/>
    <x v="237"/>
    <x v="51"/>
    <x v="241"/>
    <x v="61"/>
    <x v="192"/>
    <x v="0"/>
  </r>
  <r>
    <x v="0"/>
    <x v="17"/>
    <x v="17"/>
    <x v="10"/>
    <x v="10"/>
    <x v="10"/>
    <x v="7"/>
    <x v="87"/>
    <x v="238"/>
    <x v="87"/>
    <x v="246"/>
    <x v="61"/>
    <x v="192"/>
    <x v="0"/>
  </r>
  <r>
    <x v="0"/>
    <x v="17"/>
    <x v="17"/>
    <x v="6"/>
    <x v="6"/>
    <x v="6"/>
    <x v="7"/>
    <x v="87"/>
    <x v="238"/>
    <x v="87"/>
    <x v="246"/>
    <x v="78"/>
    <x v="149"/>
    <x v="0"/>
  </r>
  <r>
    <x v="0"/>
    <x v="17"/>
    <x v="17"/>
    <x v="26"/>
    <x v="26"/>
    <x v="26"/>
    <x v="9"/>
    <x v="142"/>
    <x v="239"/>
    <x v="109"/>
    <x v="62"/>
    <x v="65"/>
    <x v="193"/>
    <x v="0"/>
  </r>
  <r>
    <x v="0"/>
    <x v="17"/>
    <x v="17"/>
    <x v="11"/>
    <x v="11"/>
    <x v="11"/>
    <x v="10"/>
    <x v="136"/>
    <x v="240"/>
    <x v="112"/>
    <x v="247"/>
    <x v="65"/>
    <x v="193"/>
    <x v="0"/>
  </r>
  <r>
    <x v="0"/>
    <x v="17"/>
    <x v="17"/>
    <x v="9"/>
    <x v="9"/>
    <x v="9"/>
    <x v="10"/>
    <x v="136"/>
    <x v="240"/>
    <x v="86"/>
    <x v="248"/>
    <x v="55"/>
    <x v="190"/>
    <x v="0"/>
  </r>
  <r>
    <x v="0"/>
    <x v="17"/>
    <x v="17"/>
    <x v="14"/>
    <x v="14"/>
    <x v="14"/>
    <x v="12"/>
    <x v="137"/>
    <x v="146"/>
    <x v="112"/>
    <x v="247"/>
    <x v="78"/>
    <x v="149"/>
    <x v="0"/>
  </r>
  <r>
    <x v="0"/>
    <x v="17"/>
    <x v="17"/>
    <x v="32"/>
    <x v="32"/>
    <x v="32"/>
    <x v="13"/>
    <x v="138"/>
    <x v="241"/>
    <x v="115"/>
    <x v="249"/>
    <x v="55"/>
    <x v="190"/>
    <x v="0"/>
  </r>
  <r>
    <x v="0"/>
    <x v="17"/>
    <x v="17"/>
    <x v="13"/>
    <x v="13"/>
    <x v="13"/>
    <x v="13"/>
    <x v="138"/>
    <x v="241"/>
    <x v="86"/>
    <x v="248"/>
    <x v="65"/>
    <x v="193"/>
    <x v="0"/>
  </r>
  <r>
    <x v="0"/>
    <x v="17"/>
    <x v="17"/>
    <x v="27"/>
    <x v="27"/>
    <x v="27"/>
    <x v="13"/>
    <x v="138"/>
    <x v="241"/>
    <x v="86"/>
    <x v="248"/>
    <x v="65"/>
    <x v="193"/>
    <x v="0"/>
  </r>
  <r>
    <x v="0"/>
    <x v="17"/>
    <x v="17"/>
    <x v="7"/>
    <x v="7"/>
    <x v="7"/>
    <x v="13"/>
    <x v="138"/>
    <x v="241"/>
    <x v="86"/>
    <x v="248"/>
    <x v="65"/>
    <x v="193"/>
    <x v="0"/>
  </r>
  <r>
    <x v="0"/>
    <x v="17"/>
    <x v="17"/>
    <x v="33"/>
    <x v="33"/>
    <x v="33"/>
    <x v="17"/>
    <x v="139"/>
    <x v="18"/>
    <x v="86"/>
    <x v="248"/>
    <x v="78"/>
    <x v="149"/>
    <x v="0"/>
  </r>
  <r>
    <x v="0"/>
    <x v="17"/>
    <x v="17"/>
    <x v="40"/>
    <x v="40"/>
    <x v="40"/>
    <x v="17"/>
    <x v="139"/>
    <x v="18"/>
    <x v="115"/>
    <x v="249"/>
    <x v="61"/>
    <x v="192"/>
    <x v="0"/>
  </r>
  <r>
    <x v="0"/>
    <x v="17"/>
    <x v="17"/>
    <x v="21"/>
    <x v="21"/>
    <x v="21"/>
    <x v="17"/>
    <x v="139"/>
    <x v="18"/>
    <x v="77"/>
    <x v="250"/>
    <x v="65"/>
    <x v="193"/>
    <x v="0"/>
  </r>
  <r>
    <x v="0"/>
    <x v="18"/>
    <x v="18"/>
    <x v="4"/>
    <x v="4"/>
    <x v="4"/>
    <x v="0"/>
    <x v="55"/>
    <x v="242"/>
    <x v="46"/>
    <x v="251"/>
    <x v="46"/>
    <x v="194"/>
    <x v="0"/>
  </r>
  <r>
    <x v="0"/>
    <x v="18"/>
    <x v="18"/>
    <x v="1"/>
    <x v="1"/>
    <x v="1"/>
    <x v="1"/>
    <x v="56"/>
    <x v="243"/>
    <x v="72"/>
    <x v="252"/>
    <x v="65"/>
    <x v="1"/>
    <x v="0"/>
  </r>
  <r>
    <x v="0"/>
    <x v="18"/>
    <x v="18"/>
    <x v="8"/>
    <x v="8"/>
    <x v="8"/>
    <x v="2"/>
    <x v="85"/>
    <x v="42"/>
    <x v="74"/>
    <x v="253"/>
    <x v="78"/>
    <x v="149"/>
    <x v="0"/>
  </r>
  <r>
    <x v="0"/>
    <x v="18"/>
    <x v="18"/>
    <x v="6"/>
    <x v="6"/>
    <x v="6"/>
    <x v="3"/>
    <x v="98"/>
    <x v="244"/>
    <x v="76"/>
    <x v="254"/>
    <x v="55"/>
    <x v="195"/>
    <x v="0"/>
  </r>
  <r>
    <x v="0"/>
    <x v="18"/>
    <x v="18"/>
    <x v="2"/>
    <x v="2"/>
    <x v="2"/>
    <x v="4"/>
    <x v="99"/>
    <x v="200"/>
    <x v="76"/>
    <x v="254"/>
    <x v="55"/>
    <x v="195"/>
    <x v="0"/>
  </r>
  <r>
    <x v="0"/>
    <x v="18"/>
    <x v="18"/>
    <x v="5"/>
    <x v="5"/>
    <x v="5"/>
    <x v="5"/>
    <x v="87"/>
    <x v="245"/>
    <x v="87"/>
    <x v="255"/>
    <x v="61"/>
    <x v="196"/>
    <x v="0"/>
  </r>
  <r>
    <x v="0"/>
    <x v="18"/>
    <x v="18"/>
    <x v="0"/>
    <x v="0"/>
    <x v="0"/>
    <x v="5"/>
    <x v="87"/>
    <x v="245"/>
    <x v="76"/>
    <x v="254"/>
    <x v="78"/>
    <x v="149"/>
    <x v="0"/>
  </r>
  <r>
    <x v="0"/>
    <x v="18"/>
    <x v="18"/>
    <x v="9"/>
    <x v="9"/>
    <x v="9"/>
    <x v="7"/>
    <x v="133"/>
    <x v="46"/>
    <x v="85"/>
    <x v="256"/>
    <x v="65"/>
    <x v="1"/>
    <x v="0"/>
  </r>
  <r>
    <x v="0"/>
    <x v="18"/>
    <x v="18"/>
    <x v="10"/>
    <x v="10"/>
    <x v="10"/>
    <x v="8"/>
    <x v="136"/>
    <x v="185"/>
    <x v="112"/>
    <x v="257"/>
    <x v="65"/>
    <x v="1"/>
    <x v="0"/>
  </r>
  <r>
    <x v="0"/>
    <x v="18"/>
    <x v="18"/>
    <x v="13"/>
    <x v="13"/>
    <x v="13"/>
    <x v="8"/>
    <x v="136"/>
    <x v="185"/>
    <x v="15"/>
    <x v="258"/>
    <x v="61"/>
    <x v="196"/>
    <x v="0"/>
  </r>
  <r>
    <x v="0"/>
    <x v="18"/>
    <x v="18"/>
    <x v="14"/>
    <x v="14"/>
    <x v="14"/>
    <x v="8"/>
    <x v="136"/>
    <x v="185"/>
    <x v="65"/>
    <x v="259"/>
    <x v="78"/>
    <x v="149"/>
    <x v="0"/>
  </r>
  <r>
    <x v="0"/>
    <x v="18"/>
    <x v="18"/>
    <x v="3"/>
    <x v="3"/>
    <x v="3"/>
    <x v="11"/>
    <x v="137"/>
    <x v="202"/>
    <x v="112"/>
    <x v="257"/>
    <x v="78"/>
    <x v="149"/>
    <x v="0"/>
  </r>
  <r>
    <x v="0"/>
    <x v="18"/>
    <x v="18"/>
    <x v="26"/>
    <x v="26"/>
    <x v="26"/>
    <x v="11"/>
    <x v="137"/>
    <x v="202"/>
    <x v="15"/>
    <x v="258"/>
    <x v="65"/>
    <x v="1"/>
    <x v="0"/>
  </r>
  <r>
    <x v="0"/>
    <x v="18"/>
    <x v="18"/>
    <x v="7"/>
    <x v="7"/>
    <x v="7"/>
    <x v="11"/>
    <x v="137"/>
    <x v="202"/>
    <x v="112"/>
    <x v="257"/>
    <x v="78"/>
    <x v="149"/>
    <x v="0"/>
  </r>
  <r>
    <x v="0"/>
    <x v="18"/>
    <x v="18"/>
    <x v="18"/>
    <x v="18"/>
    <x v="18"/>
    <x v="14"/>
    <x v="138"/>
    <x v="86"/>
    <x v="77"/>
    <x v="260"/>
    <x v="61"/>
    <x v="196"/>
    <x v="0"/>
  </r>
  <r>
    <x v="0"/>
    <x v="18"/>
    <x v="18"/>
    <x v="32"/>
    <x v="32"/>
    <x v="32"/>
    <x v="15"/>
    <x v="139"/>
    <x v="203"/>
    <x v="54"/>
    <x v="54"/>
    <x v="55"/>
    <x v="195"/>
    <x v="0"/>
  </r>
  <r>
    <x v="0"/>
    <x v="18"/>
    <x v="18"/>
    <x v="22"/>
    <x v="22"/>
    <x v="22"/>
    <x v="15"/>
    <x v="139"/>
    <x v="203"/>
    <x v="115"/>
    <x v="261"/>
    <x v="61"/>
    <x v="196"/>
    <x v="0"/>
  </r>
  <r>
    <x v="0"/>
    <x v="18"/>
    <x v="18"/>
    <x v="19"/>
    <x v="19"/>
    <x v="19"/>
    <x v="15"/>
    <x v="139"/>
    <x v="203"/>
    <x v="86"/>
    <x v="49"/>
    <x v="78"/>
    <x v="149"/>
    <x v="0"/>
  </r>
  <r>
    <x v="0"/>
    <x v="18"/>
    <x v="18"/>
    <x v="35"/>
    <x v="35"/>
    <x v="35"/>
    <x v="15"/>
    <x v="139"/>
    <x v="203"/>
    <x v="115"/>
    <x v="261"/>
    <x v="61"/>
    <x v="196"/>
    <x v="0"/>
  </r>
  <r>
    <x v="0"/>
    <x v="18"/>
    <x v="18"/>
    <x v="24"/>
    <x v="24"/>
    <x v="24"/>
    <x v="15"/>
    <x v="139"/>
    <x v="203"/>
    <x v="86"/>
    <x v="49"/>
    <x v="78"/>
    <x v="149"/>
    <x v="0"/>
  </r>
  <r>
    <x v="0"/>
    <x v="18"/>
    <x v="18"/>
    <x v="27"/>
    <x v="27"/>
    <x v="27"/>
    <x v="15"/>
    <x v="139"/>
    <x v="203"/>
    <x v="86"/>
    <x v="49"/>
    <x v="78"/>
    <x v="149"/>
    <x v="0"/>
  </r>
  <r>
    <x v="0"/>
    <x v="18"/>
    <x v="18"/>
    <x v="41"/>
    <x v="41"/>
    <x v="41"/>
    <x v="15"/>
    <x v="139"/>
    <x v="203"/>
    <x v="77"/>
    <x v="260"/>
    <x v="65"/>
    <x v="1"/>
    <x v="0"/>
  </r>
  <r>
    <x v="0"/>
    <x v="19"/>
    <x v="19"/>
    <x v="5"/>
    <x v="5"/>
    <x v="5"/>
    <x v="0"/>
    <x v="126"/>
    <x v="246"/>
    <x v="47"/>
    <x v="262"/>
    <x v="65"/>
    <x v="197"/>
    <x v="0"/>
  </r>
  <r>
    <x v="0"/>
    <x v="19"/>
    <x v="19"/>
    <x v="0"/>
    <x v="0"/>
    <x v="0"/>
    <x v="1"/>
    <x v="56"/>
    <x v="247"/>
    <x v="72"/>
    <x v="263"/>
    <x v="65"/>
    <x v="197"/>
    <x v="0"/>
  </r>
  <r>
    <x v="0"/>
    <x v="19"/>
    <x v="19"/>
    <x v="26"/>
    <x v="26"/>
    <x v="26"/>
    <x v="2"/>
    <x v="84"/>
    <x v="248"/>
    <x v="46"/>
    <x v="264"/>
    <x v="45"/>
    <x v="198"/>
    <x v="0"/>
  </r>
  <r>
    <x v="0"/>
    <x v="19"/>
    <x v="19"/>
    <x v="2"/>
    <x v="2"/>
    <x v="2"/>
    <x v="3"/>
    <x v="85"/>
    <x v="249"/>
    <x v="87"/>
    <x v="265"/>
    <x v="52"/>
    <x v="199"/>
    <x v="0"/>
  </r>
  <r>
    <x v="0"/>
    <x v="19"/>
    <x v="19"/>
    <x v="4"/>
    <x v="4"/>
    <x v="4"/>
    <x v="4"/>
    <x v="99"/>
    <x v="250"/>
    <x v="112"/>
    <x v="79"/>
    <x v="38"/>
    <x v="200"/>
    <x v="0"/>
  </r>
  <r>
    <x v="0"/>
    <x v="19"/>
    <x v="19"/>
    <x v="3"/>
    <x v="3"/>
    <x v="3"/>
    <x v="4"/>
    <x v="99"/>
    <x v="250"/>
    <x v="53"/>
    <x v="266"/>
    <x v="78"/>
    <x v="149"/>
    <x v="0"/>
  </r>
  <r>
    <x v="0"/>
    <x v="19"/>
    <x v="19"/>
    <x v="8"/>
    <x v="8"/>
    <x v="8"/>
    <x v="6"/>
    <x v="100"/>
    <x v="251"/>
    <x v="52"/>
    <x v="267"/>
    <x v="55"/>
    <x v="201"/>
    <x v="0"/>
  </r>
  <r>
    <x v="0"/>
    <x v="19"/>
    <x v="19"/>
    <x v="1"/>
    <x v="1"/>
    <x v="1"/>
    <x v="6"/>
    <x v="100"/>
    <x v="251"/>
    <x v="46"/>
    <x v="264"/>
    <x v="78"/>
    <x v="149"/>
    <x v="0"/>
  </r>
  <r>
    <x v="0"/>
    <x v="19"/>
    <x v="19"/>
    <x v="27"/>
    <x v="27"/>
    <x v="27"/>
    <x v="8"/>
    <x v="86"/>
    <x v="63"/>
    <x v="76"/>
    <x v="268"/>
    <x v="65"/>
    <x v="197"/>
    <x v="0"/>
  </r>
  <r>
    <x v="0"/>
    <x v="19"/>
    <x v="19"/>
    <x v="10"/>
    <x v="10"/>
    <x v="10"/>
    <x v="9"/>
    <x v="142"/>
    <x v="252"/>
    <x v="65"/>
    <x v="269"/>
    <x v="61"/>
    <x v="202"/>
    <x v="0"/>
  </r>
  <r>
    <x v="0"/>
    <x v="19"/>
    <x v="19"/>
    <x v="6"/>
    <x v="6"/>
    <x v="6"/>
    <x v="10"/>
    <x v="135"/>
    <x v="253"/>
    <x v="15"/>
    <x v="215"/>
    <x v="78"/>
    <x v="149"/>
    <x v="0"/>
  </r>
  <r>
    <x v="0"/>
    <x v="19"/>
    <x v="19"/>
    <x v="11"/>
    <x v="11"/>
    <x v="11"/>
    <x v="11"/>
    <x v="136"/>
    <x v="254"/>
    <x v="65"/>
    <x v="269"/>
    <x v="78"/>
    <x v="149"/>
    <x v="0"/>
  </r>
  <r>
    <x v="0"/>
    <x v="19"/>
    <x v="19"/>
    <x v="9"/>
    <x v="9"/>
    <x v="9"/>
    <x v="11"/>
    <x v="136"/>
    <x v="254"/>
    <x v="15"/>
    <x v="215"/>
    <x v="61"/>
    <x v="202"/>
    <x v="0"/>
  </r>
  <r>
    <x v="0"/>
    <x v="19"/>
    <x v="19"/>
    <x v="13"/>
    <x v="13"/>
    <x v="13"/>
    <x v="11"/>
    <x v="136"/>
    <x v="254"/>
    <x v="112"/>
    <x v="79"/>
    <x v="65"/>
    <x v="197"/>
    <x v="0"/>
  </r>
  <r>
    <x v="0"/>
    <x v="19"/>
    <x v="19"/>
    <x v="7"/>
    <x v="7"/>
    <x v="7"/>
    <x v="11"/>
    <x v="136"/>
    <x v="254"/>
    <x v="65"/>
    <x v="269"/>
    <x v="78"/>
    <x v="149"/>
    <x v="0"/>
  </r>
  <r>
    <x v="0"/>
    <x v="19"/>
    <x v="19"/>
    <x v="25"/>
    <x v="25"/>
    <x v="25"/>
    <x v="15"/>
    <x v="138"/>
    <x v="212"/>
    <x v="86"/>
    <x v="236"/>
    <x v="65"/>
    <x v="197"/>
    <x v="0"/>
  </r>
  <r>
    <x v="0"/>
    <x v="19"/>
    <x v="19"/>
    <x v="15"/>
    <x v="15"/>
    <x v="15"/>
    <x v="15"/>
    <x v="138"/>
    <x v="212"/>
    <x v="54"/>
    <x v="54"/>
    <x v="55"/>
    <x v="201"/>
    <x v="0"/>
  </r>
  <r>
    <x v="0"/>
    <x v="19"/>
    <x v="19"/>
    <x v="14"/>
    <x v="14"/>
    <x v="14"/>
    <x v="15"/>
    <x v="138"/>
    <x v="212"/>
    <x v="15"/>
    <x v="215"/>
    <x v="78"/>
    <x v="149"/>
    <x v="0"/>
  </r>
  <r>
    <x v="0"/>
    <x v="19"/>
    <x v="19"/>
    <x v="18"/>
    <x v="18"/>
    <x v="18"/>
    <x v="18"/>
    <x v="139"/>
    <x v="255"/>
    <x v="54"/>
    <x v="54"/>
    <x v="55"/>
    <x v="201"/>
    <x v="0"/>
  </r>
  <r>
    <x v="0"/>
    <x v="19"/>
    <x v="19"/>
    <x v="17"/>
    <x v="17"/>
    <x v="17"/>
    <x v="19"/>
    <x v="143"/>
    <x v="256"/>
    <x v="115"/>
    <x v="240"/>
    <x v="65"/>
    <x v="197"/>
    <x v="0"/>
  </r>
  <r>
    <x v="0"/>
    <x v="19"/>
    <x v="19"/>
    <x v="16"/>
    <x v="16"/>
    <x v="16"/>
    <x v="19"/>
    <x v="143"/>
    <x v="256"/>
    <x v="77"/>
    <x v="192"/>
    <x v="78"/>
    <x v="149"/>
    <x v="0"/>
  </r>
  <r>
    <x v="0"/>
    <x v="19"/>
    <x v="19"/>
    <x v="20"/>
    <x v="20"/>
    <x v="20"/>
    <x v="19"/>
    <x v="143"/>
    <x v="256"/>
    <x v="115"/>
    <x v="240"/>
    <x v="65"/>
    <x v="197"/>
    <x v="0"/>
  </r>
  <r>
    <x v="0"/>
    <x v="19"/>
    <x v="19"/>
    <x v="33"/>
    <x v="33"/>
    <x v="33"/>
    <x v="19"/>
    <x v="143"/>
    <x v="256"/>
    <x v="77"/>
    <x v="192"/>
    <x v="78"/>
    <x v="149"/>
    <x v="0"/>
  </r>
  <r>
    <x v="0"/>
    <x v="19"/>
    <x v="19"/>
    <x v="42"/>
    <x v="42"/>
    <x v="42"/>
    <x v="19"/>
    <x v="143"/>
    <x v="256"/>
    <x v="54"/>
    <x v="54"/>
    <x v="61"/>
    <x v="202"/>
    <x v="0"/>
  </r>
  <r>
    <x v="0"/>
    <x v="19"/>
    <x v="19"/>
    <x v="43"/>
    <x v="43"/>
    <x v="43"/>
    <x v="19"/>
    <x v="143"/>
    <x v="256"/>
    <x v="54"/>
    <x v="54"/>
    <x v="61"/>
    <x v="202"/>
    <x v="0"/>
  </r>
  <r>
    <x v="0"/>
    <x v="19"/>
    <x v="19"/>
    <x v="19"/>
    <x v="19"/>
    <x v="19"/>
    <x v="19"/>
    <x v="143"/>
    <x v="256"/>
    <x v="77"/>
    <x v="192"/>
    <x v="78"/>
    <x v="149"/>
    <x v="0"/>
  </r>
  <r>
    <x v="0"/>
    <x v="19"/>
    <x v="19"/>
    <x v="12"/>
    <x v="12"/>
    <x v="12"/>
    <x v="19"/>
    <x v="143"/>
    <x v="256"/>
    <x v="77"/>
    <x v="192"/>
    <x v="78"/>
    <x v="149"/>
    <x v="0"/>
  </r>
  <r>
    <x v="0"/>
    <x v="19"/>
    <x v="19"/>
    <x v="41"/>
    <x v="41"/>
    <x v="41"/>
    <x v="19"/>
    <x v="143"/>
    <x v="256"/>
    <x v="54"/>
    <x v="54"/>
    <x v="65"/>
    <x v="197"/>
    <x v="2"/>
  </r>
  <r>
    <x v="0"/>
    <x v="20"/>
    <x v="20"/>
    <x v="4"/>
    <x v="4"/>
    <x v="4"/>
    <x v="0"/>
    <x v="97"/>
    <x v="257"/>
    <x v="51"/>
    <x v="270"/>
    <x v="64"/>
    <x v="203"/>
    <x v="0"/>
  </r>
  <r>
    <x v="0"/>
    <x v="20"/>
    <x v="20"/>
    <x v="8"/>
    <x v="8"/>
    <x v="8"/>
    <x v="1"/>
    <x v="72"/>
    <x v="258"/>
    <x v="63"/>
    <x v="271"/>
    <x v="65"/>
    <x v="204"/>
    <x v="0"/>
  </r>
  <r>
    <x v="0"/>
    <x v="20"/>
    <x v="20"/>
    <x v="2"/>
    <x v="2"/>
    <x v="2"/>
    <x v="2"/>
    <x v="126"/>
    <x v="259"/>
    <x v="64"/>
    <x v="272"/>
    <x v="45"/>
    <x v="205"/>
    <x v="0"/>
  </r>
  <r>
    <x v="0"/>
    <x v="20"/>
    <x v="20"/>
    <x v="5"/>
    <x v="5"/>
    <x v="5"/>
    <x v="3"/>
    <x v="83"/>
    <x v="260"/>
    <x v="64"/>
    <x v="272"/>
    <x v="65"/>
    <x v="204"/>
    <x v="2"/>
  </r>
  <r>
    <x v="0"/>
    <x v="20"/>
    <x v="20"/>
    <x v="0"/>
    <x v="0"/>
    <x v="0"/>
    <x v="4"/>
    <x v="120"/>
    <x v="261"/>
    <x v="64"/>
    <x v="272"/>
    <x v="65"/>
    <x v="204"/>
    <x v="0"/>
  </r>
  <r>
    <x v="0"/>
    <x v="20"/>
    <x v="20"/>
    <x v="1"/>
    <x v="1"/>
    <x v="1"/>
    <x v="5"/>
    <x v="56"/>
    <x v="262"/>
    <x v="74"/>
    <x v="273"/>
    <x v="61"/>
    <x v="206"/>
    <x v="0"/>
  </r>
  <r>
    <x v="0"/>
    <x v="20"/>
    <x v="20"/>
    <x v="9"/>
    <x v="9"/>
    <x v="9"/>
    <x v="6"/>
    <x v="100"/>
    <x v="263"/>
    <x v="76"/>
    <x v="177"/>
    <x v="61"/>
    <x v="206"/>
    <x v="0"/>
  </r>
  <r>
    <x v="0"/>
    <x v="20"/>
    <x v="20"/>
    <x v="26"/>
    <x v="26"/>
    <x v="26"/>
    <x v="7"/>
    <x v="86"/>
    <x v="264"/>
    <x v="76"/>
    <x v="177"/>
    <x v="78"/>
    <x v="149"/>
    <x v="2"/>
  </r>
  <r>
    <x v="0"/>
    <x v="20"/>
    <x v="20"/>
    <x v="10"/>
    <x v="10"/>
    <x v="10"/>
    <x v="8"/>
    <x v="88"/>
    <x v="265"/>
    <x v="109"/>
    <x v="274"/>
    <x v="55"/>
    <x v="207"/>
    <x v="0"/>
  </r>
  <r>
    <x v="0"/>
    <x v="20"/>
    <x v="20"/>
    <x v="7"/>
    <x v="7"/>
    <x v="7"/>
    <x v="8"/>
    <x v="88"/>
    <x v="265"/>
    <x v="87"/>
    <x v="275"/>
    <x v="65"/>
    <x v="204"/>
    <x v="0"/>
  </r>
  <r>
    <x v="0"/>
    <x v="20"/>
    <x v="20"/>
    <x v="11"/>
    <x v="11"/>
    <x v="11"/>
    <x v="10"/>
    <x v="142"/>
    <x v="266"/>
    <x v="85"/>
    <x v="276"/>
    <x v="78"/>
    <x v="149"/>
    <x v="0"/>
  </r>
  <r>
    <x v="0"/>
    <x v="20"/>
    <x v="20"/>
    <x v="3"/>
    <x v="3"/>
    <x v="3"/>
    <x v="10"/>
    <x v="142"/>
    <x v="266"/>
    <x v="15"/>
    <x v="100"/>
    <x v="45"/>
    <x v="205"/>
    <x v="0"/>
  </r>
  <r>
    <x v="0"/>
    <x v="20"/>
    <x v="20"/>
    <x v="25"/>
    <x v="25"/>
    <x v="25"/>
    <x v="12"/>
    <x v="136"/>
    <x v="119"/>
    <x v="86"/>
    <x v="114"/>
    <x v="55"/>
    <x v="207"/>
    <x v="0"/>
  </r>
  <r>
    <x v="0"/>
    <x v="20"/>
    <x v="20"/>
    <x v="17"/>
    <x v="17"/>
    <x v="17"/>
    <x v="13"/>
    <x v="137"/>
    <x v="73"/>
    <x v="15"/>
    <x v="100"/>
    <x v="65"/>
    <x v="204"/>
    <x v="0"/>
  </r>
  <r>
    <x v="0"/>
    <x v="20"/>
    <x v="20"/>
    <x v="6"/>
    <x v="6"/>
    <x v="6"/>
    <x v="13"/>
    <x v="137"/>
    <x v="73"/>
    <x v="15"/>
    <x v="100"/>
    <x v="78"/>
    <x v="149"/>
    <x v="0"/>
  </r>
  <r>
    <x v="0"/>
    <x v="20"/>
    <x v="20"/>
    <x v="14"/>
    <x v="14"/>
    <x v="14"/>
    <x v="13"/>
    <x v="137"/>
    <x v="73"/>
    <x v="112"/>
    <x v="277"/>
    <x v="78"/>
    <x v="149"/>
    <x v="0"/>
  </r>
  <r>
    <x v="0"/>
    <x v="20"/>
    <x v="20"/>
    <x v="27"/>
    <x v="27"/>
    <x v="27"/>
    <x v="16"/>
    <x v="138"/>
    <x v="267"/>
    <x v="15"/>
    <x v="100"/>
    <x v="78"/>
    <x v="149"/>
    <x v="0"/>
  </r>
  <r>
    <x v="0"/>
    <x v="20"/>
    <x v="20"/>
    <x v="16"/>
    <x v="16"/>
    <x v="16"/>
    <x v="17"/>
    <x v="139"/>
    <x v="268"/>
    <x v="115"/>
    <x v="87"/>
    <x v="61"/>
    <x v="206"/>
    <x v="0"/>
  </r>
  <r>
    <x v="0"/>
    <x v="20"/>
    <x v="20"/>
    <x v="20"/>
    <x v="20"/>
    <x v="20"/>
    <x v="17"/>
    <x v="139"/>
    <x v="268"/>
    <x v="77"/>
    <x v="102"/>
    <x v="65"/>
    <x v="204"/>
    <x v="0"/>
  </r>
  <r>
    <x v="0"/>
    <x v="20"/>
    <x v="20"/>
    <x v="44"/>
    <x v="44"/>
    <x v="44"/>
    <x v="17"/>
    <x v="139"/>
    <x v="268"/>
    <x v="54"/>
    <x v="54"/>
    <x v="55"/>
    <x v="207"/>
    <x v="0"/>
  </r>
  <r>
    <x v="0"/>
    <x v="20"/>
    <x v="20"/>
    <x v="18"/>
    <x v="18"/>
    <x v="18"/>
    <x v="17"/>
    <x v="139"/>
    <x v="268"/>
    <x v="115"/>
    <x v="87"/>
    <x v="61"/>
    <x v="206"/>
    <x v="0"/>
  </r>
  <r>
    <x v="0"/>
    <x v="20"/>
    <x v="20"/>
    <x v="35"/>
    <x v="35"/>
    <x v="35"/>
    <x v="17"/>
    <x v="139"/>
    <x v="268"/>
    <x v="77"/>
    <x v="102"/>
    <x v="65"/>
    <x v="204"/>
    <x v="0"/>
  </r>
  <r>
    <x v="0"/>
    <x v="21"/>
    <x v="21"/>
    <x v="17"/>
    <x v="17"/>
    <x v="17"/>
    <x v="0"/>
    <x v="67"/>
    <x v="269"/>
    <x v="74"/>
    <x v="58"/>
    <x v="25"/>
    <x v="208"/>
    <x v="0"/>
  </r>
  <r>
    <x v="0"/>
    <x v="21"/>
    <x v="21"/>
    <x v="5"/>
    <x v="5"/>
    <x v="5"/>
    <x v="1"/>
    <x v="68"/>
    <x v="270"/>
    <x v="34"/>
    <x v="278"/>
    <x v="59"/>
    <x v="2"/>
    <x v="2"/>
  </r>
  <r>
    <x v="0"/>
    <x v="21"/>
    <x v="21"/>
    <x v="2"/>
    <x v="2"/>
    <x v="2"/>
    <x v="2"/>
    <x v="69"/>
    <x v="271"/>
    <x v="34"/>
    <x v="278"/>
    <x v="42"/>
    <x v="209"/>
    <x v="0"/>
  </r>
  <r>
    <x v="0"/>
    <x v="21"/>
    <x v="21"/>
    <x v="4"/>
    <x v="4"/>
    <x v="4"/>
    <x v="3"/>
    <x v="125"/>
    <x v="272"/>
    <x v="49"/>
    <x v="279"/>
    <x v="63"/>
    <x v="150"/>
    <x v="0"/>
  </r>
  <r>
    <x v="0"/>
    <x v="21"/>
    <x v="21"/>
    <x v="0"/>
    <x v="0"/>
    <x v="0"/>
    <x v="4"/>
    <x v="97"/>
    <x v="273"/>
    <x v="34"/>
    <x v="278"/>
    <x v="55"/>
    <x v="210"/>
    <x v="0"/>
  </r>
  <r>
    <x v="0"/>
    <x v="21"/>
    <x v="21"/>
    <x v="1"/>
    <x v="1"/>
    <x v="1"/>
    <x v="5"/>
    <x v="71"/>
    <x v="274"/>
    <x v="119"/>
    <x v="280"/>
    <x v="45"/>
    <x v="78"/>
    <x v="0"/>
  </r>
  <r>
    <x v="0"/>
    <x v="21"/>
    <x v="21"/>
    <x v="8"/>
    <x v="8"/>
    <x v="8"/>
    <x v="6"/>
    <x v="73"/>
    <x v="275"/>
    <x v="73"/>
    <x v="281"/>
    <x v="65"/>
    <x v="211"/>
    <x v="0"/>
  </r>
  <r>
    <x v="0"/>
    <x v="21"/>
    <x v="21"/>
    <x v="3"/>
    <x v="3"/>
    <x v="3"/>
    <x v="7"/>
    <x v="83"/>
    <x v="276"/>
    <x v="53"/>
    <x v="42"/>
    <x v="52"/>
    <x v="212"/>
    <x v="0"/>
  </r>
  <r>
    <x v="0"/>
    <x v="21"/>
    <x v="21"/>
    <x v="9"/>
    <x v="9"/>
    <x v="9"/>
    <x v="8"/>
    <x v="56"/>
    <x v="194"/>
    <x v="62"/>
    <x v="282"/>
    <x v="55"/>
    <x v="210"/>
    <x v="0"/>
  </r>
  <r>
    <x v="0"/>
    <x v="21"/>
    <x v="21"/>
    <x v="25"/>
    <x v="25"/>
    <x v="25"/>
    <x v="9"/>
    <x v="84"/>
    <x v="277"/>
    <x v="86"/>
    <x v="250"/>
    <x v="54"/>
    <x v="213"/>
    <x v="0"/>
  </r>
  <r>
    <x v="0"/>
    <x v="21"/>
    <x v="21"/>
    <x v="6"/>
    <x v="6"/>
    <x v="6"/>
    <x v="10"/>
    <x v="98"/>
    <x v="8"/>
    <x v="87"/>
    <x v="283"/>
    <x v="65"/>
    <x v="211"/>
    <x v="2"/>
  </r>
  <r>
    <x v="0"/>
    <x v="21"/>
    <x v="21"/>
    <x v="10"/>
    <x v="10"/>
    <x v="10"/>
    <x v="11"/>
    <x v="100"/>
    <x v="278"/>
    <x v="87"/>
    <x v="283"/>
    <x v="45"/>
    <x v="78"/>
    <x v="0"/>
  </r>
  <r>
    <x v="0"/>
    <x v="21"/>
    <x v="21"/>
    <x v="26"/>
    <x v="26"/>
    <x v="26"/>
    <x v="12"/>
    <x v="133"/>
    <x v="131"/>
    <x v="87"/>
    <x v="283"/>
    <x v="78"/>
    <x v="149"/>
    <x v="0"/>
  </r>
  <r>
    <x v="0"/>
    <x v="21"/>
    <x v="21"/>
    <x v="7"/>
    <x v="7"/>
    <x v="7"/>
    <x v="12"/>
    <x v="133"/>
    <x v="131"/>
    <x v="85"/>
    <x v="284"/>
    <x v="65"/>
    <x v="211"/>
    <x v="0"/>
  </r>
  <r>
    <x v="0"/>
    <x v="21"/>
    <x v="21"/>
    <x v="11"/>
    <x v="11"/>
    <x v="11"/>
    <x v="14"/>
    <x v="135"/>
    <x v="279"/>
    <x v="109"/>
    <x v="234"/>
    <x v="78"/>
    <x v="149"/>
    <x v="0"/>
  </r>
  <r>
    <x v="0"/>
    <x v="21"/>
    <x v="21"/>
    <x v="35"/>
    <x v="35"/>
    <x v="35"/>
    <x v="14"/>
    <x v="135"/>
    <x v="279"/>
    <x v="112"/>
    <x v="285"/>
    <x v="61"/>
    <x v="214"/>
    <x v="0"/>
  </r>
  <r>
    <x v="0"/>
    <x v="21"/>
    <x v="21"/>
    <x v="19"/>
    <x v="19"/>
    <x v="19"/>
    <x v="16"/>
    <x v="137"/>
    <x v="233"/>
    <x v="54"/>
    <x v="54"/>
    <x v="40"/>
    <x v="144"/>
    <x v="0"/>
  </r>
  <r>
    <x v="0"/>
    <x v="21"/>
    <x v="21"/>
    <x v="12"/>
    <x v="12"/>
    <x v="12"/>
    <x v="16"/>
    <x v="137"/>
    <x v="233"/>
    <x v="86"/>
    <x v="250"/>
    <x v="61"/>
    <x v="214"/>
    <x v="0"/>
  </r>
  <r>
    <x v="0"/>
    <x v="21"/>
    <x v="21"/>
    <x v="13"/>
    <x v="13"/>
    <x v="13"/>
    <x v="16"/>
    <x v="137"/>
    <x v="233"/>
    <x v="15"/>
    <x v="286"/>
    <x v="65"/>
    <x v="211"/>
    <x v="0"/>
  </r>
  <r>
    <x v="0"/>
    <x v="21"/>
    <x v="21"/>
    <x v="32"/>
    <x v="32"/>
    <x v="32"/>
    <x v="19"/>
    <x v="138"/>
    <x v="280"/>
    <x v="15"/>
    <x v="286"/>
    <x v="78"/>
    <x v="149"/>
    <x v="0"/>
  </r>
  <r>
    <x v="0"/>
    <x v="21"/>
    <x v="21"/>
    <x v="27"/>
    <x v="27"/>
    <x v="27"/>
    <x v="19"/>
    <x v="138"/>
    <x v="280"/>
    <x v="86"/>
    <x v="250"/>
    <x v="65"/>
    <x v="211"/>
    <x v="0"/>
  </r>
  <r>
    <x v="0"/>
    <x v="21"/>
    <x v="21"/>
    <x v="37"/>
    <x v="37"/>
    <x v="37"/>
    <x v="19"/>
    <x v="138"/>
    <x v="280"/>
    <x v="54"/>
    <x v="54"/>
    <x v="45"/>
    <x v="78"/>
    <x v="0"/>
  </r>
  <r>
    <x v="0"/>
    <x v="21"/>
    <x v="21"/>
    <x v="41"/>
    <x v="41"/>
    <x v="41"/>
    <x v="19"/>
    <x v="138"/>
    <x v="280"/>
    <x v="115"/>
    <x v="287"/>
    <x v="55"/>
    <x v="210"/>
    <x v="0"/>
  </r>
  <r>
    <x v="0"/>
    <x v="22"/>
    <x v="22"/>
    <x v="4"/>
    <x v="4"/>
    <x v="4"/>
    <x v="0"/>
    <x v="148"/>
    <x v="281"/>
    <x v="36"/>
    <x v="288"/>
    <x v="67"/>
    <x v="215"/>
    <x v="0"/>
  </r>
  <r>
    <x v="0"/>
    <x v="22"/>
    <x v="22"/>
    <x v="1"/>
    <x v="1"/>
    <x v="1"/>
    <x v="1"/>
    <x v="71"/>
    <x v="282"/>
    <x v="34"/>
    <x v="289"/>
    <x v="65"/>
    <x v="216"/>
    <x v="0"/>
  </r>
  <r>
    <x v="0"/>
    <x v="22"/>
    <x v="22"/>
    <x v="8"/>
    <x v="8"/>
    <x v="8"/>
    <x v="2"/>
    <x v="54"/>
    <x v="283"/>
    <x v="47"/>
    <x v="290"/>
    <x v="40"/>
    <x v="217"/>
    <x v="0"/>
  </r>
  <r>
    <x v="0"/>
    <x v="22"/>
    <x v="22"/>
    <x v="0"/>
    <x v="0"/>
    <x v="0"/>
    <x v="3"/>
    <x v="72"/>
    <x v="167"/>
    <x v="119"/>
    <x v="291"/>
    <x v="61"/>
    <x v="218"/>
    <x v="0"/>
  </r>
  <r>
    <x v="0"/>
    <x v="22"/>
    <x v="22"/>
    <x v="5"/>
    <x v="5"/>
    <x v="5"/>
    <x v="4"/>
    <x v="73"/>
    <x v="284"/>
    <x v="73"/>
    <x v="292"/>
    <x v="65"/>
    <x v="216"/>
    <x v="0"/>
  </r>
  <r>
    <x v="0"/>
    <x v="22"/>
    <x v="22"/>
    <x v="2"/>
    <x v="2"/>
    <x v="2"/>
    <x v="5"/>
    <x v="84"/>
    <x v="285"/>
    <x v="46"/>
    <x v="293"/>
    <x v="45"/>
    <x v="219"/>
    <x v="0"/>
  </r>
  <r>
    <x v="0"/>
    <x v="22"/>
    <x v="22"/>
    <x v="6"/>
    <x v="6"/>
    <x v="6"/>
    <x v="6"/>
    <x v="99"/>
    <x v="24"/>
    <x v="53"/>
    <x v="294"/>
    <x v="78"/>
    <x v="149"/>
    <x v="0"/>
  </r>
  <r>
    <x v="0"/>
    <x v="22"/>
    <x v="22"/>
    <x v="9"/>
    <x v="9"/>
    <x v="9"/>
    <x v="7"/>
    <x v="100"/>
    <x v="264"/>
    <x v="46"/>
    <x v="293"/>
    <x v="78"/>
    <x v="149"/>
    <x v="0"/>
  </r>
  <r>
    <x v="0"/>
    <x v="22"/>
    <x v="22"/>
    <x v="10"/>
    <x v="10"/>
    <x v="10"/>
    <x v="8"/>
    <x v="87"/>
    <x v="286"/>
    <x v="87"/>
    <x v="295"/>
    <x v="61"/>
    <x v="218"/>
    <x v="0"/>
  </r>
  <r>
    <x v="0"/>
    <x v="22"/>
    <x v="22"/>
    <x v="7"/>
    <x v="7"/>
    <x v="7"/>
    <x v="9"/>
    <x v="136"/>
    <x v="229"/>
    <x v="112"/>
    <x v="296"/>
    <x v="65"/>
    <x v="216"/>
    <x v="0"/>
  </r>
  <r>
    <x v="0"/>
    <x v="22"/>
    <x v="22"/>
    <x v="13"/>
    <x v="13"/>
    <x v="13"/>
    <x v="10"/>
    <x v="137"/>
    <x v="163"/>
    <x v="77"/>
    <x v="297"/>
    <x v="61"/>
    <x v="218"/>
    <x v="0"/>
  </r>
  <r>
    <x v="0"/>
    <x v="22"/>
    <x v="22"/>
    <x v="17"/>
    <x v="17"/>
    <x v="17"/>
    <x v="11"/>
    <x v="138"/>
    <x v="287"/>
    <x v="115"/>
    <x v="298"/>
    <x v="55"/>
    <x v="220"/>
    <x v="0"/>
  </r>
  <r>
    <x v="0"/>
    <x v="22"/>
    <x v="22"/>
    <x v="33"/>
    <x v="33"/>
    <x v="33"/>
    <x v="11"/>
    <x v="138"/>
    <x v="287"/>
    <x v="77"/>
    <x v="297"/>
    <x v="61"/>
    <x v="218"/>
    <x v="0"/>
  </r>
  <r>
    <x v="0"/>
    <x v="22"/>
    <x v="22"/>
    <x v="45"/>
    <x v="45"/>
    <x v="45"/>
    <x v="11"/>
    <x v="138"/>
    <x v="287"/>
    <x v="77"/>
    <x v="297"/>
    <x v="61"/>
    <x v="218"/>
    <x v="0"/>
  </r>
  <r>
    <x v="0"/>
    <x v="22"/>
    <x v="22"/>
    <x v="3"/>
    <x v="3"/>
    <x v="3"/>
    <x v="11"/>
    <x v="138"/>
    <x v="287"/>
    <x v="86"/>
    <x v="117"/>
    <x v="65"/>
    <x v="216"/>
    <x v="0"/>
  </r>
  <r>
    <x v="0"/>
    <x v="22"/>
    <x v="22"/>
    <x v="27"/>
    <x v="27"/>
    <x v="27"/>
    <x v="11"/>
    <x v="138"/>
    <x v="287"/>
    <x v="86"/>
    <x v="117"/>
    <x v="65"/>
    <x v="216"/>
    <x v="0"/>
  </r>
  <r>
    <x v="0"/>
    <x v="22"/>
    <x v="22"/>
    <x v="15"/>
    <x v="15"/>
    <x v="15"/>
    <x v="11"/>
    <x v="138"/>
    <x v="287"/>
    <x v="54"/>
    <x v="54"/>
    <x v="45"/>
    <x v="219"/>
    <x v="0"/>
  </r>
  <r>
    <x v="0"/>
    <x v="22"/>
    <x v="22"/>
    <x v="16"/>
    <x v="16"/>
    <x v="16"/>
    <x v="17"/>
    <x v="143"/>
    <x v="288"/>
    <x v="115"/>
    <x v="298"/>
    <x v="65"/>
    <x v="216"/>
    <x v="0"/>
  </r>
  <r>
    <x v="0"/>
    <x v="22"/>
    <x v="22"/>
    <x v="46"/>
    <x v="46"/>
    <x v="46"/>
    <x v="17"/>
    <x v="143"/>
    <x v="288"/>
    <x v="54"/>
    <x v="54"/>
    <x v="61"/>
    <x v="218"/>
    <x v="0"/>
  </r>
  <r>
    <x v="0"/>
    <x v="22"/>
    <x v="22"/>
    <x v="25"/>
    <x v="25"/>
    <x v="25"/>
    <x v="17"/>
    <x v="143"/>
    <x v="288"/>
    <x v="54"/>
    <x v="54"/>
    <x v="61"/>
    <x v="218"/>
    <x v="0"/>
  </r>
  <r>
    <x v="0"/>
    <x v="22"/>
    <x v="22"/>
    <x v="11"/>
    <x v="11"/>
    <x v="11"/>
    <x v="17"/>
    <x v="143"/>
    <x v="288"/>
    <x v="77"/>
    <x v="297"/>
    <x v="78"/>
    <x v="149"/>
    <x v="0"/>
  </r>
  <r>
    <x v="0"/>
    <x v="22"/>
    <x v="22"/>
    <x v="37"/>
    <x v="37"/>
    <x v="37"/>
    <x v="17"/>
    <x v="143"/>
    <x v="288"/>
    <x v="77"/>
    <x v="297"/>
    <x v="78"/>
    <x v="149"/>
    <x v="0"/>
  </r>
  <r>
    <x v="0"/>
    <x v="22"/>
    <x v="22"/>
    <x v="14"/>
    <x v="14"/>
    <x v="14"/>
    <x v="17"/>
    <x v="143"/>
    <x v="288"/>
    <x v="77"/>
    <x v="297"/>
    <x v="78"/>
    <x v="149"/>
    <x v="0"/>
  </r>
  <r>
    <x v="0"/>
    <x v="23"/>
    <x v="23"/>
    <x v="0"/>
    <x v="0"/>
    <x v="0"/>
    <x v="0"/>
    <x v="149"/>
    <x v="289"/>
    <x v="124"/>
    <x v="299"/>
    <x v="38"/>
    <x v="221"/>
    <x v="0"/>
  </r>
  <r>
    <x v="0"/>
    <x v="23"/>
    <x v="23"/>
    <x v="27"/>
    <x v="27"/>
    <x v="27"/>
    <x v="1"/>
    <x v="65"/>
    <x v="290"/>
    <x v="123"/>
    <x v="300"/>
    <x v="53"/>
    <x v="96"/>
    <x v="0"/>
  </r>
  <r>
    <x v="0"/>
    <x v="23"/>
    <x v="23"/>
    <x v="1"/>
    <x v="1"/>
    <x v="1"/>
    <x v="2"/>
    <x v="140"/>
    <x v="80"/>
    <x v="125"/>
    <x v="301"/>
    <x v="45"/>
    <x v="28"/>
    <x v="0"/>
  </r>
  <r>
    <x v="0"/>
    <x v="23"/>
    <x v="23"/>
    <x v="2"/>
    <x v="2"/>
    <x v="2"/>
    <x v="3"/>
    <x v="132"/>
    <x v="291"/>
    <x v="83"/>
    <x v="302"/>
    <x v="63"/>
    <x v="222"/>
    <x v="0"/>
  </r>
  <r>
    <x v="0"/>
    <x v="23"/>
    <x v="23"/>
    <x v="4"/>
    <x v="4"/>
    <x v="4"/>
    <x v="4"/>
    <x v="50"/>
    <x v="292"/>
    <x v="49"/>
    <x v="303"/>
    <x v="67"/>
    <x v="223"/>
    <x v="0"/>
  </r>
  <r>
    <x v="0"/>
    <x v="23"/>
    <x v="23"/>
    <x v="5"/>
    <x v="5"/>
    <x v="5"/>
    <x v="5"/>
    <x v="51"/>
    <x v="293"/>
    <x v="73"/>
    <x v="304"/>
    <x v="62"/>
    <x v="224"/>
    <x v="0"/>
  </r>
  <r>
    <x v="0"/>
    <x v="23"/>
    <x v="23"/>
    <x v="8"/>
    <x v="8"/>
    <x v="8"/>
    <x v="6"/>
    <x v="70"/>
    <x v="294"/>
    <x v="63"/>
    <x v="305"/>
    <x v="52"/>
    <x v="8"/>
    <x v="0"/>
  </r>
  <r>
    <x v="0"/>
    <x v="23"/>
    <x v="23"/>
    <x v="10"/>
    <x v="10"/>
    <x v="10"/>
    <x v="7"/>
    <x v="120"/>
    <x v="295"/>
    <x v="52"/>
    <x v="145"/>
    <x v="59"/>
    <x v="152"/>
    <x v="0"/>
  </r>
  <r>
    <x v="0"/>
    <x v="23"/>
    <x v="23"/>
    <x v="17"/>
    <x v="17"/>
    <x v="17"/>
    <x v="8"/>
    <x v="84"/>
    <x v="31"/>
    <x v="112"/>
    <x v="306"/>
    <x v="47"/>
    <x v="225"/>
    <x v="0"/>
  </r>
  <r>
    <x v="0"/>
    <x v="23"/>
    <x v="23"/>
    <x v="13"/>
    <x v="13"/>
    <x v="13"/>
    <x v="8"/>
    <x v="84"/>
    <x v="31"/>
    <x v="109"/>
    <x v="307"/>
    <x v="59"/>
    <x v="152"/>
    <x v="0"/>
  </r>
  <r>
    <x v="0"/>
    <x v="23"/>
    <x v="23"/>
    <x v="7"/>
    <x v="7"/>
    <x v="7"/>
    <x v="8"/>
    <x v="84"/>
    <x v="31"/>
    <x v="74"/>
    <x v="308"/>
    <x v="65"/>
    <x v="63"/>
    <x v="0"/>
  </r>
  <r>
    <x v="0"/>
    <x v="23"/>
    <x v="23"/>
    <x v="3"/>
    <x v="3"/>
    <x v="3"/>
    <x v="11"/>
    <x v="98"/>
    <x v="296"/>
    <x v="87"/>
    <x v="309"/>
    <x v="40"/>
    <x v="226"/>
    <x v="2"/>
  </r>
  <r>
    <x v="0"/>
    <x v="23"/>
    <x v="23"/>
    <x v="26"/>
    <x v="26"/>
    <x v="26"/>
    <x v="12"/>
    <x v="99"/>
    <x v="297"/>
    <x v="85"/>
    <x v="49"/>
    <x v="40"/>
    <x v="226"/>
    <x v="0"/>
  </r>
  <r>
    <x v="0"/>
    <x v="23"/>
    <x v="23"/>
    <x v="11"/>
    <x v="11"/>
    <x v="11"/>
    <x v="13"/>
    <x v="100"/>
    <x v="298"/>
    <x v="51"/>
    <x v="41"/>
    <x v="65"/>
    <x v="63"/>
    <x v="0"/>
  </r>
  <r>
    <x v="0"/>
    <x v="23"/>
    <x v="23"/>
    <x v="9"/>
    <x v="9"/>
    <x v="9"/>
    <x v="13"/>
    <x v="100"/>
    <x v="298"/>
    <x v="52"/>
    <x v="145"/>
    <x v="55"/>
    <x v="227"/>
    <x v="0"/>
  </r>
  <r>
    <x v="0"/>
    <x v="23"/>
    <x v="23"/>
    <x v="6"/>
    <x v="6"/>
    <x v="6"/>
    <x v="13"/>
    <x v="100"/>
    <x v="298"/>
    <x v="52"/>
    <x v="145"/>
    <x v="78"/>
    <x v="149"/>
    <x v="0"/>
  </r>
  <r>
    <x v="0"/>
    <x v="23"/>
    <x v="23"/>
    <x v="25"/>
    <x v="25"/>
    <x v="25"/>
    <x v="16"/>
    <x v="87"/>
    <x v="75"/>
    <x v="112"/>
    <x v="306"/>
    <x v="46"/>
    <x v="50"/>
    <x v="0"/>
  </r>
  <r>
    <x v="0"/>
    <x v="23"/>
    <x v="23"/>
    <x v="15"/>
    <x v="15"/>
    <x v="15"/>
    <x v="17"/>
    <x v="88"/>
    <x v="299"/>
    <x v="54"/>
    <x v="54"/>
    <x v="52"/>
    <x v="8"/>
    <x v="0"/>
  </r>
  <r>
    <x v="0"/>
    <x v="23"/>
    <x v="23"/>
    <x v="12"/>
    <x v="12"/>
    <x v="12"/>
    <x v="18"/>
    <x v="135"/>
    <x v="300"/>
    <x v="112"/>
    <x v="306"/>
    <x v="61"/>
    <x v="38"/>
    <x v="0"/>
  </r>
  <r>
    <x v="0"/>
    <x v="23"/>
    <x v="23"/>
    <x v="41"/>
    <x v="41"/>
    <x v="41"/>
    <x v="18"/>
    <x v="135"/>
    <x v="300"/>
    <x v="115"/>
    <x v="310"/>
    <x v="46"/>
    <x v="50"/>
    <x v="0"/>
  </r>
  <r>
    <x v="0"/>
    <x v="24"/>
    <x v="24"/>
    <x v="1"/>
    <x v="1"/>
    <x v="1"/>
    <x v="0"/>
    <x v="80"/>
    <x v="301"/>
    <x v="108"/>
    <x v="311"/>
    <x v="45"/>
    <x v="228"/>
    <x v="0"/>
  </r>
  <r>
    <x v="0"/>
    <x v="24"/>
    <x v="24"/>
    <x v="4"/>
    <x v="4"/>
    <x v="4"/>
    <x v="1"/>
    <x v="68"/>
    <x v="246"/>
    <x v="63"/>
    <x v="312"/>
    <x v="63"/>
    <x v="229"/>
    <x v="0"/>
  </r>
  <r>
    <x v="0"/>
    <x v="24"/>
    <x v="24"/>
    <x v="0"/>
    <x v="0"/>
    <x v="0"/>
    <x v="2"/>
    <x v="96"/>
    <x v="302"/>
    <x v="83"/>
    <x v="313"/>
    <x v="65"/>
    <x v="230"/>
    <x v="0"/>
  </r>
  <r>
    <x v="0"/>
    <x v="24"/>
    <x v="24"/>
    <x v="2"/>
    <x v="2"/>
    <x v="2"/>
    <x v="3"/>
    <x v="71"/>
    <x v="125"/>
    <x v="72"/>
    <x v="151"/>
    <x v="60"/>
    <x v="231"/>
    <x v="0"/>
  </r>
  <r>
    <x v="0"/>
    <x v="24"/>
    <x v="24"/>
    <x v="5"/>
    <x v="5"/>
    <x v="5"/>
    <x v="4"/>
    <x v="82"/>
    <x v="303"/>
    <x v="64"/>
    <x v="314"/>
    <x v="55"/>
    <x v="232"/>
    <x v="0"/>
  </r>
  <r>
    <x v="0"/>
    <x v="24"/>
    <x v="24"/>
    <x v="8"/>
    <x v="8"/>
    <x v="8"/>
    <x v="5"/>
    <x v="84"/>
    <x v="304"/>
    <x v="53"/>
    <x v="177"/>
    <x v="55"/>
    <x v="232"/>
    <x v="0"/>
  </r>
  <r>
    <x v="0"/>
    <x v="24"/>
    <x v="24"/>
    <x v="6"/>
    <x v="6"/>
    <x v="6"/>
    <x v="6"/>
    <x v="85"/>
    <x v="47"/>
    <x v="62"/>
    <x v="59"/>
    <x v="78"/>
    <x v="149"/>
    <x v="0"/>
  </r>
  <r>
    <x v="0"/>
    <x v="24"/>
    <x v="24"/>
    <x v="10"/>
    <x v="10"/>
    <x v="10"/>
    <x v="7"/>
    <x v="98"/>
    <x v="305"/>
    <x v="109"/>
    <x v="124"/>
    <x v="42"/>
    <x v="233"/>
    <x v="0"/>
  </r>
  <r>
    <x v="0"/>
    <x v="24"/>
    <x v="24"/>
    <x v="9"/>
    <x v="9"/>
    <x v="9"/>
    <x v="7"/>
    <x v="98"/>
    <x v="305"/>
    <x v="76"/>
    <x v="315"/>
    <x v="45"/>
    <x v="228"/>
    <x v="0"/>
  </r>
  <r>
    <x v="0"/>
    <x v="24"/>
    <x v="24"/>
    <x v="7"/>
    <x v="7"/>
    <x v="7"/>
    <x v="9"/>
    <x v="87"/>
    <x v="210"/>
    <x v="52"/>
    <x v="182"/>
    <x v="65"/>
    <x v="230"/>
    <x v="0"/>
  </r>
  <r>
    <x v="0"/>
    <x v="24"/>
    <x v="24"/>
    <x v="18"/>
    <x v="18"/>
    <x v="18"/>
    <x v="10"/>
    <x v="133"/>
    <x v="306"/>
    <x v="112"/>
    <x v="316"/>
    <x v="45"/>
    <x v="228"/>
    <x v="0"/>
  </r>
  <r>
    <x v="0"/>
    <x v="24"/>
    <x v="24"/>
    <x v="12"/>
    <x v="12"/>
    <x v="12"/>
    <x v="10"/>
    <x v="133"/>
    <x v="306"/>
    <x v="109"/>
    <x v="124"/>
    <x v="65"/>
    <x v="230"/>
    <x v="2"/>
  </r>
  <r>
    <x v="0"/>
    <x v="24"/>
    <x v="24"/>
    <x v="13"/>
    <x v="13"/>
    <x v="13"/>
    <x v="10"/>
    <x v="133"/>
    <x v="306"/>
    <x v="15"/>
    <x v="28"/>
    <x v="40"/>
    <x v="188"/>
    <x v="0"/>
  </r>
  <r>
    <x v="0"/>
    <x v="24"/>
    <x v="24"/>
    <x v="17"/>
    <x v="17"/>
    <x v="17"/>
    <x v="13"/>
    <x v="142"/>
    <x v="85"/>
    <x v="15"/>
    <x v="28"/>
    <x v="45"/>
    <x v="228"/>
    <x v="0"/>
  </r>
  <r>
    <x v="0"/>
    <x v="24"/>
    <x v="24"/>
    <x v="11"/>
    <x v="11"/>
    <x v="11"/>
    <x v="13"/>
    <x v="142"/>
    <x v="85"/>
    <x v="112"/>
    <x v="316"/>
    <x v="55"/>
    <x v="232"/>
    <x v="0"/>
  </r>
  <r>
    <x v="0"/>
    <x v="24"/>
    <x v="24"/>
    <x v="28"/>
    <x v="28"/>
    <x v="28"/>
    <x v="15"/>
    <x v="136"/>
    <x v="35"/>
    <x v="86"/>
    <x v="235"/>
    <x v="55"/>
    <x v="232"/>
    <x v="0"/>
  </r>
  <r>
    <x v="0"/>
    <x v="24"/>
    <x v="24"/>
    <x v="27"/>
    <x v="27"/>
    <x v="27"/>
    <x v="15"/>
    <x v="136"/>
    <x v="35"/>
    <x v="65"/>
    <x v="180"/>
    <x v="78"/>
    <x v="149"/>
    <x v="0"/>
  </r>
  <r>
    <x v="0"/>
    <x v="24"/>
    <x v="24"/>
    <x v="30"/>
    <x v="30"/>
    <x v="30"/>
    <x v="15"/>
    <x v="136"/>
    <x v="35"/>
    <x v="15"/>
    <x v="28"/>
    <x v="65"/>
    <x v="230"/>
    <x v="0"/>
  </r>
  <r>
    <x v="0"/>
    <x v="24"/>
    <x v="24"/>
    <x v="15"/>
    <x v="15"/>
    <x v="15"/>
    <x v="15"/>
    <x v="136"/>
    <x v="35"/>
    <x v="54"/>
    <x v="54"/>
    <x v="40"/>
    <x v="188"/>
    <x v="0"/>
  </r>
  <r>
    <x v="0"/>
    <x v="24"/>
    <x v="24"/>
    <x v="14"/>
    <x v="14"/>
    <x v="14"/>
    <x v="15"/>
    <x v="136"/>
    <x v="35"/>
    <x v="112"/>
    <x v="316"/>
    <x v="65"/>
    <x v="230"/>
    <x v="0"/>
  </r>
  <r>
    <x v="0"/>
    <x v="25"/>
    <x v="25"/>
    <x v="26"/>
    <x v="26"/>
    <x v="26"/>
    <x v="0"/>
    <x v="120"/>
    <x v="307"/>
    <x v="64"/>
    <x v="317"/>
    <x v="65"/>
    <x v="157"/>
    <x v="0"/>
  </r>
  <r>
    <x v="0"/>
    <x v="25"/>
    <x v="25"/>
    <x v="0"/>
    <x v="0"/>
    <x v="0"/>
    <x v="1"/>
    <x v="55"/>
    <x v="308"/>
    <x v="75"/>
    <x v="318"/>
    <x v="65"/>
    <x v="157"/>
    <x v="0"/>
  </r>
  <r>
    <x v="0"/>
    <x v="25"/>
    <x v="25"/>
    <x v="2"/>
    <x v="2"/>
    <x v="2"/>
    <x v="2"/>
    <x v="84"/>
    <x v="309"/>
    <x v="51"/>
    <x v="319"/>
    <x v="40"/>
    <x v="234"/>
    <x v="0"/>
  </r>
  <r>
    <x v="0"/>
    <x v="25"/>
    <x v="25"/>
    <x v="1"/>
    <x v="1"/>
    <x v="1"/>
    <x v="3"/>
    <x v="85"/>
    <x v="191"/>
    <x v="74"/>
    <x v="175"/>
    <x v="78"/>
    <x v="149"/>
    <x v="0"/>
  </r>
  <r>
    <x v="0"/>
    <x v="25"/>
    <x v="25"/>
    <x v="8"/>
    <x v="8"/>
    <x v="8"/>
    <x v="4"/>
    <x v="98"/>
    <x v="310"/>
    <x v="46"/>
    <x v="320"/>
    <x v="61"/>
    <x v="159"/>
    <x v="0"/>
  </r>
  <r>
    <x v="0"/>
    <x v="25"/>
    <x v="25"/>
    <x v="4"/>
    <x v="4"/>
    <x v="4"/>
    <x v="5"/>
    <x v="86"/>
    <x v="311"/>
    <x v="65"/>
    <x v="143"/>
    <x v="46"/>
    <x v="235"/>
    <x v="0"/>
  </r>
  <r>
    <x v="0"/>
    <x v="25"/>
    <x v="25"/>
    <x v="5"/>
    <x v="5"/>
    <x v="5"/>
    <x v="6"/>
    <x v="88"/>
    <x v="312"/>
    <x v="87"/>
    <x v="321"/>
    <x v="65"/>
    <x v="157"/>
    <x v="0"/>
  </r>
  <r>
    <x v="0"/>
    <x v="25"/>
    <x v="25"/>
    <x v="17"/>
    <x v="17"/>
    <x v="17"/>
    <x v="7"/>
    <x v="142"/>
    <x v="194"/>
    <x v="65"/>
    <x v="143"/>
    <x v="61"/>
    <x v="159"/>
    <x v="0"/>
  </r>
  <r>
    <x v="0"/>
    <x v="25"/>
    <x v="25"/>
    <x v="6"/>
    <x v="6"/>
    <x v="6"/>
    <x v="8"/>
    <x v="135"/>
    <x v="6"/>
    <x v="15"/>
    <x v="124"/>
    <x v="78"/>
    <x v="149"/>
    <x v="0"/>
  </r>
  <r>
    <x v="0"/>
    <x v="25"/>
    <x v="25"/>
    <x v="37"/>
    <x v="37"/>
    <x v="37"/>
    <x v="9"/>
    <x v="136"/>
    <x v="313"/>
    <x v="77"/>
    <x v="128"/>
    <x v="55"/>
    <x v="236"/>
    <x v="0"/>
  </r>
  <r>
    <x v="0"/>
    <x v="25"/>
    <x v="25"/>
    <x v="25"/>
    <x v="25"/>
    <x v="25"/>
    <x v="10"/>
    <x v="137"/>
    <x v="31"/>
    <x v="112"/>
    <x v="322"/>
    <x v="78"/>
    <x v="149"/>
    <x v="0"/>
  </r>
  <r>
    <x v="0"/>
    <x v="25"/>
    <x v="25"/>
    <x v="10"/>
    <x v="10"/>
    <x v="10"/>
    <x v="11"/>
    <x v="138"/>
    <x v="131"/>
    <x v="15"/>
    <x v="124"/>
    <x v="78"/>
    <x v="149"/>
    <x v="0"/>
  </r>
  <r>
    <x v="0"/>
    <x v="25"/>
    <x v="25"/>
    <x v="3"/>
    <x v="3"/>
    <x v="3"/>
    <x v="11"/>
    <x v="138"/>
    <x v="131"/>
    <x v="115"/>
    <x v="323"/>
    <x v="55"/>
    <x v="236"/>
    <x v="0"/>
  </r>
  <r>
    <x v="0"/>
    <x v="25"/>
    <x v="25"/>
    <x v="38"/>
    <x v="38"/>
    <x v="38"/>
    <x v="13"/>
    <x v="139"/>
    <x v="133"/>
    <x v="115"/>
    <x v="323"/>
    <x v="61"/>
    <x v="159"/>
    <x v="0"/>
  </r>
  <r>
    <x v="0"/>
    <x v="25"/>
    <x v="25"/>
    <x v="27"/>
    <x v="27"/>
    <x v="27"/>
    <x v="13"/>
    <x v="139"/>
    <x v="133"/>
    <x v="77"/>
    <x v="128"/>
    <x v="65"/>
    <x v="157"/>
    <x v="0"/>
  </r>
  <r>
    <x v="0"/>
    <x v="25"/>
    <x v="25"/>
    <x v="30"/>
    <x v="30"/>
    <x v="30"/>
    <x v="13"/>
    <x v="139"/>
    <x v="133"/>
    <x v="77"/>
    <x v="128"/>
    <x v="78"/>
    <x v="149"/>
    <x v="0"/>
  </r>
  <r>
    <x v="0"/>
    <x v="25"/>
    <x v="25"/>
    <x v="7"/>
    <x v="7"/>
    <x v="7"/>
    <x v="13"/>
    <x v="139"/>
    <x v="133"/>
    <x v="86"/>
    <x v="324"/>
    <x v="78"/>
    <x v="149"/>
    <x v="0"/>
  </r>
  <r>
    <x v="0"/>
    <x v="25"/>
    <x v="25"/>
    <x v="22"/>
    <x v="22"/>
    <x v="22"/>
    <x v="17"/>
    <x v="143"/>
    <x v="314"/>
    <x v="77"/>
    <x v="128"/>
    <x v="78"/>
    <x v="149"/>
    <x v="0"/>
  </r>
  <r>
    <x v="0"/>
    <x v="25"/>
    <x v="25"/>
    <x v="18"/>
    <x v="18"/>
    <x v="18"/>
    <x v="17"/>
    <x v="143"/>
    <x v="314"/>
    <x v="115"/>
    <x v="323"/>
    <x v="65"/>
    <x v="157"/>
    <x v="0"/>
  </r>
  <r>
    <x v="0"/>
    <x v="25"/>
    <x v="25"/>
    <x v="9"/>
    <x v="9"/>
    <x v="9"/>
    <x v="17"/>
    <x v="143"/>
    <x v="314"/>
    <x v="77"/>
    <x v="128"/>
    <x v="78"/>
    <x v="149"/>
    <x v="0"/>
  </r>
  <r>
    <x v="0"/>
    <x v="25"/>
    <x v="25"/>
    <x v="24"/>
    <x v="24"/>
    <x v="24"/>
    <x v="17"/>
    <x v="143"/>
    <x v="314"/>
    <x v="77"/>
    <x v="128"/>
    <x v="78"/>
    <x v="149"/>
    <x v="0"/>
  </r>
  <r>
    <x v="0"/>
    <x v="25"/>
    <x v="25"/>
    <x v="14"/>
    <x v="14"/>
    <x v="14"/>
    <x v="17"/>
    <x v="143"/>
    <x v="314"/>
    <x v="77"/>
    <x v="128"/>
    <x v="78"/>
    <x v="149"/>
    <x v="0"/>
  </r>
  <r>
    <x v="0"/>
    <x v="26"/>
    <x v="26"/>
    <x v="0"/>
    <x v="0"/>
    <x v="0"/>
    <x v="0"/>
    <x v="150"/>
    <x v="315"/>
    <x v="126"/>
    <x v="325"/>
    <x v="45"/>
    <x v="237"/>
    <x v="0"/>
  </r>
  <r>
    <x v="0"/>
    <x v="26"/>
    <x v="26"/>
    <x v="5"/>
    <x v="5"/>
    <x v="5"/>
    <x v="1"/>
    <x v="151"/>
    <x v="316"/>
    <x v="98"/>
    <x v="326"/>
    <x v="55"/>
    <x v="238"/>
    <x v="2"/>
  </r>
  <r>
    <x v="0"/>
    <x v="26"/>
    <x v="26"/>
    <x v="2"/>
    <x v="2"/>
    <x v="2"/>
    <x v="2"/>
    <x v="44"/>
    <x v="317"/>
    <x v="127"/>
    <x v="327"/>
    <x v="47"/>
    <x v="239"/>
    <x v="0"/>
  </r>
  <r>
    <x v="0"/>
    <x v="26"/>
    <x v="26"/>
    <x v="1"/>
    <x v="1"/>
    <x v="1"/>
    <x v="3"/>
    <x v="147"/>
    <x v="178"/>
    <x v="127"/>
    <x v="327"/>
    <x v="78"/>
    <x v="149"/>
    <x v="0"/>
  </r>
  <r>
    <x v="0"/>
    <x v="26"/>
    <x v="26"/>
    <x v="3"/>
    <x v="3"/>
    <x v="3"/>
    <x v="4"/>
    <x v="97"/>
    <x v="96"/>
    <x v="119"/>
    <x v="328"/>
    <x v="46"/>
    <x v="240"/>
    <x v="0"/>
  </r>
  <r>
    <x v="0"/>
    <x v="26"/>
    <x v="26"/>
    <x v="4"/>
    <x v="4"/>
    <x v="4"/>
    <x v="5"/>
    <x v="71"/>
    <x v="318"/>
    <x v="64"/>
    <x v="329"/>
    <x v="38"/>
    <x v="241"/>
    <x v="0"/>
  </r>
  <r>
    <x v="0"/>
    <x v="26"/>
    <x v="26"/>
    <x v="7"/>
    <x v="7"/>
    <x v="7"/>
    <x v="5"/>
    <x v="71"/>
    <x v="318"/>
    <x v="34"/>
    <x v="330"/>
    <x v="65"/>
    <x v="242"/>
    <x v="0"/>
  </r>
  <r>
    <x v="0"/>
    <x v="26"/>
    <x v="26"/>
    <x v="25"/>
    <x v="25"/>
    <x v="25"/>
    <x v="7"/>
    <x v="126"/>
    <x v="319"/>
    <x v="62"/>
    <x v="331"/>
    <x v="42"/>
    <x v="243"/>
    <x v="0"/>
  </r>
  <r>
    <x v="0"/>
    <x v="26"/>
    <x v="26"/>
    <x v="11"/>
    <x v="11"/>
    <x v="11"/>
    <x v="7"/>
    <x v="126"/>
    <x v="319"/>
    <x v="49"/>
    <x v="193"/>
    <x v="55"/>
    <x v="238"/>
    <x v="0"/>
  </r>
  <r>
    <x v="0"/>
    <x v="26"/>
    <x v="26"/>
    <x v="8"/>
    <x v="8"/>
    <x v="8"/>
    <x v="9"/>
    <x v="82"/>
    <x v="320"/>
    <x v="49"/>
    <x v="193"/>
    <x v="61"/>
    <x v="244"/>
    <x v="0"/>
  </r>
  <r>
    <x v="0"/>
    <x v="26"/>
    <x v="26"/>
    <x v="9"/>
    <x v="9"/>
    <x v="9"/>
    <x v="10"/>
    <x v="83"/>
    <x v="321"/>
    <x v="49"/>
    <x v="193"/>
    <x v="65"/>
    <x v="242"/>
    <x v="0"/>
  </r>
  <r>
    <x v="0"/>
    <x v="26"/>
    <x v="26"/>
    <x v="6"/>
    <x v="6"/>
    <x v="6"/>
    <x v="11"/>
    <x v="55"/>
    <x v="322"/>
    <x v="72"/>
    <x v="332"/>
    <x v="78"/>
    <x v="149"/>
    <x v="0"/>
  </r>
  <r>
    <x v="0"/>
    <x v="26"/>
    <x v="26"/>
    <x v="27"/>
    <x v="27"/>
    <x v="27"/>
    <x v="12"/>
    <x v="56"/>
    <x v="202"/>
    <x v="52"/>
    <x v="333"/>
    <x v="42"/>
    <x v="243"/>
    <x v="0"/>
  </r>
  <r>
    <x v="0"/>
    <x v="26"/>
    <x v="26"/>
    <x v="13"/>
    <x v="13"/>
    <x v="13"/>
    <x v="13"/>
    <x v="99"/>
    <x v="323"/>
    <x v="87"/>
    <x v="28"/>
    <x v="40"/>
    <x v="245"/>
    <x v="0"/>
  </r>
  <r>
    <x v="0"/>
    <x v="26"/>
    <x v="26"/>
    <x v="14"/>
    <x v="14"/>
    <x v="14"/>
    <x v="14"/>
    <x v="100"/>
    <x v="324"/>
    <x v="51"/>
    <x v="183"/>
    <x v="65"/>
    <x v="242"/>
    <x v="0"/>
  </r>
  <r>
    <x v="0"/>
    <x v="26"/>
    <x v="26"/>
    <x v="17"/>
    <x v="17"/>
    <x v="17"/>
    <x v="15"/>
    <x v="86"/>
    <x v="325"/>
    <x v="112"/>
    <x v="334"/>
    <x v="52"/>
    <x v="182"/>
    <x v="0"/>
  </r>
  <r>
    <x v="0"/>
    <x v="26"/>
    <x v="26"/>
    <x v="15"/>
    <x v="15"/>
    <x v="15"/>
    <x v="15"/>
    <x v="86"/>
    <x v="325"/>
    <x v="54"/>
    <x v="54"/>
    <x v="46"/>
    <x v="240"/>
    <x v="0"/>
  </r>
  <r>
    <x v="0"/>
    <x v="26"/>
    <x v="26"/>
    <x v="10"/>
    <x v="10"/>
    <x v="10"/>
    <x v="17"/>
    <x v="87"/>
    <x v="37"/>
    <x v="109"/>
    <x v="335"/>
    <x v="45"/>
    <x v="237"/>
    <x v="0"/>
  </r>
  <r>
    <x v="0"/>
    <x v="26"/>
    <x v="26"/>
    <x v="26"/>
    <x v="26"/>
    <x v="26"/>
    <x v="18"/>
    <x v="133"/>
    <x v="18"/>
    <x v="112"/>
    <x v="334"/>
    <x v="45"/>
    <x v="237"/>
    <x v="0"/>
  </r>
  <r>
    <x v="0"/>
    <x v="26"/>
    <x v="26"/>
    <x v="18"/>
    <x v="18"/>
    <x v="18"/>
    <x v="19"/>
    <x v="142"/>
    <x v="326"/>
    <x v="115"/>
    <x v="336"/>
    <x v="52"/>
    <x v="182"/>
    <x v="0"/>
  </r>
  <r>
    <x v="0"/>
    <x v="27"/>
    <x v="27"/>
    <x v="1"/>
    <x v="1"/>
    <x v="1"/>
    <x v="0"/>
    <x v="86"/>
    <x v="327"/>
    <x v="51"/>
    <x v="271"/>
    <x v="78"/>
    <x v="149"/>
    <x v="0"/>
  </r>
  <r>
    <x v="0"/>
    <x v="27"/>
    <x v="27"/>
    <x v="17"/>
    <x v="17"/>
    <x v="17"/>
    <x v="1"/>
    <x v="88"/>
    <x v="328"/>
    <x v="15"/>
    <x v="6"/>
    <x v="46"/>
    <x v="246"/>
    <x v="0"/>
  </r>
  <r>
    <x v="0"/>
    <x v="27"/>
    <x v="27"/>
    <x v="5"/>
    <x v="5"/>
    <x v="5"/>
    <x v="1"/>
    <x v="88"/>
    <x v="328"/>
    <x v="52"/>
    <x v="337"/>
    <x v="78"/>
    <x v="149"/>
    <x v="0"/>
  </r>
  <r>
    <x v="0"/>
    <x v="27"/>
    <x v="27"/>
    <x v="3"/>
    <x v="3"/>
    <x v="3"/>
    <x v="1"/>
    <x v="88"/>
    <x v="328"/>
    <x v="85"/>
    <x v="338"/>
    <x v="61"/>
    <x v="247"/>
    <x v="0"/>
  </r>
  <r>
    <x v="0"/>
    <x v="27"/>
    <x v="27"/>
    <x v="0"/>
    <x v="0"/>
    <x v="0"/>
    <x v="4"/>
    <x v="133"/>
    <x v="244"/>
    <x v="87"/>
    <x v="208"/>
    <x v="78"/>
    <x v="149"/>
    <x v="0"/>
  </r>
  <r>
    <x v="0"/>
    <x v="27"/>
    <x v="27"/>
    <x v="6"/>
    <x v="6"/>
    <x v="6"/>
    <x v="5"/>
    <x v="142"/>
    <x v="329"/>
    <x v="65"/>
    <x v="209"/>
    <x v="65"/>
    <x v="248"/>
    <x v="0"/>
  </r>
  <r>
    <x v="0"/>
    <x v="27"/>
    <x v="27"/>
    <x v="4"/>
    <x v="4"/>
    <x v="4"/>
    <x v="6"/>
    <x v="135"/>
    <x v="330"/>
    <x v="65"/>
    <x v="209"/>
    <x v="65"/>
    <x v="248"/>
    <x v="0"/>
  </r>
  <r>
    <x v="0"/>
    <x v="27"/>
    <x v="27"/>
    <x v="2"/>
    <x v="2"/>
    <x v="2"/>
    <x v="6"/>
    <x v="135"/>
    <x v="330"/>
    <x v="65"/>
    <x v="209"/>
    <x v="65"/>
    <x v="248"/>
    <x v="0"/>
  </r>
  <r>
    <x v="0"/>
    <x v="27"/>
    <x v="27"/>
    <x v="10"/>
    <x v="10"/>
    <x v="10"/>
    <x v="8"/>
    <x v="136"/>
    <x v="331"/>
    <x v="65"/>
    <x v="209"/>
    <x v="78"/>
    <x v="149"/>
    <x v="0"/>
  </r>
  <r>
    <x v="0"/>
    <x v="27"/>
    <x v="27"/>
    <x v="8"/>
    <x v="8"/>
    <x v="8"/>
    <x v="9"/>
    <x v="137"/>
    <x v="96"/>
    <x v="112"/>
    <x v="210"/>
    <x v="78"/>
    <x v="149"/>
    <x v="0"/>
  </r>
  <r>
    <x v="0"/>
    <x v="27"/>
    <x v="27"/>
    <x v="35"/>
    <x v="35"/>
    <x v="35"/>
    <x v="10"/>
    <x v="138"/>
    <x v="332"/>
    <x v="86"/>
    <x v="216"/>
    <x v="65"/>
    <x v="248"/>
    <x v="0"/>
  </r>
  <r>
    <x v="0"/>
    <x v="27"/>
    <x v="27"/>
    <x v="25"/>
    <x v="25"/>
    <x v="25"/>
    <x v="11"/>
    <x v="139"/>
    <x v="202"/>
    <x v="86"/>
    <x v="216"/>
    <x v="78"/>
    <x v="149"/>
    <x v="0"/>
  </r>
  <r>
    <x v="0"/>
    <x v="27"/>
    <x v="27"/>
    <x v="27"/>
    <x v="27"/>
    <x v="27"/>
    <x v="11"/>
    <x v="139"/>
    <x v="202"/>
    <x v="86"/>
    <x v="216"/>
    <x v="78"/>
    <x v="149"/>
    <x v="0"/>
  </r>
  <r>
    <x v="0"/>
    <x v="27"/>
    <x v="27"/>
    <x v="21"/>
    <x v="21"/>
    <x v="21"/>
    <x v="11"/>
    <x v="139"/>
    <x v="202"/>
    <x v="77"/>
    <x v="339"/>
    <x v="65"/>
    <x v="248"/>
    <x v="0"/>
  </r>
  <r>
    <x v="0"/>
    <x v="27"/>
    <x v="27"/>
    <x v="26"/>
    <x v="26"/>
    <x v="26"/>
    <x v="11"/>
    <x v="139"/>
    <x v="202"/>
    <x v="77"/>
    <x v="339"/>
    <x v="65"/>
    <x v="248"/>
    <x v="0"/>
  </r>
  <r>
    <x v="0"/>
    <x v="27"/>
    <x v="27"/>
    <x v="7"/>
    <x v="7"/>
    <x v="7"/>
    <x v="11"/>
    <x v="139"/>
    <x v="202"/>
    <x v="77"/>
    <x v="339"/>
    <x v="65"/>
    <x v="248"/>
    <x v="0"/>
  </r>
  <r>
    <x v="0"/>
    <x v="27"/>
    <x v="27"/>
    <x v="47"/>
    <x v="47"/>
    <x v="47"/>
    <x v="16"/>
    <x v="143"/>
    <x v="325"/>
    <x v="54"/>
    <x v="54"/>
    <x v="78"/>
    <x v="149"/>
    <x v="0"/>
  </r>
  <r>
    <x v="0"/>
    <x v="27"/>
    <x v="27"/>
    <x v="11"/>
    <x v="11"/>
    <x v="11"/>
    <x v="16"/>
    <x v="143"/>
    <x v="325"/>
    <x v="77"/>
    <x v="339"/>
    <x v="78"/>
    <x v="149"/>
    <x v="0"/>
  </r>
  <r>
    <x v="0"/>
    <x v="27"/>
    <x v="27"/>
    <x v="13"/>
    <x v="13"/>
    <x v="13"/>
    <x v="16"/>
    <x v="143"/>
    <x v="325"/>
    <x v="77"/>
    <x v="339"/>
    <x v="78"/>
    <x v="149"/>
    <x v="0"/>
  </r>
  <r>
    <x v="0"/>
    <x v="27"/>
    <x v="27"/>
    <x v="30"/>
    <x v="30"/>
    <x v="30"/>
    <x v="16"/>
    <x v="143"/>
    <x v="325"/>
    <x v="77"/>
    <x v="339"/>
    <x v="78"/>
    <x v="149"/>
    <x v="0"/>
  </r>
  <r>
    <x v="0"/>
    <x v="28"/>
    <x v="28"/>
    <x v="4"/>
    <x v="4"/>
    <x v="4"/>
    <x v="0"/>
    <x v="120"/>
    <x v="333"/>
    <x v="51"/>
    <x v="340"/>
    <x v="42"/>
    <x v="249"/>
    <x v="0"/>
  </r>
  <r>
    <x v="0"/>
    <x v="28"/>
    <x v="28"/>
    <x v="0"/>
    <x v="0"/>
    <x v="0"/>
    <x v="1"/>
    <x v="87"/>
    <x v="334"/>
    <x v="109"/>
    <x v="341"/>
    <x v="45"/>
    <x v="250"/>
    <x v="0"/>
  </r>
  <r>
    <x v="0"/>
    <x v="28"/>
    <x v="28"/>
    <x v="5"/>
    <x v="5"/>
    <x v="5"/>
    <x v="2"/>
    <x v="88"/>
    <x v="335"/>
    <x v="85"/>
    <x v="175"/>
    <x v="78"/>
    <x v="149"/>
    <x v="1"/>
  </r>
  <r>
    <x v="0"/>
    <x v="28"/>
    <x v="28"/>
    <x v="2"/>
    <x v="2"/>
    <x v="2"/>
    <x v="3"/>
    <x v="135"/>
    <x v="336"/>
    <x v="109"/>
    <x v="341"/>
    <x v="78"/>
    <x v="149"/>
    <x v="0"/>
  </r>
  <r>
    <x v="0"/>
    <x v="28"/>
    <x v="28"/>
    <x v="27"/>
    <x v="27"/>
    <x v="27"/>
    <x v="3"/>
    <x v="135"/>
    <x v="336"/>
    <x v="65"/>
    <x v="319"/>
    <x v="65"/>
    <x v="42"/>
    <x v="0"/>
  </r>
  <r>
    <x v="0"/>
    <x v="28"/>
    <x v="28"/>
    <x v="1"/>
    <x v="1"/>
    <x v="1"/>
    <x v="3"/>
    <x v="135"/>
    <x v="336"/>
    <x v="109"/>
    <x v="341"/>
    <x v="78"/>
    <x v="149"/>
    <x v="0"/>
  </r>
  <r>
    <x v="0"/>
    <x v="28"/>
    <x v="28"/>
    <x v="6"/>
    <x v="6"/>
    <x v="6"/>
    <x v="6"/>
    <x v="136"/>
    <x v="337"/>
    <x v="65"/>
    <x v="319"/>
    <x v="78"/>
    <x v="149"/>
    <x v="0"/>
  </r>
  <r>
    <x v="0"/>
    <x v="28"/>
    <x v="28"/>
    <x v="9"/>
    <x v="9"/>
    <x v="9"/>
    <x v="7"/>
    <x v="138"/>
    <x v="227"/>
    <x v="15"/>
    <x v="177"/>
    <x v="78"/>
    <x v="149"/>
    <x v="0"/>
  </r>
  <r>
    <x v="0"/>
    <x v="28"/>
    <x v="28"/>
    <x v="38"/>
    <x v="38"/>
    <x v="38"/>
    <x v="8"/>
    <x v="139"/>
    <x v="338"/>
    <x v="54"/>
    <x v="54"/>
    <x v="55"/>
    <x v="223"/>
    <x v="0"/>
  </r>
  <r>
    <x v="0"/>
    <x v="28"/>
    <x v="28"/>
    <x v="36"/>
    <x v="36"/>
    <x v="36"/>
    <x v="8"/>
    <x v="139"/>
    <x v="338"/>
    <x v="115"/>
    <x v="128"/>
    <x v="61"/>
    <x v="39"/>
    <x v="0"/>
  </r>
  <r>
    <x v="0"/>
    <x v="28"/>
    <x v="28"/>
    <x v="13"/>
    <x v="13"/>
    <x v="13"/>
    <x v="8"/>
    <x v="139"/>
    <x v="338"/>
    <x v="77"/>
    <x v="124"/>
    <x v="65"/>
    <x v="42"/>
    <x v="0"/>
  </r>
  <r>
    <x v="0"/>
    <x v="28"/>
    <x v="28"/>
    <x v="10"/>
    <x v="10"/>
    <x v="10"/>
    <x v="11"/>
    <x v="143"/>
    <x v="230"/>
    <x v="77"/>
    <x v="124"/>
    <x v="78"/>
    <x v="149"/>
    <x v="0"/>
  </r>
  <r>
    <x v="0"/>
    <x v="28"/>
    <x v="28"/>
    <x v="32"/>
    <x v="32"/>
    <x v="32"/>
    <x v="11"/>
    <x v="143"/>
    <x v="230"/>
    <x v="115"/>
    <x v="128"/>
    <x v="65"/>
    <x v="42"/>
    <x v="0"/>
  </r>
  <r>
    <x v="0"/>
    <x v="28"/>
    <x v="28"/>
    <x v="19"/>
    <x v="19"/>
    <x v="19"/>
    <x v="11"/>
    <x v="143"/>
    <x v="230"/>
    <x v="115"/>
    <x v="128"/>
    <x v="65"/>
    <x v="42"/>
    <x v="0"/>
  </r>
  <r>
    <x v="0"/>
    <x v="28"/>
    <x v="28"/>
    <x v="15"/>
    <x v="15"/>
    <x v="15"/>
    <x v="11"/>
    <x v="143"/>
    <x v="230"/>
    <x v="54"/>
    <x v="54"/>
    <x v="65"/>
    <x v="42"/>
    <x v="0"/>
  </r>
  <r>
    <x v="0"/>
    <x v="28"/>
    <x v="28"/>
    <x v="8"/>
    <x v="8"/>
    <x v="8"/>
    <x v="15"/>
    <x v="152"/>
    <x v="215"/>
    <x v="115"/>
    <x v="128"/>
    <x v="78"/>
    <x v="149"/>
    <x v="0"/>
  </r>
  <r>
    <x v="0"/>
    <x v="28"/>
    <x v="28"/>
    <x v="48"/>
    <x v="48"/>
    <x v="48"/>
    <x v="15"/>
    <x v="152"/>
    <x v="215"/>
    <x v="115"/>
    <x v="128"/>
    <x v="78"/>
    <x v="149"/>
    <x v="0"/>
  </r>
  <r>
    <x v="0"/>
    <x v="28"/>
    <x v="28"/>
    <x v="20"/>
    <x v="20"/>
    <x v="20"/>
    <x v="15"/>
    <x v="152"/>
    <x v="215"/>
    <x v="115"/>
    <x v="128"/>
    <x v="78"/>
    <x v="149"/>
    <x v="0"/>
  </r>
  <r>
    <x v="0"/>
    <x v="28"/>
    <x v="28"/>
    <x v="34"/>
    <x v="34"/>
    <x v="34"/>
    <x v="15"/>
    <x v="152"/>
    <x v="215"/>
    <x v="115"/>
    <x v="128"/>
    <x v="78"/>
    <x v="149"/>
    <x v="0"/>
  </r>
  <r>
    <x v="0"/>
    <x v="28"/>
    <x v="28"/>
    <x v="33"/>
    <x v="33"/>
    <x v="33"/>
    <x v="15"/>
    <x v="152"/>
    <x v="215"/>
    <x v="115"/>
    <x v="128"/>
    <x v="78"/>
    <x v="149"/>
    <x v="0"/>
  </r>
  <r>
    <x v="0"/>
    <x v="28"/>
    <x v="28"/>
    <x v="47"/>
    <x v="47"/>
    <x v="47"/>
    <x v="15"/>
    <x v="152"/>
    <x v="215"/>
    <x v="54"/>
    <x v="54"/>
    <x v="78"/>
    <x v="149"/>
    <x v="0"/>
  </r>
  <r>
    <x v="0"/>
    <x v="28"/>
    <x v="28"/>
    <x v="35"/>
    <x v="35"/>
    <x v="35"/>
    <x v="15"/>
    <x v="152"/>
    <x v="215"/>
    <x v="54"/>
    <x v="54"/>
    <x v="65"/>
    <x v="42"/>
    <x v="0"/>
  </r>
  <r>
    <x v="0"/>
    <x v="28"/>
    <x v="28"/>
    <x v="40"/>
    <x v="40"/>
    <x v="40"/>
    <x v="15"/>
    <x v="152"/>
    <x v="215"/>
    <x v="115"/>
    <x v="128"/>
    <x v="78"/>
    <x v="149"/>
    <x v="0"/>
  </r>
  <r>
    <x v="0"/>
    <x v="28"/>
    <x v="28"/>
    <x v="3"/>
    <x v="3"/>
    <x v="3"/>
    <x v="15"/>
    <x v="152"/>
    <x v="215"/>
    <x v="54"/>
    <x v="54"/>
    <x v="65"/>
    <x v="42"/>
    <x v="0"/>
  </r>
  <r>
    <x v="0"/>
    <x v="28"/>
    <x v="28"/>
    <x v="37"/>
    <x v="37"/>
    <x v="37"/>
    <x v="15"/>
    <x v="152"/>
    <x v="215"/>
    <x v="115"/>
    <x v="128"/>
    <x v="78"/>
    <x v="149"/>
    <x v="0"/>
  </r>
  <r>
    <x v="0"/>
    <x v="28"/>
    <x v="28"/>
    <x v="14"/>
    <x v="14"/>
    <x v="14"/>
    <x v="15"/>
    <x v="152"/>
    <x v="215"/>
    <x v="115"/>
    <x v="128"/>
    <x v="78"/>
    <x v="149"/>
    <x v="0"/>
  </r>
  <r>
    <x v="0"/>
    <x v="28"/>
    <x v="28"/>
    <x v="41"/>
    <x v="41"/>
    <x v="41"/>
    <x v="15"/>
    <x v="152"/>
    <x v="215"/>
    <x v="54"/>
    <x v="54"/>
    <x v="65"/>
    <x v="42"/>
    <x v="0"/>
  </r>
  <r>
    <x v="0"/>
    <x v="29"/>
    <x v="29"/>
    <x v="4"/>
    <x v="4"/>
    <x v="4"/>
    <x v="0"/>
    <x v="136"/>
    <x v="339"/>
    <x v="112"/>
    <x v="342"/>
    <x v="65"/>
    <x v="246"/>
    <x v="0"/>
  </r>
  <r>
    <x v="0"/>
    <x v="29"/>
    <x v="29"/>
    <x v="5"/>
    <x v="5"/>
    <x v="5"/>
    <x v="1"/>
    <x v="138"/>
    <x v="340"/>
    <x v="15"/>
    <x v="343"/>
    <x v="78"/>
    <x v="149"/>
    <x v="0"/>
  </r>
  <r>
    <x v="0"/>
    <x v="29"/>
    <x v="29"/>
    <x v="0"/>
    <x v="0"/>
    <x v="0"/>
    <x v="2"/>
    <x v="143"/>
    <x v="191"/>
    <x v="77"/>
    <x v="344"/>
    <x v="78"/>
    <x v="149"/>
    <x v="0"/>
  </r>
  <r>
    <x v="0"/>
    <x v="29"/>
    <x v="29"/>
    <x v="48"/>
    <x v="48"/>
    <x v="48"/>
    <x v="3"/>
    <x v="152"/>
    <x v="194"/>
    <x v="54"/>
    <x v="54"/>
    <x v="65"/>
    <x v="246"/>
    <x v="0"/>
  </r>
  <r>
    <x v="0"/>
    <x v="29"/>
    <x v="29"/>
    <x v="20"/>
    <x v="20"/>
    <x v="20"/>
    <x v="3"/>
    <x v="152"/>
    <x v="194"/>
    <x v="115"/>
    <x v="191"/>
    <x v="78"/>
    <x v="149"/>
    <x v="0"/>
  </r>
  <r>
    <x v="0"/>
    <x v="29"/>
    <x v="29"/>
    <x v="47"/>
    <x v="47"/>
    <x v="47"/>
    <x v="3"/>
    <x v="152"/>
    <x v="194"/>
    <x v="54"/>
    <x v="54"/>
    <x v="78"/>
    <x v="149"/>
    <x v="0"/>
  </r>
  <r>
    <x v="0"/>
    <x v="29"/>
    <x v="29"/>
    <x v="18"/>
    <x v="18"/>
    <x v="18"/>
    <x v="3"/>
    <x v="152"/>
    <x v="194"/>
    <x v="115"/>
    <x v="191"/>
    <x v="78"/>
    <x v="149"/>
    <x v="0"/>
  </r>
  <r>
    <x v="0"/>
    <x v="29"/>
    <x v="29"/>
    <x v="2"/>
    <x v="2"/>
    <x v="2"/>
    <x v="3"/>
    <x v="152"/>
    <x v="194"/>
    <x v="115"/>
    <x v="191"/>
    <x v="78"/>
    <x v="149"/>
    <x v="0"/>
  </r>
  <r>
    <x v="0"/>
    <x v="29"/>
    <x v="29"/>
    <x v="3"/>
    <x v="3"/>
    <x v="3"/>
    <x v="3"/>
    <x v="152"/>
    <x v="194"/>
    <x v="115"/>
    <x v="191"/>
    <x v="78"/>
    <x v="149"/>
    <x v="0"/>
  </r>
  <r>
    <x v="0"/>
    <x v="29"/>
    <x v="29"/>
    <x v="1"/>
    <x v="1"/>
    <x v="1"/>
    <x v="3"/>
    <x v="152"/>
    <x v="194"/>
    <x v="115"/>
    <x v="191"/>
    <x v="78"/>
    <x v="149"/>
    <x v="0"/>
  </r>
  <r>
    <x v="0"/>
    <x v="29"/>
    <x v="29"/>
    <x v="21"/>
    <x v="21"/>
    <x v="21"/>
    <x v="3"/>
    <x v="152"/>
    <x v="194"/>
    <x v="54"/>
    <x v="54"/>
    <x v="65"/>
    <x v="246"/>
    <x v="0"/>
  </r>
  <r>
    <x v="0"/>
    <x v="29"/>
    <x v="29"/>
    <x v="26"/>
    <x v="26"/>
    <x v="26"/>
    <x v="3"/>
    <x v="152"/>
    <x v="194"/>
    <x v="115"/>
    <x v="191"/>
    <x v="78"/>
    <x v="149"/>
    <x v="0"/>
  </r>
  <r>
    <x v="0"/>
    <x v="29"/>
    <x v="29"/>
    <x v="15"/>
    <x v="15"/>
    <x v="15"/>
    <x v="3"/>
    <x v="152"/>
    <x v="194"/>
    <x v="54"/>
    <x v="54"/>
    <x v="78"/>
    <x v="149"/>
    <x v="0"/>
  </r>
  <r>
    <x v="0"/>
    <x v="29"/>
    <x v="29"/>
    <x v="41"/>
    <x v="41"/>
    <x v="41"/>
    <x v="3"/>
    <x v="152"/>
    <x v="194"/>
    <x v="54"/>
    <x v="54"/>
    <x v="78"/>
    <x v="149"/>
    <x v="2"/>
  </r>
  <r>
    <x v="0"/>
    <x v="30"/>
    <x v="30"/>
    <x v="0"/>
    <x v="0"/>
    <x v="0"/>
    <x v="0"/>
    <x v="93"/>
    <x v="341"/>
    <x v="35"/>
    <x v="345"/>
    <x v="65"/>
    <x v="251"/>
    <x v="0"/>
  </r>
  <r>
    <x v="0"/>
    <x v="30"/>
    <x v="30"/>
    <x v="2"/>
    <x v="2"/>
    <x v="2"/>
    <x v="1"/>
    <x v="111"/>
    <x v="342"/>
    <x v="113"/>
    <x v="346"/>
    <x v="62"/>
    <x v="252"/>
    <x v="0"/>
  </r>
  <r>
    <x v="0"/>
    <x v="30"/>
    <x v="30"/>
    <x v="1"/>
    <x v="1"/>
    <x v="1"/>
    <x v="2"/>
    <x v="47"/>
    <x v="343"/>
    <x v="128"/>
    <x v="347"/>
    <x v="65"/>
    <x v="251"/>
    <x v="0"/>
  </r>
  <r>
    <x v="0"/>
    <x v="30"/>
    <x v="30"/>
    <x v="5"/>
    <x v="5"/>
    <x v="5"/>
    <x v="3"/>
    <x v="119"/>
    <x v="344"/>
    <x v="44"/>
    <x v="348"/>
    <x v="52"/>
    <x v="253"/>
    <x v="0"/>
  </r>
  <r>
    <x v="0"/>
    <x v="30"/>
    <x v="30"/>
    <x v="26"/>
    <x v="26"/>
    <x v="26"/>
    <x v="4"/>
    <x v="66"/>
    <x v="81"/>
    <x v="44"/>
    <x v="348"/>
    <x v="45"/>
    <x v="254"/>
    <x v="0"/>
  </r>
  <r>
    <x v="0"/>
    <x v="30"/>
    <x v="30"/>
    <x v="4"/>
    <x v="4"/>
    <x v="4"/>
    <x v="5"/>
    <x v="80"/>
    <x v="345"/>
    <x v="70"/>
    <x v="349"/>
    <x v="60"/>
    <x v="255"/>
    <x v="0"/>
  </r>
  <r>
    <x v="0"/>
    <x v="30"/>
    <x v="30"/>
    <x v="8"/>
    <x v="8"/>
    <x v="8"/>
    <x v="6"/>
    <x v="72"/>
    <x v="346"/>
    <x v="119"/>
    <x v="111"/>
    <x v="61"/>
    <x v="256"/>
    <x v="0"/>
  </r>
  <r>
    <x v="0"/>
    <x v="30"/>
    <x v="30"/>
    <x v="9"/>
    <x v="9"/>
    <x v="9"/>
    <x v="7"/>
    <x v="83"/>
    <x v="347"/>
    <x v="64"/>
    <x v="110"/>
    <x v="61"/>
    <x v="256"/>
    <x v="0"/>
  </r>
  <r>
    <x v="0"/>
    <x v="30"/>
    <x v="30"/>
    <x v="7"/>
    <x v="7"/>
    <x v="7"/>
    <x v="7"/>
    <x v="83"/>
    <x v="347"/>
    <x v="49"/>
    <x v="27"/>
    <x v="65"/>
    <x v="251"/>
    <x v="0"/>
  </r>
  <r>
    <x v="0"/>
    <x v="30"/>
    <x v="30"/>
    <x v="3"/>
    <x v="3"/>
    <x v="3"/>
    <x v="9"/>
    <x v="120"/>
    <x v="98"/>
    <x v="52"/>
    <x v="113"/>
    <x v="59"/>
    <x v="257"/>
    <x v="0"/>
  </r>
  <r>
    <x v="0"/>
    <x v="30"/>
    <x v="30"/>
    <x v="27"/>
    <x v="27"/>
    <x v="27"/>
    <x v="10"/>
    <x v="84"/>
    <x v="348"/>
    <x v="46"/>
    <x v="169"/>
    <x v="45"/>
    <x v="254"/>
    <x v="0"/>
  </r>
  <r>
    <x v="0"/>
    <x v="30"/>
    <x v="30"/>
    <x v="6"/>
    <x v="6"/>
    <x v="6"/>
    <x v="11"/>
    <x v="85"/>
    <x v="349"/>
    <x v="51"/>
    <x v="194"/>
    <x v="65"/>
    <x v="251"/>
    <x v="0"/>
  </r>
  <r>
    <x v="0"/>
    <x v="30"/>
    <x v="30"/>
    <x v="10"/>
    <x v="10"/>
    <x v="10"/>
    <x v="12"/>
    <x v="98"/>
    <x v="350"/>
    <x v="51"/>
    <x v="194"/>
    <x v="55"/>
    <x v="258"/>
    <x v="0"/>
  </r>
  <r>
    <x v="0"/>
    <x v="30"/>
    <x v="30"/>
    <x v="11"/>
    <x v="11"/>
    <x v="11"/>
    <x v="13"/>
    <x v="99"/>
    <x v="72"/>
    <x v="46"/>
    <x v="169"/>
    <x v="65"/>
    <x v="251"/>
    <x v="0"/>
  </r>
  <r>
    <x v="0"/>
    <x v="30"/>
    <x v="30"/>
    <x v="12"/>
    <x v="12"/>
    <x v="12"/>
    <x v="14"/>
    <x v="87"/>
    <x v="241"/>
    <x v="76"/>
    <x v="350"/>
    <x v="78"/>
    <x v="149"/>
    <x v="0"/>
  </r>
  <r>
    <x v="0"/>
    <x v="30"/>
    <x v="30"/>
    <x v="15"/>
    <x v="15"/>
    <x v="15"/>
    <x v="14"/>
    <x v="87"/>
    <x v="241"/>
    <x v="54"/>
    <x v="54"/>
    <x v="38"/>
    <x v="259"/>
    <x v="0"/>
  </r>
  <r>
    <x v="0"/>
    <x v="30"/>
    <x v="30"/>
    <x v="21"/>
    <x v="21"/>
    <x v="21"/>
    <x v="16"/>
    <x v="88"/>
    <x v="203"/>
    <x v="85"/>
    <x v="351"/>
    <x v="61"/>
    <x v="256"/>
    <x v="0"/>
  </r>
  <r>
    <x v="0"/>
    <x v="30"/>
    <x v="30"/>
    <x v="14"/>
    <x v="14"/>
    <x v="14"/>
    <x v="17"/>
    <x v="133"/>
    <x v="287"/>
    <x v="87"/>
    <x v="101"/>
    <x v="78"/>
    <x v="149"/>
    <x v="0"/>
  </r>
  <r>
    <x v="0"/>
    <x v="30"/>
    <x v="30"/>
    <x v="13"/>
    <x v="13"/>
    <x v="13"/>
    <x v="18"/>
    <x v="142"/>
    <x v="187"/>
    <x v="65"/>
    <x v="352"/>
    <x v="65"/>
    <x v="251"/>
    <x v="0"/>
  </r>
  <r>
    <x v="0"/>
    <x v="30"/>
    <x v="30"/>
    <x v="17"/>
    <x v="17"/>
    <x v="17"/>
    <x v="19"/>
    <x v="135"/>
    <x v="89"/>
    <x v="15"/>
    <x v="353"/>
    <x v="55"/>
    <x v="258"/>
    <x v="0"/>
  </r>
  <r>
    <x v="0"/>
    <x v="30"/>
    <x v="30"/>
    <x v="25"/>
    <x v="25"/>
    <x v="25"/>
    <x v="19"/>
    <x v="135"/>
    <x v="89"/>
    <x v="77"/>
    <x v="354"/>
    <x v="40"/>
    <x v="26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4"/>
    <x v="14"/>
    <x v="14"/>
    <x v="15"/>
    <x v="15"/>
    <x v="15"/>
    <x v="15"/>
    <x v="1"/>
  </r>
  <r>
    <x v="0"/>
    <x v="0"/>
    <x v="0"/>
    <x v="16"/>
    <x v="16"/>
    <x v="16"/>
    <x v="15"/>
    <x v="15"/>
    <x v="15"/>
    <x v="16"/>
    <x v="16"/>
    <x v="16"/>
    <x v="16"/>
    <x v="0"/>
  </r>
  <r>
    <x v="0"/>
    <x v="0"/>
    <x v="0"/>
    <x v="17"/>
    <x v="17"/>
    <x v="17"/>
    <x v="16"/>
    <x v="16"/>
    <x v="16"/>
    <x v="17"/>
    <x v="17"/>
    <x v="17"/>
    <x v="17"/>
    <x v="0"/>
  </r>
  <r>
    <x v="0"/>
    <x v="0"/>
    <x v="0"/>
    <x v="18"/>
    <x v="18"/>
    <x v="18"/>
    <x v="17"/>
    <x v="17"/>
    <x v="17"/>
    <x v="18"/>
    <x v="18"/>
    <x v="18"/>
    <x v="18"/>
    <x v="0"/>
  </r>
  <r>
    <x v="0"/>
    <x v="0"/>
    <x v="0"/>
    <x v="19"/>
    <x v="19"/>
    <x v="19"/>
    <x v="18"/>
    <x v="18"/>
    <x v="18"/>
    <x v="19"/>
    <x v="19"/>
    <x v="19"/>
    <x v="19"/>
    <x v="0"/>
  </r>
  <r>
    <x v="0"/>
    <x v="1"/>
    <x v="1"/>
    <x v="1"/>
    <x v="1"/>
    <x v="1"/>
    <x v="0"/>
    <x v="19"/>
    <x v="19"/>
    <x v="20"/>
    <x v="20"/>
    <x v="20"/>
    <x v="20"/>
    <x v="0"/>
  </r>
  <r>
    <x v="0"/>
    <x v="1"/>
    <x v="1"/>
    <x v="0"/>
    <x v="0"/>
    <x v="0"/>
    <x v="1"/>
    <x v="20"/>
    <x v="20"/>
    <x v="21"/>
    <x v="21"/>
    <x v="18"/>
    <x v="21"/>
    <x v="0"/>
  </r>
  <r>
    <x v="0"/>
    <x v="1"/>
    <x v="1"/>
    <x v="5"/>
    <x v="5"/>
    <x v="5"/>
    <x v="2"/>
    <x v="21"/>
    <x v="21"/>
    <x v="22"/>
    <x v="22"/>
    <x v="21"/>
    <x v="22"/>
    <x v="0"/>
  </r>
  <r>
    <x v="0"/>
    <x v="1"/>
    <x v="1"/>
    <x v="3"/>
    <x v="3"/>
    <x v="3"/>
    <x v="3"/>
    <x v="22"/>
    <x v="22"/>
    <x v="23"/>
    <x v="23"/>
    <x v="22"/>
    <x v="3"/>
    <x v="0"/>
  </r>
  <r>
    <x v="0"/>
    <x v="1"/>
    <x v="1"/>
    <x v="6"/>
    <x v="6"/>
    <x v="6"/>
    <x v="4"/>
    <x v="23"/>
    <x v="23"/>
    <x v="24"/>
    <x v="24"/>
    <x v="23"/>
    <x v="23"/>
    <x v="0"/>
  </r>
  <r>
    <x v="0"/>
    <x v="1"/>
    <x v="1"/>
    <x v="20"/>
    <x v="20"/>
    <x v="20"/>
    <x v="5"/>
    <x v="24"/>
    <x v="24"/>
    <x v="25"/>
    <x v="25"/>
    <x v="24"/>
    <x v="24"/>
    <x v="0"/>
  </r>
  <r>
    <x v="0"/>
    <x v="1"/>
    <x v="1"/>
    <x v="8"/>
    <x v="8"/>
    <x v="8"/>
    <x v="6"/>
    <x v="25"/>
    <x v="25"/>
    <x v="26"/>
    <x v="26"/>
    <x v="25"/>
    <x v="13"/>
    <x v="0"/>
  </r>
  <r>
    <x v="0"/>
    <x v="1"/>
    <x v="1"/>
    <x v="2"/>
    <x v="2"/>
    <x v="2"/>
    <x v="7"/>
    <x v="26"/>
    <x v="26"/>
    <x v="27"/>
    <x v="27"/>
    <x v="26"/>
    <x v="25"/>
    <x v="0"/>
  </r>
  <r>
    <x v="0"/>
    <x v="1"/>
    <x v="1"/>
    <x v="10"/>
    <x v="10"/>
    <x v="10"/>
    <x v="8"/>
    <x v="27"/>
    <x v="27"/>
    <x v="28"/>
    <x v="28"/>
    <x v="27"/>
    <x v="26"/>
    <x v="0"/>
  </r>
  <r>
    <x v="0"/>
    <x v="1"/>
    <x v="1"/>
    <x v="13"/>
    <x v="13"/>
    <x v="13"/>
    <x v="9"/>
    <x v="28"/>
    <x v="28"/>
    <x v="29"/>
    <x v="29"/>
    <x v="28"/>
    <x v="27"/>
    <x v="0"/>
  </r>
  <r>
    <x v="0"/>
    <x v="1"/>
    <x v="1"/>
    <x v="16"/>
    <x v="16"/>
    <x v="16"/>
    <x v="10"/>
    <x v="29"/>
    <x v="29"/>
    <x v="30"/>
    <x v="30"/>
    <x v="29"/>
    <x v="28"/>
    <x v="0"/>
  </r>
  <r>
    <x v="0"/>
    <x v="1"/>
    <x v="1"/>
    <x v="15"/>
    <x v="15"/>
    <x v="15"/>
    <x v="11"/>
    <x v="30"/>
    <x v="30"/>
    <x v="31"/>
    <x v="31"/>
    <x v="30"/>
    <x v="29"/>
    <x v="1"/>
  </r>
  <r>
    <x v="0"/>
    <x v="1"/>
    <x v="1"/>
    <x v="12"/>
    <x v="12"/>
    <x v="12"/>
    <x v="12"/>
    <x v="31"/>
    <x v="31"/>
    <x v="32"/>
    <x v="32"/>
    <x v="31"/>
    <x v="0"/>
    <x v="0"/>
  </r>
  <r>
    <x v="0"/>
    <x v="1"/>
    <x v="1"/>
    <x v="11"/>
    <x v="11"/>
    <x v="11"/>
    <x v="13"/>
    <x v="32"/>
    <x v="32"/>
    <x v="33"/>
    <x v="33"/>
    <x v="22"/>
    <x v="3"/>
    <x v="0"/>
  </r>
  <r>
    <x v="0"/>
    <x v="1"/>
    <x v="1"/>
    <x v="7"/>
    <x v="7"/>
    <x v="7"/>
    <x v="14"/>
    <x v="33"/>
    <x v="33"/>
    <x v="31"/>
    <x v="31"/>
    <x v="32"/>
    <x v="30"/>
    <x v="1"/>
  </r>
  <r>
    <x v="0"/>
    <x v="1"/>
    <x v="1"/>
    <x v="9"/>
    <x v="9"/>
    <x v="9"/>
    <x v="19"/>
    <x v="34"/>
    <x v="34"/>
    <x v="34"/>
    <x v="34"/>
    <x v="31"/>
    <x v="0"/>
    <x v="0"/>
  </r>
  <r>
    <x v="0"/>
    <x v="1"/>
    <x v="1"/>
    <x v="4"/>
    <x v="4"/>
    <x v="4"/>
    <x v="15"/>
    <x v="35"/>
    <x v="35"/>
    <x v="35"/>
    <x v="35"/>
    <x v="33"/>
    <x v="31"/>
    <x v="0"/>
  </r>
  <r>
    <x v="0"/>
    <x v="1"/>
    <x v="1"/>
    <x v="21"/>
    <x v="21"/>
    <x v="21"/>
    <x v="16"/>
    <x v="36"/>
    <x v="36"/>
    <x v="36"/>
    <x v="36"/>
    <x v="34"/>
    <x v="32"/>
    <x v="0"/>
  </r>
  <r>
    <x v="0"/>
    <x v="1"/>
    <x v="1"/>
    <x v="14"/>
    <x v="14"/>
    <x v="14"/>
    <x v="17"/>
    <x v="37"/>
    <x v="37"/>
    <x v="37"/>
    <x v="37"/>
    <x v="35"/>
    <x v="33"/>
    <x v="0"/>
  </r>
  <r>
    <x v="0"/>
    <x v="1"/>
    <x v="1"/>
    <x v="17"/>
    <x v="17"/>
    <x v="17"/>
    <x v="18"/>
    <x v="38"/>
    <x v="38"/>
    <x v="38"/>
    <x v="38"/>
    <x v="36"/>
    <x v="16"/>
    <x v="0"/>
  </r>
  <r>
    <x v="0"/>
    <x v="2"/>
    <x v="2"/>
    <x v="1"/>
    <x v="1"/>
    <x v="1"/>
    <x v="0"/>
    <x v="39"/>
    <x v="39"/>
    <x v="39"/>
    <x v="39"/>
    <x v="37"/>
    <x v="34"/>
    <x v="0"/>
  </r>
  <r>
    <x v="0"/>
    <x v="2"/>
    <x v="2"/>
    <x v="0"/>
    <x v="0"/>
    <x v="0"/>
    <x v="1"/>
    <x v="40"/>
    <x v="40"/>
    <x v="40"/>
    <x v="40"/>
    <x v="38"/>
    <x v="35"/>
    <x v="0"/>
  </r>
  <r>
    <x v="0"/>
    <x v="2"/>
    <x v="2"/>
    <x v="5"/>
    <x v="5"/>
    <x v="5"/>
    <x v="2"/>
    <x v="41"/>
    <x v="41"/>
    <x v="41"/>
    <x v="23"/>
    <x v="39"/>
    <x v="36"/>
    <x v="0"/>
  </r>
  <r>
    <x v="0"/>
    <x v="2"/>
    <x v="2"/>
    <x v="3"/>
    <x v="3"/>
    <x v="3"/>
    <x v="3"/>
    <x v="42"/>
    <x v="42"/>
    <x v="42"/>
    <x v="41"/>
    <x v="40"/>
    <x v="37"/>
    <x v="0"/>
  </r>
  <r>
    <x v="0"/>
    <x v="2"/>
    <x v="2"/>
    <x v="22"/>
    <x v="22"/>
    <x v="22"/>
    <x v="4"/>
    <x v="43"/>
    <x v="43"/>
    <x v="43"/>
    <x v="42"/>
    <x v="41"/>
    <x v="38"/>
    <x v="0"/>
  </r>
  <r>
    <x v="0"/>
    <x v="2"/>
    <x v="2"/>
    <x v="7"/>
    <x v="7"/>
    <x v="7"/>
    <x v="4"/>
    <x v="43"/>
    <x v="43"/>
    <x v="44"/>
    <x v="43"/>
    <x v="42"/>
    <x v="39"/>
    <x v="0"/>
  </r>
  <r>
    <x v="0"/>
    <x v="2"/>
    <x v="2"/>
    <x v="23"/>
    <x v="23"/>
    <x v="23"/>
    <x v="6"/>
    <x v="44"/>
    <x v="44"/>
    <x v="35"/>
    <x v="44"/>
    <x v="11"/>
    <x v="40"/>
    <x v="0"/>
  </r>
  <r>
    <x v="0"/>
    <x v="2"/>
    <x v="2"/>
    <x v="14"/>
    <x v="14"/>
    <x v="14"/>
    <x v="6"/>
    <x v="44"/>
    <x v="44"/>
    <x v="45"/>
    <x v="45"/>
    <x v="26"/>
    <x v="31"/>
    <x v="0"/>
  </r>
  <r>
    <x v="0"/>
    <x v="2"/>
    <x v="2"/>
    <x v="18"/>
    <x v="18"/>
    <x v="18"/>
    <x v="8"/>
    <x v="45"/>
    <x v="45"/>
    <x v="46"/>
    <x v="46"/>
    <x v="39"/>
    <x v="36"/>
    <x v="0"/>
  </r>
  <r>
    <x v="0"/>
    <x v="2"/>
    <x v="2"/>
    <x v="24"/>
    <x v="24"/>
    <x v="24"/>
    <x v="9"/>
    <x v="46"/>
    <x v="8"/>
    <x v="47"/>
    <x v="47"/>
    <x v="26"/>
    <x v="31"/>
    <x v="0"/>
  </r>
  <r>
    <x v="0"/>
    <x v="2"/>
    <x v="2"/>
    <x v="2"/>
    <x v="2"/>
    <x v="2"/>
    <x v="9"/>
    <x v="46"/>
    <x v="8"/>
    <x v="43"/>
    <x v="42"/>
    <x v="39"/>
    <x v="36"/>
    <x v="0"/>
  </r>
  <r>
    <x v="0"/>
    <x v="2"/>
    <x v="2"/>
    <x v="4"/>
    <x v="4"/>
    <x v="4"/>
    <x v="11"/>
    <x v="47"/>
    <x v="46"/>
    <x v="48"/>
    <x v="48"/>
    <x v="10"/>
    <x v="41"/>
    <x v="0"/>
  </r>
  <r>
    <x v="0"/>
    <x v="2"/>
    <x v="2"/>
    <x v="11"/>
    <x v="11"/>
    <x v="11"/>
    <x v="12"/>
    <x v="48"/>
    <x v="47"/>
    <x v="43"/>
    <x v="42"/>
    <x v="40"/>
    <x v="37"/>
    <x v="0"/>
  </r>
  <r>
    <x v="0"/>
    <x v="2"/>
    <x v="2"/>
    <x v="17"/>
    <x v="17"/>
    <x v="17"/>
    <x v="13"/>
    <x v="49"/>
    <x v="12"/>
    <x v="49"/>
    <x v="49"/>
    <x v="43"/>
    <x v="42"/>
    <x v="0"/>
  </r>
  <r>
    <x v="0"/>
    <x v="2"/>
    <x v="2"/>
    <x v="9"/>
    <x v="9"/>
    <x v="9"/>
    <x v="14"/>
    <x v="50"/>
    <x v="48"/>
    <x v="50"/>
    <x v="50"/>
    <x v="44"/>
    <x v="43"/>
    <x v="0"/>
  </r>
  <r>
    <x v="0"/>
    <x v="2"/>
    <x v="2"/>
    <x v="25"/>
    <x v="25"/>
    <x v="25"/>
    <x v="19"/>
    <x v="51"/>
    <x v="49"/>
    <x v="51"/>
    <x v="51"/>
    <x v="45"/>
    <x v="44"/>
    <x v="0"/>
  </r>
  <r>
    <x v="0"/>
    <x v="2"/>
    <x v="2"/>
    <x v="19"/>
    <x v="19"/>
    <x v="19"/>
    <x v="19"/>
    <x v="51"/>
    <x v="49"/>
    <x v="48"/>
    <x v="48"/>
    <x v="26"/>
    <x v="31"/>
    <x v="0"/>
  </r>
  <r>
    <x v="0"/>
    <x v="2"/>
    <x v="2"/>
    <x v="6"/>
    <x v="6"/>
    <x v="6"/>
    <x v="19"/>
    <x v="51"/>
    <x v="49"/>
    <x v="35"/>
    <x v="44"/>
    <x v="22"/>
    <x v="45"/>
    <x v="0"/>
  </r>
  <r>
    <x v="0"/>
    <x v="2"/>
    <x v="2"/>
    <x v="8"/>
    <x v="8"/>
    <x v="8"/>
    <x v="19"/>
    <x v="51"/>
    <x v="49"/>
    <x v="52"/>
    <x v="52"/>
    <x v="39"/>
    <x v="36"/>
    <x v="0"/>
  </r>
  <r>
    <x v="0"/>
    <x v="2"/>
    <x v="2"/>
    <x v="15"/>
    <x v="15"/>
    <x v="15"/>
    <x v="18"/>
    <x v="52"/>
    <x v="50"/>
    <x v="35"/>
    <x v="44"/>
    <x v="44"/>
    <x v="43"/>
    <x v="0"/>
  </r>
  <r>
    <x v="0"/>
    <x v="3"/>
    <x v="3"/>
    <x v="0"/>
    <x v="0"/>
    <x v="0"/>
    <x v="0"/>
    <x v="53"/>
    <x v="51"/>
    <x v="53"/>
    <x v="53"/>
    <x v="39"/>
    <x v="46"/>
    <x v="0"/>
  </r>
  <r>
    <x v="0"/>
    <x v="3"/>
    <x v="3"/>
    <x v="1"/>
    <x v="1"/>
    <x v="1"/>
    <x v="1"/>
    <x v="54"/>
    <x v="52"/>
    <x v="30"/>
    <x v="54"/>
    <x v="27"/>
    <x v="47"/>
    <x v="1"/>
  </r>
  <r>
    <x v="0"/>
    <x v="3"/>
    <x v="3"/>
    <x v="2"/>
    <x v="2"/>
    <x v="2"/>
    <x v="2"/>
    <x v="55"/>
    <x v="53"/>
    <x v="54"/>
    <x v="55"/>
    <x v="40"/>
    <x v="37"/>
    <x v="0"/>
  </r>
  <r>
    <x v="0"/>
    <x v="3"/>
    <x v="3"/>
    <x v="5"/>
    <x v="5"/>
    <x v="5"/>
    <x v="3"/>
    <x v="56"/>
    <x v="54"/>
    <x v="55"/>
    <x v="56"/>
    <x v="39"/>
    <x v="46"/>
    <x v="0"/>
  </r>
  <r>
    <x v="0"/>
    <x v="3"/>
    <x v="3"/>
    <x v="3"/>
    <x v="3"/>
    <x v="3"/>
    <x v="4"/>
    <x v="57"/>
    <x v="55"/>
    <x v="56"/>
    <x v="57"/>
    <x v="38"/>
    <x v="48"/>
    <x v="0"/>
  </r>
  <r>
    <x v="0"/>
    <x v="3"/>
    <x v="3"/>
    <x v="12"/>
    <x v="12"/>
    <x v="12"/>
    <x v="5"/>
    <x v="58"/>
    <x v="56"/>
    <x v="57"/>
    <x v="58"/>
    <x v="44"/>
    <x v="45"/>
    <x v="0"/>
  </r>
  <r>
    <x v="0"/>
    <x v="3"/>
    <x v="3"/>
    <x v="4"/>
    <x v="4"/>
    <x v="4"/>
    <x v="6"/>
    <x v="59"/>
    <x v="57"/>
    <x v="45"/>
    <x v="59"/>
    <x v="10"/>
    <x v="49"/>
    <x v="0"/>
  </r>
  <r>
    <x v="0"/>
    <x v="3"/>
    <x v="3"/>
    <x v="6"/>
    <x v="6"/>
    <x v="6"/>
    <x v="6"/>
    <x v="59"/>
    <x v="57"/>
    <x v="46"/>
    <x v="60"/>
    <x v="45"/>
    <x v="14"/>
    <x v="0"/>
  </r>
  <r>
    <x v="0"/>
    <x v="3"/>
    <x v="3"/>
    <x v="9"/>
    <x v="9"/>
    <x v="9"/>
    <x v="8"/>
    <x v="60"/>
    <x v="58"/>
    <x v="58"/>
    <x v="61"/>
    <x v="27"/>
    <x v="47"/>
    <x v="0"/>
  </r>
  <r>
    <x v="0"/>
    <x v="3"/>
    <x v="3"/>
    <x v="10"/>
    <x v="10"/>
    <x v="10"/>
    <x v="9"/>
    <x v="48"/>
    <x v="59"/>
    <x v="43"/>
    <x v="62"/>
    <x v="40"/>
    <x v="37"/>
    <x v="0"/>
  </r>
  <r>
    <x v="0"/>
    <x v="3"/>
    <x v="3"/>
    <x v="18"/>
    <x v="18"/>
    <x v="18"/>
    <x v="9"/>
    <x v="48"/>
    <x v="59"/>
    <x v="25"/>
    <x v="63"/>
    <x v="39"/>
    <x v="46"/>
    <x v="0"/>
  </r>
  <r>
    <x v="0"/>
    <x v="3"/>
    <x v="3"/>
    <x v="26"/>
    <x v="26"/>
    <x v="26"/>
    <x v="11"/>
    <x v="49"/>
    <x v="60"/>
    <x v="50"/>
    <x v="64"/>
    <x v="22"/>
    <x v="50"/>
    <x v="0"/>
  </r>
  <r>
    <x v="0"/>
    <x v="3"/>
    <x v="3"/>
    <x v="15"/>
    <x v="15"/>
    <x v="15"/>
    <x v="11"/>
    <x v="49"/>
    <x v="60"/>
    <x v="58"/>
    <x v="61"/>
    <x v="39"/>
    <x v="46"/>
    <x v="0"/>
  </r>
  <r>
    <x v="0"/>
    <x v="3"/>
    <x v="3"/>
    <x v="7"/>
    <x v="7"/>
    <x v="7"/>
    <x v="13"/>
    <x v="50"/>
    <x v="61"/>
    <x v="59"/>
    <x v="65"/>
    <x v="39"/>
    <x v="46"/>
    <x v="0"/>
  </r>
  <r>
    <x v="0"/>
    <x v="3"/>
    <x v="3"/>
    <x v="13"/>
    <x v="13"/>
    <x v="13"/>
    <x v="13"/>
    <x v="50"/>
    <x v="61"/>
    <x v="59"/>
    <x v="65"/>
    <x v="39"/>
    <x v="46"/>
    <x v="0"/>
  </r>
  <r>
    <x v="0"/>
    <x v="3"/>
    <x v="3"/>
    <x v="16"/>
    <x v="16"/>
    <x v="16"/>
    <x v="19"/>
    <x v="51"/>
    <x v="62"/>
    <x v="48"/>
    <x v="19"/>
    <x v="26"/>
    <x v="51"/>
    <x v="0"/>
  </r>
  <r>
    <x v="0"/>
    <x v="3"/>
    <x v="3"/>
    <x v="27"/>
    <x v="27"/>
    <x v="27"/>
    <x v="15"/>
    <x v="61"/>
    <x v="63"/>
    <x v="47"/>
    <x v="66"/>
    <x v="41"/>
    <x v="52"/>
    <x v="0"/>
  </r>
  <r>
    <x v="0"/>
    <x v="3"/>
    <x v="3"/>
    <x v="14"/>
    <x v="14"/>
    <x v="14"/>
    <x v="15"/>
    <x v="61"/>
    <x v="63"/>
    <x v="60"/>
    <x v="37"/>
    <x v="27"/>
    <x v="47"/>
    <x v="0"/>
  </r>
  <r>
    <x v="0"/>
    <x v="3"/>
    <x v="3"/>
    <x v="17"/>
    <x v="17"/>
    <x v="17"/>
    <x v="17"/>
    <x v="62"/>
    <x v="64"/>
    <x v="61"/>
    <x v="67"/>
    <x v="42"/>
    <x v="53"/>
    <x v="0"/>
  </r>
  <r>
    <x v="0"/>
    <x v="3"/>
    <x v="3"/>
    <x v="8"/>
    <x v="8"/>
    <x v="8"/>
    <x v="18"/>
    <x v="63"/>
    <x v="65"/>
    <x v="45"/>
    <x v="59"/>
    <x v="38"/>
    <x v="48"/>
    <x v="0"/>
  </r>
  <r>
    <x v="0"/>
    <x v="4"/>
    <x v="4"/>
    <x v="1"/>
    <x v="1"/>
    <x v="1"/>
    <x v="0"/>
    <x v="64"/>
    <x v="66"/>
    <x v="62"/>
    <x v="68"/>
    <x v="46"/>
    <x v="54"/>
    <x v="0"/>
  </r>
  <r>
    <x v="0"/>
    <x v="4"/>
    <x v="4"/>
    <x v="15"/>
    <x v="15"/>
    <x v="15"/>
    <x v="1"/>
    <x v="65"/>
    <x v="67"/>
    <x v="63"/>
    <x v="69"/>
    <x v="44"/>
    <x v="14"/>
    <x v="0"/>
  </r>
  <r>
    <x v="0"/>
    <x v="4"/>
    <x v="4"/>
    <x v="0"/>
    <x v="0"/>
    <x v="0"/>
    <x v="2"/>
    <x v="66"/>
    <x v="68"/>
    <x v="64"/>
    <x v="70"/>
    <x v="39"/>
    <x v="55"/>
    <x v="0"/>
  </r>
  <r>
    <x v="0"/>
    <x v="4"/>
    <x v="4"/>
    <x v="3"/>
    <x v="3"/>
    <x v="3"/>
    <x v="3"/>
    <x v="45"/>
    <x v="69"/>
    <x v="44"/>
    <x v="71"/>
    <x v="40"/>
    <x v="37"/>
    <x v="0"/>
  </r>
  <r>
    <x v="0"/>
    <x v="4"/>
    <x v="4"/>
    <x v="7"/>
    <x v="7"/>
    <x v="7"/>
    <x v="4"/>
    <x v="47"/>
    <x v="70"/>
    <x v="43"/>
    <x v="72"/>
    <x v="38"/>
    <x v="2"/>
    <x v="0"/>
  </r>
  <r>
    <x v="0"/>
    <x v="4"/>
    <x v="4"/>
    <x v="6"/>
    <x v="6"/>
    <x v="6"/>
    <x v="4"/>
    <x v="47"/>
    <x v="70"/>
    <x v="52"/>
    <x v="73"/>
    <x v="41"/>
    <x v="56"/>
    <x v="0"/>
  </r>
  <r>
    <x v="0"/>
    <x v="4"/>
    <x v="4"/>
    <x v="4"/>
    <x v="4"/>
    <x v="4"/>
    <x v="6"/>
    <x v="48"/>
    <x v="71"/>
    <x v="65"/>
    <x v="74"/>
    <x v="47"/>
    <x v="57"/>
    <x v="0"/>
  </r>
  <r>
    <x v="0"/>
    <x v="4"/>
    <x v="4"/>
    <x v="17"/>
    <x v="17"/>
    <x v="17"/>
    <x v="7"/>
    <x v="61"/>
    <x v="72"/>
    <x v="66"/>
    <x v="75"/>
    <x v="46"/>
    <x v="54"/>
    <x v="0"/>
  </r>
  <r>
    <x v="0"/>
    <x v="4"/>
    <x v="4"/>
    <x v="2"/>
    <x v="2"/>
    <x v="2"/>
    <x v="7"/>
    <x v="61"/>
    <x v="72"/>
    <x v="35"/>
    <x v="8"/>
    <x v="38"/>
    <x v="2"/>
    <x v="0"/>
  </r>
  <r>
    <x v="0"/>
    <x v="4"/>
    <x v="4"/>
    <x v="19"/>
    <x v="19"/>
    <x v="19"/>
    <x v="9"/>
    <x v="62"/>
    <x v="59"/>
    <x v="47"/>
    <x v="76"/>
    <x v="44"/>
    <x v="14"/>
    <x v="0"/>
  </r>
  <r>
    <x v="0"/>
    <x v="4"/>
    <x v="4"/>
    <x v="18"/>
    <x v="18"/>
    <x v="18"/>
    <x v="10"/>
    <x v="63"/>
    <x v="47"/>
    <x v="45"/>
    <x v="77"/>
    <x v="38"/>
    <x v="2"/>
    <x v="0"/>
  </r>
  <r>
    <x v="0"/>
    <x v="4"/>
    <x v="4"/>
    <x v="5"/>
    <x v="5"/>
    <x v="5"/>
    <x v="10"/>
    <x v="63"/>
    <x v="47"/>
    <x v="61"/>
    <x v="78"/>
    <x v="39"/>
    <x v="55"/>
    <x v="0"/>
  </r>
  <r>
    <x v="0"/>
    <x v="4"/>
    <x v="4"/>
    <x v="28"/>
    <x v="28"/>
    <x v="28"/>
    <x v="12"/>
    <x v="67"/>
    <x v="62"/>
    <x v="45"/>
    <x v="77"/>
    <x v="40"/>
    <x v="37"/>
    <x v="0"/>
  </r>
  <r>
    <x v="0"/>
    <x v="4"/>
    <x v="4"/>
    <x v="25"/>
    <x v="25"/>
    <x v="25"/>
    <x v="13"/>
    <x v="68"/>
    <x v="33"/>
    <x v="67"/>
    <x v="4"/>
    <x v="44"/>
    <x v="14"/>
    <x v="0"/>
  </r>
  <r>
    <x v="0"/>
    <x v="4"/>
    <x v="4"/>
    <x v="12"/>
    <x v="12"/>
    <x v="12"/>
    <x v="13"/>
    <x v="68"/>
    <x v="33"/>
    <x v="67"/>
    <x v="4"/>
    <x v="44"/>
    <x v="14"/>
    <x v="0"/>
  </r>
  <r>
    <x v="0"/>
    <x v="4"/>
    <x v="4"/>
    <x v="13"/>
    <x v="13"/>
    <x v="13"/>
    <x v="13"/>
    <x v="68"/>
    <x v="33"/>
    <x v="47"/>
    <x v="76"/>
    <x v="38"/>
    <x v="2"/>
    <x v="0"/>
  </r>
  <r>
    <x v="0"/>
    <x v="4"/>
    <x v="4"/>
    <x v="29"/>
    <x v="29"/>
    <x v="29"/>
    <x v="15"/>
    <x v="69"/>
    <x v="36"/>
    <x v="68"/>
    <x v="79"/>
    <x v="11"/>
    <x v="58"/>
    <x v="0"/>
  </r>
  <r>
    <x v="0"/>
    <x v="4"/>
    <x v="4"/>
    <x v="14"/>
    <x v="14"/>
    <x v="14"/>
    <x v="15"/>
    <x v="69"/>
    <x v="36"/>
    <x v="66"/>
    <x v="75"/>
    <x v="42"/>
    <x v="7"/>
    <x v="0"/>
  </r>
  <r>
    <x v="0"/>
    <x v="4"/>
    <x v="4"/>
    <x v="30"/>
    <x v="30"/>
    <x v="30"/>
    <x v="17"/>
    <x v="70"/>
    <x v="73"/>
    <x v="66"/>
    <x v="75"/>
    <x v="39"/>
    <x v="55"/>
    <x v="0"/>
  </r>
  <r>
    <x v="0"/>
    <x v="4"/>
    <x v="4"/>
    <x v="9"/>
    <x v="9"/>
    <x v="9"/>
    <x v="17"/>
    <x v="70"/>
    <x v="73"/>
    <x v="48"/>
    <x v="14"/>
    <x v="42"/>
    <x v="7"/>
    <x v="0"/>
  </r>
  <r>
    <x v="0"/>
    <x v="4"/>
    <x v="4"/>
    <x v="11"/>
    <x v="11"/>
    <x v="11"/>
    <x v="17"/>
    <x v="70"/>
    <x v="73"/>
    <x v="60"/>
    <x v="80"/>
    <x v="40"/>
    <x v="37"/>
    <x v="0"/>
  </r>
  <r>
    <x v="0"/>
    <x v="5"/>
    <x v="5"/>
    <x v="0"/>
    <x v="0"/>
    <x v="0"/>
    <x v="0"/>
    <x v="71"/>
    <x v="20"/>
    <x v="69"/>
    <x v="81"/>
    <x v="38"/>
    <x v="59"/>
    <x v="0"/>
  </r>
  <r>
    <x v="0"/>
    <x v="5"/>
    <x v="5"/>
    <x v="6"/>
    <x v="6"/>
    <x v="6"/>
    <x v="1"/>
    <x v="66"/>
    <x v="74"/>
    <x v="70"/>
    <x v="82"/>
    <x v="27"/>
    <x v="60"/>
    <x v="0"/>
  </r>
  <r>
    <x v="0"/>
    <x v="5"/>
    <x v="5"/>
    <x v="2"/>
    <x v="2"/>
    <x v="2"/>
    <x v="2"/>
    <x v="72"/>
    <x v="75"/>
    <x v="71"/>
    <x v="83"/>
    <x v="42"/>
    <x v="61"/>
    <x v="0"/>
  </r>
  <r>
    <x v="0"/>
    <x v="5"/>
    <x v="5"/>
    <x v="1"/>
    <x v="1"/>
    <x v="1"/>
    <x v="3"/>
    <x v="60"/>
    <x v="76"/>
    <x v="36"/>
    <x v="84"/>
    <x v="41"/>
    <x v="62"/>
    <x v="0"/>
  </r>
  <r>
    <x v="0"/>
    <x v="5"/>
    <x v="5"/>
    <x v="10"/>
    <x v="10"/>
    <x v="10"/>
    <x v="4"/>
    <x v="44"/>
    <x v="77"/>
    <x v="44"/>
    <x v="85"/>
    <x v="38"/>
    <x v="59"/>
    <x v="0"/>
  </r>
  <r>
    <x v="0"/>
    <x v="5"/>
    <x v="5"/>
    <x v="3"/>
    <x v="3"/>
    <x v="3"/>
    <x v="5"/>
    <x v="46"/>
    <x v="78"/>
    <x v="43"/>
    <x v="86"/>
    <x v="39"/>
    <x v="63"/>
    <x v="0"/>
  </r>
  <r>
    <x v="0"/>
    <x v="5"/>
    <x v="5"/>
    <x v="11"/>
    <x v="11"/>
    <x v="11"/>
    <x v="6"/>
    <x v="50"/>
    <x v="79"/>
    <x v="25"/>
    <x v="87"/>
    <x v="40"/>
    <x v="37"/>
    <x v="0"/>
  </r>
  <r>
    <x v="0"/>
    <x v="5"/>
    <x v="5"/>
    <x v="15"/>
    <x v="15"/>
    <x v="15"/>
    <x v="7"/>
    <x v="51"/>
    <x v="80"/>
    <x v="59"/>
    <x v="88"/>
    <x v="38"/>
    <x v="59"/>
    <x v="0"/>
  </r>
  <r>
    <x v="0"/>
    <x v="5"/>
    <x v="5"/>
    <x v="5"/>
    <x v="5"/>
    <x v="5"/>
    <x v="7"/>
    <x v="51"/>
    <x v="80"/>
    <x v="59"/>
    <x v="88"/>
    <x v="38"/>
    <x v="59"/>
    <x v="0"/>
  </r>
  <r>
    <x v="0"/>
    <x v="5"/>
    <x v="5"/>
    <x v="9"/>
    <x v="9"/>
    <x v="9"/>
    <x v="9"/>
    <x v="73"/>
    <x v="7"/>
    <x v="72"/>
    <x v="89"/>
    <x v="39"/>
    <x v="63"/>
    <x v="0"/>
  </r>
  <r>
    <x v="0"/>
    <x v="5"/>
    <x v="5"/>
    <x v="4"/>
    <x v="4"/>
    <x v="4"/>
    <x v="10"/>
    <x v="74"/>
    <x v="81"/>
    <x v="73"/>
    <x v="90"/>
    <x v="48"/>
    <x v="64"/>
    <x v="0"/>
  </r>
  <r>
    <x v="0"/>
    <x v="5"/>
    <x v="5"/>
    <x v="8"/>
    <x v="8"/>
    <x v="8"/>
    <x v="10"/>
    <x v="74"/>
    <x v="81"/>
    <x v="35"/>
    <x v="91"/>
    <x v="39"/>
    <x v="63"/>
    <x v="0"/>
  </r>
  <r>
    <x v="0"/>
    <x v="5"/>
    <x v="5"/>
    <x v="12"/>
    <x v="12"/>
    <x v="12"/>
    <x v="12"/>
    <x v="75"/>
    <x v="28"/>
    <x v="47"/>
    <x v="92"/>
    <x v="44"/>
    <x v="65"/>
    <x v="1"/>
  </r>
  <r>
    <x v="0"/>
    <x v="5"/>
    <x v="5"/>
    <x v="28"/>
    <x v="28"/>
    <x v="28"/>
    <x v="13"/>
    <x v="62"/>
    <x v="61"/>
    <x v="61"/>
    <x v="93"/>
    <x v="42"/>
    <x v="61"/>
    <x v="0"/>
  </r>
  <r>
    <x v="0"/>
    <x v="5"/>
    <x v="5"/>
    <x v="7"/>
    <x v="7"/>
    <x v="7"/>
    <x v="13"/>
    <x v="62"/>
    <x v="61"/>
    <x v="61"/>
    <x v="93"/>
    <x v="42"/>
    <x v="61"/>
    <x v="0"/>
  </r>
  <r>
    <x v="0"/>
    <x v="5"/>
    <x v="5"/>
    <x v="14"/>
    <x v="14"/>
    <x v="14"/>
    <x v="19"/>
    <x v="63"/>
    <x v="48"/>
    <x v="67"/>
    <x v="94"/>
    <x v="41"/>
    <x v="62"/>
    <x v="0"/>
  </r>
  <r>
    <x v="0"/>
    <x v="5"/>
    <x v="5"/>
    <x v="18"/>
    <x v="18"/>
    <x v="18"/>
    <x v="19"/>
    <x v="63"/>
    <x v="48"/>
    <x v="61"/>
    <x v="93"/>
    <x v="39"/>
    <x v="63"/>
    <x v="0"/>
  </r>
  <r>
    <x v="0"/>
    <x v="5"/>
    <x v="5"/>
    <x v="31"/>
    <x v="31"/>
    <x v="31"/>
    <x v="16"/>
    <x v="67"/>
    <x v="82"/>
    <x v="61"/>
    <x v="93"/>
    <x v="38"/>
    <x v="59"/>
    <x v="0"/>
  </r>
  <r>
    <x v="0"/>
    <x v="5"/>
    <x v="5"/>
    <x v="16"/>
    <x v="16"/>
    <x v="16"/>
    <x v="16"/>
    <x v="67"/>
    <x v="82"/>
    <x v="73"/>
    <x v="90"/>
    <x v="27"/>
    <x v="60"/>
    <x v="0"/>
  </r>
  <r>
    <x v="0"/>
    <x v="5"/>
    <x v="5"/>
    <x v="25"/>
    <x v="25"/>
    <x v="25"/>
    <x v="18"/>
    <x v="76"/>
    <x v="83"/>
    <x v="66"/>
    <x v="66"/>
    <x v="44"/>
    <x v="65"/>
    <x v="0"/>
  </r>
  <r>
    <x v="0"/>
    <x v="5"/>
    <x v="5"/>
    <x v="19"/>
    <x v="19"/>
    <x v="19"/>
    <x v="18"/>
    <x v="76"/>
    <x v="83"/>
    <x v="74"/>
    <x v="95"/>
    <x v="3"/>
    <x v="66"/>
    <x v="0"/>
  </r>
  <r>
    <x v="0"/>
    <x v="5"/>
    <x v="5"/>
    <x v="13"/>
    <x v="13"/>
    <x v="13"/>
    <x v="18"/>
    <x v="76"/>
    <x v="83"/>
    <x v="60"/>
    <x v="96"/>
    <x v="39"/>
    <x v="63"/>
    <x v="0"/>
  </r>
  <r>
    <x v="0"/>
    <x v="6"/>
    <x v="6"/>
    <x v="0"/>
    <x v="0"/>
    <x v="0"/>
    <x v="0"/>
    <x v="77"/>
    <x v="84"/>
    <x v="75"/>
    <x v="97"/>
    <x v="41"/>
    <x v="63"/>
    <x v="0"/>
  </r>
  <r>
    <x v="0"/>
    <x v="6"/>
    <x v="6"/>
    <x v="2"/>
    <x v="2"/>
    <x v="2"/>
    <x v="1"/>
    <x v="78"/>
    <x v="85"/>
    <x v="34"/>
    <x v="98"/>
    <x v="44"/>
    <x v="67"/>
    <x v="0"/>
  </r>
  <r>
    <x v="0"/>
    <x v="6"/>
    <x v="6"/>
    <x v="11"/>
    <x v="11"/>
    <x v="11"/>
    <x v="2"/>
    <x v="79"/>
    <x v="42"/>
    <x v="76"/>
    <x v="99"/>
    <x v="42"/>
    <x v="59"/>
    <x v="0"/>
  </r>
  <r>
    <x v="0"/>
    <x v="6"/>
    <x v="6"/>
    <x v="3"/>
    <x v="3"/>
    <x v="3"/>
    <x v="3"/>
    <x v="80"/>
    <x v="86"/>
    <x v="77"/>
    <x v="100"/>
    <x v="38"/>
    <x v="68"/>
    <x v="0"/>
  </r>
  <r>
    <x v="0"/>
    <x v="6"/>
    <x v="6"/>
    <x v="4"/>
    <x v="4"/>
    <x v="4"/>
    <x v="4"/>
    <x v="81"/>
    <x v="5"/>
    <x v="36"/>
    <x v="101"/>
    <x v="30"/>
    <x v="69"/>
    <x v="0"/>
  </r>
  <r>
    <x v="0"/>
    <x v="6"/>
    <x v="6"/>
    <x v="5"/>
    <x v="5"/>
    <x v="5"/>
    <x v="5"/>
    <x v="82"/>
    <x v="87"/>
    <x v="78"/>
    <x v="102"/>
    <x v="39"/>
    <x v="70"/>
    <x v="0"/>
  </r>
  <r>
    <x v="0"/>
    <x v="6"/>
    <x v="6"/>
    <x v="1"/>
    <x v="1"/>
    <x v="1"/>
    <x v="6"/>
    <x v="83"/>
    <x v="88"/>
    <x v="71"/>
    <x v="76"/>
    <x v="49"/>
    <x v="71"/>
    <x v="0"/>
  </r>
  <r>
    <x v="0"/>
    <x v="6"/>
    <x v="6"/>
    <x v="7"/>
    <x v="7"/>
    <x v="7"/>
    <x v="7"/>
    <x v="84"/>
    <x v="44"/>
    <x v="79"/>
    <x v="12"/>
    <x v="26"/>
    <x v="72"/>
    <x v="1"/>
  </r>
  <r>
    <x v="0"/>
    <x v="6"/>
    <x v="6"/>
    <x v="9"/>
    <x v="9"/>
    <x v="9"/>
    <x v="7"/>
    <x v="84"/>
    <x v="44"/>
    <x v="69"/>
    <x v="103"/>
    <x v="27"/>
    <x v="73"/>
    <x v="0"/>
  </r>
  <r>
    <x v="0"/>
    <x v="6"/>
    <x v="6"/>
    <x v="6"/>
    <x v="6"/>
    <x v="6"/>
    <x v="9"/>
    <x v="85"/>
    <x v="8"/>
    <x v="71"/>
    <x v="76"/>
    <x v="50"/>
    <x v="74"/>
    <x v="1"/>
  </r>
  <r>
    <x v="0"/>
    <x v="6"/>
    <x v="6"/>
    <x v="10"/>
    <x v="10"/>
    <x v="10"/>
    <x v="10"/>
    <x v="86"/>
    <x v="89"/>
    <x v="80"/>
    <x v="104"/>
    <x v="38"/>
    <x v="68"/>
    <x v="0"/>
  </r>
  <r>
    <x v="0"/>
    <x v="6"/>
    <x v="6"/>
    <x v="8"/>
    <x v="8"/>
    <x v="8"/>
    <x v="11"/>
    <x v="87"/>
    <x v="46"/>
    <x v="42"/>
    <x v="105"/>
    <x v="41"/>
    <x v="63"/>
    <x v="0"/>
  </r>
  <r>
    <x v="0"/>
    <x v="6"/>
    <x v="6"/>
    <x v="32"/>
    <x v="32"/>
    <x v="32"/>
    <x v="12"/>
    <x v="55"/>
    <x v="29"/>
    <x v="81"/>
    <x v="106"/>
    <x v="48"/>
    <x v="75"/>
    <x v="0"/>
  </r>
  <r>
    <x v="0"/>
    <x v="6"/>
    <x v="6"/>
    <x v="28"/>
    <x v="28"/>
    <x v="28"/>
    <x v="13"/>
    <x v="88"/>
    <x v="34"/>
    <x v="79"/>
    <x v="12"/>
    <x v="38"/>
    <x v="68"/>
    <x v="0"/>
  </r>
  <r>
    <x v="0"/>
    <x v="6"/>
    <x v="6"/>
    <x v="18"/>
    <x v="18"/>
    <x v="18"/>
    <x v="14"/>
    <x v="66"/>
    <x v="90"/>
    <x v="55"/>
    <x v="107"/>
    <x v="38"/>
    <x v="68"/>
    <x v="0"/>
  </r>
  <r>
    <x v="0"/>
    <x v="6"/>
    <x v="6"/>
    <x v="19"/>
    <x v="19"/>
    <x v="19"/>
    <x v="19"/>
    <x v="89"/>
    <x v="91"/>
    <x v="65"/>
    <x v="108"/>
    <x v="51"/>
    <x v="76"/>
    <x v="0"/>
  </r>
  <r>
    <x v="0"/>
    <x v="6"/>
    <x v="6"/>
    <x v="27"/>
    <x v="27"/>
    <x v="27"/>
    <x v="15"/>
    <x v="90"/>
    <x v="83"/>
    <x v="43"/>
    <x v="109"/>
    <x v="47"/>
    <x v="77"/>
    <x v="0"/>
  </r>
  <r>
    <x v="0"/>
    <x v="6"/>
    <x v="6"/>
    <x v="31"/>
    <x v="31"/>
    <x v="31"/>
    <x v="16"/>
    <x v="91"/>
    <x v="92"/>
    <x v="81"/>
    <x v="106"/>
    <x v="39"/>
    <x v="70"/>
    <x v="0"/>
  </r>
  <r>
    <x v="0"/>
    <x v="6"/>
    <x v="6"/>
    <x v="25"/>
    <x v="25"/>
    <x v="25"/>
    <x v="17"/>
    <x v="92"/>
    <x v="18"/>
    <x v="46"/>
    <x v="110"/>
    <x v="3"/>
    <x v="50"/>
    <x v="0"/>
  </r>
  <r>
    <x v="0"/>
    <x v="6"/>
    <x v="6"/>
    <x v="14"/>
    <x v="14"/>
    <x v="14"/>
    <x v="17"/>
    <x v="92"/>
    <x v="18"/>
    <x v="50"/>
    <x v="111"/>
    <x v="52"/>
    <x v="62"/>
    <x v="0"/>
  </r>
  <r>
    <x v="0"/>
    <x v="6"/>
    <x v="6"/>
    <x v="15"/>
    <x v="15"/>
    <x v="15"/>
    <x v="17"/>
    <x v="92"/>
    <x v="18"/>
    <x v="44"/>
    <x v="112"/>
    <x v="53"/>
    <x v="21"/>
    <x v="0"/>
  </r>
  <r>
    <x v="0"/>
    <x v="6"/>
    <x v="6"/>
    <x v="12"/>
    <x v="12"/>
    <x v="12"/>
    <x v="17"/>
    <x v="92"/>
    <x v="18"/>
    <x v="38"/>
    <x v="113"/>
    <x v="27"/>
    <x v="73"/>
    <x v="0"/>
  </r>
  <r>
    <x v="0"/>
    <x v="6"/>
    <x v="6"/>
    <x v="13"/>
    <x v="13"/>
    <x v="13"/>
    <x v="17"/>
    <x v="92"/>
    <x v="18"/>
    <x v="56"/>
    <x v="114"/>
    <x v="39"/>
    <x v="70"/>
    <x v="0"/>
  </r>
  <r>
    <x v="0"/>
    <x v="7"/>
    <x v="7"/>
    <x v="0"/>
    <x v="0"/>
    <x v="0"/>
    <x v="0"/>
    <x v="93"/>
    <x v="93"/>
    <x v="82"/>
    <x v="115"/>
    <x v="40"/>
    <x v="37"/>
    <x v="0"/>
  </r>
  <r>
    <x v="0"/>
    <x v="7"/>
    <x v="7"/>
    <x v="11"/>
    <x v="11"/>
    <x v="11"/>
    <x v="1"/>
    <x v="83"/>
    <x v="94"/>
    <x v="83"/>
    <x v="116"/>
    <x v="39"/>
    <x v="78"/>
    <x v="0"/>
  </r>
  <r>
    <x v="0"/>
    <x v="7"/>
    <x v="7"/>
    <x v="1"/>
    <x v="1"/>
    <x v="1"/>
    <x v="2"/>
    <x v="94"/>
    <x v="95"/>
    <x v="79"/>
    <x v="117"/>
    <x v="45"/>
    <x v="79"/>
    <x v="0"/>
  </r>
  <r>
    <x v="0"/>
    <x v="7"/>
    <x v="7"/>
    <x v="10"/>
    <x v="10"/>
    <x v="10"/>
    <x v="3"/>
    <x v="88"/>
    <x v="96"/>
    <x v="84"/>
    <x v="118"/>
    <x v="39"/>
    <x v="78"/>
    <x v="0"/>
  </r>
  <r>
    <x v="0"/>
    <x v="7"/>
    <x v="7"/>
    <x v="2"/>
    <x v="2"/>
    <x v="2"/>
    <x v="4"/>
    <x v="72"/>
    <x v="97"/>
    <x v="64"/>
    <x v="119"/>
    <x v="38"/>
    <x v="80"/>
    <x v="0"/>
  </r>
  <r>
    <x v="0"/>
    <x v="7"/>
    <x v="7"/>
    <x v="3"/>
    <x v="3"/>
    <x v="3"/>
    <x v="4"/>
    <x v="72"/>
    <x v="97"/>
    <x v="55"/>
    <x v="120"/>
    <x v="40"/>
    <x v="37"/>
    <x v="0"/>
  </r>
  <r>
    <x v="0"/>
    <x v="7"/>
    <x v="7"/>
    <x v="8"/>
    <x v="8"/>
    <x v="8"/>
    <x v="6"/>
    <x v="91"/>
    <x v="4"/>
    <x v="85"/>
    <x v="121"/>
    <x v="38"/>
    <x v="80"/>
    <x v="0"/>
  </r>
  <r>
    <x v="0"/>
    <x v="7"/>
    <x v="7"/>
    <x v="27"/>
    <x v="27"/>
    <x v="27"/>
    <x v="7"/>
    <x v="58"/>
    <x v="98"/>
    <x v="25"/>
    <x v="105"/>
    <x v="3"/>
    <x v="81"/>
    <x v="0"/>
  </r>
  <r>
    <x v="0"/>
    <x v="7"/>
    <x v="7"/>
    <x v="4"/>
    <x v="4"/>
    <x v="4"/>
    <x v="8"/>
    <x v="59"/>
    <x v="99"/>
    <x v="86"/>
    <x v="122"/>
    <x v="54"/>
    <x v="82"/>
    <x v="0"/>
  </r>
  <r>
    <x v="0"/>
    <x v="7"/>
    <x v="7"/>
    <x v="5"/>
    <x v="5"/>
    <x v="5"/>
    <x v="9"/>
    <x v="43"/>
    <x v="100"/>
    <x v="44"/>
    <x v="123"/>
    <x v="42"/>
    <x v="83"/>
    <x v="0"/>
  </r>
  <r>
    <x v="0"/>
    <x v="7"/>
    <x v="7"/>
    <x v="31"/>
    <x v="31"/>
    <x v="31"/>
    <x v="10"/>
    <x v="45"/>
    <x v="101"/>
    <x v="43"/>
    <x v="103"/>
    <x v="42"/>
    <x v="83"/>
    <x v="0"/>
  </r>
  <r>
    <x v="0"/>
    <x v="7"/>
    <x v="7"/>
    <x v="7"/>
    <x v="7"/>
    <x v="7"/>
    <x v="10"/>
    <x v="45"/>
    <x v="101"/>
    <x v="72"/>
    <x v="124"/>
    <x v="46"/>
    <x v="84"/>
    <x v="0"/>
  </r>
  <r>
    <x v="0"/>
    <x v="7"/>
    <x v="7"/>
    <x v="6"/>
    <x v="6"/>
    <x v="6"/>
    <x v="10"/>
    <x v="45"/>
    <x v="101"/>
    <x v="25"/>
    <x v="105"/>
    <x v="22"/>
    <x v="29"/>
    <x v="0"/>
  </r>
  <r>
    <x v="0"/>
    <x v="7"/>
    <x v="7"/>
    <x v="15"/>
    <x v="15"/>
    <x v="15"/>
    <x v="13"/>
    <x v="46"/>
    <x v="102"/>
    <x v="58"/>
    <x v="9"/>
    <x v="22"/>
    <x v="29"/>
    <x v="0"/>
  </r>
  <r>
    <x v="0"/>
    <x v="7"/>
    <x v="7"/>
    <x v="12"/>
    <x v="12"/>
    <x v="12"/>
    <x v="14"/>
    <x v="47"/>
    <x v="103"/>
    <x v="43"/>
    <x v="103"/>
    <x v="38"/>
    <x v="80"/>
    <x v="0"/>
  </r>
  <r>
    <x v="0"/>
    <x v="7"/>
    <x v="7"/>
    <x v="9"/>
    <x v="9"/>
    <x v="9"/>
    <x v="19"/>
    <x v="52"/>
    <x v="104"/>
    <x v="35"/>
    <x v="125"/>
    <x v="44"/>
    <x v="85"/>
    <x v="0"/>
  </r>
  <r>
    <x v="0"/>
    <x v="7"/>
    <x v="7"/>
    <x v="25"/>
    <x v="25"/>
    <x v="25"/>
    <x v="19"/>
    <x v="52"/>
    <x v="104"/>
    <x v="51"/>
    <x v="96"/>
    <x v="41"/>
    <x v="77"/>
    <x v="0"/>
  </r>
  <r>
    <x v="0"/>
    <x v="7"/>
    <x v="7"/>
    <x v="32"/>
    <x v="32"/>
    <x v="32"/>
    <x v="16"/>
    <x v="61"/>
    <x v="63"/>
    <x v="47"/>
    <x v="126"/>
    <x v="41"/>
    <x v="77"/>
    <x v="0"/>
  </r>
  <r>
    <x v="0"/>
    <x v="7"/>
    <x v="7"/>
    <x v="13"/>
    <x v="13"/>
    <x v="13"/>
    <x v="17"/>
    <x v="62"/>
    <x v="38"/>
    <x v="45"/>
    <x v="4"/>
    <x v="39"/>
    <x v="78"/>
    <x v="0"/>
  </r>
  <r>
    <x v="0"/>
    <x v="7"/>
    <x v="7"/>
    <x v="18"/>
    <x v="18"/>
    <x v="18"/>
    <x v="18"/>
    <x v="63"/>
    <x v="105"/>
    <x v="45"/>
    <x v="4"/>
    <x v="38"/>
    <x v="80"/>
    <x v="0"/>
  </r>
  <r>
    <x v="0"/>
    <x v="8"/>
    <x v="8"/>
    <x v="0"/>
    <x v="0"/>
    <x v="0"/>
    <x v="0"/>
    <x v="95"/>
    <x v="106"/>
    <x v="40"/>
    <x v="127"/>
    <x v="27"/>
    <x v="86"/>
    <x v="0"/>
  </r>
  <r>
    <x v="0"/>
    <x v="8"/>
    <x v="8"/>
    <x v="12"/>
    <x v="12"/>
    <x v="12"/>
    <x v="1"/>
    <x v="90"/>
    <x v="107"/>
    <x v="38"/>
    <x v="128"/>
    <x v="46"/>
    <x v="87"/>
    <x v="0"/>
  </r>
  <r>
    <x v="0"/>
    <x v="8"/>
    <x v="8"/>
    <x v="4"/>
    <x v="4"/>
    <x v="4"/>
    <x v="2"/>
    <x v="91"/>
    <x v="108"/>
    <x v="67"/>
    <x v="66"/>
    <x v="51"/>
    <x v="88"/>
    <x v="0"/>
  </r>
  <r>
    <x v="0"/>
    <x v="8"/>
    <x v="8"/>
    <x v="5"/>
    <x v="5"/>
    <x v="5"/>
    <x v="2"/>
    <x v="91"/>
    <x v="108"/>
    <x v="85"/>
    <x v="129"/>
    <x v="38"/>
    <x v="48"/>
    <x v="0"/>
  </r>
  <r>
    <x v="0"/>
    <x v="8"/>
    <x v="8"/>
    <x v="3"/>
    <x v="3"/>
    <x v="3"/>
    <x v="4"/>
    <x v="92"/>
    <x v="109"/>
    <x v="81"/>
    <x v="130"/>
    <x v="38"/>
    <x v="48"/>
    <x v="0"/>
  </r>
  <r>
    <x v="0"/>
    <x v="8"/>
    <x v="8"/>
    <x v="7"/>
    <x v="7"/>
    <x v="7"/>
    <x v="5"/>
    <x v="57"/>
    <x v="110"/>
    <x v="87"/>
    <x v="131"/>
    <x v="22"/>
    <x v="89"/>
    <x v="0"/>
  </r>
  <r>
    <x v="0"/>
    <x v="8"/>
    <x v="8"/>
    <x v="2"/>
    <x v="2"/>
    <x v="2"/>
    <x v="6"/>
    <x v="43"/>
    <x v="5"/>
    <x v="57"/>
    <x v="132"/>
    <x v="38"/>
    <x v="48"/>
    <x v="0"/>
  </r>
  <r>
    <x v="0"/>
    <x v="8"/>
    <x v="8"/>
    <x v="13"/>
    <x v="13"/>
    <x v="13"/>
    <x v="7"/>
    <x v="60"/>
    <x v="22"/>
    <x v="46"/>
    <x v="28"/>
    <x v="44"/>
    <x v="21"/>
    <x v="0"/>
  </r>
  <r>
    <x v="0"/>
    <x v="8"/>
    <x v="8"/>
    <x v="9"/>
    <x v="9"/>
    <x v="9"/>
    <x v="8"/>
    <x v="46"/>
    <x v="111"/>
    <x v="59"/>
    <x v="133"/>
    <x v="41"/>
    <x v="90"/>
    <x v="0"/>
  </r>
  <r>
    <x v="0"/>
    <x v="8"/>
    <x v="8"/>
    <x v="18"/>
    <x v="18"/>
    <x v="18"/>
    <x v="9"/>
    <x v="49"/>
    <x v="112"/>
    <x v="58"/>
    <x v="134"/>
    <x v="39"/>
    <x v="91"/>
    <x v="0"/>
  </r>
  <r>
    <x v="0"/>
    <x v="8"/>
    <x v="8"/>
    <x v="6"/>
    <x v="6"/>
    <x v="6"/>
    <x v="10"/>
    <x v="50"/>
    <x v="25"/>
    <x v="35"/>
    <x v="135"/>
    <x v="41"/>
    <x v="90"/>
    <x v="0"/>
  </r>
  <r>
    <x v="0"/>
    <x v="8"/>
    <x v="8"/>
    <x v="14"/>
    <x v="14"/>
    <x v="14"/>
    <x v="11"/>
    <x v="52"/>
    <x v="113"/>
    <x v="65"/>
    <x v="45"/>
    <x v="46"/>
    <x v="87"/>
    <x v="0"/>
  </r>
  <r>
    <x v="0"/>
    <x v="8"/>
    <x v="8"/>
    <x v="10"/>
    <x v="10"/>
    <x v="10"/>
    <x v="11"/>
    <x v="52"/>
    <x v="113"/>
    <x v="59"/>
    <x v="133"/>
    <x v="40"/>
    <x v="37"/>
    <x v="0"/>
  </r>
  <r>
    <x v="0"/>
    <x v="8"/>
    <x v="8"/>
    <x v="16"/>
    <x v="16"/>
    <x v="16"/>
    <x v="13"/>
    <x v="74"/>
    <x v="114"/>
    <x v="60"/>
    <x v="113"/>
    <x v="53"/>
    <x v="92"/>
    <x v="0"/>
  </r>
  <r>
    <x v="0"/>
    <x v="8"/>
    <x v="8"/>
    <x v="17"/>
    <x v="17"/>
    <x v="17"/>
    <x v="14"/>
    <x v="61"/>
    <x v="48"/>
    <x v="65"/>
    <x v="45"/>
    <x v="45"/>
    <x v="93"/>
    <x v="0"/>
  </r>
  <r>
    <x v="0"/>
    <x v="8"/>
    <x v="8"/>
    <x v="8"/>
    <x v="8"/>
    <x v="8"/>
    <x v="14"/>
    <x v="61"/>
    <x v="48"/>
    <x v="88"/>
    <x v="13"/>
    <x v="39"/>
    <x v="91"/>
    <x v="0"/>
  </r>
  <r>
    <x v="0"/>
    <x v="8"/>
    <x v="8"/>
    <x v="1"/>
    <x v="1"/>
    <x v="1"/>
    <x v="15"/>
    <x v="75"/>
    <x v="115"/>
    <x v="47"/>
    <x v="136"/>
    <x v="22"/>
    <x v="89"/>
    <x v="0"/>
  </r>
  <r>
    <x v="0"/>
    <x v="8"/>
    <x v="8"/>
    <x v="19"/>
    <x v="19"/>
    <x v="19"/>
    <x v="16"/>
    <x v="62"/>
    <x v="116"/>
    <x v="66"/>
    <x v="137"/>
    <x v="27"/>
    <x v="86"/>
    <x v="0"/>
  </r>
  <r>
    <x v="0"/>
    <x v="8"/>
    <x v="8"/>
    <x v="21"/>
    <x v="21"/>
    <x v="21"/>
    <x v="17"/>
    <x v="63"/>
    <x v="14"/>
    <x v="86"/>
    <x v="138"/>
    <x v="11"/>
    <x v="94"/>
    <x v="0"/>
  </r>
  <r>
    <x v="0"/>
    <x v="8"/>
    <x v="8"/>
    <x v="33"/>
    <x v="33"/>
    <x v="33"/>
    <x v="18"/>
    <x v="67"/>
    <x v="16"/>
    <x v="65"/>
    <x v="45"/>
    <x v="42"/>
    <x v="95"/>
    <x v="0"/>
  </r>
  <r>
    <x v="0"/>
    <x v="9"/>
    <x v="9"/>
    <x v="0"/>
    <x v="0"/>
    <x v="0"/>
    <x v="0"/>
    <x v="39"/>
    <x v="117"/>
    <x v="40"/>
    <x v="139"/>
    <x v="3"/>
    <x v="96"/>
    <x v="0"/>
  </r>
  <r>
    <x v="0"/>
    <x v="9"/>
    <x v="9"/>
    <x v="5"/>
    <x v="5"/>
    <x v="5"/>
    <x v="1"/>
    <x v="96"/>
    <x v="118"/>
    <x v="64"/>
    <x v="140"/>
    <x v="22"/>
    <x v="65"/>
    <x v="0"/>
  </r>
  <r>
    <x v="0"/>
    <x v="9"/>
    <x v="9"/>
    <x v="9"/>
    <x v="9"/>
    <x v="9"/>
    <x v="2"/>
    <x v="48"/>
    <x v="119"/>
    <x v="35"/>
    <x v="132"/>
    <x v="27"/>
    <x v="97"/>
    <x v="0"/>
  </r>
  <r>
    <x v="0"/>
    <x v="9"/>
    <x v="9"/>
    <x v="1"/>
    <x v="1"/>
    <x v="1"/>
    <x v="2"/>
    <x v="48"/>
    <x v="119"/>
    <x v="89"/>
    <x v="141"/>
    <x v="37"/>
    <x v="98"/>
    <x v="0"/>
  </r>
  <r>
    <x v="0"/>
    <x v="9"/>
    <x v="9"/>
    <x v="8"/>
    <x v="8"/>
    <x v="8"/>
    <x v="2"/>
    <x v="48"/>
    <x v="119"/>
    <x v="25"/>
    <x v="142"/>
    <x v="39"/>
    <x v="99"/>
    <x v="0"/>
  </r>
  <r>
    <x v="0"/>
    <x v="9"/>
    <x v="9"/>
    <x v="4"/>
    <x v="4"/>
    <x v="4"/>
    <x v="5"/>
    <x v="51"/>
    <x v="71"/>
    <x v="68"/>
    <x v="143"/>
    <x v="55"/>
    <x v="100"/>
    <x v="0"/>
  </r>
  <r>
    <x v="0"/>
    <x v="9"/>
    <x v="9"/>
    <x v="3"/>
    <x v="3"/>
    <x v="3"/>
    <x v="5"/>
    <x v="51"/>
    <x v="71"/>
    <x v="58"/>
    <x v="144"/>
    <x v="40"/>
    <x v="37"/>
    <x v="0"/>
  </r>
  <r>
    <x v="0"/>
    <x v="9"/>
    <x v="9"/>
    <x v="18"/>
    <x v="18"/>
    <x v="18"/>
    <x v="7"/>
    <x v="74"/>
    <x v="99"/>
    <x v="45"/>
    <x v="26"/>
    <x v="22"/>
    <x v="65"/>
    <x v="0"/>
  </r>
  <r>
    <x v="0"/>
    <x v="9"/>
    <x v="9"/>
    <x v="12"/>
    <x v="12"/>
    <x v="12"/>
    <x v="8"/>
    <x v="75"/>
    <x v="88"/>
    <x v="45"/>
    <x v="26"/>
    <x v="42"/>
    <x v="101"/>
    <x v="0"/>
  </r>
  <r>
    <x v="0"/>
    <x v="9"/>
    <x v="9"/>
    <x v="2"/>
    <x v="2"/>
    <x v="2"/>
    <x v="9"/>
    <x v="62"/>
    <x v="7"/>
    <x v="51"/>
    <x v="145"/>
    <x v="38"/>
    <x v="102"/>
    <x v="0"/>
  </r>
  <r>
    <x v="0"/>
    <x v="9"/>
    <x v="9"/>
    <x v="10"/>
    <x v="10"/>
    <x v="10"/>
    <x v="10"/>
    <x v="63"/>
    <x v="120"/>
    <x v="61"/>
    <x v="146"/>
    <x v="39"/>
    <x v="99"/>
    <x v="0"/>
  </r>
  <r>
    <x v="0"/>
    <x v="9"/>
    <x v="9"/>
    <x v="6"/>
    <x v="6"/>
    <x v="6"/>
    <x v="11"/>
    <x v="67"/>
    <x v="59"/>
    <x v="66"/>
    <x v="147"/>
    <x v="41"/>
    <x v="103"/>
    <x v="0"/>
  </r>
  <r>
    <x v="0"/>
    <x v="9"/>
    <x v="9"/>
    <x v="14"/>
    <x v="14"/>
    <x v="14"/>
    <x v="12"/>
    <x v="68"/>
    <x v="121"/>
    <x v="66"/>
    <x v="147"/>
    <x v="22"/>
    <x v="65"/>
    <x v="0"/>
  </r>
  <r>
    <x v="0"/>
    <x v="9"/>
    <x v="9"/>
    <x v="13"/>
    <x v="13"/>
    <x v="13"/>
    <x v="13"/>
    <x v="76"/>
    <x v="30"/>
    <x v="73"/>
    <x v="148"/>
    <x v="41"/>
    <x v="103"/>
    <x v="0"/>
  </r>
  <r>
    <x v="0"/>
    <x v="9"/>
    <x v="9"/>
    <x v="16"/>
    <x v="16"/>
    <x v="16"/>
    <x v="14"/>
    <x v="69"/>
    <x v="122"/>
    <x v="74"/>
    <x v="149"/>
    <x v="46"/>
    <x v="104"/>
    <x v="0"/>
  </r>
  <r>
    <x v="0"/>
    <x v="9"/>
    <x v="9"/>
    <x v="29"/>
    <x v="29"/>
    <x v="29"/>
    <x v="19"/>
    <x v="70"/>
    <x v="123"/>
    <x v="86"/>
    <x v="150"/>
    <x v="45"/>
    <x v="105"/>
    <x v="0"/>
  </r>
  <r>
    <x v="0"/>
    <x v="9"/>
    <x v="9"/>
    <x v="34"/>
    <x v="34"/>
    <x v="34"/>
    <x v="19"/>
    <x v="70"/>
    <x v="123"/>
    <x v="48"/>
    <x v="76"/>
    <x v="42"/>
    <x v="101"/>
    <x v="0"/>
  </r>
  <r>
    <x v="0"/>
    <x v="9"/>
    <x v="9"/>
    <x v="17"/>
    <x v="17"/>
    <x v="17"/>
    <x v="16"/>
    <x v="97"/>
    <x v="16"/>
    <x v="74"/>
    <x v="149"/>
    <x v="27"/>
    <x v="97"/>
    <x v="0"/>
  </r>
  <r>
    <x v="0"/>
    <x v="9"/>
    <x v="9"/>
    <x v="25"/>
    <x v="25"/>
    <x v="25"/>
    <x v="16"/>
    <x v="97"/>
    <x v="16"/>
    <x v="86"/>
    <x v="150"/>
    <x v="41"/>
    <x v="103"/>
    <x v="0"/>
  </r>
  <r>
    <x v="0"/>
    <x v="9"/>
    <x v="9"/>
    <x v="21"/>
    <x v="21"/>
    <x v="21"/>
    <x v="18"/>
    <x v="98"/>
    <x v="124"/>
    <x v="90"/>
    <x v="151"/>
    <x v="46"/>
    <x v="104"/>
    <x v="0"/>
  </r>
  <r>
    <x v="0"/>
    <x v="9"/>
    <x v="9"/>
    <x v="31"/>
    <x v="31"/>
    <x v="31"/>
    <x v="18"/>
    <x v="98"/>
    <x v="124"/>
    <x v="91"/>
    <x v="152"/>
    <x v="44"/>
    <x v="106"/>
    <x v="0"/>
  </r>
  <r>
    <x v="0"/>
    <x v="9"/>
    <x v="9"/>
    <x v="7"/>
    <x v="7"/>
    <x v="7"/>
    <x v="18"/>
    <x v="98"/>
    <x v="124"/>
    <x v="73"/>
    <x v="148"/>
    <x v="39"/>
    <x v="99"/>
    <x v="0"/>
  </r>
  <r>
    <x v="0"/>
    <x v="9"/>
    <x v="9"/>
    <x v="35"/>
    <x v="35"/>
    <x v="35"/>
    <x v="18"/>
    <x v="98"/>
    <x v="124"/>
    <x v="92"/>
    <x v="153"/>
    <x v="40"/>
    <x v="37"/>
    <x v="0"/>
  </r>
  <r>
    <x v="0"/>
    <x v="10"/>
    <x v="10"/>
    <x v="4"/>
    <x v="4"/>
    <x v="4"/>
    <x v="0"/>
    <x v="61"/>
    <x v="125"/>
    <x v="60"/>
    <x v="142"/>
    <x v="27"/>
    <x v="107"/>
    <x v="0"/>
  </r>
  <r>
    <x v="0"/>
    <x v="10"/>
    <x v="10"/>
    <x v="19"/>
    <x v="19"/>
    <x v="19"/>
    <x v="1"/>
    <x v="69"/>
    <x v="126"/>
    <x v="66"/>
    <x v="154"/>
    <x v="42"/>
    <x v="108"/>
    <x v="0"/>
  </r>
  <r>
    <x v="0"/>
    <x v="10"/>
    <x v="10"/>
    <x v="13"/>
    <x v="13"/>
    <x v="13"/>
    <x v="1"/>
    <x v="69"/>
    <x v="126"/>
    <x v="67"/>
    <x v="155"/>
    <x v="39"/>
    <x v="109"/>
    <x v="0"/>
  </r>
  <r>
    <x v="0"/>
    <x v="10"/>
    <x v="10"/>
    <x v="36"/>
    <x v="36"/>
    <x v="36"/>
    <x v="3"/>
    <x v="70"/>
    <x v="75"/>
    <x v="73"/>
    <x v="156"/>
    <x v="44"/>
    <x v="110"/>
    <x v="0"/>
  </r>
  <r>
    <x v="0"/>
    <x v="10"/>
    <x v="10"/>
    <x v="0"/>
    <x v="0"/>
    <x v="0"/>
    <x v="4"/>
    <x v="97"/>
    <x v="127"/>
    <x v="67"/>
    <x v="155"/>
    <x v="40"/>
    <x v="37"/>
    <x v="0"/>
  </r>
  <r>
    <x v="0"/>
    <x v="10"/>
    <x v="10"/>
    <x v="28"/>
    <x v="28"/>
    <x v="28"/>
    <x v="5"/>
    <x v="98"/>
    <x v="128"/>
    <x v="66"/>
    <x v="154"/>
    <x v="40"/>
    <x v="37"/>
    <x v="0"/>
  </r>
  <r>
    <x v="0"/>
    <x v="10"/>
    <x v="10"/>
    <x v="2"/>
    <x v="2"/>
    <x v="2"/>
    <x v="5"/>
    <x v="98"/>
    <x v="128"/>
    <x v="48"/>
    <x v="157"/>
    <x v="38"/>
    <x v="111"/>
    <x v="0"/>
  </r>
  <r>
    <x v="0"/>
    <x v="10"/>
    <x v="10"/>
    <x v="3"/>
    <x v="3"/>
    <x v="3"/>
    <x v="5"/>
    <x v="98"/>
    <x v="128"/>
    <x v="66"/>
    <x v="154"/>
    <x v="40"/>
    <x v="37"/>
    <x v="0"/>
  </r>
  <r>
    <x v="0"/>
    <x v="10"/>
    <x v="10"/>
    <x v="32"/>
    <x v="32"/>
    <x v="32"/>
    <x v="8"/>
    <x v="99"/>
    <x v="129"/>
    <x v="73"/>
    <x v="156"/>
    <x v="38"/>
    <x v="111"/>
    <x v="0"/>
  </r>
  <r>
    <x v="0"/>
    <x v="10"/>
    <x v="10"/>
    <x v="17"/>
    <x v="17"/>
    <x v="17"/>
    <x v="9"/>
    <x v="100"/>
    <x v="130"/>
    <x v="89"/>
    <x v="158"/>
    <x v="40"/>
    <x v="37"/>
    <x v="0"/>
  </r>
  <r>
    <x v="0"/>
    <x v="10"/>
    <x v="10"/>
    <x v="23"/>
    <x v="23"/>
    <x v="23"/>
    <x v="9"/>
    <x v="100"/>
    <x v="130"/>
    <x v="91"/>
    <x v="133"/>
    <x v="38"/>
    <x v="111"/>
    <x v="0"/>
  </r>
  <r>
    <x v="0"/>
    <x v="10"/>
    <x v="10"/>
    <x v="9"/>
    <x v="9"/>
    <x v="9"/>
    <x v="11"/>
    <x v="101"/>
    <x v="131"/>
    <x v="91"/>
    <x v="133"/>
    <x v="40"/>
    <x v="37"/>
    <x v="0"/>
  </r>
  <r>
    <x v="0"/>
    <x v="10"/>
    <x v="10"/>
    <x v="7"/>
    <x v="7"/>
    <x v="7"/>
    <x v="12"/>
    <x v="102"/>
    <x v="45"/>
    <x v="86"/>
    <x v="159"/>
    <x v="40"/>
    <x v="37"/>
    <x v="0"/>
  </r>
  <r>
    <x v="0"/>
    <x v="10"/>
    <x v="10"/>
    <x v="14"/>
    <x v="14"/>
    <x v="14"/>
    <x v="12"/>
    <x v="102"/>
    <x v="45"/>
    <x v="49"/>
    <x v="64"/>
    <x v="38"/>
    <x v="111"/>
    <x v="0"/>
  </r>
  <r>
    <x v="0"/>
    <x v="10"/>
    <x v="10"/>
    <x v="6"/>
    <x v="6"/>
    <x v="6"/>
    <x v="12"/>
    <x v="102"/>
    <x v="45"/>
    <x v="86"/>
    <x v="159"/>
    <x v="40"/>
    <x v="37"/>
    <x v="0"/>
  </r>
  <r>
    <x v="0"/>
    <x v="10"/>
    <x v="10"/>
    <x v="21"/>
    <x v="21"/>
    <x v="21"/>
    <x v="19"/>
    <x v="103"/>
    <x v="13"/>
    <x v="93"/>
    <x v="160"/>
    <x v="39"/>
    <x v="109"/>
    <x v="0"/>
  </r>
  <r>
    <x v="0"/>
    <x v="10"/>
    <x v="10"/>
    <x v="37"/>
    <x v="37"/>
    <x v="37"/>
    <x v="19"/>
    <x v="103"/>
    <x v="13"/>
    <x v="92"/>
    <x v="153"/>
    <x v="41"/>
    <x v="112"/>
    <x v="0"/>
  </r>
  <r>
    <x v="0"/>
    <x v="10"/>
    <x v="10"/>
    <x v="27"/>
    <x v="27"/>
    <x v="27"/>
    <x v="19"/>
    <x v="103"/>
    <x v="13"/>
    <x v="49"/>
    <x v="64"/>
    <x v="40"/>
    <x v="37"/>
    <x v="0"/>
  </r>
  <r>
    <x v="0"/>
    <x v="10"/>
    <x v="10"/>
    <x v="31"/>
    <x v="31"/>
    <x v="31"/>
    <x v="19"/>
    <x v="103"/>
    <x v="13"/>
    <x v="49"/>
    <x v="64"/>
    <x v="40"/>
    <x v="37"/>
    <x v="0"/>
  </r>
  <r>
    <x v="0"/>
    <x v="10"/>
    <x v="10"/>
    <x v="33"/>
    <x v="33"/>
    <x v="33"/>
    <x v="19"/>
    <x v="103"/>
    <x v="13"/>
    <x v="49"/>
    <x v="64"/>
    <x v="40"/>
    <x v="37"/>
    <x v="0"/>
  </r>
  <r>
    <x v="0"/>
    <x v="11"/>
    <x v="11"/>
    <x v="0"/>
    <x v="0"/>
    <x v="0"/>
    <x v="0"/>
    <x v="47"/>
    <x v="132"/>
    <x v="43"/>
    <x v="161"/>
    <x v="38"/>
    <x v="113"/>
    <x v="0"/>
  </r>
  <r>
    <x v="0"/>
    <x v="11"/>
    <x v="11"/>
    <x v="4"/>
    <x v="4"/>
    <x v="4"/>
    <x v="1"/>
    <x v="52"/>
    <x v="133"/>
    <x v="73"/>
    <x v="162"/>
    <x v="26"/>
    <x v="114"/>
    <x v="0"/>
  </r>
  <r>
    <x v="0"/>
    <x v="11"/>
    <x v="11"/>
    <x v="13"/>
    <x v="13"/>
    <x v="13"/>
    <x v="2"/>
    <x v="68"/>
    <x v="134"/>
    <x v="47"/>
    <x v="163"/>
    <x v="38"/>
    <x v="113"/>
    <x v="0"/>
  </r>
  <r>
    <x v="0"/>
    <x v="11"/>
    <x v="11"/>
    <x v="2"/>
    <x v="2"/>
    <x v="2"/>
    <x v="3"/>
    <x v="69"/>
    <x v="135"/>
    <x v="60"/>
    <x v="164"/>
    <x v="38"/>
    <x v="113"/>
    <x v="0"/>
  </r>
  <r>
    <x v="0"/>
    <x v="11"/>
    <x v="11"/>
    <x v="3"/>
    <x v="3"/>
    <x v="3"/>
    <x v="3"/>
    <x v="69"/>
    <x v="135"/>
    <x v="65"/>
    <x v="165"/>
    <x v="40"/>
    <x v="37"/>
    <x v="0"/>
  </r>
  <r>
    <x v="0"/>
    <x v="11"/>
    <x v="11"/>
    <x v="5"/>
    <x v="5"/>
    <x v="5"/>
    <x v="5"/>
    <x v="97"/>
    <x v="136"/>
    <x v="67"/>
    <x v="166"/>
    <x v="40"/>
    <x v="37"/>
    <x v="0"/>
  </r>
  <r>
    <x v="0"/>
    <x v="11"/>
    <x v="11"/>
    <x v="17"/>
    <x v="17"/>
    <x v="17"/>
    <x v="6"/>
    <x v="98"/>
    <x v="6"/>
    <x v="86"/>
    <x v="136"/>
    <x v="22"/>
    <x v="115"/>
    <x v="0"/>
  </r>
  <r>
    <x v="0"/>
    <x v="11"/>
    <x v="11"/>
    <x v="6"/>
    <x v="6"/>
    <x v="6"/>
    <x v="6"/>
    <x v="98"/>
    <x v="6"/>
    <x v="66"/>
    <x v="167"/>
    <x v="40"/>
    <x v="37"/>
    <x v="0"/>
  </r>
  <r>
    <x v="0"/>
    <x v="11"/>
    <x v="11"/>
    <x v="1"/>
    <x v="1"/>
    <x v="1"/>
    <x v="8"/>
    <x v="99"/>
    <x v="137"/>
    <x v="48"/>
    <x v="46"/>
    <x v="40"/>
    <x v="37"/>
    <x v="0"/>
  </r>
  <r>
    <x v="0"/>
    <x v="11"/>
    <x v="11"/>
    <x v="7"/>
    <x v="7"/>
    <x v="7"/>
    <x v="9"/>
    <x v="104"/>
    <x v="45"/>
    <x v="86"/>
    <x v="136"/>
    <x v="39"/>
    <x v="116"/>
    <x v="1"/>
  </r>
  <r>
    <x v="0"/>
    <x v="11"/>
    <x v="11"/>
    <x v="10"/>
    <x v="10"/>
    <x v="10"/>
    <x v="9"/>
    <x v="104"/>
    <x v="45"/>
    <x v="73"/>
    <x v="162"/>
    <x v="40"/>
    <x v="37"/>
    <x v="0"/>
  </r>
  <r>
    <x v="0"/>
    <x v="11"/>
    <x v="11"/>
    <x v="14"/>
    <x v="14"/>
    <x v="14"/>
    <x v="11"/>
    <x v="100"/>
    <x v="121"/>
    <x v="91"/>
    <x v="168"/>
    <x v="38"/>
    <x v="113"/>
    <x v="0"/>
  </r>
  <r>
    <x v="0"/>
    <x v="11"/>
    <x v="11"/>
    <x v="31"/>
    <x v="31"/>
    <x v="31"/>
    <x v="12"/>
    <x v="101"/>
    <x v="82"/>
    <x v="86"/>
    <x v="136"/>
    <x v="38"/>
    <x v="113"/>
    <x v="0"/>
  </r>
  <r>
    <x v="0"/>
    <x v="11"/>
    <x v="11"/>
    <x v="15"/>
    <x v="15"/>
    <x v="15"/>
    <x v="12"/>
    <x v="101"/>
    <x v="82"/>
    <x v="91"/>
    <x v="168"/>
    <x v="40"/>
    <x v="37"/>
    <x v="0"/>
  </r>
  <r>
    <x v="0"/>
    <x v="11"/>
    <x v="11"/>
    <x v="32"/>
    <x v="32"/>
    <x v="32"/>
    <x v="14"/>
    <x v="102"/>
    <x v="15"/>
    <x v="86"/>
    <x v="136"/>
    <x v="40"/>
    <x v="37"/>
    <x v="0"/>
  </r>
  <r>
    <x v="0"/>
    <x v="11"/>
    <x v="11"/>
    <x v="29"/>
    <x v="29"/>
    <x v="29"/>
    <x v="14"/>
    <x v="102"/>
    <x v="15"/>
    <x v="49"/>
    <x v="169"/>
    <x v="38"/>
    <x v="113"/>
    <x v="0"/>
  </r>
  <r>
    <x v="0"/>
    <x v="11"/>
    <x v="11"/>
    <x v="26"/>
    <x v="26"/>
    <x v="26"/>
    <x v="14"/>
    <x v="102"/>
    <x v="15"/>
    <x v="49"/>
    <x v="169"/>
    <x v="38"/>
    <x v="113"/>
    <x v="0"/>
  </r>
  <r>
    <x v="0"/>
    <x v="11"/>
    <x v="11"/>
    <x v="33"/>
    <x v="33"/>
    <x v="33"/>
    <x v="14"/>
    <x v="102"/>
    <x v="15"/>
    <x v="68"/>
    <x v="170"/>
    <x v="44"/>
    <x v="117"/>
    <x v="0"/>
  </r>
  <r>
    <x v="0"/>
    <x v="11"/>
    <x v="11"/>
    <x v="19"/>
    <x v="19"/>
    <x v="19"/>
    <x v="14"/>
    <x v="102"/>
    <x v="15"/>
    <x v="74"/>
    <x v="37"/>
    <x v="39"/>
    <x v="116"/>
    <x v="0"/>
  </r>
  <r>
    <x v="0"/>
    <x v="11"/>
    <x v="11"/>
    <x v="35"/>
    <x v="35"/>
    <x v="35"/>
    <x v="14"/>
    <x v="102"/>
    <x v="15"/>
    <x v="92"/>
    <x v="153"/>
    <x v="40"/>
    <x v="37"/>
    <x v="0"/>
  </r>
  <r>
    <x v="0"/>
    <x v="12"/>
    <x v="12"/>
    <x v="4"/>
    <x v="4"/>
    <x v="4"/>
    <x v="0"/>
    <x v="100"/>
    <x v="138"/>
    <x v="49"/>
    <x v="171"/>
    <x v="42"/>
    <x v="118"/>
    <x v="0"/>
  </r>
  <r>
    <x v="0"/>
    <x v="12"/>
    <x v="12"/>
    <x v="0"/>
    <x v="0"/>
    <x v="0"/>
    <x v="1"/>
    <x v="103"/>
    <x v="139"/>
    <x v="49"/>
    <x v="171"/>
    <x v="40"/>
    <x v="37"/>
    <x v="0"/>
  </r>
  <r>
    <x v="0"/>
    <x v="12"/>
    <x v="12"/>
    <x v="19"/>
    <x v="19"/>
    <x v="19"/>
    <x v="2"/>
    <x v="105"/>
    <x v="140"/>
    <x v="90"/>
    <x v="172"/>
    <x v="42"/>
    <x v="118"/>
    <x v="0"/>
  </r>
  <r>
    <x v="0"/>
    <x v="12"/>
    <x v="12"/>
    <x v="2"/>
    <x v="2"/>
    <x v="2"/>
    <x v="2"/>
    <x v="105"/>
    <x v="140"/>
    <x v="74"/>
    <x v="173"/>
    <x v="40"/>
    <x v="37"/>
    <x v="0"/>
  </r>
  <r>
    <x v="0"/>
    <x v="12"/>
    <x v="12"/>
    <x v="6"/>
    <x v="6"/>
    <x v="6"/>
    <x v="4"/>
    <x v="106"/>
    <x v="141"/>
    <x v="68"/>
    <x v="84"/>
    <x v="40"/>
    <x v="37"/>
    <x v="0"/>
  </r>
  <r>
    <x v="0"/>
    <x v="12"/>
    <x v="12"/>
    <x v="21"/>
    <x v="21"/>
    <x v="21"/>
    <x v="5"/>
    <x v="107"/>
    <x v="142"/>
    <x v="68"/>
    <x v="84"/>
    <x v="40"/>
    <x v="37"/>
    <x v="0"/>
  </r>
  <r>
    <x v="0"/>
    <x v="12"/>
    <x v="12"/>
    <x v="38"/>
    <x v="38"/>
    <x v="38"/>
    <x v="5"/>
    <x v="107"/>
    <x v="142"/>
    <x v="68"/>
    <x v="84"/>
    <x v="40"/>
    <x v="37"/>
    <x v="0"/>
  </r>
  <r>
    <x v="0"/>
    <x v="12"/>
    <x v="12"/>
    <x v="31"/>
    <x v="31"/>
    <x v="31"/>
    <x v="5"/>
    <x v="107"/>
    <x v="142"/>
    <x v="90"/>
    <x v="172"/>
    <x v="38"/>
    <x v="119"/>
    <x v="0"/>
  </r>
  <r>
    <x v="0"/>
    <x v="12"/>
    <x v="12"/>
    <x v="7"/>
    <x v="7"/>
    <x v="7"/>
    <x v="5"/>
    <x v="107"/>
    <x v="142"/>
    <x v="68"/>
    <x v="84"/>
    <x v="40"/>
    <x v="37"/>
    <x v="0"/>
  </r>
  <r>
    <x v="0"/>
    <x v="12"/>
    <x v="12"/>
    <x v="8"/>
    <x v="8"/>
    <x v="8"/>
    <x v="5"/>
    <x v="107"/>
    <x v="142"/>
    <x v="90"/>
    <x v="172"/>
    <x v="38"/>
    <x v="119"/>
    <x v="0"/>
  </r>
  <r>
    <x v="0"/>
    <x v="12"/>
    <x v="12"/>
    <x v="3"/>
    <x v="3"/>
    <x v="3"/>
    <x v="5"/>
    <x v="107"/>
    <x v="142"/>
    <x v="68"/>
    <x v="84"/>
    <x v="40"/>
    <x v="37"/>
    <x v="0"/>
  </r>
  <r>
    <x v="0"/>
    <x v="12"/>
    <x v="12"/>
    <x v="35"/>
    <x v="35"/>
    <x v="35"/>
    <x v="5"/>
    <x v="107"/>
    <x v="142"/>
    <x v="92"/>
    <x v="153"/>
    <x v="40"/>
    <x v="37"/>
    <x v="0"/>
  </r>
  <r>
    <x v="0"/>
    <x v="12"/>
    <x v="12"/>
    <x v="39"/>
    <x v="39"/>
    <x v="39"/>
    <x v="5"/>
    <x v="107"/>
    <x v="142"/>
    <x v="92"/>
    <x v="153"/>
    <x v="39"/>
    <x v="120"/>
    <x v="0"/>
  </r>
  <r>
    <x v="0"/>
    <x v="12"/>
    <x v="12"/>
    <x v="40"/>
    <x v="40"/>
    <x v="40"/>
    <x v="13"/>
    <x v="108"/>
    <x v="30"/>
    <x v="90"/>
    <x v="172"/>
    <x v="40"/>
    <x v="37"/>
    <x v="0"/>
  </r>
  <r>
    <x v="0"/>
    <x v="12"/>
    <x v="12"/>
    <x v="41"/>
    <x v="41"/>
    <x v="41"/>
    <x v="13"/>
    <x v="108"/>
    <x v="30"/>
    <x v="90"/>
    <x v="172"/>
    <x v="40"/>
    <x v="37"/>
    <x v="0"/>
  </r>
  <r>
    <x v="0"/>
    <x v="12"/>
    <x v="12"/>
    <x v="29"/>
    <x v="29"/>
    <x v="29"/>
    <x v="13"/>
    <x v="108"/>
    <x v="30"/>
    <x v="90"/>
    <x v="172"/>
    <x v="40"/>
    <x v="37"/>
    <x v="0"/>
  </r>
  <r>
    <x v="0"/>
    <x v="12"/>
    <x v="12"/>
    <x v="42"/>
    <x v="42"/>
    <x v="42"/>
    <x v="13"/>
    <x v="108"/>
    <x v="30"/>
    <x v="90"/>
    <x v="172"/>
    <x v="40"/>
    <x v="37"/>
    <x v="0"/>
  </r>
  <r>
    <x v="0"/>
    <x v="12"/>
    <x v="12"/>
    <x v="43"/>
    <x v="43"/>
    <x v="43"/>
    <x v="13"/>
    <x v="108"/>
    <x v="30"/>
    <x v="90"/>
    <x v="172"/>
    <x v="40"/>
    <x v="37"/>
    <x v="0"/>
  </r>
  <r>
    <x v="0"/>
    <x v="12"/>
    <x v="12"/>
    <x v="44"/>
    <x v="44"/>
    <x v="44"/>
    <x v="13"/>
    <x v="108"/>
    <x v="30"/>
    <x v="92"/>
    <x v="153"/>
    <x v="39"/>
    <x v="120"/>
    <x v="0"/>
  </r>
  <r>
    <x v="0"/>
    <x v="12"/>
    <x v="12"/>
    <x v="45"/>
    <x v="45"/>
    <x v="45"/>
    <x v="13"/>
    <x v="108"/>
    <x v="30"/>
    <x v="90"/>
    <x v="172"/>
    <x v="40"/>
    <x v="37"/>
    <x v="0"/>
  </r>
  <r>
    <x v="0"/>
    <x v="12"/>
    <x v="12"/>
    <x v="46"/>
    <x v="46"/>
    <x v="46"/>
    <x v="13"/>
    <x v="108"/>
    <x v="30"/>
    <x v="90"/>
    <x v="172"/>
    <x v="40"/>
    <x v="37"/>
    <x v="0"/>
  </r>
  <r>
    <x v="0"/>
    <x v="12"/>
    <x v="12"/>
    <x v="47"/>
    <x v="47"/>
    <x v="47"/>
    <x v="13"/>
    <x v="108"/>
    <x v="30"/>
    <x v="94"/>
    <x v="174"/>
    <x v="38"/>
    <x v="119"/>
    <x v="0"/>
  </r>
  <r>
    <x v="0"/>
    <x v="12"/>
    <x v="12"/>
    <x v="48"/>
    <x v="48"/>
    <x v="48"/>
    <x v="13"/>
    <x v="108"/>
    <x v="30"/>
    <x v="94"/>
    <x v="174"/>
    <x v="38"/>
    <x v="119"/>
    <x v="0"/>
  </r>
  <r>
    <x v="0"/>
    <x v="12"/>
    <x v="12"/>
    <x v="49"/>
    <x v="49"/>
    <x v="49"/>
    <x v="13"/>
    <x v="108"/>
    <x v="30"/>
    <x v="92"/>
    <x v="153"/>
    <x v="39"/>
    <x v="120"/>
    <x v="0"/>
  </r>
  <r>
    <x v="0"/>
    <x v="12"/>
    <x v="12"/>
    <x v="50"/>
    <x v="50"/>
    <x v="50"/>
    <x v="13"/>
    <x v="108"/>
    <x v="30"/>
    <x v="90"/>
    <x v="172"/>
    <x v="40"/>
    <x v="37"/>
    <x v="0"/>
  </r>
  <r>
    <x v="0"/>
    <x v="12"/>
    <x v="12"/>
    <x v="51"/>
    <x v="51"/>
    <x v="51"/>
    <x v="13"/>
    <x v="108"/>
    <x v="30"/>
    <x v="90"/>
    <x v="172"/>
    <x v="40"/>
    <x v="37"/>
    <x v="0"/>
  </r>
  <r>
    <x v="0"/>
    <x v="12"/>
    <x v="12"/>
    <x v="5"/>
    <x v="5"/>
    <x v="5"/>
    <x v="13"/>
    <x v="108"/>
    <x v="30"/>
    <x v="90"/>
    <x v="172"/>
    <x v="40"/>
    <x v="37"/>
    <x v="0"/>
  </r>
  <r>
    <x v="0"/>
    <x v="12"/>
    <x v="12"/>
    <x v="52"/>
    <x v="52"/>
    <x v="52"/>
    <x v="13"/>
    <x v="108"/>
    <x v="30"/>
    <x v="94"/>
    <x v="174"/>
    <x v="38"/>
    <x v="119"/>
    <x v="0"/>
  </r>
  <r>
    <x v="0"/>
    <x v="12"/>
    <x v="12"/>
    <x v="13"/>
    <x v="13"/>
    <x v="13"/>
    <x v="13"/>
    <x v="108"/>
    <x v="30"/>
    <x v="90"/>
    <x v="172"/>
    <x v="40"/>
    <x v="37"/>
    <x v="0"/>
  </r>
  <r>
    <x v="0"/>
    <x v="13"/>
    <x v="13"/>
    <x v="6"/>
    <x v="6"/>
    <x v="6"/>
    <x v="0"/>
    <x v="75"/>
    <x v="143"/>
    <x v="88"/>
    <x v="175"/>
    <x v="38"/>
    <x v="121"/>
    <x v="0"/>
  </r>
  <r>
    <x v="0"/>
    <x v="13"/>
    <x v="13"/>
    <x v="7"/>
    <x v="7"/>
    <x v="7"/>
    <x v="1"/>
    <x v="97"/>
    <x v="144"/>
    <x v="48"/>
    <x v="176"/>
    <x v="39"/>
    <x v="122"/>
    <x v="0"/>
  </r>
  <r>
    <x v="0"/>
    <x v="13"/>
    <x v="13"/>
    <x v="31"/>
    <x v="31"/>
    <x v="31"/>
    <x v="2"/>
    <x v="99"/>
    <x v="145"/>
    <x v="86"/>
    <x v="177"/>
    <x v="44"/>
    <x v="123"/>
    <x v="0"/>
  </r>
  <r>
    <x v="0"/>
    <x v="13"/>
    <x v="13"/>
    <x v="2"/>
    <x v="2"/>
    <x v="2"/>
    <x v="3"/>
    <x v="100"/>
    <x v="146"/>
    <x v="89"/>
    <x v="178"/>
    <x v="40"/>
    <x v="37"/>
    <x v="0"/>
  </r>
  <r>
    <x v="0"/>
    <x v="13"/>
    <x v="13"/>
    <x v="53"/>
    <x v="53"/>
    <x v="53"/>
    <x v="4"/>
    <x v="105"/>
    <x v="147"/>
    <x v="74"/>
    <x v="179"/>
    <x v="40"/>
    <x v="37"/>
    <x v="0"/>
  </r>
  <r>
    <x v="0"/>
    <x v="13"/>
    <x v="13"/>
    <x v="54"/>
    <x v="54"/>
    <x v="54"/>
    <x v="4"/>
    <x v="105"/>
    <x v="147"/>
    <x v="74"/>
    <x v="179"/>
    <x v="40"/>
    <x v="37"/>
    <x v="0"/>
  </r>
  <r>
    <x v="0"/>
    <x v="13"/>
    <x v="13"/>
    <x v="55"/>
    <x v="55"/>
    <x v="55"/>
    <x v="4"/>
    <x v="105"/>
    <x v="147"/>
    <x v="68"/>
    <x v="180"/>
    <x v="39"/>
    <x v="122"/>
    <x v="0"/>
  </r>
  <r>
    <x v="0"/>
    <x v="13"/>
    <x v="13"/>
    <x v="10"/>
    <x v="10"/>
    <x v="10"/>
    <x v="4"/>
    <x v="105"/>
    <x v="147"/>
    <x v="74"/>
    <x v="179"/>
    <x v="40"/>
    <x v="37"/>
    <x v="0"/>
  </r>
  <r>
    <x v="0"/>
    <x v="13"/>
    <x v="13"/>
    <x v="21"/>
    <x v="21"/>
    <x v="21"/>
    <x v="8"/>
    <x v="106"/>
    <x v="45"/>
    <x v="94"/>
    <x v="38"/>
    <x v="42"/>
    <x v="124"/>
    <x v="0"/>
  </r>
  <r>
    <x v="0"/>
    <x v="13"/>
    <x v="13"/>
    <x v="32"/>
    <x v="32"/>
    <x v="32"/>
    <x v="8"/>
    <x v="106"/>
    <x v="45"/>
    <x v="68"/>
    <x v="180"/>
    <x v="38"/>
    <x v="121"/>
    <x v="0"/>
  </r>
  <r>
    <x v="0"/>
    <x v="13"/>
    <x v="13"/>
    <x v="56"/>
    <x v="56"/>
    <x v="56"/>
    <x v="8"/>
    <x v="106"/>
    <x v="45"/>
    <x v="93"/>
    <x v="181"/>
    <x v="40"/>
    <x v="37"/>
    <x v="0"/>
  </r>
  <r>
    <x v="0"/>
    <x v="13"/>
    <x v="13"/>
    <x v="4"/>
    <x v="4"/>
    <x v="4"/>
    <x v="11"/>
    <x v="107"/>
    <x v="148"/>
    <x v="94"/>
    <x v="38"/>
    <x v="39"/>
    <x v="122"/>
    <x v="0"/>
  </r>
  <r>
    <x v="0"/>
    <x v="13"/>
    <x v="13"/>
    <x v="40"/>
    <x v="40"/>
    <x v="40"/>
    <x v="11"/>
    <x v="107"/>
    <x v="148"/>
    <x v="90"/>
    <x v="182"/>
    <x v="38"/>
    <x v="121"/>
    <x v="0"/>
  </r>
  <r>
    <x v="0"/>
    <x v="13"/>
    <x v="13"/>
    <x v="57"/>
    <x v="57"/>
    <x v="57"/>
    <x v="11"/>
    <x v="107"/>
    <x v="148"/>
    <x v="90"/>
    <x v="182"/>
    <x v="38"/>
    <x v="121"/>
    <x v="0"/>
  </r>
  <r>
    <x v="0"/>
    <x v="13"/>
    <x v="13"/>
    <x v="58"/>
    <x v="58"/>
    <x v="58"/>
    <x v="11"/>
    <x v="107"/>
    <x v="148"/>
    <x v="90"/>
    <x v="182"/>
    <x v="38"/>
    <x v="121"/>
    <x v="0"/>
  </r>
  <r>
    <x v="0"/>
    <x v="13"/>
    <x v="13"/>
    <x v="59"/>
    <x v="59"/>
    <x v="59"/>
    <x v="11"/>
    <x v="107"/>
    <x v="148"/>
    <x v="68"/>
    <x v="180"/>
    <x v="40"/>
    <x v="37"/>
    <x v="0"/>
  </r>
  <r>
    <x v="0"/>
    <x v="13"/>
    <x v="13"/>
    <x v="43"/>
    <x v="43"/>
    <x v="43"/>
    <x v="11"/>
    <x v="107"/>
    <x v="148"/>
    <x v="90"/>
    <x v="182"/>
    <x v="38"/>
    <x v="121"/>
    <x v="0"/>
  </r>
  <r>
    <x v="0"/>
    <x v="13"/>
    <x v="13"/>
    <x v="60"/>
    <x v="60"/>
    <x v="60"/>
    <x v="11"/>
    <x v="107"/>
    <x v="148"/>
    <x v="90"/>
    <x v="182"/>
    <x v="38"/>
    <x v="121"/>
    <x v="0"/>
  </r>
  <r>
    <x v="0"/>
    <x v="13"/>
    <x v="13"/>
    <x v="14"/>
    <x v="14"/>
    <x v="14"/>
    <x v="11"/>
    <x v="107"/>
    <x v="148"/>
    <x v="68"/>
    <x v="180"/>
    <x v="40"/>
    <x v="37"/>
    <x v="0"/>
  </r>
  <r>
    <x v="0"/>
    <x v="13"/>
    <x v="13"/>
    <x v="1"/>
    <x v="1"/>
    <x v="1"/>
    <x v="11"/>
    <x v="107"/>
    <x v="148"/>
    <x v="90"/>
    <x v="182"/>
    <x v="38"/>
    <x v="121"/>
    <x v="0"/>
  </r>
  <r>
    <x v="0"/>
    <x v="13"/>
    <x v="13"/>
    <x v="61"/>
    <x v="61"/>
    <x v="61"/>
    <x v="11"/>
    <x v="107"/>
    <x v="148"/>
    <x v="90"/>
    <x v="182"/>
    <x v="38"/>
    <x v="121"/>
    <x v="0"/>
  </r>
  <r>
    <x v="0"/>
    <x v="13"/>
    <x v="13"/>
    <x v="3"/>
    <x v="3"/>
    <x v="3"/>
    <x v="11"/>
    <x v="107"/>
    <x v="148"/>
    <x v="68"/>
    <x v="180"/>
    <x v="40"/>
    <x v="37"/>
    <x v="0"/>
  </r>
  <r>
    <x v="0"/>
    <x v="13"/>
    <x v="13"/>
    <x v="5"/>
    <x v="5"/>
    <x v="5"/>
    <x v="11"/>
    <x v="107"/>
    <x v="148"/>
    <x v="68"/>
    <x v="180"/>
    <x v="40"/>
    <x v="37"/>
    <x v="0"/>
  </r>
  <r>
    <x v="0"/>
    <x v="13"/>
    <x v="13"/>
    <x v="62"/>
    <x v="62"/>
    <x v="62"/>
    <x v="11"/>
    <x v="107"/>
    <x v="148"/>
    <x v="68"/>
    <x v="180"/>
    <x v="40"/>
    <x v="37"/>
    <x v="0"/>
  </r>
  <r>
    <x v="0"/>
    <x v="14"/>
    <x v="14"/>
    <x v="2"/>
    <x v="2"/>
    <x v="2"/>
    <x v="0"/>
    <x v="49"/>
    <x v="149"/>
    <x v="59"/>
    <x v="183"/>
    <x v="42"/>
    <x v="125"/>
    <x v="0"/>
  </r>
  <r>
    <x v="0"/>
    <x v="14"/>
    <x v="14"/>
    <x v="7"/>
    <x v="7"/>
    <x v="7"/>
    <x v="1"/>
    <x v="75"/>
    <x v="150"/>
    <x v="45"/>
    <x v="184"/>
    <x v="42"/>
    <x v="125"/>
    <x v="0"/>
  </r>
  <r>
    <x v="0"/>
    <x v="14"/>
    <x v="14"/>
    <x v="1"/>
    <x v="1"/>
    <x v="1"/>
    <x v="2"/>
    <x v="68"/>
    <x v="151"/>
    <x v="67"/>
    <x v="185"/>
    <x v="44"/>
    <x v="126"/>
    <x v="0"/>
  </r>
  <r>
    <x v="0"/>
    <x v="14"/>
    <x v="14"/>
    <x v="0"/>
    <x v="0"/>
    <x v="0"/>
    <x v="2"/>
    <x v="68"/>
    <x v="151"/>
    <x v="47"/>
    <x v="186"/>
    <x v="38"/>
    <x v="127"/>
    <x v="0"/>
  </r>
  <r>
    <x v="0"/>
    <x v="14"/>
    <x v="14"/>
    <x v="3"/>
    <x v="3"/>
    <x v="3"/>
    <x v="4"/>
    <x v="69"/>
    <x v="152"/>
    <x v="65"/>
    <x v="187"/>
    <x v="40"/>
    <x v="37"/>
    <x v="0"/>
  </r>
  <r>
    <x v="0"/>
    <x v="14"/>
    <x v="14"/>
    <x v="5"/>
    <x v="5"/>
    <x v="5"/>
    <x v="5"/>
    <x v="70"/>
    <x v="153"/>
    <x v="67"/>
    <x v="185"/>
    <x v="38"/>
    <x v="127"/>
    <x v="0"/>
  </r>
  <r>
    <x v="0"/>
    <x v="14"/>
    <x v="14"/>
    <x v="19"/>
    <x v="19"/>
    <x v="19"/>
    <x v="6"/>
    <x v="97"/>
    <x v="56"/>
    <x v="49"/>
    <x v="188"/>
    <x v="45"/>
    <x v="128"/>
    <x v="0"/>
  </r>
  <r>
    <x v="0"/>
    <x v="14"/>
    <x v="14"/>
    <x v="6"/>
    <x v="6"/>
    <x v="6"/>
    <x v="6"/>
    <x v="97"/>
    <x v="56"/>
    <x v="66"/>
    <x v="189"/>
    <x v="38"/>
    <x v="127"/>
    <x v="0"/>
  </r>
  <r>
    <x v="0"/>
    <x v="14"/>
    <x v="14"/>
    <x v="21"/>
    <x v="21"/>
    <x v="21"/>
    <x v="8"/>
    <x v="99"/>
    <x v="101"/>
    <x v="91"/>
    <x v="190"/>
    <x v="42"/>
    <x v="125"/>
    <x v="0"/>
  </r>
  <r>
    <x v="0"/>
    <x v="14"/>
    <x v="14"/>
    <x v="10"/>
    <x v="10"/>
    <x v="10"/>
    <x v="8"/>
    <x v="99"/>
    <x v="101"/>
    <x v="48"/>
    <x v="191"/>
    <x v="40"/>
    <x v="37"/>
    <x v="0"/>
  </r>
  <r>
    <x v="0"/>
    <x v="14"/>
    <x v="14"/>
    <x v="4"/>
    <x v="4"/>
    <x v="4"/>
    <x v="10"/>
    <x v="104"/>
    <x v="27"/>
    <x v="86"/>
    <x v="51"/>
    <x v="42"/>
    <x v="125"/>
    <x v="0"/>
  </r>
  <r>
    <x v="0"/>
    <x v="14"/>
    <x v="14"/>
    <x v="32"/>
    <x v="32"/>
    <x v="32"/>
    <x v="10"/>
    <x v="104"/>
    <x v="27"/>
    <x v="49"/>
    <x v="188"/>
    <x v="44"/>
    <x v="126"/>
    <x v="0"/>
  </r>
  <r>
    <x v="0"/>
    <x v="14"/>
    <x v="14"/>
    <x v="28"/>
    <x v="28"/>
    <x v="28"/>
    <x v="10"/>
    <x v="104"/>
    <x v="27"/>
    <x v="89"/>
    <x v="192"/>
    <x v="38"/>
    <x v="127"/>
    <x v="0"/>
  </r>
  <r>
    <x v="0"/>
    <x v="14"/>
    <x v="14"/>
    <x v="8"/>
    <x v="8"/>
    <x v="8"/>
    <x v="10"/>
    <x v="104"/>
    <x v="27"/>
    <x v="86"/>
    <x v="51"/>
    <x v="42"/>
    <x v="125"/>
    <x v="0"/>
  </r>
  <r>
    <x v="0"/>
    <x v="14"/>
    <x v="14"/>
    <x v="27"/>
    <x v="27"/>
    <x v="27"/>
    <x v="14"/>
    <x v="100"/>
    <x v="154"/>
    <x v="91"/>
    <x v="190"/>
    <x v="38"/>
    <x v="127"/>
    <x v="0"/>
  </r>
  <r>
    <x v="0"/>
    <x v="14"/>
    <x v="14"/>
    <x v="63"/>
    <x v="63"/>
    <x v="63"/>
    <x v="14"/>
    <x v="100"/>
    <x v="154"/>
    <x v="89"/>
    <x v="192"/>
    <x v="40"/>
    <x v="37"/>
    <x v="0"/>
  </r>
  <r>
    <x v="0"/>
    <x v="14"/>
    <x v="14"/>
    <x v="9"/>
    <x v="9"/>
    <x v="9"/>
    <x v="15"/>
    <x v="101"/>
    <x v="155"/>
    <x v="86"/>
    <x v="51"/>
    <x v="38"/>
    <x v="127"/>
    <x v="0"/>
  </r>
  <r>
    <x v="0"/>
    <x v="14"/>
    <x v="14"/>
    <x v="64"/>
    <x v="64"/>
    <x v="64"/>
    <x v="16"/>
    <x v="102"/>
    <x v="18"/>
    <x v="74"/>
    <x v="37"/>
    <x v="39"/>
    <x v="129"/>
    <x v="0"/>
  </r>
  <r>
    <x v="0"/>
    <x v="14"/>
    <x v="14"/>
    <x v="25"/>
    <x v="25"/>
    <x v="25"/>
    <x v="16"/>
    <x v="102"/>
    <x v="18"/>
    <x v="74"/>
    <x v="37"/>
    <x v="39"/>
    <x v="129"/>
    <x v="0"/>
  </r>
  <r>
    <x v="0"/>
    <x v="14"/>
    <x v="14"/>
    <x v="14"/>
    <x v="14"/>
    <x v="14"/>
    <x v="16"/>
    <x v="102"/>
    <x v="18"/>
    <x v="93"/>
    <x v="193"/>
    <x v="42"/>
    <x v="125"/>
    <x v="0"/>
  </r>
  <r>
    <x v="0"/>
    <x v="14"/>
    <x v="14"/>
    <x v="11"/>
    <x v="11"/>
    <x v="11"/>
    <x v="16"/>
    <x v="102"/>
    <x v="18"/>
    <x v="86"/>
    <x v="51"/>
    <x v="40"/>
    <x v="37"/>
    <x v="0"/>
  </r>
  <r>
    <x v="0"/>
    <x v="14"/>
    <x v="14"/>
    <x v="18"/>
    <x v="18"/>
    <x v="18"/>
    <x v="16"/>
    <x v="102"/>
    <x v="18"/>
    <x v="49"/>
    <x v="188"/>
    <x v="38"/>
    <x v="127"/>
    <x v="0"/>
  </r>
  <r>
    <x v="0"/>
    <x v="14"/>
    <x v="14"/>
    <x v="12"/>
    <x v="12"/>
    <x v="12"/>
    <x v="16"/>
    <x v="102"/>
    <x v="18"/>
    <x v="49"/>
    <x v="188"/>
    <x v="38"/>
    <x v="127"/>
    <x v="0"/>
  </r>
  <r>
    <x v="0"/>
    <x v="15"/>
    <x v="15"/>
    <x v="4"/>
    <x v="4"/>
    <x v="4"/>
    <x v="0"/>
    <x v="98"/>
    <x v="156"/>
    <x v="89"/>
    <x v="194"/>
    <x v="42"/>
    <x v="130"/>
    <x v="0"/>
  </r>
  <r>
    <x v="0"/>
    <x v="15"/>
    <x v="15"/>
    <x v="1"/>
    <x v="1"/>
    <x v="1"/>
    <x v="1"/>
    <x v="99"/>
    <x v="157"/>
    <x v="73"/>
    <x v="195"/>
    <x v="38"/>
    <x v="86"/>
    <x v="0"/>
  </r>
  <r>
    <x v="0"/>
    <x v="15"/>
    <x v="15"/>
    <x v="9"/>
    <x v="9"/>
    <x v="9"/>
    <x v="2"/>
    <x v="101"/>
    <x v="158"/>
    <x v="86"/>
    <x v="142"/>
    <x v="38"/>
    <x v="86"/>
    <x v="0"/>
  </r>
  <r>
    <x v="0"/>
    <x v="15"/>
    <x v="15"/>
    <x v="6"/>
    <x v="6"/>
    <x v="6"/>
    <x v="3"/>
    <x v="102"/>
    <x v="159"/>
    <x v="49"/>
    <x v="154"/>
    <x v="38"/>
    <x v="86"/>
    <x v="0"/>
  </r>
  <r>
    <x v="0"/>
    <x v="15"/>
    <x v="15"/>
    <x v="0"/>
    <x v="0"/>
    <x v="0"/>
    <x v="3"/>
    <x v="102"/>
    <x v="159"/>
    <x v="86"/>
    <x v="142"/>
    <x v="40"/>
    <x v="37"/>
    <x v="0"/>
  </r>
  <r>
    <x v="0"/>
    <x v="15"/>
    <x v="15"/>
    <x v="21"/>
    <x v="21"/>
    <x v="21"/>
    <x v="5"/>
    <x v="105"/>
    <x v="160"/>
    <x v="90"/>
    <x v="160"/>
    <x v="42"/>
    <x v="130"/>
    <x v="0"/>
  </r>
  <r>
    <x v="0"/>
    <x v="15"/>
    <x v="15"/>
    <x v="17"/>
    <x v="17"/>
    <x v="17"/>
    <x v="5"/>
    <x v="105"/>
    <x v="160"/>
    <x v="93"/>
    <x v="133"/>
    <x v="38"/>
    <x v="86"/>
    <x v="0"/>
  </r>
  <r>
    <x v="0"/>
    <x v="15"/>
    <x v="15"/>
    <x v="3"/>
    <x v="3"/>
    <x v="3"/>
    <x v="5"/>
    <x v="105"/>
    <x v="160"/>
    <x v="93"/>
    <x v="133"/>
    <x v="38"/>
    <x v="86"/>
    <x v="0"/>
  </r>
  <r>
    <x v="0"/>
    <x v="15"/>
    <x v="15"/>
    <x v="38"/>
    <x v="38"/>
    <x v="38"/>
    <x v="8"/>
    <x v="106"/>
    <x v="44"/>
    <x v="93"/>
    <x v="133"/>
    <x v="40"/>
    <x v="37"/>
    <x v="0"/>
  </r>
  <r>
    <x v="0"/>
    <x v="15"/>
    <x v="15"/>
    <x v="29"/>
    <x v="29"/>
    <x v="29"/>
    <x v="8"/>
    <x v="106"/>
    <x v="44"/>
    <x v="90"/>
    <x v="160"/>
    <x v="39"/>
    <x v="131"/>
    <x v="0"/>
  </r>
  <r>
    <x v="0"/>
    <x v="15"/>
    <x v="15"/>
    <x v="25"/>
    <x v="25"/>
    <x v="25"/>
    <x v="8"/>
    <x v="106"/>
    <x v="44"/>
    <x v="90"/>
    <x v="160"/>
    <x v="39"/>
    <x v="131"/>
    <x v="0"/>
  </r>
  <r>
    <x v="0"/>
    <x v="15"/>
    <x v="15"/>
    <x v="19"/>
    <x v="19"/>
    <x v="19"/>
    <x v="8"/>
    <x v="106"/>
    <x v="44"/>
    <x v="93"/>
    <x v="133"/>
    <x v="40"/>
    <x v="37"/>
    <x v="0"/>
  </r>
  <r>
    <x v="0"/>
    <x v="15"/>
    <x v="15"/>
    <x v="61"/>
    <x v="61"/>
    <x v="61"/>
    <x v="8"/>
    <x v="106"/>
    <x v="44"/>
    <x v="93"/>
    <x v="133"/>
    <x v="40"/>
    <x v="37"/>
    <x v="0"/>
  </r>
  <r>
    <x v="0"/>
    <x v="15"/>
    <x v="15"/>
    <x v="32"/>
    <x v="32"/>
    <x v="32"/>
    <x v="13"/>
    <x v="107"/>
    <x v="35"/>
    <x v="68"/>
    <x v="64"/>
    <x v="40"/>
    <x v="37"/>
    <x v="0"/>
  </r>
  <r>
    <x v="0"/>
    <x v="15"/>
    <x v="15"/>
    <x v="57"/>
    <x v="57"/>
    <x v="57"/>
    <x v="13"/>
    <x v="107"/>
    <x v="35"/>
    <x v="68"/>
    <x v="64"/>
    <x v="40"/>
    <x v="37"/>
    <x v="0"/>
  </r>
  <r>
    <x v="0"/>
    <x v="15"/>
    <x v="15"/>
    <x v="41"/>
    <x v="41"/>
    <x v="41"/>
    <x v="13"/>
    <x v="107"/>
    <x v="35"/>
    <x v="90"/>
    <x v="160"/>
    <x v="38"/>
    <x v="86"/>
    <x v="0"/>
  </r>
  <r>
    <x v="0"/>
    <x v="15"/>
    <x v="15"/>
    <x v="65"/>
    <x v="65"/>
    <x v="65"/>
    <x v="13"/>
    <x v="107"/>
    <x v="35"/>
    <x v="94"/>
    <x v="196"/>
    <x v="39"/>
    <x v="131"/>
    <x v="0"/>
  </r>
  <r>
    <x v="0"/>
    <x v="15"/>
    <x v="15"/>
    <x v="14"/>
    <x v="14"/>
    <x v="14"/>
    <x v="13"/>
    <x v="107"/>
    <x v="35"/>
    <x v="68"/>
    <x v="64"/>
    <x v="40"/>
    <x v="37"/>
    <x v="0"/>
  </r>
  <r>
    <x v="0"/>
    <x v="15"/>
    <x v="15"/>
    <x v="15"/>
    <x v="15"/>
    <x v="15"/>
    <x v="13"/>
    <x v="107"/>
    <x v="35"/>
    <x v="68"/>
    <x v="64"/>
    <x v="40"/>
    <x v="37"/>
    <x v="0"/>
  </r>
  <r>
    <x v="0"/>
    <x v="15"/>
    <x v="15"/>
    <x v="16"/>
    <x v="16"/>
    <x v="16"/>
    <x v="13"/>
    <x v="107"/>
    <x v="35"/>
    <x v="90"/>
    <x v="160"/>
    <x v="38"/>
    <x v="86"/>
    <x v="0"/>
  </r>
  <r>
    <x v="0"/>
    <x v="15"/>
    <x v="15"/>
    <x v="5"/>
    <x v="5"/>
    <x v="5"/>
    <x v="13"/>
    <x v="107"/>
    <x v="35"/>
    <x v="68"/>
    <x v="64"/>
    <x v="40"/>
    <x v="37"/>
    <x v="0"/>
  </r>
  <r>
    <x v="0"/>
    <x v="15"/>
    <x v="15"/>
    <x v="13"/>
    <x v="13"/>
    <x v="13"/>
    <x v="13"/>
    <x v="107"/>
    <x v="35"/>
    <x v="90"/>
    <x v="160"/>
    <x v="38"/>
    <x v="86"/>
    <x v="0"/>
  </r>
  <r>
    <x v="0"/>
    <x v="16"/>
    <x v="16"/>
    <x v="4"/>
    <x v="4"/>
    <x v="4"/>
    <x v="0"/>
    <x v="86"/>
    <x v="161"/>
    <x v="57"/>
    <x v="197"/>
    <x v="56"/>
    <x v="132"/>
    <x v="0"/>
  </r>
  <r>
    <x v="0"/>
    <x v="16"/>
    <x v="16"/>
    <x v="0"/>
    <x v="0"/>
    <x v="0"/>
    <x v="1"/>
    <x v="90"/>
    <x v="162"/>
    <x v="81"/>
    <x v="198"/>
    <x v="42"/>
    <x v="133"/>
    <x v="0"/>
  </r>
  <r>
    <x v="0"/>
    <x v="16"/>
    <x v="16"/>
    <x v="9"/>
    <x v="9"/>
    <x v="9"/>
    <x v="2"/>
    <x v="109"/>
    <x v="163"/>
    <x v="46"/>
    <x v="199"/>
    <x v="53"/>
    <x v="134"/>
    <x v="0"/>
  </r>
  <r>
    <x v="0"/>
    <x v="16"/>
    <x v="16"/>
    <x v="13"/>
    <x v="13"/>
    <x v="13"/>
    <x v="3"/>
    <x v="47"/>
    <x v="164"/>
    <x v="43"/>
    <x v="200"/>
    <x v="38"/>
    <x v="135"/>
    <x v="0"/>
  </r>
  <r>
    <x v="0"/>
    <x v="16"/>
    <x v="16"/>
    <x v="2"/>
    <x v="2"/>
    <x v="2"/>
    <x v="4"/>
    <x v="49"/>
    <x v="135"/>
    <x v="58"/>
    <x v="201"/>
    <x v="39"/>
    <x v="136"/>
    <x v="0"/>
  </r>
  <r>
    <x v="0"/>
    <x v="16"/>
    <x v="16"/>
    <x v="6"/>
    <x v="6"/>
    <x v="6"/>
    <x v="5"/>
    <x v="50"/>
    <x v="165"/>
    <x v="50"/>
    <x v="202"/>
    <x v="44"/>
    <x v="137"/>
    <x v="0"/>
  </r>
  <r>
    <x v="0"/>
    <x v="16"/>
    <x v="16"/>
    <x v="3"/>
    <x v="3"/>
    <x v="3"/>
    <x v="6"/>
    <x v="74"/>
    <x v="166"/>
    <x v="50"/>
    <x v="202"/>
    <x v="40"/>
    <x v="37"/>
    <x v="0"/>
  </r>
  <r>
    <x v="0"/>
    <x v="16"/>
    <x v="16"/>
    <x v="21"/>
    <x v="21"/>
    <x v="21"/>
    <x v="7"/>
    <x v="75"/>
    <x v="167"/>
    <x v="60"/>
    <x v="203"/>
    <x v="45"/>
    <x v="138"/>
    <x v="0"/>
  </r>
  <r>
    <x v="0"/>
    <x v="16"/>
    <x v="16"/>
    <x v="29"/>
    <x v="29"/>
    <x v="29"/>
    <x v="7"/>
    <x v="75"/>
    <x v="167"/>
    <x v="88"/>
    <x v="123"/>
    <x v="38"/>
    <x v="135"/>
    <x v="0"/>
  </r>
  <r>
    <x v="0"/>
    <x v="16"/>
    <x v="16"/>
    <x v="7"/>
    <x v="7"/>
    <x v="7"/>
    <x v="7"/>
    <x v="75"/>
    <x v="167"/>
    <x v="88"/>
    <x v="123"/>
    <x v="38"/>
    <x v="135"/>
    <x v="0"/>
  </r>
  <r>
    <x v="0"/>
    <x v="16"/>
    <x v="16"/>
    <x v="19"/>
    <x v="19"/>
    <x v="19"/>
    <x v="7"/>
    <x v="75"/>
    <x v="167"/>
    <x v="65"/>
    <x v="50"/>
    <x v="41"/>
    <x v="139"/>
    <x v="0"/>
  </r>
  <r>
    <x v="0"/>
    <x v="16"/>
    <x v="16"/>
    <x v="32"/>
    <x v="32"/>
    <x v="32"/>
    <x v="11"/>
    <x v="62"/>
    <x v="112"/>
    <x v="65"/>
    <x v="50"/>
    <x v="22"/>
    <x v="140"/>
    <x v="0"/>
  </r>
  <r>
    <x v="0"/>
    <x v="16"/>
    <x v="16"/>
    <x v="5"/>
    <x v="5"/>
    <x v="5"/>
    <x v="12"/>
    <x v="63"/>
    <x v="81"/>
    <x v="51"/>
    <x v="10"/>
    <x v="40"/>
    <x v="37"/>
    <x v="0"/>
  </r>
  <r>
    <x v="0"/>
    <x v="16"/>
    <x v="16"/>
    <x v="8"/>
    <x v="8"/>
    <x v="8"/>
    <x v="13"/>
    <x v="67"/>
    <x v="27"/>
    <x v="61"/>
    <x v="204"/>
    <x v="38"/>
    <x v="135"/>
    <x v="0"/>
  </r>
  <r>
    <x v="0"/>
    <x v="16"/>
    <x v="16"/>
    <x v="12"/>
    <x v="12"/>
    <x v="12"/>
    <x v="13"/>
    <x v="67"/>
    <x v="27"/>
    <x v="61"/>
    <x v="204"/>
    <x v="38"/>
    <x v="135"/>
    <x v="0"/>
  </r>
  <r>
    <x v="0"/>
    <x v="16"/>
    <x v="16"/>
    <x v="35"/>
    <x v="35"/>
    <x v="35"/>
    <x v="19"/>
    <x v="68"/>
    <x v="168"/>
    <x v="92"/>
    <x v="153"/>
    <x v="40"/>
    <x v="37"/>
    <x v="0"/>
  </r>
  <r>
    <x v="0"/>
    <x v="16"/>
    <x v="16"/>
    <x v="14"/>
    <x v="14"/>
    <x v="14"/>
    <x v="15"/>
    <x v="76"/>
    <x v="62"/>
    <x v="60"/>
    <x v="203"/>
    <x v="39"/>
    <x v="136"/>
    <x v="0"/>
  </r>
  <r>
    <x v="0"/>
    <x v="16"/>
    <x v="16"/>
    <x v="16"/>
    <x v="16"/>
    <x v="16"/>
    <x v="15"/>
    <x v="76"/>
    <x v="62"/>
    <x v="86"/>
    <x v="19"/>
    <x v="53"/>
    <x v="134"/>
    <x v="0"/>
  </r>
  <r>
    <x v="0"/>
    <x v="16"/>
    <x v="16"/>
    <x v="11"/>
    <x v="11"/>
    <x v="11"/>
    <x v="15"/>
    <x v="76"/>
    <x v="62"/>
    <x v="47"/>
    <x v="192"/>
    <x v="40"/>
    <x v="37"/>
    <x v="0"/>
  </r>
  <r>
    <x v="0"/>
    <x v="16"/>
    <x v="16"/>
    <x v="28"/>
    <x v="28"/>
    <x v="28"/>
    <x v="18"/>
    <x v="69"/>
    <x v="115"/>
    <x v="67"/>
    <x v="74"/>
    <x v="39"/>
    <x v="136"/>
    <x v="0"/>
  </r>
  <r>
    <x v="0"/>
    <x v="16"/>
    <x v="16"/>
    <x v="18"/>
    <x v="18"/>
    <x v="18"/>
    <x v="18"/>
    <x v="69"/>
    <x v="115"/>
    <x v="67"/>
    <x v="74"/>
    <x v="39"/>
    <x v="136"/>
    <x v="0"/>
  </r>
  <r>
    <x v="0"/>
    <x v="17"/>
    <x v="17"/>
    <x v="1"/>
    <x v="1"/>
    <x v="1"/>
    <x v="0"/>
    <x v="76"/>
    <x v="169"/>
    <x v="65"/>
    <x v="205"/>
    <x v="38"/>
    <x v="141"/>
    <x v="0"/>
  </r>
  <r>
    <x v="0"/>
    <x v="17"/>
    <x v="17"/>
    <x v="0"/>
    <x v="0"/>
    <x v="0"/>
    <x v="0"/>
    <x v="76"/>
    <x v="169"/>
    <x v="47"/>
    <x v="206"/>
    <x v="40"/>
    <x v="37"/>
    <x v="0"/>
  </r>
  <r>
    <x v="0"/>
    <x v="17"/>
    <x v="17"/>
    <x v="4"/>
    <x v="4"/>
    <x v="4"/>
    <x v="2"/>
    <x v="98"/>
    <x v="170"/>
    <x v="74"/>
    <x v="8"/>
    <x v="45"/>
    <x v="142"/>
    <x v="0"/>
  </r>
  <r>
    <x v="0"/>
    <x v="17"/>
    <x v="17"/>
    <x v="2"/>
    <x v="2"/>
    <x v="2"/>
    <x v="3"/>
    <x v="100"/>
    <x v="171"/>
    <x v="89"/>
    <x v="207"/>
    <x v="40"/>
    <x v="37"/>
    <x v="0"/>
  </r>
  <r>
    <x v="0"/>
    <x v="17"/>
    <x v="17"/>
    <x v="7"/>
    <x v="7"/>
    <x v="7"/>
    <x v="4"/>
    <x v="101"/>
    <x v="172"/>
    <x v="49"/>
    <x v="208"/>
    <x v="39"/>
    <x v="143"/>
    <x v="0"/>
  </r>
  <r>
    <x v="0"/>
    <x v="17"/>
    <x v="17"/>
    <x v="10"/>
    <x v="10"/>
    <x v="10"/>
    <x v="4"/>
    <x v="101"/>
    <x v="172"/>
    <x v="91"/>
    <x v="209"/>
    <x v="40"/>
    <x v="37"/>
    <x v="0"/>
  </r>
  <r>
    <x v="0"/>
    <x v="17"/>
    <x v="17"/>
    <x v="66"/>
    <x v="66"/>
    <x v="66"/>
    <x v="4"/>
    <x v="101"/>
    <x v="172"/>
    <x v="86"/>
    <x v="210"/>
    <x v="38"/>
    <x v="141"/>
    <x v="0"/>
  </r>
  <r>
    <x v="0"/>
    <x v="17"/>
    <x v="17"/>
    <x v="12"/>
    <x v="12"/>
    <x v="12"/>
    <x v="4"/>
    <x v="101"/>
    <x v="172"/>
    <x v="91"/>
    <x v="209"/>
    <x v="40"/>
    <x v="37"/>
    <x v="0"/>
  </r>
  <r>
    <x v="0"/>
    <x v="17"/>
    <x v="17"/>
    <x v="3"/>
    <x v="3"/>
    <x v="3"/>
    <x v="8"/>
    <x v="102"/>
    <x v="173"/>
    <x v="86"/>
    <x v="210"/>
    <x v="40"/>
    <x v="37"/>
    <x v="0"/>
  </r>
  <r>
    <x v="0"/>
    <x v="17"/>
    <x v="17"/>
    <x v="32"/>
    <x v="32"/>
    <x v="32"/>
    <x v="9"/>
    <x v="103"/>
    <x v="174"/>
    <x v="93"/>
    <x v="211"/>
    <x v="39"/>
    <x v="143"/>
    <x v="0"/>
  </r>
  <r>
    <x v="0"/>
    <x v="17"/>
    <x v="17"/>
    <x v="29"/>
    <x v="29"/>
    <x v="29"/>
    <x v="9"/>
    <x v="103"/>
    <x v="174"/>
    <x v="74"/>
    <x v="8"/>
    <x v="38"/>
    <x v="141"/>
    <x v="0"/>
  </r>
  <r>
    <x v="0"/>
    <x v="17"/>
    <x v="17"/>
    <x v="27"/>
    <x v="27"/>
    <x v="27"/>
    <x v="11"/>
    <x v="105"/>
    <x v="25"/>
    <x v="93"/>
    <x v="211"/>
    <x v="38"/>
    <x v="141"/>
    <x v="0"/>
  </r>
  <r>
    <x v="0"/>
    <x v="17"/>
    <x v="17"/>
    <x v="25"/>
    <x v="25"/>
    <x v="25"/>
    <x v="11"/>
    <x v="105"/>
    <x v="25"/>
    <x v="90"/>
    <x v="212"/>
    <x v="42"/>
    <x v="144"/>
    <x v="0"/>
  </r>
  <r>
    <x v="0"/>
    <x v="17"/>
    <x v="17"/>
    <x v="13"/>
    <x v="13"/>
    <x v="13"/>
    <x v="11"/>
    <x v="105"/>
    <x v="25"/>
    <x v="74"/>
    <x v="8"/>
    <x v="40"/>
    <x v="37"/>
    <x v="0"/>
  </r>
  <r>
    <x v="0"/>
    <x v="17"/>
    <x v="17"/>
    <x v="67"/>
    <x v="67"/>
    <x v="67"/>
    <x v="14"/>
    <x v="106"/>
    <x v="31"/>
    <x v="90"/>
    <x v="212"/>
    <x v="39"/>
    <x v="143"/>
    <x v="0"/>
  </r>
  <r>
    <x v="0"/>
    <x v="17"/>
    <x v="17"/>
    <x v="17"/>
    <x v="17"/>
    <x v="17"/>
    <x v="14"/>
    <x v="106"/>
    <x v="31"/>
    <x v="68"/>
    <x v="113"/>
    <x v="38"/>
    <x v="141"/>
    <x v="0"/>
  </r>
  <r>
    <x v="0"/>
    <x v="17"/>
    <x v="17"/>
    <x v="14"/>
    <x v="14"/>
    <x v="14"/>
    <x v="14"/>
    <x v="106"/>
    <x v="31"/>
    <x v="68"/>
    <x v="113"/>
    <x v="38"/>
    <x v="141"/>
    <x v="0"/>
  </r>
  <r>
    <x v="0"/>
    <x v="17"/>
    <x v="17"/>
    <x v="6"/>
    <x v="6"/>
    <x v="6"/>
    <x v="14"/>
    <x v="106"/>
    <x v="31"/>
    <x v="68"/>
    <x v="113"/>
    <x v="38"/>
    <x v="141"/>
    <x v="0"/>
  </r>
  <r>
    <x v="0"/>
    <x v="17"/>
    <x v="17"/>
    <x v="15"/>
    <x v="15"/>
    <x v="15"/>
    <x v="14"/>
    <x v="106"/>
    <x v="31"/>
    <x v="93"/>
    <x v="211"/>
    <x v="40"/>
    <x v="37"/>
    <x v="0"/>
  </r>
  <r>
    <x v="0"/>
    <x v="17"/>
    <x v="17"/>
    <x v="16"/>
    <x v="16"/>
    <x v="16"/>
    <x v="14"/>
    <x v="106"/>
    <x v="31"/>
    <x v="68"/>
    <x v="113"/>
    <x v="38"/>
    <x v="141"/>
    <x v="0"/>
  </r>
  <r>
    <x v="0"/>
    <x v="17"/>
    <x v="17"/>
    <x v="5"/>
    <x v="5"/>
    <x v="5"/>
    <x v="14"/>
    <x v="106"/>
    <x v="31"/>
    <x v="68"/>
    <x v="113"/>
    <x v="38"/>
    <x v="141"/>
    <x v="0"/>
  </r>
  <r>
    <x v="0"/>
    <x v="18"/>
    <x v="18"/>
    <x v="0"/>
    <x v="0"/>
    <x v="0"/>
    <x v="0"/>
    <x v="99"/>
    <x v="145"/>
    <x v="48"/>
    <x v="213"/>
    <x v="40"/>
    <x v="37"/>
    <x v="0"/>
  </r>
  <r>
    <x v="0"/>
    <x v="18"/>
    <x v="18"/>
    <x v="4"/>
    <x v="4"/>
    <x v="4"/>
    <x v="1"/>
    <x v="101"/>
    <x v="175"/>
    <x v="74"/>
    <x v="214"/>
    <x v="42"/>
    <x v="145"/>
    <x v="0"/>
  </r>
  <r>
    <x v="0"/>
    <x v="18"/>
    <x v="18"/>
    <x v="2"/>
    <x v="2"/>
    <x v="2"/>
    <x v="1"/>
    <x v="101"/>
    <x v="175"/>
    <x v="91"/>
    <x v="215"/>
    <x v="40"/>
    <x v="37"/>
    <x v="0"/>
  </r>
  <r>
    <x v="0"/>
    <x v="18"/>
    <x v="18"/>
    <x v="57"/>
    <x v="57"/>
    <x v="57"/>
    <x v="3"/>
    <x v="103"/>
    <x v="135"/>
    <x v="49"/>
    <x v="102"/>
    <x v="40"/>
    <x v="37"/>
    <x v="0"/>
  </r>
  <r>
    <x v="0"/>
    <x v="18"/>
    <x v="18"/>
    <x v="9"/>
    <x v="9"/>
    <x v="9"/>
    <x v="3"/>
    <x v="103"/>
    <x v="135"/>
    <x v="49"/>
    <x v="102"/>
    <x v="40"/>
    <x v="37"/>
    <x v="0"/>
  </r>
  <r>
    <x v="0"/>
    <x v="18"/>
    <x v="18"/>
    <x v="18"/>
    <x v="18"/>
    <x v="18"/>
    <x v="3"/>
    <x v="103"/>
    <x v="135"/>
    <x v="49"/>
    <x v="102"/>
    <x v="40"/>
    <x v="37"/>
    <x v="0"/>
  </r>
  <r>
    <x v="0"/>
    <x v="18"/>
    <x v="18"/>
    <x v="12"/>
    <x v="12"/>
    <x v="12"/>
    <x v="3"/>
    <x v="103"/>
    <x v="135"/>
    <x v="74"/>
    <x v="214"/>
    <x v="38"/>
    <x v="146"/>
    <x v="0"/>
  </r>
  <r>
    <x v="0"/>
    <x v="18"/>
    <x v="18"/>
    <x v="13"/>
    <x v="13"/>
    <x v="13"/>
    <x v="3"/>
    <x v="103"/>
    <x v="135"/>
    <x v="49"/>
    <x v="102"/>
    <x v="40"/>
    <x v="37"/>
    <x v="0"/>
  </r>
  <r>
    <x v="0"/>
    <x v="18"/>
    <x v="18"/>
    <x v="32"/>
    <x v="32"/>
    <x v="32"/>
    <x v="8"/>
    <x v="105"/>
    <x v="147"/>
    <x v="74"/>
    <x v="214"/>
    <x v="40"/>
    <x v="37"/>
    <x v="0"/>
  </r>
  <r>
    <x v="0"/>
    <x v="18"/>
    <x v="18"/>
    <x v="17"/>
    <x v="17"/>
    <x v="17"/>
    <x v="8"/>
    <x v="105"/>
    <x v="147"/>
    <x v="93"/>
    <x v="216"/>
    <x v="38"/>
    <x v="146"/>
    <x v="0"/>
  </r>
  <r>
    <x v="0"/>
    <x v="18"/>
    <x v="18"/>
    <x v="6"/>
    <x v="6"/>
    <x v="6"/>
    <x v="8"/>
    <x v="105"/>
    <x v="147"/>
    <x v="74"/>
    <x v="214"/>
    <x v="40"/>
    <x v="37"/>
    <x v="0"/>
  </r>
  <r>
    <x v="0"/>
    <x v="18"/>
    <x v="18"/>
    <x v="1"/>
    <x v="1"/>
    <x v="1"/>
    <x v="8"/>
    <x v="105"/>
    <x v="147"/>
    <x v="74"/>
    <x v="214"/>
    <x v="40"/>
    <x v="37"/>
    <x v="0"/>
  </r>
  <r>
    <x v="0"/>
    <x v="18"/>
    <x v="18"/>
    <x v="3"/>
    <x v="3"/>
    <x v="3"/>
    <x v="8"/>
    <x v="105"/>
    <x v="147"/>
    <x v="74"/>
    <x v="214"/>
    <x v="40"/>
    <x v="37"/>
    <x v="0"/>
  </r>
  <r>
    <x v="0"/>
    <x v="18"/>
    <x v="18"/>
    <x v="66"/>
    <x v="66"/>
    <x v="66"/>
    <x v="8"/>
    <x v="105"/>
    <x v="147"/>
    <x v="93"/>
    <x v="216"/>
    <x v="38"/>
    <x v="146"/>
    <x v="0"/>
  </r>
  <r>
    <x v="0"/>
    <x v="18"/>
    <x v="18"/>
    <x v="67"/>
    <x v="67"/>
    <x v="67"/>
    <x v="14"/>
    <x v="106"/>
    <x v="45"/>
    <x v="93"/>
    <x v="216"/>
    <x v="40"/>
    <x v="37"/>
    <x v="0"/>
  </r>
  <r>
    <x v="0"/>
    <x v="18"/>
    <x v="18"/>
    <x v="16"/>
    <x v="16"/>
    <x v="16"/>
    <x v="14"/>
    <x v="106"/>
    <x v="45"/>
    <x v="90"/>
    <x v="217"/>
    <x v="39"/>
    <x v="147"/>
    <x v="0"/>
  </r>
  <r>
    <x v="0"/>
    <x v="18"/>
    <x v="18"/>
    <x v="5"/>
    <x v="5"/>
    <x v="5"/>
    <x v="14"/>
    <x v="106"/>
    <x v="45"/>
    <x v="93"/>
    <x v="216"/>
    <x v="40"/>
    <x v="37"/>
    <x v="0"/>
  </r>
  <r>
    <x v="0"/>
    <x v="18"/>
    <x v="18"/>
    <x v="21"/>
    <x v="21"/>
    <x v="21"/>
    <x v="16"/>
    <x v="107"/>
    <x v="148"/>
    <x v="94"/>
    <x v="122"/>
    <x v="39"/>
    <x v="147"/>
    <x v="0"/>
  </r>
  <r>
    <x v="0"/>
    <x v="18"/>
    <x v="18"/>
    <x v="68"/>
    <x v="68"/>
    <x v="68"/>
    <x v="16"/>
    <x v="107"/>
    <x v="148"/>
    <x v="68"/>
    <x v="218"/>
    <x v="40"/>
    <x v="37"/>
    <x v="0"/>
  </r>
  <r>
    <x v="0"/>
    <x v="18"/>
    <x v="18"/>
    <x v="28"/>
    <x v="28"/>
    <x v="28"/>
    <x v="16"/>
    <x v="107"/>
    <x v="148"/>
    <x v="68"/>
    <x v="218"/>
    <x v="40"/>
    <x v="37"/>
    <x v="0"/>
  </r>
  <r>
    <x v="0"/>
    <x v="18"/>
    <x v="18"/>
    <x v="7"/>
    <x v="7"/>
    <x v="7"/>
    <x v="16"/>
    <x v="107"/>
    <x v="148"/>
    <x v="68"/>
    <x v="218"/>
    <x v="40"/>
    <x v="37"/>
    <x v="0"/>
  </r>
  <r>
    <x v="0"/>
    <x v="18"/>
    <x v="18"/>
    <x v="25"/>
    <x v="25"/>
    <x v="25"/>
    <x v="16"/>
    <x v="107"/>
    <x v="148"/>
    <x v="90"/>
    <x v="217"/>
    <x v="38"/>
    <x v="146"/>
    <x v="0"/>
  </r>
  <r>
    <x v="0"/>
    <x v="18"/>
    <x v="18"/>
    <x v="53"/>
    <x v="53"/>
    <x v="53"/>
    <x v="16"/>
    <x v="107"/>
    <x v="148"/>
    <x v="68"/>
    <x v="218"/>
    <x v="40"/>
    <x v="37"/>
    <x v="0"/>
  </r>
  <r>
    <x v="0"/>
    <x v="18"/>
    <x v="18"/>
    <x v="33"/>
    <x v="33"/>
    <x v="33"/>
    <x v="16"/>
    <x v="107"/>
    <x v="148"/>
    <x v="94"/>
    <x v="122"/>
    <x v="39"/>
    <x v="147"/>
    <x v="0"/>
  </r>
  <r>
    <x v="0"/>
    <x v="18"/>
    <x v="18"/>
    <x v="69"/>
    <x v="69"/>
    <x v="69"/>
    <x v="16"/>
    <x v="107"/>
    <x v="148"/>
    <x v="68"/>
    <x v="218"/>
    <x v="40"/>
    <x v="37"/>
    <x v="0"/>
  </r>
  <r>
    <x v="0"/>
    <x v="19"/>
    <x v="19"/>
    <x v="66"/>
    <x v="66"/>
    <x v="66"/>
    <x v="0"/>
    <x v="68"/>
    <x v="176"/>
    <x v="67"/>
    <x v="219"/>
    <x v="44"/>
    <x v="148"/>
    <x v="0"/>
  </r>
  <r>
    <x v="0"/>
    <x v="19"/>
    <x v="19"/>
    <x v="69"/>
    <x v="69"/>
    <x v="69"/>
    <x v="1"/>
    <x v="99"/>
    <x v="177"/>
    <x v="73"/>
    <x v="220"/>
    <x v="38"/>
    <x v="149"/>
    <x v="0"/>
  </r>
  <r>
    <x v="0"/>
    <x v="19"/>
    <x v="19"/>
    <x v="4"/>
    <x v="4"/>
    <x v="4"/>
    <x v="2"/>
    <x v="104"/>
    <x v="178"/>
    <x v="90"/>
    <x v="174"/>
    <x v="27"/>
    <x v="150"/>
    <x v="0"/>
  </r>
  <r>
    <x v="0"/>
    <x v="19"/>
    <x v="19"/>
    <x v="7"/>
    <x v="7"/>
    <x v="7"/>
    <x v="2"/>
    <x v="104"/>
    <x v="178"/>
    <x v="73"/>
    <x v="220"/>
    <x v="40"/>
    <x v="37"/>
    <x v="0"/>
  </r>
  <r>
    <x v="0"/>
    <x v="19"/>
    <x v="19"/>
    <x v="1"/>
    <x v="1"/>
    <x v="1"/>
    <x v="4"/>
    <x v="100"/>
    <x v="179"/>
    <x v="89"/>
    <x v="221"/>
    <x v="40"/>
    <x v="37"/>
    <x v="0"/>
  </r>
  <r>
    <x v="0"/>
    <x v="19"/>
    <x v="19"/>
    <x v="28"/>
    <x v="28"/>
    <x v="28"/>
    <x v="5"/>
    <x v="103"/>
    <x v="136"/>
    <x v="49"/>
    <x v="222"/>
    <x v="40"/>
    <x v="37"/>
    <x v="0"/>
  </r>
  <r>
    <x v="0"/>
    <x v="19"/>
    <x v="19"/>
    <x v="19"/>
    <x v="19"/>
    <x v="19"/>
    <x v="5"/>
    <x v="103"/>
    <x v="136"/>
    <x v="90"/>
    <x v="174"/>
    <x v="44"/>
    <x v="148"/>
    <x v="0"/>
  </r>
  <r>
    <x v="0"/>
    <x v="19"/>
    <x v="19"/>
    <x v="6"/>
    <x v="6"/>
    <x v="6"/>
    <x v="5"/>
    <x v="103"/>
    <x v="136"/>
    <x v="49"/>
    <x v="222"/>
    <x v="40"/>
    <x v="37"/>
    <x v="0"/>
  </r>
  <r>
    <x v="0"/>
    <x v="19"/>
    <x v="19"/>
    <x v="3"/>
    <x v="3"/>
    <x v="3"/>
    <x v="5"/>
    <x v="103"/>
    <x v="136"/>
    <x v="49"/>
    <x v="222"/>
    <x v="40"/>
    <x v="37"/>
    <x v="0"/>
  </r>
  <r>
    <x v="0"/>
    <x v="19"/>
    <x v="19"/>
    <x v="0"/>
    <x v="0"/>
    <x v="0"/>
    <x v="5"/>
    <x v="103"/>
    <x v="136"/>
    <x v="49"/>
    <x v="222"/>
    <x v="40"/>
    <x v="37"/>
    <x v="0"/>
  </r>
  <r>
    <x v="0"/>
    <x v="19"/>
    <x v="19"/>
    <x v="70"/>
    <x v="70"/>
    <x v="70"/>
    <x v="10"/>
    <x v="105"/>
    <x v="180"/>
    <x v="68"/>
    <x v="223"/>
    <x v="39"/>
    <x v="151"/>
    <x v="0"/>
  </r>
  <r>
    <x v="0"/>
    <x v="19"/>
    <x v="19"/>
    <x v="17"/>
    <x v="17"/>
    <x v="17"/>
    <x v="10"/>
    <x v="105"/>
    <x v="180"/>
    <x v="93"/>
    <x v="192"/>
    <x v="38"/>
    <x v="149"/>
    <x v="0"/>
  </r>
  <r>
    <x v="0"/>
    <x v="19"/>
    <x v="19"/>
    <x v="9"/>
    <x v="9"/>
    <x v="9"/>
    <x v="10"/>
    <x v="105"/>
    <x v="180"/>
    <x v="93"/>
    <x v="192"/>
    <x v="38"/>
    <x v="149"/>
    <x v="0"/>
  </r>
  <r>
    <x v="0"/>
    <x v="19"/>
    <x v="19"/>
    <x v="16"/>
    <x v="16"/>
    <x v="16"/>
    <x v="10"/>
    <x v="105"/>
    <x v="180"/>
    <x v="93"/>
    <x v="192"/>
    <x v="38"/>
    <x v="149"/>
    <x v="0"/>
  </r>
  <r>
    <x v="0"/>
    <x v="19"/>
    <x v="19"/>
    <x v="8"/>
    <x v="8"/>
    <x v="8"/>
    <x v="10"/>
    <x v="105"/>
    <x v="180"/>
    <x v="74"/>
    <x v="224"/>
    <x v="40"/>
    <x v="37"/>
    <x v="0"/>
  </r>
  <r>
    <x v="0"/>
    <x v="19"/>
    <x v="19"/>
    <x v="5"/>
    <x v="5"/>
    <x v="5"/>
    <x v="10"/>
    <x v="105"/>
    <x v="180"/>
    <x v="74"/>
    <x v="224"/>
    <x v="40"/>
    <x v="37"/>
    <x v="0"/>
  </r>
  <r>
    <x v="0"/>
    <x v="19"/>
    <x v="19"/>
    <x v="30"/>
    <x v="30"/>
    <x v="30"/>
    <x v="15"/>
    <x v="106"/>
    <x v="154"/>
    <x v="68"/>
    <x v="223"/>
    <x v="38"/>
    <x v="149"/>
    <x v="0"/>
  </r>
  <r>
    <x v="0"/>
    <x v="19"/>
    <x v="19"/>
    <x v="13"/>
    <x v="13"/>
    <x v="13"/>
    <x v="15"/>
    <x v="106"/>
    <x v="154"/>
    <x v="93"/>
    <x v="192"/>
    <x v="40"/>
    <x v="37"/>
    <x v="0"/>
  </r>
  <r>
    <x v="0"/>
    <x v="19"/>
    <x v="19"/>
    <x v="57"/>
    <x v="57"/>
    <x v="57"/>
    <x v="17"/>
    <x v="107"/>
    <x v="181"/>
    <x v="68"/>
    <x v="223"/>
    <x v="40"/>
    <x v="37"/>
    <x v="0"/>
  </r>
  <r>
    <x v="0"/>
    <x v="19"/>
    <x v="19"/>
    <x v="29"/>
    <x v="29"/>
    <x v="29"/>
    <x v="17"/>
    <x v="107"/>
    <x v="181"/>
    <x v="90"/>
    <x v="174"/>
    <x v="38"/>
    <x v="149"/>
    <x v="0"/>
  </r>
  <r>
    <x v="0"/>
    <x v="19"/>
    <x v="19"/>
    <x v="31"/>
    <x v="31"/>
    <x v="31"/>
    <x v="17"/>
    <x v="107"/>
    <x v="181"/>
    <x v="90"/>
    <x v="174"/>
    <x v="38"/>
    <x v="149"/>
    <x v="0"/>
  </r>
  <r>
    <x v="0"/>
    <x v="19"/>
    <x v="19"/>
    <x v="33"/>
    <x v="33"/>
    <x v="33"/>
    <x v="17"/>
    <x v="107"/>
    <x v="181"/>
    <x v="92"/>
    <x v="153"/>
    <x v="42"/>
    <x v="128"/>
    <x v="0"/>
  </r>
  <r>
    <x v="0"/>
    <x v="19"/>
    <x v="19"/>
    <x v="10"/>
    <x v="10"/>
    <x v="10"/>
    <x v="17"/>
    <x v="107"/>
    <x v="181"/>
    <x v="68"/>
    <x v="223"/>
    <x v="40"/>
    <x v="37"/>
    <x v="0"/>
  </r>
  <r>
    <x v="0"/>
    <x v="19"/>
    <x v="19"/>
    <x v="2"/>
    <x v="2"/>
    <x v="2"/>
    <x v="17"/>
    <x v="107"/>
    <x v="181"/>
    <x v="68"/>
    <x v="223"/>
    <x v="40"/>
    <x v="37"/>
    <x v="0"/>
  </r>
  <r>
    <x v="0"/>
    <x v="19"/>
    <x v="19"/>
    <x v="71"/>
    <x v="71"/>
    <x v="71"/>
    <x v="17"/>
    <x v="107"/>
    <x v="181"/>
    <x v="68"/>
    <x v="223"/>
    <x v="40"/>
    <x v="37"/>
    <x v="0"/>
  </r>
  <r>
    <x v="0"/>
    <x v="19"/>
    <x v="19"/>
    <x v="35"/>
    <x v="35"/>
    <x v="35"/>
    <x v="17"/>
    <x v="107"/>
    <x v="181"/>
    <x v="92"/>
    <x v="153"/>
    <x v="40"/>
    <x v="37"/>
    <x v="0"/>
  </r>
  <r>
    <x v="0"/>
    <x v="19"/>
    <x v="19"/>
    <x v="12"/>
    <x v="12"/>
    <x v="12"/>
    <x v="17"/>
    <x v="107"/>
    <x v="181"/>
    <x v="68"/>
    <x v="223"/>
    <x v="40"/>
    <x v="37"/>
    <x v="0"/>
  </r>
  <r>
    <x v="0"/>
    <x v="20"/>
    <x v="20"/>
    <x v="4"/>
    <x v="4"/>
    <x v="4"/>
    <x v="0"/>
    <x v="74"/>
    <x v="182"/>
    <x v="86"/>
    <x v="225"/>
    <x v="50"/>
    <x v="152"/>
    <x v="0"/>
  </r>
  <r>
    <x v="0"/>
    <x v="20"/>
    <x v="20"/>
    <x v="66"/>
    <x v="66"/>
    <x v="66"/>
    <x v="1"/>
    <x v="99"/>
    <x v="150"/>
    <x v="48"/>
    <x v="226"/>
    <x v="40"/>
    <x v="37"/>
    <x v="0"/>
  </r>
  <r>
    <x v="0"/>
    <x v="20"/>
    <x v="20"/>
    <x v="9"/>
    <x v="9"/>
    <x v="9"/>
    <x v="2"/>
    <x v="104"/>
    <x v="183"/>
    <x v="89"/>
    <x v="227"/>
    <x v="38"/>
    <x v="153"/>
    <x v="0"/>
  </r>
  <r>
    <x v="0"/>
    <x v="20"/>
    <x v="20"/>
    <x v="2"/>
    <x v="2"/>
    <x v="2"/>
    <x v="2"/>
    <x v="104"/>
    <x v="183"/>
    <x v="73"/>
    <x v="228"/>
    <x v="40"/>
    <x v="37"/>
    <x v="0"/>
  </r>
  <r>
    <x v="0"/>
    <x v="20"/>
    <x v="20"/>
    <x v="3"/>
    <x v="3"/>
    <x v="3"/>
    <x v="4"/>
    <x v="100"/>
    <x v="172"/>
    <x v="89"/>
    <x v="227"/>
    <x v="40"/>
    <x v="37"/>
    <x v="0"/>
  </r>
  <r>
    <x v="0"/>
    <x v="20"/>
    <x v="20"/>
    <x v="5"/>
    <x v="5"/>
    <x v="5"/>
    <x v="4"/>
    <x v="100"/>
    <x v="172"/>
    <x v="91"/>
    <x v="229"/>
    <x v="38"/>
    <x v="153"/>
    <x v="0"/>
  </r>
  <r>
    <x v="0"/>
    <x v="20"/>
    <x v="20"/>
    <x v="57"/>
    <x v="57"/>
    <x v="57"/>
    <x v="6"/>
    <x v="102"/>
    <x v="184"/>
    <x v="86"/>
    <x v="225"/>
    <x v="40"/>
    <x v="37"/>
    <x v="0"/>
  </r>
  <r>
    <x v="0"/>
    <x v="20"/>
    <x v="20"/>
    <x v="19"/>
    <x v="19"/>
    <x v="19"/>
    <x v="6"/>
    <x v="102"/>
    <x v="184"/>
    <x v="93"/>
    <x v="92"/>
    <x v="42"/>
    <x v="154"/>
    <x v="0"/>
  </r>
  <r>
    <x v="0"/>
    <x v="20"/>
    <x v="20"/>
    <x v="0"/>
    <x v="0"/>
    <x v="0"/>
    <x v="6"/>
    <x v="102"/>
    <x v="184"/>
    <x v="86"/>
    <x v="225"/>
    <x v="40"/>
    <x v="37"/>
    <x v="0"/>
  </r>
  <r>
    <x v="0"/>
    <x v="20"/>
    <x v="20"/>
    <x v="72"/>
    <x v="72"/>
    <x v="72"/>
    <x v="9"/>
    <x v="103"/>
    <x v="137"/>
    <x v="49"/>
    <x v="230"/>
    <x v="40"/>
    <x v="37"/>
    <x v="0"/>
  </r>
  <r>
    <x v="0"/>
    <x v="20"/>
    <x v="20"/>
    <x v="70"/>
    <x v="70"/>
    <x v="70"/>
    <x v="9"/>
    <x v="103"/>
    <x v="137"/>
    <x v="49"/>
    <x v="230"/>
    <x v="40"/>
    <x v="37"/>
    <x v="0"/>
  </r>
  <r>
    <x v="0"/>
    <x v="20"/>
    <x v="20"/>
    <x v="28"/>
    <x v="28"/>
    <x v="28"/>
    <x v="9"/>
    <x v="103"/>
    <x v="137"/>
    <x v="49"/>
    <x v="230"/>
    <x v="40"/>
    <x v="37"/>
    <x v="0"/>
  </r>
  <r>
    <x v="0"/>
    <x v="20"/>
    <x v="20"/>
    <x v="7"/>
    <x v="7"/>
    <x v="7"/>
    <x v="9"/>
    <x v="103"/>
    <x v="137"/>
    <x v="49"/>
    <x v="230"/>
    <x v="40"/>
    <x v="37"/>
    <x v="0"/>
  </r>
  <r>
    <x v="0"/>
    <x v="20"/>
    <x v="20"/>
    <x v="1"/>
    <x v="1"/>
    <x v="1"/>
    <x v="9"/>
    <x v="103"/>
    <x v="137"/>
    <x v="93"/>
    <x v="92"/>
    <x v="39"/>
    <x v="155"/>
    <x v="0"/>
  </r>
  <r>
    <x v="0"/>
    <x v="20"/>
    <x v="20"/>
    <x v="17"/>
    <x v="17"/>
    <x v="17"/>
    <x v="14"/>
    <x v="105"/>
    <x v="60"/>
    <x v="93"/>
    <x v="92"/>
    <x v="38"/>
    <x v="153"/>
    <x v="0"/>
  </r>
  <r>
    <x v="0"/>
    <x v="20"/>
    <x v="20"/>
    <x v="14"/>
    <x v="14"/>
    <x v="14"/>
    <x v="14"/>
    <x v="105"/>
    <x v="60"/>
    <x v="74"/>
    <x v="231"/>
    <x v="40"/>
    <x v="37"/>
    <x v="0"/>
  </r>
  <r>
    <x v="0"/>
    <x v="20"/>
    <x v="20"/>
    <x v="13"/>
    <x v="13"/>
    <x v="13"/>
    <x v="14"/>
    <x v="105"/>
    <x v="60"/>
    <x v="74"/>
    <x v="231"/>
    <x v="40"/>
    <x v="37"/>
    <x v="0"/>
  </r>
  <r>
    <x v="0"/>
    <x v="20"/>
    <x v="20"/>
    <x v="21"/>
    <x v="21"/>
    <x v="21"/>
    <x v="16"/>
    <x v="106"/>
    <x v="185"/>
    <x v="68"/>
    <x v="232"/>
    <x v="38"/>
    <x v="153"/>
    <x v="0"/>
  </r>
  <r>
    <x v="0"/>
    <x v="20"/>
    <x v="20"/>
    <x v="67"/>
    <x v="67"/>
    <x v="67"/>
    <x v="16"/>
    <x v="106"/>
    <x v="185"/>
    <x v="93"/>
    <x v="92"/>
    <x v="40"/>
    <x v="37"/>
    <x v="0"/>
  </r>
  <r>
    <x v="0"/>
    <x v="20"/>
    <x v="20"/>
    <x v="30"/>
    <x v="30"/>
    <x v="30"/>
    <x v="16"/>
    <x v="106"/>
    <x v="185"/>
    <x v="90"/>
    <x v="233"/>
    <x v="39"/>
    <x v="155"/>
    <x v="0"/>
  </r>
  <r>
    <x v="0"/>
    <x v="20"/>
    <x v="20"/>
    <x v="27"/>
    <x v="27"/>
    <x v="27"/>
    <x v="16"/>
    <x v="106"/>
    <x v="185"/>
    <x v="93"/>
    <x v="92"/>
    <x v="40"/>
    <x v="37"/>
    <x v="0"/>
  </r>
  <r>
    <x v="0"/>
    <x v="20"/>
    <x v="20"/>
    <x v="33"/>
    <x v="33"/>
    <x v="33"/>
    <x v="16"/>
    <x v="106"/>
    <x v="185"/>
    <x v="68"/>
    <x v="232"/>
    <x v="38"/>
    <x v="153"/>
    <x v="0"/>
  </r>
  <r>
    <x v="0"/>
    <x v="20"/>
    <x v="20"/>
    <x v="12"/>
    <x v="12"/>
    <x v="12"/>
    <x v="16"/>
    <x v="106"/>
    <x v="185"/>
    <x v="93"/>
    <x v="92"/>
    <x v="40"/>
    <x v="37"/>
    <x v="0"/>
  </r>
  <r>
    <x v="0"/>
    <x v="21"/>
    <x v="21"/>
    <x v="73"/>
    <x v="73"/>
    <x v="73"/>
    <x v="0"/>
    <x v="46"/>
    <x v="186"/>
    <x v="91"/>
    <x v="234"/>
    <x v="55"/>
    <x v="156"/>
    <x v="0"/>
  </r>
  <r>
    <x v="0"/>
    <x v="21"/>
    <x v="21"/>
    <x v="7"/>
    <x v="7"/>
    <x v="7"/>
    <x v="1"/>
    <x v="68"/>
    <x v="187"/>
    <x v="89"/>
    <x v="208"/>
    <x v="45"/>
    <x v="157"/>
    <x v="1"/>
  </r>
  <r>
    <x v="0"/>
    <x v="21"/>
    <x v="21"/>
    <x v="4"/>
    <x v="4"/>
    <x v="4"/>
    <x v="2"/>
    <x v="70"/>
    <x v="188"/>
    <x v="86"/>
    <x v="204"/>
    <x v="45"/>
    <x v="157"/>
    <x v="0"/>
  </r>
  <r>
    <x v="0"/>
    <x v="21"/>
    <x v="21"/>
    <x v="44"/>
    <x v="44"/>
    <x v="44"/>
    <x v="3"/>
    <x v="97"/>
    <x v="189"/>
    <x v="90"/>
    <x v="196"/>
    <x v="3"/>
    <x v="158"/>
    <x v="0"/>
  </r>
  <r>
    <x v="0"/>
    <x v="21"/>
    <x v="21"/>
    <x v="0"/>
    <x v="0"/>
    <x v="0"/>
    <x v="3"/>
    <x v="97"/>
    <x v="189"/>
    <x v="66"/>
    <x v="209"/>
    <x v="38"/>
    <x v="159"/>
    <x v="0"/>
  </r>
  <r>
    <x v="0"/>
    <x v="21"/>
    <x v="21"/>
    <x v="9"/>
    <x v="9"/>
    <x v="9"/>
    <x v="5"/>
    <x v="98"/>
    <x v="3"/>
    <x v="73"/>
    <x v="235"/>
    <x v="39"/>
    <x v="160"/>
    <x v="0"/>
  </r>
  <r>
    <x v="0"/>
    <x v="21"/>
    <x v="21"/>
    <x v="32"/>
    <x v="32"/>
    <x v="32"/>
    <x v="6"/>
    <x v="99"/>
    <x v="190"/>
    <x v="73"/>
    <x v="235"/>
    <x v="38"/>
    <x v="159"/>
    <x v="0"/>
  </r>
  <r>
    <x v="0"/>
    <x v="21"/>
    <x v="21"/>
    <x v="1"/>
    <x v="1"/>
    <x v="1"/>
    <x v="6"/>
    <x v="99"/>
    <x v="190"/>
    <x v="86"/>
    <x v="204"/>
    <x v="44"/>
    <x v="161"/>
    <x v="0"/>
  </r>
  <r>
    <x v="0"/>
    <x v="21"/>
    <x v="21"/>
    <x v="14"/>
    <x v="14"/>
    <x v="14"/>
    <x v="8"/>
    <x v="104"/>
    <x v="191"/>
    <x v="86"/>
    <x v="204"/>
    <x v="42"/>
    <x v="162"/>
    <x v="0"/>
  </r>
  <r>
    <x v="0"/>
    <x v="21"/>
    <x v="21"/>
    <x v="3"/>
    <x v="3"/>
    <x v="3"/>
    <x v="8"/>
    <x v="104"/>
    <x v="191"/>
    <x v="73"/>
    <x v="235"/>
    <x v="40"/>
    <x v="37"/>
    <x v="0"/>
  </r>
  <r>
    <x v="0"/>
    <x v="21"/>
    <x v="21"/>
    <x v="72"/>
    <x v="72"/>
    <x v="72"/>
    <x v="10"/>
    <x v="100"/>
    <x v="101"/>
    <x v="89"/>
    <x v="208"/>
    <x v="40"/>
    <x v="37"/>
    <x v="0"/>
  </r>
  <r>
    <x v="0"/>
    <x v="21"/>
    <x v="21"/>
    <x v="19"/>
    <x v="19"/>
    <x v="19"/>
    <x v="10"/>
    <x v="100"/>
    <x v="101"/>
    <x v="74"/>
    <x v="80"/>
    <x v="44"/>
    <x v="161"/>
    <x v="0"/>
  </r>
  <r>
    <x v="0"/>
    <x v="21"/>
    <x v="21"/>
    <x v="66"/>
    <x v="66"/>
    <x v="66"/>
    <x v="10"/>
    <x v="100"/>
    <x v="101"/>
    <x v="89"/>
    <x v="208"/>
    <x v="40"/>
    <x v="37"/>
    <x v="0"/>
  </r>
  <r>
    <x v="0"/>
    <x v="21"/>
    <x v="21"/>
    <x v="2"/>
    <x v="2"/>
    <x v="2"/>
    <x v="13"/>
    <x v="101"/>
    <x v="10"/>
    <x v="86"/>
    <x v="204"/>
    <x v="38"/>
    <x v="159"/>
    <x v="0"/>
  </r>
  <r>
    <x v="0"/>
    <x v="21"/>
    <x v="21"/>
    <x v="5"/>
    <x v="5"/>
    <x v="5"/>
    <x v="13"/>
    <x v="101"/>
    <x v="10"/>
    <x v="86"/>
    <x v="204"/>
    <x v="38"/>
    <x v="159"/>
    <x v="0"/>
  </r>
  <r>
    <x v="0"/>
    <x v="21"/>
    <x v="21"/>
    <x v="21"/>
    <x v="21"/>
    <x v="21"/>
    <x v="19"/>
    <x v="102"/>
    <x v="104"/>
    <x v="68"/>
    <x v="212"/>
    <x v="44"/>
    <x v="161"/>
    <x v="0"/>
  </r>
  <r>
    <x v="0"/>
    <x v="21"/>
    <x v="21"/>
    <x v="31"/>
    <x v="31"/>
    <x v="31"/>
    <x v="19"/>
    <x v="102"/>
    <x v="104"/>
    <x v="49"/>
    <x v="211"/>
    <x v="38"/>
    <x v="159"/>
    <x v="0"/>
  </r>
  <r>
    <x v="0"/>
    <x v="21"/>
    <x v="21"/>
    <x v="6"/>
    <x v="6"/>
    <x v="6"/>
    <x v="19"/>
    <x v="102"/>
    <x v="104"/>
    <x v="86"/>
    <x v="204"/>
    <x v="40"/>
    <x v="37"/>
    <x v="0"/>
  </r>
  <r>
    <x v="0"/>
    <x v="21"/>
    <x v="21"/>
    <x v="17"/>
    <x v="17"/>
    <x v="17"/>
    <x v="17"/>
    <x v="103"/>
    <x v="83"/>
    <x v="93"/>
    <x v="236"/>
    <x v="39"/>
    <x v="160"/>
    <x v="0"/>
  </r>
  <r>
    <x v="0"/>
    <x v="21"/>
    <x v="21"/>
    <x v="29"/>
    <x v="29"/>
    <x v="29"/>
    <x v="17"/>
    <x v="103"/>
    <x v="83"/>
    <x v="93"/>
    <x v="236"/>
    <x v="39"/>
    <x v="160"/>
    <x v="0"/>
  </r>
  <r>
    <x v="0"/>
    <x v="21"/>
    <x v="21"/>
    <x v="28"/>
    <x v="28"/>
    <x v="28"/>
    <x v="17"/>
    <x v="103"/>
    <x v="83"/>
    <x v="49"/>
    <x v="211"/>
    <x v="40"/>
    <x v="37"/>
    <x v="0"/>
  </r>
  <r>
    <x v="0"/>
    <x v="21"/>
    <x v="21"/>
    <x v="25"/>
    <x v="25"/>
    <x v="25"/>
    <x v="17"/>
    <x v="103"/>
    <x v="83"/>
    <x v="74"/>
    <x v="80"/>
    <x v="38"/>
    <x v="159"/>
    <x v="0"/>
  </r>
  <r>
    <x v="0"/>
    <x v="21"/>
    <x v="21"/>
    <x v="53"/>
    <x v="53"/>
    <x v="53"/>
    <x v="17"/>
    <x v="103"/>
    <x v="83"/>
    <x v="49"/>
    <x v="211"/>
    <x v="40"/>
    <x v="37"/>
    <x v="0"/>
  </r>
  <r>
    <x v="0"/>
    <x v="21"/>
    <x v="21"/>
    <x v="48"/>
    <x v="48"/>
    <x v="48"/>
    <x v="17"/>
    <x v="103"/>
    <x v="83"/>
    <x v="93"/>
    <x v="236"/>
    <x v="39"/>
    <x v="160"/>
    <x v="0"/>
  </r>
  <r>
    <x v="0"/>
    <x v="21"/>
    <x v="21"/>
    <x v="20"/>
    <x v="20"/>
    <x v="20"/>
    <x v="17"/>
    <x v="103"/>
    <x v="83"/>
    <x v="68"/>
    <x v="212"/>
    <x v="42"/>
    <x v="162"/>
    <x v="0"/>
  </r>
  <r>
    <x v="0"/>
    <x v="21"/>
    <x v="21"/>
    <x v="10"/>
    <x v="10"/>
    <x v="10"/>
    <x v="17"/>
    <x v="103"/>
    <x v="83"/>
    <x v="49"/>
    <x v="211"/>
    <x v="40"/>
    <x v="37"/>
    <x v="0"/>
  </r>
  <r>
    <x v="0"/>
    <x v="21"/>
    <x v="21"/>
    <x v="12"/>
    <x v="12"/>
    <x v="12"/>
    <x v="17"/>
    <x v="103"/>
    <x v="83"/>
    <x v="49"/>
    <x v="211"/>
    <x v="40"/>
    <x v="37"/>
    <x v="0"/>
  </r>
  <r>
    <x v="0"/>
    <x v="22"/>
    <x v="22"/>
    <x v="4"/>
    <x v="4"/>
    <x v="4"/>
    <x v="0"/>
    <x v="91"/>
    <x v="192"/>
    <x v="50"/>
    <x v="237"/>
    <x v="10"/>
    <x v="163"/>
    <x v="0"/>
  </r>
  <r>
    <x v="0"/>
    <x v="22"/>
    <x v="22"/>
    <x v="0"/>
    <x v="0"/>
    <x v="0"/>
    <x v="1"/>
    <x v="69"/>
    <x v="193"/>
    <x v="65"/>
    <x v="238"/>
    <x v="40"/>
    <x v="37"/>
    <x v="0"/>
  </r>
  <r>
    <x v="0"/>
    <x v="22"/>
    <x v="22"/>
    <x v="32"/>
    <x v="32"/>
    <x v="32"/>
    <x v="2"/>
    <x v="98"/>
    <x v="74"/>
    <x v="73"/>
    <x v="239"/>
    <x v="39"/>
    <x v="164"/>
    <x v="0"/>
  </r>
  <r>
    <x v="0"/>
    <x v="22"/>
    <x v="22"/>
    <x v="12"/>
    <x v="12"/>
    <x v="12"/>
    <x v="3"/>
    <x v="99"/>
    <x v="171"/>
    <x v="48"/>
    <x v="240"/>
    <x v="40"/>
    <x v="37"/>
    <x v="0"/>
  </r>
  <r>
    <x v="0"/>
    <x v="22"/>
    <x v="22"/>
    <x v="9"/>
    <x v="9"/>
    <x v="9"/>
    <x v="4"/>
    <x v="104"/>
    <x v="141"/>
    <x v="73"/>
    <x v="239"/>
    <x v="40"/>
    <x v="37"/>
    <x v="0"/>
  </r>
  <r>
    <x v="0"/>
    <x v="22"/>
    <x v="22"/>
    <x v="2"/>
    <x v="2"/>
    <x v="2"/>
    <x v="4"/>
    <x v="104"/>
    <x v="141"/>
    <x v="89"/>
    <x v="71"/>
    <x v="38"/>
    <x v="165"/>
    <x v="0"/>
  </r>
  <r>
    <x v="0"/>
    <x v="22"/>
    <x v="22"/>
    <x v="3"/>
    <x v="3"/>
    <x v="3"/>
    <x v="4"/>
    <x v="104"/>
    <x v="141"/>
    <x v="73"/>
    <x v="239"/>
    <x v="40"/>
    <x v="37"/>
    <x v="0"/>
  </r>
  <r>
    <x v="0"/>
    <x v="22"/>
    <x v="22"/>
    <x v="7"/>
    <x v="7"/>
    <x v="7"/>
    <x v="7"/>
    <x v="101"/>
    <x v="194"/>
    <x v="86"/>
    <x v="241"/>
    <x v="38"/>
    <x v="165"/>
    <x v="0"/>
  </r>
  <r>
    <x v="0"/>
    <x v="22"/>
    <x v="22"/>
    <x v="57"/>
    <x v="57"/>
    <x v="57"/>
    <x v="8"/>
    <x v="102"/>
    <x v="111"/>
    <x v="49"/>
    <x v="62"/>
    <x v="38"/>
    <x v="165"/>
    <x v="0"/>
  </r>
  <r>
    <x v="0"/>
    <x v="22"/>
    <x v="22"/>
    <x v="17"/>
    <x v="17"/>
    <x v="17"/>
    <x v="8"/>
    <x v="102"/>
    <x v="111"/>
    <x v="49"/>
    <x v="62"/>
    <x v="38"/>
    <x v="165"/>
    <x v="0"/>
  </r>
  <r>
    <x v="0"/>
    <x v="22"/>
    <x v="22"/>
    <x v="19"/>
    <x v="19"/>
    <x v="19"/>
    <x v="8"/>
    <x v="102"/>
    <x v="111"/>
    <x v="49"/>
    <x v="62"/>
    <x v="38"/>
    <x v="165"/>
    <x v="0"/>
  </r>
  <r>
    <x v="0"/>
    <x v="22"/>
    <x v="22"/>
    <x v="10"/>
    <x v="10"/>
    <x v="10"/>
    <x v="11"/>
    <x v="103"/>
    <x v="81"/>
    <x v="49"/>
    <x v="62"/>
    <x v="40"/>
    <x v="37"/>
    <x v="0"/>
  </r>
  <r>
    <x v="0"/>
    <x v="22"/>
    <x v="22"/>
    <x v="40"/>
    <x v="40"/>
    <x v="40"/>
    <x v="12"/>
    <x v="105"/>
    <x v="30"/>
    <x v="93"/>
    <x v="242"/>
    <x v="38"/>
    <x v="165"/>
    <x v="0"/>
  </r>
  <r>
    <x v="0"/>
    <x v="22"/>
    <x v="22"/>
    <x v="70"/>
    <x v="70"/>
    <x v="70"/>
    <x v="12"/>
    <x v="105"/>
    <x v="30"/>
    <x v="68"/>
    <x v="101"/>
    <x v="39"/>
    <x v="164"/>
    <x v="0"/>
  </r>
  <r>
    <x v="0"/>
    <x v="22"/>
    <x v="22"/>
    <x v="28"/>
    <x v="28"/>
    <x v="28"/>
    <x v="12"/>
    <x v="105"/>
    <x v="30"/>
    <x v="74"/>
    <x v="243"/>
    <x v="40"/>
    <x v="37"/>
    <x v="0"/>
  </r>
  <r>
    <x v="0"/>
    <x v="22"/>
    <x v="22"/>
    <x v="5"/>
    <x v="5"/>
    <x v="5"/>
    <x v="12"/>
    <x v="105"/>
    <x v="30"/>
    <x v="93"/>
    <x v="242"/>
    <x v="38"/>
    <x v="165"/>
    <x v="0"/>
  </r>
  <r>
    <x v="0"/>
    <x v="22"/>
    <x v="22"/>
    <x v="21"/>
    <x v="21"/>
    <x v="21"/>
    <x v="15"/>
    <x v="106"/>
    <x v="195"/>
    <x v="68"/>
    <x v="101"/>
    <x v="38"/>
    <x v="165"/>
    <x v="0"/>
  </r>
  <r>
    <x v="0"/>
    <x v="22"/>
    <x v="22"/>
    <x v="38"/>
    <x v="38"/>
    <x v="38"/>
    <x v="15"/>
    <x v="106"/>
    <x v="195"/>
    <x v="93"/>
    <x v="242"/>
    <x v="40"/>
    <x v="37"/>
    <x v="0"/>
  </r>
  <r>
    <x v="0"/>
    <x v="22"/>
    <x v="22"/>
    <x v="67"/>
    <x v="67"/>
    <x v="67"/>
    <x v="15"/>
    <x v="106"/>
    <x v="195"/>
    <x v="93"/>
    <x v="242"/>
    <x v="40"/>
    <x v="37"/>
    <x v="0"/>
  </r>
  <r>
    <x v="0"/>
    <x v="22"/>
    <x v="22"/>
    <x v="29"/>
    <x v="29"/>
    <x v="29"/>
    <x v="15"/>
    <x v="106"/>
    <x v="195"/>
    <x v="68"/>
    <x v="101"/>
    <x v="38"/>
    <x v="165"/>
    <x v="0"/>
  </r>
  <r>
    <x v="0"/>
    <x v="22"/>
    <x v="22"/>
    <x v="74"/>
    <x v="74"/>
    <x v="74"/>
    <x v="15"/>
    <x v="106"/>
    <x v="195"/>
    <x v="90"/>
    <x v="244"/>
    <x v="39"/>
    <x v="164"/>
    <x v="0"/>
  </r>
  <r>
    <x v="0"/>
    <x v="22"/>
    <x v="22"/>
    <x v="31"/>
    <x v="31"/>
    <x v="31"/>
    <x v="15"/>
    <x v="106"/>
    <x v="195"/>
    <x v="93"/>
    <x v="242"/>
    <x v="40"/>
    <x v="37"/>
    <x v="0"/>
  </r>
  <r>
    <x v="0"/>
    <x v="22"/>
    <x v="22"/>
    <x v="6"/>
    <x v="6"/>
    <x v="6"/>
    <x v="15"/>
    <x v="106"/>
    <x v="195"/>
    <x v="93"/>
    <x v="242"/>
    <x v="40"/>
    <x v="37"/>
    <x v="0"/>
  </r>
  <r>
    <x v="0"/>
    <x v="22"/>
    <x v="22"/>
    <x v="16"/>
    <x v="16"/>
    <x v="16"/>
    <x v="15"/>
    <x v="106"/>
    <x v="195"/>
    <x v="90"/>
    <x v="244"/>
    <x v="38"/>
    <x v="165"/>
    <x v="0"/>
  </r>
  <r>
    <x v="0"/>
    <x v="22"/>
    <x v="22"/>
    <x v="61"/>
    <x v="61"/>
    <x v="61"/>
    <x v="15"/>
    <x v="106"/>
    <x v="195"/>
    <x v="93"/>
    <x v="242"/>
    <x v="40"/>
    <x v="37"/>
    <x v="0"/>
  </r>
  <r>
    <x v="0"/>
    <x v="23"/>
    <x v="23"/>
    <x v="69"/>
    <x v="69"/>
    <x v="69"/>
    <x v="0"/>
    <x v="92"/>
    <x v="196"/>
    <x v="95"/>
    <x v="245"/>
    <x v="46"/>
    <x v="108"/>
    <x v="0"/>
  </r>
  <r>
    <x v="0"/>
    <x v="23"/>
    <x v="23"/>
    <x v="2"/>
    <x v="2"/>
    <x v="2"/>
    <x v="1"/>
    <x v="59"/>
    <x v="197"/>
    <x v="96"/>
    <x v="246"/>
    <x v="38"/>
    <x v="46"/>
    <x v="0"/>
  </r>
  <r>
    <x v="0"/>
    <x v="23"/>
    <x v="23"/>
    <x v="0"/>
    <x v="0"/>
    <x v="0"/>
    <x v="2"/>
    <x v="73"/>
    <x v="171"/>
    <x v="52"/>
    <x v="247"/>
    <x v="40"/>
    <x v="37"/>
    <x v="0"/>
  </r>
  <r>
    <x v="0"/>
    <x v="23"/>
    <x v="23"/>
    <x v="4"/>
    <x v="4"/>
    <x v="4"/>
    <x v="3"/>
    <x v="61"/>
    <x v="128"/>
    <x v="89"/>
    <x v="248"/>
    <x v="48"/>
    <x v="166"/>
    <x v="0"/>
  </r>
  <r>
    <x v="0"/>
    <x v="23"/>
    <x v="23"/>
    <x v="3"/>
    <x v="3"/>
    <x v="3"/>
    <x v="4"/>
    <x v="75"/>
    <x v="198"/>
    <x v="35"/>
    <x v="249"/>
    <x v="40"/>
    <x v="37"/>
    <x v="0"/>
  </r>
  <r>
    <x v="0"/>
    <x v="23"/>
    <x v="23"/>
    <x v="8"/>
    <x v="8"/>
    <x v="8"/>
    <x v="5"/>
    <x v="62"/>
    <x v="199"/>
    <x v="61"/>
    <x v="1"/>
    <x v="42"/>
    <x v="52"/>
    <x v="0"/>
  </r>
  <r>
    <x v="0"/>
    <x v="23"/>
    <x v="23"/>
    <x v="7"/>
    <x v="7"/>
    <x v="7"/>
    <x v="6"/>
    <x v="76"/>
    <x v="147"/>
    <x v="86"/>
    <x v="59"/>
    <x v="53"/>
    <x v="167"/>
    <x v="0"/>
  </r>
  <r>
    <x v="0"/>
    <x v="23"/>
    <x v="23"/>
    <x v="10"/>
    <x v="10"/>
    <x v="10"/>
    <x v="6"/>
    <x v="76"/>
    <x v="147"/>
    <x v="65"/>
    <x v="250"/>
    <x v="38"/>
    <x v="46"/>
    <x v="0"/>
  </r>
  <r>
    <x v="0"/>
    <x v="23"/>
    <x v="23"/>
    <x v="19"/>
    <x v="19"/>
    <x v="19"/>
    <x v="8"/>
    <x v="69"/>
    <x v="23"/>
    <x v="74"/>
    <x v="251"/>
    <x v="46"/>
    <x v="108"/>
    <x v="0"/>
  </r>
  <r>
    <x v="0"/>
    <x v="23"/>
    <x v="23"/>
    <x v="16"/>
    <x v="16"/>
    <x v="16"/>
    <x v="9"/>
    <x v="70"/>
    <x v="200"/>
    <x v="93"/>
    <x v="252"/>
    <x v="46"/>
    <x v="108"/>
    <x v="0"/>
  </r>
  <r>
    <x v="0"/>
    <x v="23"/>
    <x v="23"/>
    <x v="17"/>
    <x v="17"/>
    <x v="17"/>
    <x v="10"/>
    <x v="99"/>
    <x v="62"/>
    <x v="93"/>
    <x v="252"/>
    <x v="45"/>
    <x v="168"/>
    <x v="0"/>
  </r>
  <r>
    <x v="0"/>
    <x v="23"/>
    <x v="23"/>
    <x v="61"/>
    <x v="61"/>
    <x v="61"/>
    <x v="10"/>
    <x v="99"/>
    <x v="62"/>
    <x v="89"/>
    <x v="248"/>
    <x v="39"/>
    <x v="45"/>
    <x v="0"/>
  </r>
  <r>
    <x v="0"/>
    <x v="23"/>
    <x v="23"/>
    <x v="11"/>
    <x v="11"/>
    <x v="11"/>
    <x v="10"/>
    <x v="99"/>
    <x v="62"/>
    <x v="73"/>
    <x v="135"/>
    <x v="38"/>
    <x v="46"/>
    <x v="0"/>
  </r>
  <r>
    <x v="0"/>
    <x v="23"/>
    <x v="23"/>
    <x v="32"/>
    <x v="32"/>
    <x v="32"/>
    <x v="13"/>
    <x v="104"/>
    <x v="50"/>
    <x v="91"/>
    <x v="218"/>
    <x v="39"/>
    <x v="45"/>
    <x v="0"/>
  </r>
  <r>
    <x v="0"/>
    <x v="23"/>
    <x v="23"/>
    <x v="31"/>
    <x v="31"/>
    <x v="31"/>
    <x v="13"/>
    <x v="104"/>
    <x v="50"/>
    <x v="74"/>
    <x v="251"/>
    <x v="22"/>
    <x v="169"/>
    <x v="0"/>
  </r>
  <r>
    <x v="0"/>
    <x v="23"/>
    <x v="23"/>
    <x v="5"/>
    <x v="5"/>
    <x v="5"/>
    <x v="13"/>
    <x v="104"/>
    <x v="50"/>
    <x v="89"/>
    <x v="248"/>
    <x v="38"/>
    <x v="46"/>
    <x v="0"/>
  </r>
  <r>
    <x v="0"/>
    <x v="23"/>
    <x v="23"/>
    <x v="57"/>
    <x v="57"/>
    <x v="57"/>
    <x v="15"/>
    <x v="100"/>
    <x v="15"/>
    <x v="91"/>
    <x v="218"/>
    <x v="38"/>
    <x v="46"/>
    <x v="0"/>
  </r>
  <r>
    <x v="0"/>
    <x v="23"/>
    <x v="23"/>
    <x v="55"/>
    <x v="55"/>
    <x v="55"/>
    <x v="15"/>
    <x v="100"/>
    <x v="15"/>
    <x v="91"/>
    <x v="218"/>
    <x v="38"/>
    <x v="46"/>
    <x v="0"/>
  </r>
  <r>
    <x v="0"/>
    <x v="23"/>
    <x v="23"/>
    <x v="66"/>
    <x v="66"/>
    <x v="66"/>
    <x v="15"/>
    <x v="100"/>
    <x v="15"/>
    <x v="49"/>
    <x v="253"/>
    <x v="42"/>
    <x v="52"/>
    <x v="0"/>
  </r>
  <r>
    <x v="0"/>
    <x v="23"/>
    <x v="23"/>
    <x v="21"/>
    <x v="21"/>
    <x v="21"/>
    <x v="18"/>
    <x v="101"/>
    <x v="65"/>
    <x v="90"/>
    <x v="254"/>
    <x v="41"/>
    <x v="31"/>
    <x v="0"/>
  </r>
  <r>
    <x v="0"/>
    <x v="23"/>
    <x v="23"/>
    <x v="29"/>
    <x v="29"/>
    <x v="29"/>
    <x v="18"/>
    <x v="101"/>
    <x v="65"/>
    <x v="49"/>
    <x v="253"/>
    <x v="39"/>
    <x v="45"/>
    <x v="0"/>
  </r>
  <r>
    <x v="0"/>
    <x v="23"/>
    <x v="23"/>
    <x v="14"/>
    <x v="14"/>
    <x v="14"/>
    <x v="18"/>
    <x v="101"/>
    <x v="65"/>
    <x v="86"/>
    <x v="59"/>
    <x v="38"/>
    <x v="46"/>
    <x v="0"/>
  </r>
  <r>
    <x v="0"/>
    <x v="24"/>
    <x v="24"/>
    <x v="0"/>
    <x v="0"/>
    <x v="0"/>
    <x v="0"/>
    <x v="67"/>
    <x v="201"/>
    <x v="47"/>
    <x v="255"/>
    <x v="39"/>
    <x v="170"/>
    <x v="0"/>
  </r>
  <r>
    <x v="0"/>
    <x v="24"/>
    <x v="24"/>
    <x v="4"/>
    <x v="4"/>
    <x v="4"/>
    <x v="1"/>
    <x v="76"/>
    <x v="202"/>
    <x v="89"/>
    <x v="256"/>
    <x v="45"/>
    <x v="171"/>
    <x v="0"/>
  </r>
  <r>
    <x v="0"/>
    <x v="24"/>
    <x v="24"/>
    <x v="3"/>
    <x v="3"/>
    <x v="3"/>
    <x v="1"/>
    <x v="76"/>
    <x v="202"/>
    <x v="47"/>
    <x v="255"/>
    <x v="40"/>
    <x v="37"/>
    <x v="0"/>
  </r>
  <r>
    <x v="0"/>
    <x v="24"/>
    <x v="24"/>
    <x v="2"/>
    <x v="2"/>
    <x v="2"/>
    <x v="3"/>
    <x v="70"/>
    <x v="203"/>
    <x v="60"/>
    <x v="226"/>
    <x v="40"/>
    <x v="37"/>
    <x v="0"/>
  </r>
  <r>
    <x v="0"/>
    <x v="24"/>
    <x v="24"/>
    <x v="32"/>
    <x v="32"/>
    <x v="32"/>
    <x v="4"/>
    <x v="99"/>
    <x v="152"/>
    <x v="73"/>
    <x v="165"/>
    <x v="38"/>
    <x v="12"/>
    <x v="0"/>
  </r>
  <r>
    <x v="0"/>
    <x v="24"/>
    <x v="24"/>
    <x v="29"/>
    <x v="29"/>
    <x v="29"/>
    <x v="5"/>
    <x v="100"/>
    <x v="191"/>
    <x v="93"/>
    <x v="169"/>
    <x v="22"/>
    <x v="134"/>
    <x v="0"/>
  </r>
  <r>
    <x v="0"/>
    <x v="24"/>
    <x v="24"/>
    <x v="21"/>
    <x v="21"/>
    <x v="21"/>
    <x v="6"/>
    <x v="101"/>
    <x v="72"/>
    <x v="74"/>
    <x v="257"/>
    <x v="42"/>
    <x v="172"/>
    <x v="0"/>
  </r>
  <r>
    <x v="0"/>
    <x v="24"/>
    <x v="24"/>
    <x v="25"/>
    <x v="25"/>
    <x v="25"/>
    <x v="6"/>
    <x v="101"/>
    <x v="72"/>
    <x v="93"/>
    <x v="169"/>
    <x v="44"/>
    <x v="173"/>
    <x v="0"/>
  </r>
  <r>
    <x v="0"/>
    <x v="24"/>
    <x v="24"/>
    <x v="12"/>
    <x v="12"/>
    <x v="12"/>
    <x v="6"/>
    <x v="101"/>
    <x v="72"/>
    <x v="91"/>
    <x v="167"/>
    <x v="40"/>
    <x v="37"/>
    <x v="0"/>
  </r>
  <r>
    <x v="0"/>
    <x v="24"/>
    <x v="24"/>
    <x v="75"/>
    <x v="75"/>
    <x v="75"/>
    <x v="9"/>
    <x v="102"/>
    <x v="204"/>
    <x v="93"/>
    <x v="169"/>
    <x v="42"/>
    <x v="172"/>
    <x v="0"/>
  </r>
  <r>
    <x v="0"/>
    <x v="24"/>
    <x v="24"/>
    <x v="31"/>
    <x v="31"/>
    <x v="31"/>
    <x v="9"/>
    <x v="102"/>
    <x v="204"/>
    <x v="86"/>
    <x v="258"/>
    <x v="40"/>
    <x v="37"/>
    <x v="0"/>
  </r>
  <r>
    <x v="0"/>
    <x v="24"/>
    <x v="24"/>
    <x v="7"/>
    <x v="7"/>
    <x v="7"/>
    <x v="9"/>
    <x v="102"/>
    <x v="204"/>
    <x v="49"/>
    <x v="259"/>
    <x v="38"/>
    <x v="12"/>
    <x v="0"/>
  </r>
  <r>
    <x v="0"/>
    <x v="24"/>
    <x v="24"/>
    <x v="8"/>
    <x v="8"/>
    <x v="8"/>
    <x v="9"/>
    <x v="102"/>
    <x v="204"/>
    <x v="49"/>
    <x v="259"/>
    <x v="38"/>
    <x v="12"/>
    <x v="0"/>
  </r>
  <r>
    <x v="0"/>
    <x v="24"/>
    <x v="24"/>
    <x v="10"/>
    <x v="10"/>
    <x v="10"/>
    <x v="9"/>
    <x v="102"/>
    <x v="204"/>
    <x v="86"/>
    <x v="258"/>
    <x v="40"/>
    <x v="37"/>
    <x v="0"/>
  </r>
  <r>
    <x v="0"/>
    <x v="24"/>
    <x v="24"/>
    <x v="18"/>
    <x v="18"/>
    <x v="18"/>
    <x v="9"/>
    <x v="102"/>
    <x v="204"/>
    <x v="86"/>
    <x v="258"/>
    <x v="40"/>
    <x v="37"/>
    <x v="0"/>
  </r>
  <r>
    <x v="0"/>
    <x v="24"/>
    <x v="24"/>
    <x v="9"/>
    <x v="9"/>
    <x v="9"/>
    <x v="19"/>
    <x v="103"/>
    <x v="205"/>
    <x v="49"/>
    <x v="259"/>
    <x v="40"/>
    <x v="37"/>
    <x v="0"/>
  </r>
  <r>
    <x v="0"/>
    <x v="24"/>
    <x v="24"/>
    <x v="6"/>
    <x v="6"/>
    <x v="6"/>
    <x v="19"/>
    <x v="103"/>
    <x v="205"/>
    <x v="93"/>
    <x v="169"/>
    <x v="39"/>
    <x v="170"/>
    <x v="0"/>
  </r>
  <r>
    <x v="0"/>
    <x v="24"/>
    <x v="24"/>
    <x v="16"/>
    <x v="16"/>
    <x v="16"/>
    <x v="19"/>
    <x v="103"/>
    <x v="205"/>
    <x v="90"/>
    <x v="170"/>
    <x v="44"/>
    <x v="173"/>
    <x v="0"/>
  </r>
  <r>
    <x v="0"/>
    <x v="24"/>
    <x v="24"/>
    <x v="5"/>
    <x v="5"/>
    <x v="5"/>
    <x v="19"/>
    <x v="103"/>
    <x v="205"/>
    <x v="49"/>
    <x v="259"/>
    <x v="40"/>
    <x v="37"/>
    <x v="0"/>
  </r>
  <r>
    <x v="0"/>
    <x v="24"/>
    <x v="24"/>
    <x v="13"/>
    <x v="13"/>
    <x v="13"/>
    <x v="19"/>
    <x v="103"/>
    <x v="205"/>
    <x v="74"/>
    <x v="257"/>
    <x v="38"/>
    <x v="12"/>
    <x v="0"/>
  </r>
  <r>
    <x v="0"/>
    <x v="25"/>
    <x v="25"/>
    <x v="66"/>
    <x v="66"/>
    <x v="66"/>
    <x v="0"/>
    <x v="62"/>
    <x v="206"/>
    <x v="51"/>
    <x v="260"/>
    <x v="38"/>
    <x v="174"/>
    <x v="0"/>
  </r>
  <r>
    <x v="0"/>
    <x v="25"/>
    <x v="25"/>
    <x v="0"/>
    <x v="0"/>
    <x v="0"/>
    <x v="1"/>
    <x v="99"/>
    <x v="106"/>
    <x v="48"/>
    <x v="261"/>
    <x v="40"/>
    <x v="37"/>
    <x v="0"/>
  </r>
  <r>
    <x v="0"/>
    <x v="25"/>
    <x v="25"/>
    <x v="2"/>
    <x v="2"/>
    <x v="2"/>
    <x v="2"/>
    <x v="101"/>
    <x v="140"/>
    <x v="86"/>
    <x v="207"/>
    <x v="38"/>
    <x v="174"/>
    <x v="0"/>
  </r>
  <r>
    <x v="0"/>
    <x v="25"/>
    <x v="25"/>
    <x v="4"/>
    <x v="4"/>
    <x v="4"/>
    <x v="3"/>
    <x v="103"/>
    <x v="207"/>
    <x v="90"/>
    <x v="137"/>
    <x v="44"/>
    <x v="175"/>
    <x v="0"/>
  </r>
  <r>
    <x v="0"/>
    <x v="25"/>
    <x v="25"/>
    <x v="57"/>
    <x v="57"/>
    <x v="57"/>
    <x v="3"/>
    <x v="103"/>
    <x v="207"/>
    <x v="49"/>
    <x v="120"/>
    <x v="40"/>
    <x v="37"/>
    <x v="0"/>
  </r>
  <r>
    <x v="0"/>
    <x v="25"/>
    <x v="25"/>
    <x v="7"/>
    <x v="7"/>
    <x v="7"/>
    <x v="3"/>
    <x v="103"/>
    <x v="207"/>
    <x v="74"/>
    <x v="262"/>
    <x v="38"/>
    <x v="174"/>
    <x v="0"/>
  </r>
  <r>
    <x v="0"/>
    <x v="25"/>
    <x v="25"/>
    <x v="52"/>
    <x v="52"/>
    <x v="52"/>
    <x v="3"/>
    <x v="103"/>
    <x v="207"/>
    <x v="90"/>
    <x v="137"/>
    <x v="42"/>
    <x v="176"/>
    <x v="0"/>
  </r>
  <r>
    <x v="0"/>
    <x v="25"/>
    <x v="25"/>
    <x v="32"/>
    <x v="32"/>
    <x v="32"/>
    <x v="7"/>
    <x v="105"/>
    <x v="208"/>
    <x v="93"/>
    <x v="258"/>
    <x v="38"/>
    <x v="174"/>
    <x v="0"/>
  </r>
  <r>
    <x v="0"/>
    <x v="25"/>
    <x v="25"/>
    <x v="30"/>
    <x v="30"/>
    <x v="30"/>
    <x v="7"/>
    <x v="105"/>
    <x v="208"/>
    <x v="74"/>
    <x v="262"/>
    <x v="40"/>
    <x v="37"/>
    <x v="0"/>
  </r>
  <r>
    <x v="0"/>
    <x v="25"/>
    <x v="25"/>
    <x v="6"/>
    <x v="6"/>
    <x v="6"/>
    <x v="7"/>
    <x v="105"/>
    <x v="208"/>
    <x v="74"/>
    <x v="262"/>
    <x v="40"/>
    <x v="37"/>
    <x v="0"/>
  </r>
  <r>
    <x v="0"/>
    <x v="25"/>
    <x v="25"/>
    <x v="61"/>
    <x v="61"/>
    <x v="61"/>
    <x v="7"/>
    <x v="105"/>
    <x v="208"/>
    <x v="74"/>
    <x v="262"/>
    <x v="40"/>
    <x v="37"/>
    <x v="0"/>
  </r>
  <r>
    <x v="0"/>
    <x v="25"/>
    <x v="25"/>
    <x v="3"/>
    <x v="3"/>
    <x v="3"/>
    <x v="7"/>
    <x v="105"/>
    <x v="208"/>
    <x v="74"/>
    <x v="262"/>
    <x v="40"/>
    <x v="37"/>
    <x v="0"/>
  </r>
  <r>
    <x v="0"/>
    <x v="25"/>
    <x v="25"/>
    <x v="64"/>
    <x v="64"/>
    <x v="64"/>
    <x v="12"/>
    <x v="107"/>
    <x v="122"/>
    <x v="90"/>
    <x v="137"/>
    <x v="38"/>
    <x v="174"/>
    <x v="0"/>
  </r>
  <r>
    <x v="0"/>
    <x v="25"/>
    <x v="25"/>
    <x v="76"/>
    <x v="76"/>
    <x v="76"/>
    <x v="12"/>
    <x v="107"/>
    <x v="122"/>
    <x v="90"/>
    <x v="137"/>
    <x v="38"/>
    <x v="174"/>
    <x v="0"/>
  </r>
  <r>
    <x v="0"/>
    <x v="25"/>
    <x v="25"/>
    <x v="19"/>
    <x v="19"/>
    <x v="19"/>
    <x v="12"/>
    <x v="107"/>
    <x v="122"/>
    <x v="94"/>
    <x v="263"/>
    <x v="39"/>
    <x v="177"/>
    <x v="0"/>
  </r>
  <r>
    <x v="0"/>
    <x v="25"/>
    <x v="25"/>
    <x v="69"/>
    <x v="69"/>
    <x v="69"/>
    <x v="12"/>
    <x v="107"/>
    <x v="122"/>
    <x v="90"/>
    <x v="137"/>
    <x v="38"/>
    <x v="174"/>
    <x v="0"/>
  </r>
  <r>
    <x v="0"/>
    <x v="25"/>
    <x v="25"/>
    <x v="8"/>
    <x v="8"/>
    <x v="8"/>
    <x v="12"/>
    <x v="107"/>
    <x v="122"/>
    <x v="68"/>
    <x v="203"/>
    <x v="40"/>
    <x v="37"/>
    <x v="0"/>
  </r>
  <r>
    <x v="0"/>
    <x v="25"/>
    <x v="25"/>
    <x v="77"/>
    <x v="77"/>
    <x v="77"/>
    <x v="12"/>
    <x v="107"/>
    <x v="122"/>
    <x v="90"/>
    <x v="137"/>
    <x v="40"/>
    <x v="37"/>
    <x v="0"/>
  </r>
  <r>
    <x v="0"/>
    <x v="25"/>
    <x v="25"/>
    <x v="35"/>
    <x v="35"/>
    <x v="35"/>
    <x v="12"/>
    <x v="107"/>
    <x v="122"/>
    <x v="92"/>
    <x v="153"/>
    <x v="40"/>
    <x v="37"/>
    <x v="0"/>
  </r>
  <r>
    <x v="0"/>
    <x v="25"/>
    <x v="25"/>
    <x v="12"/>
    <x v="12"/>
    <x v="12"/>
    <x v="12"/>
    <x v="107"/>
    <x v="122"/>
    <x v="68"/>
    <x v="203"/>
    <x v="40"/>
    <x v="37"/>
    <x v="0"/>
  </r>
  <r>
    <x v="0"/>
    <x v="26"/>
    <x v="26"/>
    <x v="2"/>
    <x v="2"/>
    <x v="2"/>
    <x v="0"/>
    <x v="58"/>
    <x v="209"/>
    <x v="97"/>
    <x v="264"/>
    <x v="38"/>
    <x v="101"/>
    <x v="0"/>
  </r>
  <r>
    <x v="0"/>
    <x v="26"/>
    <x v="26"/>
    <x v="0"/>
    <x v="0"/>
    <x v="0"/>
    <x v="1"/>
    <x v="45"/>
    <x v="210"/>
    <x v="44"/>
    <x v="265"/>
    <x v="40"/>
    <x v="37"/>
    <x v="0"/>
  </r>
  <r>
    <x v="0"/>
    <x v="26"/>
    <x v="26"/>
    <x v="8"/>
    <x v="8"/>
    <x v="8"/>
    <x v="2"/>
    <x v="47"/>
    <x v="211"/>
    <x v="43"/>
    <x v="266"/>
    <x v="38"/>
    <x v="101"/>
    <x v="0"/>
  </r>
  <r>
    <x v="0"/>
    <x v="26"/>
    <x v="26"/>
    <x v="6"/>
    <x v="6"/>
    <x v="6"/>
    <x v="3"/>
    <x v="48"/>
    <x v="212"/>
    <x v="59"/>
    <x v="267"/>
    <x v="44"/>
    <x v="178"/>
    <x v="0"/>
  </r>
  <r>
    <x v="0"/>
    <x v="26"/>
    <x v="26"/>
    <x v="1"/>
    <x v="1"/>
    <x v="1"/>
    <x v="4"/>
    <x v="74"/>
    <x v="213"/>
    <x v="51"/>
    <x v="268"/>
    <x v="44"/>
    <x v="178"/>
    <x v="0"/>
  </r>
  <r>
    <x v="0"/>
    <x v="26"/>
    <x v="26"/>
    <x v="7"/>
    <x v="7"/>
    <x v="7"/>
    <x v="5"/>
    <x v="61"/>
    <x v="69"/>
    <x v="88"/>
    <x v="84"/>
    <x v="39"/>
    <x v="179"/>
    <x v="0"/>
  </r>
  <r>
    <x v="0"/>
    <x v="26"/>
    <x v="26"/>
    <x v="11"/>
    <x v="11"/>
    <x v="11"/>
    <x v="5"/>
    <x v="61"/>
    <x v="69"/>
    <x v="72"/>
    <x v="269"/>
    <x v="40"/>
    <x v="37"/>
    <x v="0"/>
  </r>
  <r>
    <x v="0"/>
    <x v="26"/>
    <x v="26"/>
    <x v="3"/>
    <x v="3"/>
    <x v="3"/>
    <x v="7"/>
    <x v="67"/>
    <x v="147"/>
    <x v="45"/>
    <x v="270"/>
    <x v="40"/>
    <x v="37"/>
    <x v="0"/>
  </r>
  <r>
    <x v="0"/>
    <x v="26"/>
    <x v="26"/>
    <x v="30"/>
    <x v="30"/>
    <x v="30"/>
    <x v="8"/>
    <x v="68"/>
    <x v="191"/>
    <x v="73"/>
    <x v="271"/>
    <x v="45"/>
    <x v="180"/>
    <x v="0"/>
  </r>
  <r>
    <x v="0"/>
    <x v="26"/>
    <x v="26"/>
    <x v="31"/>
    <x v="31"/>
    <x v="31"/>
    <x v="8"/>
    <x v="68"/>
    <x v="191"/>
    <x v="47"/>
    <x v="60"/>
    <x v="38"/>
    <x v="101"/>
    <x v="0"/>
  </r>
  <r>
    <x v="0"/>
    <x v="26"/>
    <x v="26"/>
    <x v="5"/>
    <x v="5"/>
    <x v="5"/>
    <x v="8"/>
    <x v="68"/>
    <x v="191"/>
    <x v="47"/>
    <x v="60"/>
    <x v="38"/>
    <x v="101"/>
    <x v="0"/>
  </r>
  <r>
    <x v="0"/>
    <x v="26"/>
    <x v="26"/>
    <x v="4"/>
    <x v="4"/>
    <x v="4"/>
    <x v="11"/>
    <x v="76"/>
    <x v="214"/>
    <x v="73"/>
    <x v="271"/>
    <x v="41"/>
    <x v="181"/>
    <x v="0"/>
  </r>
  <r>
    <x v="0"/>
    <x v="26"/>
    <x v="26"/>
    <x v="28"/>
    <x v="28"/>
    <x v="28"/>
    <x v="11"/>
    <x v="76"/>
    <x v="214"/>
    <x v="47"/>
    <x v="60"/>
    <x v="40"/>
    <x v="37"/>
    <x v="0"/>
  </r>
  <r>
    <x v="0"/>
    <x v="26"/>
    <x v="26"/>
    <x v="69"/>
    <x v="69"/>
    <x v="69"/>
    <x v="13"/>
    <x v="70"/>
    <x v="8"/>
    <x v="89"/>
    <x v="169"/>
    <x v="22"/>
    <x v="182"/>
    <x v="0"/>
  </r>
  <r>
    <x v="0"/>
    <x v="26"/>
    <x v="26"/>
    <x v="10"/>
    <x v="10"/>
    <x v="10"/>
    <x v="13"/>
    <x v="70"/>
    <x v="8"/>
    <x v="66"/>
    <x v="168"/>
    <x v="39"/>
    <x v="179"/>
    <x v="0"/>
  </r>
  <r>
    <x v="0"/>
    <x v="26"/>
    <x v="26"/>
    <x v="13"/>
    <x v="13"/>
    <x v="13"/>
    <x v="19"/>
    <x v="97"/>
    <x v="121"/>
    <x v="66"/>
    <x v="168"/>
    <x v="38"/>
    <x v="101"/>
    <x v="0"/>
  </r>
  <r>
    <x v="0"/>
    <x v="26"/>
    <x v="26"/>
    <x v="12"/>
    <x v="12"/>
    <x v="12"/>
    <x v="15"/>
    <x v="98"/>
    <x v="215"/>
    <x v="66"/>
    <x v="168"/>
    <x v="40"/>
    <x v="37"/>
    <x v="0"/>
  </r>
  <r>
    <x v="0"/>
    <x v="26"/>
    <x v="26"/>
    <x v="27"/>
    <x v="27"/>
    <x v="27"/>
    <x v="16"/>
    <x v="99"/>
    <x v="116"/>
    <x v="89"/>
    <x v="169"/>
    <x v="39"/>
    <x v="179"/>
    <x v="0"/>
  </r>
  <r>
    <x v="0"/>
    <x v="26"/>
    <x v="26"/>
    <x v="63"/>
    <x v="63"/>
    <x v="63"/>
    <x v="16"/>
    <x v="99"/>
    <x v="116"/>
    <x v="73"/>
    <x v="271"/>
    <x v="40"/>
    <x v="37"/>
    <x v="1"/>
  </r>
  <r>
    <x v="0"/>
    <x v="26"/>
    <x v="26"/>
    <x v="9"/>
    <x v="9"/>
    <x v="9"/>
    <x v="16"/>
    <x v="99"/>
    <x v="116"/>
    <x v="73"/>
    <x v="271"/>
    <x v="38"/>
    <x v="101"/>
    <x v="0"/>
  </r>
  <r>
    <x v="0"/>
    <x v="27"/>
    <x v="27"/>
    <x v="64"/>
    <x v="64"/>
    <x v="64"/>
    <x v="0"/>
    <x v="101"/>
    <x v="216"/>
    <x v="90"/>
    <x v="190"/>
    <x v="41"/>
    <x v="183"/>
    <x v="0"/>
  </r>
  <r>
    <x v="0"/>
    <x v="27"/>
    <x v="27"/>
    <x v="32"/>
    <x v="32"/>
    <x v="32"/>
    <x v="1"/>
    <x v="103"/>
    <x v="133"/>
    <x v="74"/>
    <x v="272"/>
    <x v="38"/>
    <x v="184"/>
    <x v="0"/>
  </r>
  <r>
    <x v="0"/>
    <x v="27"/>
    <x v="27"/>
    <x v="1"/>
    <x v="1"/>
    <x v="1"/>
    <x v="1"/>
    <x v="103"/>
    <x v="133"/>
    <x v="93"/>
    <x v="186"/>
    <x v="39"/>
    <x v="185"/>
    <x v="0"/>
  </r>
  <r>
    <x v="0"/>
    <x v="27"/>
    <x v="27"/>
    <x v="0"/>
    <x v="0"/>
    <x v="0"/>
    <x v="1"/>
    <x v="103"/>
    <x v="133"/>
    <x v="49"/>
    <x v="273"/>
    <x v="40"/>
    <x v="37"/>
    <x v="0"/>
  </r>
  <r>
    <x v="0"/>
    <x v="27"/>
    <x v="27"/>
    <x v="6"/>
    <x v="6"/>
    <x v="6"/>
    <x v="4"/>
    <x v="106"/>
    <x v="217"/>
    <x v="93"/>
    <x v="186"/>
    <x v="40"/>
    <x v="37"/>
    <x v="0"/>
  </r>
  <r>
    <x v="0"/>
    <x v="27"/>
    <x v="27"/>
    <x v="48"/>
    <x v="48"/>
    <x v="48"/>
    <x v="4"/>
    <x v="106"/>
    <x v="217"/>
    <x v="68"/>
    <x v="189"/>
    <x v="38"/>
    <x v="184"/>
    <x v="0"/>
  </r>
  <r>
    <x v="0"/>
    <x v="27"/>
    <x v="27"/>
    <x v="15"/>
    <x v="15"/>
    <x v="15"/>
    <x v="4"/>
    <x v="106"/>
    <x v="217"/>
    <x v="93"/>
    <x v="186"/>
    <x v="40"/>
    <x v="37"/>
    <x v="0"/>
  </r>
  <r>
    <x v="0"/>
    <x v="27"/>
    <x v="27"/>
    <x v="3"/>
    <x v="3"/>
    <x v="3"/>
    <x v="4"/>
    <x v="106"/>
    <x v="217"/>
    <x v="93"/>
    <x v="186"/>
    <x v="40"/>
    <x v="37"/>
    <x v="0"/>
  </r>
  <r>
    <x v="0"/>
    <x v="27"/>
    <x v="27"/>
    <x v="70"/>
    <x v="70"/>
    <x v="70"/>
    <x v="8"/>
    <x v="107"/>
    <x v="147"/>
    <x v="68"/>
    <x v="189"/>
    <x v="40"/>
    <x v="37"/>
    <x v="0"/>
  </r>
  <r>
    <x v="0"/>
    <x v="27"/>
    <x v="27"/>
    <x v="17"/>
    <x v="17"/>
    <x v="17"/>
    <x v="8"/>
    <x v="107"/>
    <x v="147"/>
    <x v="68"/>
    <x v="189"/>
    <x v="40"/>
    <x v="37"/>
    <x v="0"/>
  </r>
  <r>
    <x v="0"/>
    <x v="27"/>
    <x v="27"/>
    <x v="29"/>
    <x v="29"/>
    <x v="29"/>
    <x v="8"/>
    <x v="107"/>
    <x v="147"/>
    <x v="68"/>
    <x v="189"/>
    <x v="40"/>
    <x v="37"/>
    <x v="0"/>
  </r>
  <r>
    <x v="0"/>
    <x v="27"/>
    <x v="27"/>
    <x v="30"/>
    <x v="30"/>
    <x v="30"/>
    <x v="8"/>
    <x v="107"/>
    <x v="147"/>
    <x v="68"/>
    <x v="189"/>
    <x v="40"/>
    <x v="37"/>
    <x v="0"/>
  </r>
  <r>
    <x v="0"/>
    <x v="27"/>
    <x v="27"/>
    <x v="63"/>
    <x v="63"/>
    <x v="63"/>
    <x v="8"/>
    <x v="107"/>
    <x v="147"/>
    <x v="68"/>
    <x v="189"/>
    <x v="40"/>
    <x v="37"/>
    <x v="0"/>
  </r>
  <r>
    <x v="0"/>
    <x v="27"/>
    <x v="27"/>
    <x v="69"/>
    <x v="69"/>
    <x v="69"/>
    <x v="8"/>
    <x v="107"/>
    <x v="147"/>
    <x v="68"/>
    <x v="189"/>
    <x v="40"/>
    <x v="37"/>
    <x v="0"/>
  </r>
  <r>
    <x v="0"/>
    <x v="27"/>
    <x v="27"/>
    <x v="8"/>
    <x v="8"/>
    <x v="8"/>
    <x v="8"/>
    <x v="107"/>
    <x v="147"/>
    <x v="68"/>
    <x v="189"/>
    <x v="40"/>
    <x v="37"/>
    <x v="0"/>
  </r>
  <r>
    <x v="0"/>
    <x v="27"/>
    <x v="27"/>
    <x v="2"/>
    <x v="2"/>
    <x v="2"/>
    <x v="8"/>
    <x v="107"/>
    <x v="147"/>
    <x v="68"/>
    <x v="189"/>
    <x v="40"/>
    <x v="37"/>
    <x v="0"/>
  </r>
  <r>
    <x v="0"/>
    <x v="27"/>
    <x v="27"/>
    <x v="66"/>
    <x v="66"/>
    <x v="66"/>
    <x v="8"/>
    <x v="107"/>
    <x v="147"/>
    <x v="90"/>
    <x v="190"/>
    <x v="38"/>
    <x v="184"/>
    <x v="0"/>
  </r>
  <r>
    <x v="0"/>
    <x v="27"/>
    <x v="27"/>
    <x v="18"/>
    <x v="18"/>
    <x v="18"/>
    <x v="8"/>
    <x v="107"/>
    <x v="147"/>
    <x v="68"/>
    <x v="189"/>
    <x v="40"/>
    <x v="37"/>
    <x v="0"/>
  </r>
  <r>
    <x v="0"/>
    <x v="27"/>
    <x v="27"/>
    <x v="12"/>
    <x v="12"/>
    <x v="12"/>
    <x v="8"/>
    <x v="107"/>
    <x v="147"/>
    <x v="68"/>
    <x v="189"/>
    <x v="40"/>
    <x v="37"/>
    <x v="0"/>
  </r>
  <r>
    <x v="0"/>
    <x v="27"/>
    <x v="27"/>
    <x v="28"/>
    <x v="28"/>
    <x v="28"/>
    <x v="18"/>
    <x v="108"/>
    <x v="215"/>
    <x v="90"/>
    <x v="190"/>
    <x v="40"/>
    <x v="37"/>
    <x v="0"/>
  </r>
  <r>
    <x v="0"/>
    <x v="27"/>
    <x v="27"/>
    <x v="31"/>
    <x v="31"/>
    <x v="31"/>
    <x v="18"/>
    <x v="108"/>
    <x v="215"/>
    <x v="90"/>
    <x v="190"/>
    <x v="40"/>
    <x v="37"/>
    <x v="0"/>
  </r>
  <r>
    <x v="0"/>
    <x v="27"/>
    <x v="27"/>
    <x v="7"/>
    <x v="7"/>
    <x v="7"/>
    <x v="18"/>
    <x v="108"/>
    <x v="215"/>
    <x v="90"/>
    <x v="190"/>
    <x v="40"/>
    <x v="37"/>
    <x v="0"/>
  </r>
  <r>
    <x v="0"/>
    <x v="27"/>
    <x v="27"/>
    <x v="16"/>
    <x v="16"/>
    <x v="16"/>
    <x v="18"/>
    <x v="108"/>
    <x v="215"/>
    <x v="90"/>
    <x v="190"/>
    <x v="40"/>
    <x v="37"/>
    <x v="0"/>
  </r>
  <r>
    <x v="0"/>
    <x v="27"/>
    <x v="27"/>
    <x v="78"/>
    <x v="78"/>
    <x v="78"/>
    <x v="18"/>
    <x v="108"/>
    <x v="215"/>
    <x v="90"/>
    <x v="190"/>
    <x v="40"/>
    <x v="37"/>
    <x v="0"/>
  </r>
  <r>
    <x v="0"/>
    <x v="27"/>
    <x v="27"/>
    <x v="34"/>
    <x v="34"/>
    <x v="34"/>
    <x v="18"/>
    <x v="108"/>
    <x v="215"/>
    <x v="90"/>
    <x v="190"/>
    <x v="40"/>
    <x v="37"/>
    <x v="0"/>
  </r>
  <r>
    <x v="0"/>
    <x v="27"/>
    <x v="27"/>
    <x v="79"/>
    <x v="79"/>
    <x v="79"/>
    <x v="18"/>
    <x v="108"/>
    <x v="215"/>
    <x v="94"/>
    <x v="193"/>
    <x v="38"/>
    <x v="184"/>
    <x v="0"/>
  </r>
  <r>
    <x v="0"/>
    <x v="27"/>
    <x v="27"/>
    <x v="35"/>
    <x v="35"/>
    <x v="35"/>
    <x v="18"/>
    <x v="108"/>
    <x v="215"/>
    <x v="92"/>
    <x v="153"/>
    <x v="38"/>
    <x v="184"/>
    <x v="0"/>
  </r>
  <r>
    <x v="0"/>
    <x v="28"/>
    <x v="28"/>
    <x v="4"/>
    <x v="4"/>
    <x v="4"/>
    <x v="0"/>
    <x v="76"/>
    <x v="218"/>
    <x v="91"/>
    <x v="274"/>
    <x v="27"/>
    <x v="186"/>
    <x v="0"/>
  </r>
  <r>
    <x v="0"/>
    <x v="28"/>
    <x v="28"/>
    <x v="69"/>
    <x v="69"/>
    <x v="69"/>
    <x v="1"/>
    <x v="103"/>
    <x v="219"/>
    <x v="49"/>
    <x v="275"/>
    <x v="40"/>
    <x v="37"/>
    <x v="0"/>
  </r>
  <r>
    <x v="0"/>
    <x v="28"/>
    <x v="28"/>
    <x v="12"/>
    <x v="12"/>
    <x v="12"/>
    <x v="2"/>
    <x v="105"/>
    <x v="220"/>
    <x v="74"/>
    <x v="276"/>
    <x v="40"/>
    <x v="37"/>
    <x v="0"/>
  </r>
  <r>
    <x v="0"/>
    <x v="28"/>
    <x v="28"/>
    <x v="2"/>
    <x v="2"/>
    <x v="2"/>
    <x v="3"/>
    <x v="106"/>
    <x v="221"/>
    <x v="93"/>
    <x v="226"/>
    <x v="40"/>
    <x v="37"/>
    <x v="0"/>
  </r>
  <r>
    <x v="0"/>
    <x v="28"/>
    <x v="28"/>
    <x v="0"/>
    <x v="0"/>
    <x v="0"/>
    <x v="3"/>
    <x v="106"/>
    <x v="221"/>
    <x v="93"/>
    <x v="226"/>
    <x v="40"/>
    <x v="37"/>
    <x v="0"/>
  </r>
  <r>
    <x v="0"/>
    <x v="28"/>
    <x v="28"/>
    <x v="21"/>
    <x v="21"/>
    <x v="21"/>
    <x v="5"/>
    <x v="107"/>
    <x v="165"/>
    <x v="68"/>
    <x v="120"/>
    <x v="40"/>
    <x v="37"/>
    <x v="0"/>
  </r>
  <r>
    <x v="0"/>
    <x v="28"/>
    <x v="28"/>
    <x v="63"/>
    <x v="63"/>
    <x v="63"/>
    <x v="5"/>
    <x v="107"/>
    <x v="165"/>
    <x v="68"/>
    <x v="120"/>
    <x v="40"/>
    <x v="37"/>
    <x v="0"/>
  </r>
  <r>
    <x v="0"/>
    <x v="28"/>
    <x v="28"/>
    <x v="6"/>
    <x v="6"/>
    <x v="6"/>
    <x v="5"/>
    <x v="107"/>
    <x v="165"/>
    <x v="68"/>
    <x v="120"/>
    <x v="40"/>
    <x v="37"/>
    <x v="0"/>
  </r>
  <r>
    <x v="0"/>
    <x v="28"/>
    <x v="28"/>
    <x v="16"/>
    <x v="16"/>
    <x v="16"/>
    <x v="5"/>
    <x v="107"/>
    <x v="165"/>
    <x v="90"/>
    <x v="258"/>
    <x v="38"/>
    <x v="34"/>
    <x v="0"/>
  </r>
  <r>
    <x v="0"/>
    <x v="28"/>
    <x v="28"/>
    <x v="3"/>
    <x v="3"/>
    <x v="3"/>
    <x v="5"/>
    <x v="107"/>
    <x v="165"/>
    <x v="68"/>
    <x v="120"/>
    <x v="40"/>
    <x v="37"/>
    <x v="0"/>
  </r>
  <r>
    <x v="0"/>
    <x v="28"/>
    <x v="28"/>
    <x v="59"/>
    <x v="59"/>
    <x v="59"/>
    <x v="10"/>
    <x v="108"/>
    <x v="27"/>
    <x v="94"/>
    <x v="137"/>
    <x v="38"/>
    <x v="34"/>
    <x v="0"/>
  </r>
  <r>
    <x v="0"/>
    <x v="28"/>
    <x v="28"/>
    <x v="80"/>
    <x v="80"/>
    <x v="80"/>
    <x v="10"/>
    <x v="108"/>
    <x v="27"/>
    <x v="92"/>
    <x v="153"/>
    <x v="39"/>
    <x v="187"/>
    <x v="0"/>
  </r>
  <r>
    <x v="0"/>
    <x v="28"/>
    <x v="28"/>
    <x v="81"/>
    <x v="81"/>
    <x v="81"/>
    <x v="10"/>
    <x v="108"/>
    <x v="27"/>
    <x v="94"/>
    <x v="137"/>
    <x v="38"/>
    <x v="34"/>
    <x v="0"/>
  </r>
  <r>
    <x v="0"/>
    <x v="28"/>
    <x v="28"/>
    <x v="47"/>
    <x v="47"/>
    <x v="47"/>
    <x v="10"/>
    <x v="108"/>
    <x v="27"/>
    <x v="92"/>
    <x v="153"/>
    <x v="40"/>
    <x v="37"/>
    <x v="3"/>
  </r>
  <r>
    <x v="0"/>
    <x v="28"/>
    <x v="28"/>
    <x v="28"/>
    <x v="28"/>
    <x v="28"/>
    <x v="10"/>
    <x v="108"/>
    <x v="27"/>
    <x v="90"/>
    <x v="258"/>
    <x v="40"/>
    <x v="37"/>
    <x v="0"/>
  </r>
  <r>
    <x v="0"/>
    <x v="28"/>
    <x v="28"/>
    <x v="7"/>
    <x v="7"/>
    <x v="7"/>
    <x v="10"/>
    <x v="108"/>
    <x v="27"/>
    <x v="90"/>
    <x v="258"/>
    <x v="40"/>
    <x v="37"/>
    <x v="0"/>
  </r>
  <r>
    <x v="0"/>
    <x v="28"/>
    <x v="28"/>
    <x v="9"/>
    <x v="9"/>
    <x v="9"/>
    <x v="10"/>
    <x v="108"/>
    <x v="27"/>
    <x v="90"/>
    <x v="258"/>
    <x v="40"/>
    <x v="37"/>
    <x v="0"/>
  </r>
  <r>
    <x v="0"/>
    <x v="28"/>
    <x v="28"/>
    <x v="25"/>
    <x v="25"/>
    <x v="25"/>
    <x v="10"/>
    <x v="108"/>
    <x v="27"/>
    <x v="90"/>
    <x v="258"/>
    <x v="40"/>
    <x v="37"/>
    <x v="0"/>
  </r>
  <r>
    <x v="0"/>
    <x v="28"/>
    <x v="28"/>
    <x v="82"/>
    <x v="82"/>
    <x v="82"/>
    <x v="10"/>
    <x v="108"/>
    <x v="27"/>
    <x v="94"/>
    <x v="137"/>
    <x v="38"/>
    <x v="34"/>
    <x v="0"/>
  </r>
  <r>
    <x v="0"/>
    <x v="28"/>
    <x v="28"/>
    <x v="61"/>
    <x v="61"/>
    <x v="61"/>
    <x v="10"/>
    <x v="108"/>
    <x v="27"/>
    <x v="94"/>
    <x v="137"/>
    <x v="38"/>
    <x v="34"/>
    <x v="0"/>
  </r>
  <r>
    <x v="0"/>
    <x v="28"/>
    <x v="28"/>
    <x v="8"/>
    <x v="8"/>
    <x v="8"/>
    <x v="10"/>
    <x v="108"/>
    <x v="27"/>
    <x v="92"/>
    <x v="153"/>
    <x v="39"/>
    <x v="187"/>
    <x v="0"/>
  </r>
  <r>
    <x v="0"/>
    <x v="28"/>
    <x v="28"/>
    <x v="71"/>
    <x v="71"/>
    <x v="71"/>
    <x v="10"/>
    <x v="108"/>
    <x v="27"/>
    <x v="90"/>
    <x v="258"/>
    <x v="40"/>
    <x v="37"/>
    <x v="0"/>
  </r>
  <r>
    <x v="0"/>
    <x v="29"/>
    <x v="29"/>
    <x v="4"/>
    <x v="4"/>
    <x v="4"/>
    <x v="0"/>
    <x v="105"/>
    <x v="222"/>
    <x v="93"/>
    <x v="277"/>
    <x v="38"/>
    <x v="183"/>
    <x v="0"/>
  </r>
  <r>
    <x v="0"/>
    <x v="29"/>
    <x v="29"/>
    <x v="28"/>
    <x v="28"/>
    <x v="28"/>
    <x v="1"/>
    <x v="107"/>
    <x v="223"/>
    <x v="68"/>
    <x v="278"/>
    <x v="40"/>
    <x v="37"/>
    <x v="0"/>
  </r>
  <r>
    <x v="0"/>
    <x v="29"/>
    <x v="29"/>
    <x v="2"/>
    <x v="2"/>
    <x v="2"/>
    <x v="2"/>
    <x v="108"/>
    <x v="224"/>
    <x v="90"/>
    <x v="279"/>
    <x v="40"/>
    <x v="37"/>
    <x v="0"/>
  </r>
  <r>
    <x v="0"/>
    <x v="29"/>
    <x v="29"/>
    <x v="83"/>
    <x v="83"/>
    <x v="83"/>
    <x v="3"/>
    <x v="110"/>
    <x v="140"/>
    <x v="94"/>
    <x v="173"/>
    <x v="40"/>
    <x v="37"/>
    <x v="0"/>
  </r>
  <r>
    <x v="0"/>
    <x v="29"/>
    <x v="29"/>
    <x v="84"/>
    <x v="84"/>
    <x v="84"/>
    <x v="3"/>
    <x v="110"/>
    <x v="140"/>
    <x v="92"/>
    <x v="153"/>
    <x v="38"/>
    <x v="183"/>
    <x v="0"/>
  </r>
  <r>
    <x v="0"/>
    <x v="29"/>
    <x v="29"/>
    <x v="85"/>
    <x v="85"/>
    <x v="85"/>
    <x v="3"/>
    <x v="110"/>
    <x v="140"/>
    <x v="94"/>
    <x v="173"/>
    <x v="40"/>
    <x v="37"/>
    <x v="0"/>
  </r>
  <r>
    <x v="0"/>
    <x v="29"/>
    <x v="29"/>
    <x v="86"/>
    <x v="86"/>
    <x v="86"/>
    <x v="3"/>
    <x v="110"/>
    <x v="140"/>
    <x v="92"/>
    <x v="153"/>
    <x v="40"/>
    <x v="37"/>
    <x v="0"/>
  </r>
  <r>
    <x v="0"/>
    <x v="29"/>
    <x v="29"/>
    <x v="75"/>
    <x v="75"/>
    <x v="75"/>
    <x v="3"/>
    <x v="110"/>
    <x v="140"/>
    <x v="94"/>
    <x v="173"/>
    <x v="40"/>
    <x v="37"/>
    <x v="0"/>
  </r>
  <r>
    <x v="0"/>
    <x v="29"/>
    <x v="29"/>
    <x v="7"/>
    <x v="7"/>
    <x v="7"/>
    <x v="3"/>
    <x v="110"/>
    <x v="140"/>
    <x v="94"/>
    <x v="173"/>
    <x v="40"/>
    <x v="37"/>
    <x v="0"/>
  </r>
  <r>
    <x v="0"/>
    <x v="29"/>
    <x v="29"/>
    <x v="6"/>
    <x v="6"/>
    <x v="6"/>
    <x v="3"/>
    <x v="110"/>
    <x v="140"/>
    <x v="94"/>
    <x v="173"/>
    <x v="40"/>
    <x v="37"/>
    <x v="0"/>
  </r>
  <r>
    <x v="0"/>
    <x v="29"/>
    <x v="29"/>
    <x v="20"/>
    <x v="20"/>
    <x v="20"/>
    <x v="3"/>
    <x v="110"/>
    <x v="140"/>
    <x v="94"/>
    <x v="173"/>
    <x v="40"/>
    <x v="37"/>
    <x v="0"/>
  </r>
  <r>
    <x v="0"/>
    <x v="29"/>
    <x v="29"/>
    <x v="3"/>
    <x v="3"/>
    <x v="3"/>
    <x v="3"/>
    <x v="110"/>
    <x v="140"/>
    <x v="94"/>
    <x v="173"/>
    <x v="40"/>
    <x v="37"/>
    <x v="0"/>
  </r>
  <r>
    <x v="0"/>
    <x v="29"/>
    <x v="29"/>
    <x v="87"/>
    <x v="87"/>
    <x v="87"/>
    <x v="3"/>
    <x v="110"/>
    <x v="140"/>
    <x v="92"/>
    <x v="153"/>
    <x v="38"/>
    <x v="183"/>
    <x v="0"/>
  </r>
  <r>
    <x v="0"/>
    <x v="29"/>
    <x v="29"/>
    <x v="66"/>
    <x v="66"/>
    <x v="66"/>
    <x v="3"/>
    <x v="110"/>
    <x v="140"/>
    <x v="94"/>
    <x v="173"/>
    <x v="40"/>
    <x v="37"/>
    <x v="0"/>
  </r>
  <r>
    <x v="0"/>
    <x v="29"/>
    <x v="29"/>
    <x v="88"/>
    <x v="88"/>
    <x v="88"/>
    <x v="3"/>
    <x v="110"/>
    <x v="140"/>
    <x v="92"/>
    <x v="153"/>
    <x v="40"/>
    <x v="37"/>
    <x v="0"/>
  </r>
  <r>
    <x v="0"/>
    <x v="29"/>
    <x v="29"/>
    <x v="89"/>
    <x v="89"/>
    <x v="89"/>
    <x v="3"/>
    <x v="110"/>
    <x v="140"/>
    <x v="92"/>
    <x v="153"/>
    <x v="40"/>
    <x v="37"/>
    <x v="1"/>
  </r>
  <r>
    <x v="0"/>
    <x v="30"/>
    <x v="30"/>
    <x v="66"/>
    <x v="66"/>
    <x v="66"/>
    <x v="0"/>
    <x v="96"/>
    <x v="176"/>
    <x v="55"/>
    <x v="280"/>
    <x v="44"/>
    <x v="188"/>
    <x v="0"/>
  </r>
  <r>
    <x v="0"/>
    <x v="30"/>
    <x v="30"/>
    <x v="0"/>
    <x v="0"/>
    <x v="0"/>
    <x v="1"/>
    <x v="60"/>
    <x v="225"/>
    <x v="57"/>
    <x v="281"/>
    <x v="40"/>
    <x v="37"/>
    <x v="0"/>
  </r>
  <r>
    <x v="0"/>
    <x v="30"/>
    <x v="30"/>
    <x v="2"/>
    <x v="2"/>
    <x v="2"/>
    <x v="2"/>
    <x v="74"/>
    <x v="226"/>
    <x v="50"/>
    <x v="282"/>
    <x v="40"/>
    <x v="37"/>
    <x v="0"/>
  </r>
  <r>
    <x v="0"/>
    <x v="30"/>
    <x v="30"/>
    <x v="6"/>
    <x v="6"/>
    <x v="6"/>
    <x v="3"/>
    <x v="75"/>
    <x v="227"/>
    <x v="51"/>
    <x v="283"/>
    <x v="39"/>
    <x v="189"/>
    <x v="0"/>
  </r>
  <r>
    <x v="0"/>
    <x v="30"/>
    <x v="30"/>
    <x v="3"/>
    <x v="3"/>
    <x v="3"/>
    <x v="3"/>
    <x v="75"/>
    <x v="227"/>
    <x v="35"/>
    <x v="71"/>
    <x v="40"/>
    <x v="37"/>
    <x v="0"/>
  </r>
  <r>
    <x v="0"/>
    <x v="30"/>
    <x v="30"/>
    <x v="4"/>
    <x v="4"/>
    <x v="4"/>
    <x v="5"/>
    <x v="68"/>
    <x v="228"/>
    <x v="73"/>
    <x v="106"/>
    <x v="45"/>
    <x v="190"/>
    <x v="0"/>
  </r>
  <r>
    <x v="0"/>
    <x v="30"/>
    <x v="30"/>
    <x v="5"/>
    <x v="5"/>
    <x v="5"/>
    <x v="5"/>
    <x v="68"/>
    <x v="228"/>
    <x v="47"/>
    <x v="284"/>
    <x v="38"/>
    <x v="27"/>
    <x v="0"/>
  </r>
  <r>
    <x v="0"/>
    <x v="30"/>
    <x v="30"/>
    <x v="7"/>
    <x v="7"/>
    <x v="7"/>
    <x v="7"/>
    <x v="76"/>
    <x v="229"/>
    <x v="60"/>
    <x v="62"/>
    <x v="39"/>
    <x v="189"/>
    <x v="0"/>
  </r>
  <r>
    <x v="0"/>
    <x v="30"/>
    <x v="30"/>
    <x v="19"/>
    <x v="19"/>
    <x v="19"/>
    <x v="8"/>
    <x v="69"/>
    <x v="167"/>
    <x v="93"/>
    <x v="285"/>
    <x v="3"/>
    <x v="191"/>
    <x v="0"/>
  </r>
  <r>
    <x v="0"/>
    <x v="30"/>
    <x v="30"/>
    <x v="11"/>
    <x v="11"/>
    <x v="11"/>
    <x v="8"/>
    <x v="69"/>
    <x v="167"/>
    <x v="65"/>
    <x v="286"/>
    <x v="40"/>
    <x v="37"/>
    <x v="0"/>
  </r>
  <r>
    <x v="0"/>
    <x v="30"/>
    <x v="30"/>
    <x v="69"/>
    <x v="69"/>
    <x v="69"/>
    <x v="10"/>
    <x v="97"/>
    <x v="230"/>
    <x v="48"/>
    <x v="287"/>
    <x v="39"/>
    <x v="189"/>
    <x v="0"/>
  </r>
  <r>
    <x v="0"/>
    <x v="30"/>
    <x v="30"/>
    <x v="32"/>
    <x v="32"/>
    <x v="32"/>
    <x v="11"/>
    <x v="98"/>
    <x v="121"/>
    <x v="66"/>
    <x v="172"/>
    <x v="40"/>
    <x v="37"/>
    <x v="0"/>
  </r>
  <r>
    <x v="0"/>
    <x v="30"/>
    <x v="30"/>
    <x v="9"/>
    <x v="9"/>
    <x v="9"/>
    <x v="11"/>
    <x v="98"/>
    <x v="121"/>
    <x v="48"/>
    <x v="287"/>
    <x v="38"/>
    <x v="27"/>
    <x v="0"/>
  </r>
  <r>
    <x v="0"/>
    <x v="30"/>
    <x v="30"/>
    <x v="1"/>
    <x v="1"/>
    <x v="1"/>
    <x v="11"/>
    <x v="98"/>
    <x v="121"/>
    <x v="91"/>
    <x v="112"/>
    <x v="44"/>
    <x v="188"/>
    <x v="0"/>
  </r>
  <r>
    <x v="0"/>
    <x v="30"/>
    <x v="30"/>
    <x v="10"/>
    <x v="10"/>
    <x v="10"/>
    <x v="14"/>
    <x v="99"/>
    <x v="31"/>
    <x v="48"/>
    <x v="287"/>
    <x v="40"/>
    <x v="37"/>
    <x v="0"/>
  </r>
  <r>
    <x v="0"/>
    <x v="30"/>
    <x v="30"/>
    <x v="70"/>
    <x v="70"/>
    <x v="70"/>
    <x v="19"/>
    <x v="104"/>
    <x v="148"/>
    <x v="73"/>
    <x v="106"/>
    <x v="40"/>
    <x v="37"/>
    <x v="0"/>
  </r>
  <r>
    <x v="0"/>
    <x v="30"/>
    <x v="30"/>
    <x v="14"/>
    <x v="14"/>
    <x v="14"/>
    <x v="19"/>
    <x v="104"/>
    <x v="148"/>
    <x v="49"/>
    <x v="288"/>
    <x v="44"/>
    <x v="188"/>
    <x v="0"/>
  </r>
  <r>
    <x v="0"/>
    <x v="30"/>
    <x v="30"/>
    <x v="8"/>
    <x v="8"/>
    <x v="8"/>
    <x v="19"/>
    <x v="104"/>
    <x v="148"/>
    <x v="89"/>
    <x v="96"/>
    <x v="38"/>
    <x v="27"/>
    <x v="0"/>
  </r>
  <r>
    <x v="0"/>
    <x v="30"/>
    <x v="30"/>
    <x v="21"/>
    <x v="21"/>
    <x v="21"/>
    <x v="17"/>
    <x v="100"/>
    <x v="195"/>
    <x v="49"/>
    <x v="288"/>
    <x v="42"/>
    <x v="192"/>
    <x v="0"/>
  </r>
  <r>
    <x v="0"/>
    <x v="30"/>
    <x v="30"/>
    <x v="17"/>
    <x v="17"/>
    <x v="17"/>
    <x v="17"/>
    <x v="100"/>
    <x v="195"/>
    <x v="86"/>
    <x v="101"/>
    <x v="39"/>
    <x v="189"/>
    <x v="0"/>
  </r>
  <r>
    <x v="0"/>
    <x v="30"/>
    <x v="30"/>
    <x v="31"/>
    <x v="31"/>
    <x v="31"/>
    <x v="17"/>
    <x v="100"/>
    <x v="195"/>
    <x v="86"/>
    <x v="101"/>
    <x v="39"/>
    <x v="189"/>
    <x v="0"/>
  </r>
  <r>
    <x v="0"/>
    <x v="30"/>
    <x v="30"/>
    <x v="25"/>
    <x v="25"/>
    <x v="25"/>
    <x v="17"/>
    <x v="100"/>
    <x v="195"/>
    <x v="91"/>
    <x v="112"/>
    <x v="38"/>
    <x v="27"/>
    <x v="0"/>
  </r>
  <r>
    <x v="0"/>
    <x v="30"/>
    <x v="30"/>
    <x v="13"/>
    <x v="13"/>
    <x v="13"/>
    <x v="17"/>
    <x v="100"/>
    <x v="195"/>
    <x v="89"/>
    <x v="96"/>
    <x v="40"/>
    <x v="3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C8ACA5-BB2F-47CB-9A0F-E15AE185A003}" name="pvt_L" cacheId="2215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97" firstHeaderRow="0" firstDataRow="1" firstDataCol="1"/>
  <pivotFields count="11">
    <pivotField showAll="0"/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49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483">
      <pivotArea field="2" type="button" dataOnly="0" labelOnly="1" outline="0" axis="axisRow" fieldPosition="0"/>
    </format>
    <format dxfId="482">
      <pivotArea outline="0" fieldPosition="0">
        <references count="1">
          <reference field="4294967294" count="1">
            <x v="0"/>
          </reference>
        </references>
      </pivotArea>
    </format>
    <format dxfId="481">
      <pivotArea outline="0" fieldPosition="0">
        <references count="1">
          <reference field="4294967294" count="1">
            <x v="1"/>
          </reference>
        </references>
      </pivotArea>
    </format>
    <format dxfId="480">
      <pivotArea outline="0" fieldPosition="0">
        <references count="1">
          <reference field="4294967294" count="1">
            <x v="2"/>
          </reference>
        </references>
      </pivotArea>
    </format>
    <format dxfId="479">
      <pivotArea outline="0" fieldPosition="0">
        <references count="1">
          <reference field="4294967294" count="1">
            <x v="3"/>
          </reference>
        </references>
      </pivotArea>
    </format>
    <format dxfId="478">
      <pivotArea outline="0" fieldPosition="0">
        <references count="1">
          <reference field="4294967294" count="1">
            <x v="4"/>
          </reference>
        </references>
      </pivotArea>
    </format>
    <format dxfId="477">
      <pivotArea outline="0" fieldPosition="0">
        <references count="1">
          <reference field="4294967294" count="1">
            <x v="5"/>
          </reference>
        </references>
      </pivotArea>
    </format>
    <format dxfId="476">
      <pivotArea outline="0" fieldPosition="0">
        <references count="1">
          <reference field="4294967294" count="1">
            <x v="6"/>
          </reference>
        </references>
      </pivotArea>
    </format>
    <format dxfId="475">
      <pivotArea field="2" type="button" dataOnly="0" labelOnly="1" outline="0" axis="axisRow" fieldPosition="0"/>
    </format>
    <format dxfId="4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3">
      <pivotArea field="2" type="button" dataOnly="0" labelOnly="1" outline="0" axis="axisRow" fieldPosition="0"/>
    </format>
    <format dxfId="4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1">
      <pivotArea field="2" type="button" dataOnly="0" labelOnly="1" outline="0" axis="axisRow" fieldPosition="0"/>
    </format>
    <format dxfId="4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FC81E0-C43F-4047-9BCE-5B98A7A0369B}" name="pvt_M" cacheId="221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26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1">
        <item x="11"/>
        <item x="12"/>
        <item x="13"/>
        <item x="10"/>
        <item x="2"/>
        <item x="9"/>
        <item x="8"/>
        <item x="3"/>
        <item x="5"/>
        <item x="7"/>
        <item x="25"/>
        <item x="24"/>
        <item x="23"/>
        <item x="6"/>
        <item x="30"/>
        <item x="28"/>
        <item x="27"/>
        <item x="26"/>
        <item x="29"/>
        <item x="21"/>
        <item x="20"/>
        <item x="22"/>
        <item x="18"/>
        <item x="17"/>
        <item x="19"/>
        <item x="15"/>
        <item x="14"/>
        <item x="16"/>
        <item x="4"/>
        <item x="0"/>
        <item x="1"/>
      </items>
    </pivotField>
    <pivotField axis="axisRow" showAll="0" insertBlankRow="1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showAll="0" defaultSubtotal="0">
      <items count="49">
        <item x="4"/>
        <item x="8"/>
        <item x="10"/>
        <item x="17"/>
        <item x="48"/>
        <item x="16"/>
        <item x="32"/>
        <item x="20"/>
        <item x="34"/>
        <item x="46"/>
        <item x="23"/>
        <item x="38"/>
        <item x="33"/>
        <item x="31"/>
        <item x="44"/>
        <item x="42"/>
        <item x="22"/>
        <item x="39"/>
        <item x="47"/>
        <item x="45"/>
        <item x="43"/>
        <item x="25"/>
        <item x="18"/>
        <item x="28"/>
        <item x="19"/>
        <item x="11"/>
        <item x="5"/>
        <item x="9"/>
        <item x="2"/>
        <item x="35"/>
        <item x="40"/>
        <item x="24"/>
        <item x="3"/>
        <item x="36"/>
        <item x="12"/>
        <item x="13"/>
        <item x="27"/>
        <item x="0"/>
        <item x="30"/>
        <item x="1"/>
        <item x="21"/>
        <item x="26"/>
        <item x="6"/>
        <item x="7"/>
        <item x="15"/>
        <item x="37"/>
        <item x="14"/>
        <item x="29"/>
        <item x="41"/>
      </items>
    </pivotField>
    <pivotField showAll="0" defaultSubtotal="0">
      <items count="49">
        <item x="19"/>
        <item x="6"/>
        <item x="41"/>
        <item x="2"/>
        <item x="21"/>
        <item x="22"/>
        <item x="31"/>
        <item x="23"/>
        <item x="7"/>
        <item x="34"/>
        <item x="0"/>
        <item x="25"/>
        <item x="5"/>
        <item x="48"/>
        <item x="43"/>
        <item x="20"/>
        <item x="28"/>
        <item x="9"/>
        <item x="29"/>
        <item x="13"/>
        <item x="33"/>
        <item x="18"/>
        <item x="26"/>
        <item x="30"/>
        <item x="14"/>
        <item x="15"/>
        <item x="27"/>
        <item x="11"/>
        <item x="8"/>
        <item x="17"/>
        <item x="47"/>
        <item x="44"/>
        <item x="46"/>
        <item x="10"/>
        <item x="12"/>
        <item x="1"/>
        <item x="16"/>
        <item x="4"/>
        <item x="39"/>
        <item x="45"/>
        <item x="37"/>
        <item x="24"/>
        <item x="3"/>
        <item x="36"/>
        <item x="40"/>
        <item x="35"/>
        <item x="32"/>
        <item x="42"/>
        <item x="38"/>
      </items>
    </pivotField>
    <pivotField axis="axisRow" showAll="0" defaultSubtotal="0">
      <items count="49">
        <item x="4"/>
        <item x="8"/>
        <item x="10"/>
        <item x="17"/>
        <item x="48"/>
        <item x="16"/>
        <item x="32"/>
        <item x="20"/>
        <item x="34"/>
        <item x="46"/>
        <item x="23"/>
        <item x="38"/>
        <item x="33"/>
        <item x="31"/>
        <item x="44"/>
        <item x="42"/>
        <item x="22"/>
        <item x="39"/>
        <item x="47"/>
        <item x="45"/>
        <item x="43"/>
        <item x="25"/>
        <item x="18"/>
        <item x="28"/>
        <item x="19"/>
        <item x="11"/>
        <item x="5"/>
        <item x="9"/>
        <item x="2"/>
        <item x="35"/>
        <item x="40"/>
        <item x="24"/>
        <item x="3"/>
        <item x="36"/>
        <item x="12"/>
        <item x="13"/>
        <item x="27"/>
        <item x="0"/>
        <item x="30"/>
        <item x="1"/>
        <item x="21"/>
        <item x="26"/>
        <item x="6"/>
        <item x="7"/>
        <item x="15"/>
        <item x="37"/>
        <item x="14"/>
        <item x="29"/>
        <item x="4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3">
        <item x="152"/>
        <item x="143"/>
        <item x="139"/>
        <item x="138"/>
        <item x="137"/>
        <item x="136"/>
        <item x="135"/>
        <item x="142"/>
        <item x="133"/>
        <item x="88"/>
        <item x="87"/>
        <item x="86"/>
        <item x="100"/>
        <item x="99"/>
        <item x="98"/>
        <item x="85"/>
        <item x="84"/>
        <item x="56"/>
        <item x="55"/>
        <item x="120"/>
        <item x="83"/>
        <item x="82"/>
        <item x="126"/>
        <item x="73"/>
        <item x="81"/>
        <item x="72"/>
        <item x="54"/>
        <item x="71"/>
        <item x="53"/>
        <item x="97"/>
        <item x="134"/>
        <item x="70"/>
        <item x="125"/>
        <item x="96"/>
        <item x="69"/>
        <item x="141"/>
        <item x="52"/>
        <item x="68"/>
        <item x="67"/>
        <item x="80"/>
        <item x="95"/>
        <item x="51"/>
        <item x="94"/>
        <item x="50"/>
        <item x="49"/>
        <item x="132"/>
        <item x="79"/>
        <item x="131"/>
        <item x="78"/>
        <item x="66"/>
        <item x="124"/>
        <item x="140"/>
        <item x="119"/>
        <item x="113"/>
        <item x="65"/>
        <item x="48"/>
        <item x="130"/>
        <item x="129"/>
        <item x="147"/>
        <item x="112"/>
        <item x="148"/>
        <item x="47"/>
        <item x="46"/>
        <item x="144"/>
        <item x="111"/>
        <item x="64"/>
        <item x="63"/>
        <item x="45"/>
        <item x="118"/>
        <item x="44"/>
        <item x="93"/>
        <item x="92"/>
        <item x="151"/>
        <item x="117"/>
        <item x="62"/>
        <item x="123"/>
        <item x="61"/>
        <item x="77"/>
        <item x="43"/>
        <item x="76"/>
        <item x="146"/>
        <item x="110"/>
        <item x="128"/>
        <item x="122"/>
        <item x="75"/>
        <item x="109"/>
        <item x="145"/>
        <item x="149"/>
        <item x="108"/>
        <item x="91"/>
        <item x="107"/>
        <item x="60"/>
        <item x="116"/>
        <item x="59"/>
        <item x="150"/>
        <item x="127"/>
        <item x="42"/>
        <item x="41"/>
        <item x="90"/>
        <item x="121"/>
        <item x="40"/>
        <item x="39"/>
        <item x="38"/>
        <item x="37"/>
        <item x="58"/>
        <item x="36"/>
        <item x="35"/>
        <item x="89"/>
        <item x="74"/>
        <item x="106"/>
        <item x="57"/>
        <item x="115"/>
        <item x="34"/>
        <item x="105"/>
        <item x="33"/>
        <item x="104"/>
        <item x="32"/>
        <item x="103"/>
        <item x="31"/>
        <item x="114"/>
        <item x="30"/>
        <item x="29"/>
        <item x="28"/>
        <item x="27"/>
        <item x="102"/>
        <item x="19"/>
        <item x="18"/>
        <item x="17"/>
        <item x="26"/>
        <item x="16"/>
        <item x="101"/>
        <item x="25"/>
        <item x="15"/>
        <item x="24"/>
        <item x="14"/>
        <item x="13"/>
        <item x="12"/>
        <item x="23"/>
        <item x="11"/>
        <item x="22"/>
        <item x="10"/>
        <item x="21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51">
        <item x="288"/>
        <item x="176"/>
        <item x="256"/>
        <item x="280"/>
        <item x="90"/>
        <item x="215"/>
        <item x="135"/>
        <item x="188"/>
        <item x="89"/>
        <item x="314"/>
        <item x="300"/>
        <item x="268"/>
        <item x="326"/>
        <item x="57"/>
        <item x="88"/>
        <item x="106"/>
        <item x="214"/>
        <item x="164"/>
        <item x="233"/>
        <item x="56"/>
        <item x="187"/>
        <item x="149"/>
        <item x="19"/>
        <item x="18"/>
        <item x="17"/>
        <item x="255"/>
        <item x="105"/>
        <item x="16"/>
        <item x="287"/>
        <item x="122"/>
        <item x="134"/>
        <item x="232"/>
        <item x="104"/>
        <item x="175"/>
        <item x="15"/>
        <item x="148"/>
        <item x="267"/>
        <item x="121"/>
        <item x="203"/>
        <item x="39"/>
        <item x="38"/>
        <item x="37"/>
        <item x="213"/>
        <item x="36"/>
        <item x="299"/>
        <item x="35"/>
        <item x="76"/>
        <item x="133"/>
        <item x="186"/>
        <item x="87"/>
        <item x="279"/>
        <item x="241"/>
        <item x="325"/>
        <item x="55"/>
        <item x="163"/>
        <item x="14"/>
        <item x="75"/>
        <item x="212"/>
        <item x="147"/>
        <item x="74"/>
        <item x="324"/>
        <item x="54"/>
        <item x="231"/>
        <item x="73"/>
        <item x="103"/>
        <item x="34"/>
        <item x="132"/>
        <item x="230"/>
        <item x="323"/>
        <item x="13"/>
        <item x="86"/>
        <item x="162"/>
        <item x="298"/>
        <item x="229"/>
        <item x="33"/>
        <item x="120"/>
        <item x="146"/>
        <item x="85"/>
        <item x="72"/>
        <item x="131"/>
        <item x="161"/>
        <item x="12"/>
        <item x="297"/>
        <item x="119"/>
        <item x="102"/>
        <item x="350"/>
        <item x="118"/>
        <item x="71"/>
        <item x="53"/>
        <item x="296"/>
        <item x="306"/>
        <item x="117"/>
        <item x="32"/>
        <item x="101"/>
        <item x="349"/>
        <item x="11"/>
        <item x="160"/>
        <item x="240"/>
        <item x="202"/>
        <item x="70"/>
        <item x="145"/>
        <item x="196"/>
        <item x="348"/>
        <item x="69"/>
        <item x="254"/>
        <item x="144"/>
        <item x="52"/>
        <item x="322"/>
        <item x="31"/>
        <item x="100"/>
        <item x="211"/>
        <item x="51"/>
        <item x="68"/>
        <item x="50"/>
        <item x="99"/>
        <item x="174"/>
        <item x="210"/>
        <item x="338"/>
        <item x="10"/>
        <item x="321"/>
        <item x="266"/>
        <item x="116"/>
        <item x="159"/>
        <item x="185"/>
        <item x="98"/>
        <item x="253"/>
        <item x="320"/>
        <item x="278"/>
        <item x="30"/>
        <item x="221"/>
        <item x="295"/>
        <item x="173"/>
        <item x="347"/>
        <item x="313"/>
        <item x="319"/>
        <item x="228"/>
        <item x="29"/>
        <item x="28"/>
        <item x="115"/>
        <item x="67"/>
        <item x="130"/>
        <item x="239"/>
        <item x="332"/>
        <item x="27"/>
        <item x="195"/>
        <item x="158"/>
        <item x="9"/>
        <item x="114"/>
        <item x="252"/>
        <item x="129"/>
        <item x="8"/>
        <item x="113"/>
        <item x="49"/>
        <item x="7"/>
        <item x="184"/>
        <item x="97"/>
        <item x="265"/>
        <item x="66"/>
        <item x="6"/>
        <item x="286"/>
        <item x="183"/>
        <item x="84"/>
        <item x="227"/>
        <item x="318"/>
        <item x="346"/>
        <item x="143"/>
        <item x="305"/>
        <item x="172"/>
        <item x="201"/>
        <item x="277"/>
        <item x="26"/>
        <item x="48"/>
        <item x="142"/>
        <item x="96"/>
        <item x="47"/>
        <item x="194"/>
        <item x="171"/>
        <item x="25"/>
        <item x="182"/>
        <item x="264"/>
        <item x="209"/>
        <item x="304"/>
        <item x="83"/>
        <item x="46"/>
        <item x="238"/>
        <item x="65"/>
        <item x="208"/>
        <item x="45"/>
        <item x="64"/>
        <item x="24"/>
        <item x="82"/>
        <item x="263"/>
        <item x="181"/>
        <item x="207"/>
        <item x="128"/>
        <item x="157"/>
        <item x="276"/>
        <item x="294"/>
        <item x="112"/>
        <item x="331"/>
        <item x="193"/>
        <item x="156"/>
        <item x="127"/>
        <item x="63"/>
        <item x="312"/>
        <item x="226"/>
        <item x="44"/>
        <item x="62"/>
        <item x="245"/>
        <item x="251"/>
        <item x="275"/>
        <item x="220"/>
        <item x="141"/>
        <item x="303"/>
        <item x="285"/>
        <item x="337"/>
        <item x="237"/>
        <item x="330"/>
        <item x="111"/>
        <item x="345"/>
        <item x="5"/>
        <item x="155"/>
        <item x="250"/>
        <item x="4"/>
        <item x="154"/>
        <item x="219"/>
        <item x="170"/>
        <item x="140"/>
        <item x="311"/>
        <item x="153"/>
        <item x="293"/>
        <item x="110"/>
        <item x="274"/>
        <item x="262"/>
        <item x="236"/>
        <item x="95"/>
        <item x="329"/>
        <item x="23"/>
        <item x="94"/>
        <item x="206"/>
        <item x="336"/>
        <item x="169"/>
        <item x="292"/>
        <item x="249"/>
        <item x="126"/>
        <item x="3"/>
        <item x="200"/>
        <item x="273"/>
        <item x="168"/>
        <item x="291"/>
        <item x="180"/>
        <item x="61"/>
        <item x="125"/>
        <item x="261"/>
        <item x="248"/>
        <item x="152"/>
        <item x="139"/>
        <item x="244"/>
        <item x="109"/>
        <item x="81"/>
        <item x="192"/>
        <item x="60"/>
        <item x="260"/>
        <item x="218"/>
        <item x="272"/>
        <item x="247"/>
        <item x="43"/>
        <item x="235"/>
        <item x="310"/>
        <item x="344"/>
        <item x="42"/>
        <item x="2"/>
        <item x="80"/>
        <item x="284"/>
        <item x="179"/>
        <item x="271"/>
        <item x="79"/>
        <item x="328"/>
        <item x="225"/>
        <item x="259"/>
        <item x="191"/>
        <item x="178"/>
        <item x="41"/>
        <item x="290"/>
        <item x="40"/>
        <item x="167"/>
        <item x="302"/>
        <item x="22"/>
        <item x="270"/>
        <item x="243"/>
        <item x="309"/>
        <item x="283"/>
        <item x="269"/>
        <item x="217"/>
        <item x="21"/>
        <item x="78"/>
        <item x="59"/>
        <item x="224"/>
        <item x="1"/>
        <item x="93"/>
        <item x="242"/>
        <item x="282"/>
        <item x="234"/>
        <item x="258"/>
        <item x="138"/>
        <item x="335"/>
        <item x="343"/>
        <item x="137"/>
        <item x="151"/>
        <item x="246"/>
        <item x="223"/>
        <item x="327"/>
        <item x="308"/>
        <item x="58"/>
        <item x="20"/>
        <item x="190"/>
        <item x="317"/>
        <item x="0"/>
        <item x="342"/>
        <item x="177"/>
        <item x="136"/>
        <item x="301"/>
        <item x="307"/>
        <item x="334"/>
        <item x="124"/>
        <item x="316"/>
        <item x="108"/>
        <item x="205"/>
        <item x="257"/>
        <item x="222"/>
        <item x="341"/>
        <item x="166"/>
        <item x="92"/>
        <item x="216"/>
        <item x="199"/>
        <item x="165"/>
        <item x="189"/>
        <item x="107"/>
        <item x="204"/>
        <item x="150"/>
        <item x="91"/>
        <item x="198"/>
        <item x="77"/>
        <item x="289"/>
        <item x="315"/>
        <item x="123"/>
        <item x="340"/>
        <item x="333"/>
        <item x="197"/>
        <item x="281"/>
        <item x="339"/>
      </items>
    </pivotField>
    <pivotField dataField="1" showAll="0" defaultSubtotal="0">
      <items count="129">
        <item x="54"/>
        <item x="115"/>
        <item x="77"/>
        <item x="86"/>
        <item x="15"/>
        <item x="112"/>
        <item x="65"/>
        <item x="109"/>
        <item x="85"/>
        <item x="87"/>
        <item x="52"/>
        <item x="76"/>
        <item x="51"/>
        <item x="46"/>
        <item x="53"/>
        <item x="62"/>
        <item x="74"/>
        <item x="72"/>
        <item x="75"/>
        <item x="64"/>
        <item x="49"/>
        <item x="48"/>
        <item x="47"/>
        <item x="73"/>
        <item x="119"/>
        <item x="63"/>
        <item x="84"/>
        <item x="34"/>
        <item x="50"/>
        <item x="70"/>
        <item x="41"/>
        <item x="71"/>
        <item x="61"/>
        <item x="83"/>
        <item x="69"/>
        <item x="108"/>
        <item x="82"/>
        <item x="116"/>
        <item x="59"/>
        <item x="36"/>
        <item x="123"/>
        <item x="114"/>
        <item x="101"/>
        <item x="118"/>
        <item x="45"/>
        <item x="44"/>
        <item x="102"/>
        <item x="125"/>
        <item x="113"/>
        <item x="100"/>
        <item x="42"/>
        <item x="60"/>
        <item x="122"/>
        <item x="95"/>
        <item x="81"/>
        <item x="107"/>
        <item x="117"/>
        <item x="58"/>
        <item x="127"/>
        <item x="43"/>
        <item x="128"/>
        <item x="80"/>
        <item x="106"/>
        <item x="121"/>
        <item x="120"/>
        <item x="98"/>
        <item x="35"/>
        <item x="93"/>
        <item x="67"/>
        <item x="28"/>
        <item x="24"/>
        <item x="99"/>
        <item x="68"/>
        <item x="57"/>
        <item x="111"/>
        <item x="40"/>
        <item x="56"/>
        <item x="92"/>
        <item x="32"/>
        <item x="38"/>
        <item x="78"/>
        <item x="31"/>
        <item x="104"/>
        <item x="124"/>
        <item x="94"/>
        <item x="79"/>
        <item x="18"/>
        <item x="110"/>
        <item x="126"/>
        <item x="103"/>
        <item x="105"/>
        <item x="39"/>
        <item x="66"/>
        <item x="37"/>
        <item x="90"/>
        <item x="55"/>
        <item x="33"/>
        <item x="19"/>
        <item x="97"/>
        <item x="91"/>
        <item x="17"/>
        <item x="27"/>
        <item x="30"/>
        <item x="29"/>
        <item x="16"/>
        <item x="96"/>
        <item x="13"/>
        <item x="89"/>
        <item x="25"/>
        <item x="26"/>
        <item x="88"/>
        <item x="23"/>
        <item x="10"/>
        <item x="14"/>
        <item x="12"/>
        <item x="20"/>
        <item x="11"/>
        <item x="8"/>
        <item x="22"/>
        <item x="21"/>
        <item x="4"/>
        <item x="9"/>
        <item x="6"/>
        <item x="7"/>
        <item x="3"/>
        <item x="5"/>
        <item x="2"/>
        <item x="1"/>
        <item x="0"/>
      </items>
    </pivotField>
    <pivotField dataField="1" showAll="0" defaultSubtotal="0">
      <items count="355">
        <item x="54"/>
        <item x="15"/>
        <item x="34"/>
        <item x="336"/>
        <item x="310"/>
        <item x="85"/>
        <item x="287"/>
        <item x="103"/>
        <item x="354"/>
        <item x="298"/>
        <item x="87"/>
        <item x="186"/>
        <item x="249"/>
        <item x="18"/>
        <item x="132"/>
        <item x="70"/>
        <item x="240"/>
        <item x="261"/>
        <item x="204"/>
        <item x="323"/>
        <item x="171"/>
        <item x="116"/>
        <item x="134"/>
        <item x="157"/>
        <item x="86"/>
        <item x="353"/>
        <item x="185"/>
        <item x="19"/>
        <item x="133"/>
        <item x="334"/>
        <item x="239"/>
        <item x="297"/>
        <item x="146"/>
        <item x="158"/>
        <item x="17"/>
        <item x="52"/>
        <item x="102"/>
        <item x="238"/>
        <item x="218"/>
        <item x="184"/>
        <item x="250"/>
        <item x="170"/>
        <item x="131"/>
        <item x="104"/>
        <item x="51"/>
        <item x="352"/>
        <item x="192"/>
        <item x="235"/>
        <item x="306"/>
        <item x="335"/>
        <item x="46"/>
        <item x="16"/>
        <item x="260"/>
        <item x="129"/>
        <item x="67"/>
        <item x="202"/>
        <item x="237"/>
        <item x="53"/>
        <item x="117"/>
        <item x="128"/>
        <item x="83"/>
        <item x="66"/>
        <item x="286"/>
        <item x="172"/>
        <item x="35"/>
        <item x="114"/>
        <item x="13"/>
        <item x="82"/>
        <item x="351"/>
        <item x="28"/>
        <item x="248"/>
        <item x="24"/>
        <item x="99"/>
        <item x="84"/>
        <item x="155"/>
        <item x="307"/>
        <item x="101"/>
        <item x="333"/>
        <item x="236"/>
        <item x="69"/>
        <item x="285"/>
        <item x="32"/>
        <item x="217"/>
        <item x="156"/>
        <item x="31"/>
        <item x="118"/>
        <item x="49"/>
        <item x="113"/>
        <item x="316"/>
        <item x="203"/>
        <item x="100"/>
        <item x="48"/>
        <item x="130"/>
        <item x="80"/>
        <item x="324"/>
        <item x="339"/>
        <item x="183"/>
        <item x="47"/>
        <item x="350"/>
        <item x="10"/>
        <item x="166"/>
        <item x="309"/>
        <item x="78"/>
        <item x="296"/>
        <item x="81"/>
        <item x="14"/>
        <item x="194"/>
        <item x="68"/>
        <item x="215"/>
        <item x="180"/>
        <item x="12"/>
        <item x="145"/>
        <item x="154"/>
        <item x="234"/>
        <item x="277"/>
        <item x="169"/>
        <item x="65"/>
        <item x="258"/>
        <item x="11"/>
        <item x="331"/>
        <item x="199"/>
        <item x="247"/>
        <item x="50"/>
        <item x="115"/>
        <item x="93"/>
        <item x="124"/>
        <item x="64"/>
        <item x="112"/>
        <item x="33"/>
        <item x="284"/>
        <item x="224"/>
        <item x="41"/>
        <item x="79"/>
        <item x="332"/>
        <item x="63"/>
        <item x="216"/>
        <item x="257"/>
        <item x="283"/>
        <item x="168"/>
        <item x="98"/>
        <item x="201"/>
        <item x="329"/>
        <item x="96"/>
        <item x="213"/>
        <item x="179"/>
        <item x="322"/>
        <item x="144"/>
        <item x="193"/>
        <item x="274"/>
        <item x="269"/>
        <item x="167"/>
        <item x="60"/>
        <item x="110"/>
        <item x="76"/>
        <item x="8"/>
        <item x="62"/>
        <item x="259"/>
        <item x="308"/>
        <item x="97"/>
        <item x="27"/>
        <item x="109"/>
        <item x="214"/>
        <item x="182"/>
        <item x="77"/>
        <item x="127"/>
        <item x="200"/>
        <item x="233"/>
        <item x="276"/>
        <item x="30"/>
        <item x="142"/>
        <item x="295"/>
        <item x="4"/>
        <item x="95"/>
        <item x="143"/>
        <item x="9"/>
        <item x="6"/>
        <item x="181"/>
        <item x="328"/>
        <item x="138"/>
        <item x="232"/>
        <item x="223"/>
        <item x="45"/>
        <item x="315"/>
        <item x="29"/>
        <item x="44"/>
        <item x="212"/>
        <item x="75"/>
        <item x="275"/>
        <item x="94"/>
        <item x="198"/>
        <item x="111"/>
        <item x="165"/>
        <item x="126"/>
        <item x="211"/>
        <item x="178"/>
        <item x="330"/>
        <item x="303"/>
        <item x="246"/>
        <item x="125"/>
        <item x="61"/>
        <item x="42"/>
        <item x="256"/>
        <item x="7"/>
        <item x="153"/>
        <item x="210"/>
        <item x="265"/>
        <item x="282"/>
        <item x="177"/>
        <item x="304"/>
        <item x="349"/>
        <item x="58"/>
        <item x="255"/>
        <item x="152"/>
        <item x="191"/>
        <item x="267"/>
        <item x="293"/>
        <item x="59"/>
        <item x="270"/>
        <item x="305"/>
        <item x="230"/>
        <item x="43"/>
        <item x="141"/>
        <item x="25"/>
        <item x="321"/>
        <item x="209"/>
        <item x="294"/>
        <item x="3"/>
        <item x="241"/>
        <item x="268"/>
        <item x="163"/>
        <item x="231"/>
        <item x="107"/>
        <item x="151"/>
        <item x="121"/>
        <item x="140"/>
        <item x="245"/>
        <item x="190"/>
        <item x="254"/>
        <item x="26"/>
        <item x="279"/>
        <item x="164"/>
        <item x="92"/>
        <item x="149"/>
        <item x="122"/>
        <item x="314"/>
        <item x="40"/>
        <item x="244"/>
        <item x="264"/>
        <item x="5"/>
        <item x="57"/>
        <item x="23"/>
        <item x="222"/>
        <item x="139"/>
        <item x="302"/>
        <item x="123"/>
        <item x="273"/>
        <item x="108"/>
        <item x="229"/>
        <item x="176"/>
        <item x="56"/>
        <item x="39"/>
        <item x="281"/>
        <item x="266"/>
        <item x="91"/>
        <item x="319"/>
        <item x="251"/>
        <item x="338"/>
        <item x="280"/>
        <item x="2"/>
        <item x="37"/>
        <item x="348"/>
        <item x="320"/>
        <item x="162"/>
        <item x="20"/>
        <item x="188"/>
        <item x="220"/>
        <item x="208"/>
        <item x="74"/>
        <item x="174"/>
        <item x="272"/>
        <item x="278"/>
        <item x="341"/>
        <item x="346"/>
        <item x="225"/>
        <item x="72"/>
        <item x="312"/>
        <item x="150"/>
        <item x="300"/>
        <item x="290"/>
        <item x="263"/>
        <item x="221"/>
        <item x="253"/>
        <item x="228"/>
        <item x="292"/>
        <item x="160"/>
        <item x="337"/>
        <item x="73"/>
        <item x="189"/>
        <item x="227"/>
        <item x="242"/>
        <item x="161"/>
        <item x="136"/>
        <item x="327"/>
        <item x="291"/>
        <item x="252"/>
        <item x="175"/>
        <item x="206"/>
        <item x="89"/>
        <item x="301"/>
        <item x="344"/>
        <item x="207"/>
        <item x="38"/>
        <item x="219"/>
        <item x="289"/>
        <item x="243"/>
        <item x="90"/>
        <item x="318"/>
        <item x="347"/>
        <item x="271"/>
        <item x="36"/>
        <item x="326"/>
        <item x="226"/>
        <item x="187"/>
        <item x="262"/>
        <item x="313"/>
        <item x="317"/>
        <item x="55"/>
        <item x="173"/>
        <item x="1"/>
        <item x="135"/>
        <item x="137"/>
        <item x="196"/>
        <item x="159"/>
        <item x="311"/>
        <item x="345"/>
        <item x="120"/>
        <item x="197"/>
        <item x="106"/>
        <item x="0"/>
        <item x="22"/>
        <item x="21"/>
        <item x="148"/>
        <item x="205"/>
        <item x="340"/>
        <item x="71"/>
        <item x="88"/>
        <item x="288"/>
        <item x="105"/>
        <item x="147"/>
        <item x="325"/>
        <item x="119"/>
        <item x="299"/>
        <item x="343"/>
        <item x="195"/>
        <item x="342"/>
      </items>
    </pivotField>
    <pivotField dataField="1" showAll="0" defaultSubtotal="0">
      <items count="79">
        <item x="78"/>
        <item x="65"/>
        <item x="61"/>
        <item x="55"/>
        <item x="45"/>
        <item x="40"/>
        <item x="46"/>
        <item x="52"/>
        <item x="42"/>
        <item x="38"/>
        <item x="59"/>
        <item x="60"/>
        <item x="47"/>
        <item x="63"/>
        <item x="54"/>
        <item x="53"/>
        <item x="76"/>
        <item x="51"/>
        <item x="64"/>
        <item x="62"/>
        <item x="44"/>
        <item x="50"/>
        <item x="49"/>
        <item x="25"/>
        <item x="67"/>
        <item x="57"/>
        <item x="66"/>
        <item x="73"/>
        <item x="56"/>
        <item x="58"/>
        <item x="48"/>
        <item x="33"/>
        <item x="74"/>
        <item x="71"/>
        <item x="72"/>
        <item x="41"/>
        <item x="43"/>
        <item x="77"/>
        <item x="39"/>
        <item x="34"/>
        <item x="75"/>
        <item x="7"/>
        <item x="70"/>
        <item x="37"/>
        <item x="21"/>
        <item x="28"/>
        <item x="29"/>
        <item x="69"/>
        <item x="68"/>
        <item x="24"/>
        <item x="32"/>
        <item x="20"/>
        <item x="35"/>
        <item x="26"/>
        <item x="36"/>
        <item x="31"/>
        <item x="15"/>
        <item x="30"/>
        <item x="6"/>
        <item x="12"/>
        <item x="16"/>
        <item x="0"/>
        <item x="18"/>
        <item x="9"/>
        <item x="11"/>
        <item x="27"/>
        <item x="22"/>
        <item x="1"/>
        <item x="17"/>
        <item x="13"/>
        <item x="5"/>
        <item x="8"/>
        <item x="14"/>
        <item x="23"/>
        <item x="10"/>
        <item x="19"/>
        <item x="2"/>
        <item x="3"/>
        <item x="4"/>
      </items>
    </pivotField>
    <pivotField dataField="1" showAll="0" defaultSubtotal="0">
      <items count="261">
        <item x="149"/>
        <item x="103"/>
        <item x="125"/>
        <item x="85"/>
        <item x="76"/>
        <item x="99"/>
        <item x="184"/>
        <item x="63"/>
        <item x="118"/>
        <item x="25"/>
        <item x="7"/>
        <item x="52"/>
        <item x="211"/>
        <item x="251"/>
        <item x="105"/>
        <item x="32"/>
        <item x="242"/>
        <item x="173"/>
        <item x="230"/>
        <item x="75"/>
        <item x="185"/>
        <item x="38"/>
        <item x="155"/>
        <item x="128"/>
        <item x="90"/>
        <item x="115"/>
        <item x="145"/>
        <item x="100"/>
        <item x="43"/>
        <item x="64"/>
        <item x="121"/>
        <item x="33"/>
        <item x="69"/>
        <item x="110"/>
        <item x="86"/>
        <item x="49"/>
        <item x="183"/>
        <item x="216"/>
        <item x="227"/>
        <item x="132"/>
        <item x="214"/>
        <item x="256"/>
        <item x="98"/>
        <item x="40"/>
        <item x="204"/>
        <item x="15"/>
        <item x="244"/>
        <item x="146"/>
        <item x="153"/>
        <item x="174"/>
        <item x="89"/>
        <item x="6"/>
        <item x="36"/>
        <item x="117"/>
        <item x="187"/>
        <item x="21"/>
        <item x="197"/>
        <item x="12"/>
        <item x="28"/>
        <item x="57"/>
        <item x="16"/>
        <item x="127"/>
        <item x="84"/>
        <item x="193"/>
        <item x="0"/>
        <item x="97"/>
        <item x="68"/>
        <item x="137"/>
        <item x="18"/>
        <item x="56"/>
        <item x="9"/>
        <item x="210"/>
        <item x="11"/>
        <item x="258"/>
        <item x="24"/>
        <item x="112"/>
        <item x="91"/>
        <item x="44"/>
        <item x="31"/>
        <item x="238"/>
        <item x="135"/>
        <item x="226"/>
        <item x="59"/>
        <item x="171"/>
        <item x="131"/>
        <item x="232"/>
        <item x="72"/>
        <item x="1"/>
        <item x="111"/>
        <item x="20"/>
        <item x="92"/>
        <item x="80"/>
        <item x="138"/>
        <item x="60"/>
        <item x="17"/>
        <item x="130"/>
        <item x="34"/>
        <item x="13"/>
        <item x="104"/>
        <item x="26"/>
        <item x="5"/>
        <item x="218"/>
        <item x="50"/>
        <item x="62"/>
        <item x="142"/>
        <item x="157"/>
        <item x="129"/>
        <item x="102"/>
        <item x="78"/>
        <item x="254"/>
        <item x="114"/>
        <item x="206"/>
        <item x="65"/>
        <item x="237"/>
        <item x="35"/>
        <item x="123"/>
        <item x="151"/>
        <item x="30"/>
        <item x="48"/>
        <item x="101"/>
        <item x="81"/>
        <item x="116"/>
        <item x="228"/>
        <item x="74"/>
        <item x="8"/>
        <item x="51"/>
        <item x="124"/>
        <item x="94"/>
        <item x="14"/>
        <item x="113"/>
        <item x="29"/>
        <item x="88"/>
        <item x="133"/>
        <item x="181"/>
        <item x="144"/>
        <item x="260"/>
        <item x="202"/>
        <item x="42"/>
        <item x="158"/>
        <item x="126"/>
        <item x="176"/>
        <item x="245"/>
        <item x="141"/>
        <item x="192"/>
        <item x="47"/>
        <item x="188"/>
        <item x="119"/>
        <item x="163"/>
        <item x="77"/>
        <item x="46"/>
        <item x="220"/>
        <item x="221"/>
        <item x="10"/>
        <item x="186"/>
        <item x="87"/>
        <item x="207"/>
        <item x="167"/>
        <item x="240"/>
        <item x="134"/>
        <item x="152"/>
        <item x="61"/>
        <item x="170"/>
        <item x="143"/>
        <item x="196"/>
        <item x="109"/>
        <item x="212"/>
        <item x="27"/>
        <item x="253"/>
        <item x="55"/>
        <item x="248"/>
        <item x="22"/>
        <item x="182"/>
        <item x="82"/>
        <item x="201"/>
        <item x="219"/>
        <item x="225"/>
        <item x="159"/>
        <item x="177"/>
        <item x="209"/>
        <item x="190"/>
        <item x="45"/>
        <item x="205"/>
        <item x="222"/>
        <item x="54"/>
        <item x="70"/>
        <item x="243"/>
        <item x="147"/>
        <item x="168"/>
        <item x="233"/>
        <item x="259"/>
        <item x="154"/>
        <item x="165"/>
        <item x="241"/>
        <item x="217"/>
        <item x="96"/>
        <item x="53"/>
        <item x="180"/>
        <item x="107"/>
        <item x="2"/>
        <item x="58"/>
        <item x="257"/>
        <item x="198"/>
        <item x="66"/>
        <item x="195"/>
        <item x="39"/>
        <item x="136"/>
        <item x="255"/>
        <item x="120"/>
        <item x="3"/>
        <item x="164"/>
        <item x="71"/>
        <item x="41"/>
        <item x="23"/>
        <item x="236"/>
        <item x="67"/>
        <item x="172"/>
        <item x="83"/>
        <item x="140"/>
        <item x="231"/>
        <item x="224"/>
        <item x="37"/>
        <item x="239"/>
        <item x="150"/>
        <item x="73"/>
        <item x="106"/>
        <item x="169"/>
        <item x="160"/>
        <item x="95"/>
        <item x="178"/>
        <item x="93"/>
        <item x="191"/>
        <item x="4"/>
        <item x="213"/>
        <item x="247"/>
        <item x="229"/>
        <item x="19"/>
        <item x="223"/>
        <item x="139"/>
        <item x="108"/>
        <item x="162"/>
        <item x="79"/>
        <item x="199"/>
        <item x="175"/>
        <item x="252"/>
        <item x="234"/>
        <item x="122"/>
        <item x="194"/>
        <item x="250"/>
        <item x="166"/>
        <item x="161"/>
        <item x="200"/>
        <item x="208"/>
        <item x="179"/>
        <item x="235"/>
        <item x="148"/>
        <item x="156"/>
        <item x="189"/>
        <item x="203"/>
        <item x="249"/>
        <item x="246"/>
        <item x="215"/>
      </items>
    </pivotField>
    <pivotField dataField="1" showAll="0" defaultSubtotal="0">
      <items count="6">
        <item x="0"/>
        <item x="2"/>
        <item x="1"/>
        <item x="5"/>
        <item x="3"/>
        <item x="4"/>
      </items>
    </pivotField>
  </pivotFields>
  <rowFields count="3">
    <field x="2"/>
    <field x="6"/>
    <field x="5"/>
  </rowFields>
  <rowItems count="725">
    <i>
      <x/>
    </i>
    <i r="1">
      <x/>
      <x v="37"/>
    </i>
    <i r="1">
      <x v="1"/>
      <x v="39"/>
    </i>
    <i r="1">
      <x v="2"/>
      <x v="28"/>
    </i>
    <i r="1">
      <x v="3"/>
      <x v="32"/>
    </i>
    <i r="1">
      <x v="4"/>
      <x/>
    </i>
    <i r="1">
      <x v="5"/>
      <x v="26"/>
    </i>
    <i r="1">
      <x v="6"/>
      <x v="42"/>
    </i>
    <i r="1">
      <x v="7"/>
      <x v="43"/>
    </i>
    <i r="1">
      <x v="8"/>
      <x v="1"/>
    </i>
    <i r="1">
      <x v="9"/>
      <x v="27"/>
    </i>
    <i r="1">
      <x v="10"/>
      <x v="2"/>
    </i>
    <i r="1">
      <x v="11"/>
      <x v="25"/>
    </i>
    <i r="1">
      <x v="12"/>
      <x v="34"/>
    </i>
    <i r="1">
      <x v="13"/>
      <x v="35"/>
    </i>
    <i r="1">
      <x v="14"/>
      <x v="46"/>
    </i>
    <i r="1">
      <x v="15"/>
      <x v="44"/>
    </i>
    <i r="1">
      <x v="16"/>
      <x v="5"/>
    </i>
    <i r="1">
      <x v="17"/>
      <x v="3"/>
    </i>
    <i r="1">
      <x v="18"/>
      <x v="22"/>
    </i>
    <i r="1">
      <x v="19"/>
      <x v="24"/>
    </i>
    <i t="blank">
      <x/>
    </i>
    <i>
      <x v="1"/>
    </i>
    <i r="1">
      <x/>
      <x v="32"/>
    </i>
    <i r="1">
      <x v="1"/>
      <x v="39"/>
    </i>
    <i r="1">
      <x v="2"/>
      <x v="37"/>
    </i>
    <i r="1">
      <x v="3"/>
      <x v="28"/>
    </i>
    <i r="1">
      <x v="4"/>
      <x/>
    </i>
    <i r="1">
      <x v="5"/>
      <x v="26"/>
    </i>
    <i r="1">
      <x v="6"/>
      <x v="43"/>
    </i>
    <i r="1">
      <x v="7"/>
      <x v="34"/>
    </i>
    <i r="1">
      <x v="8"/>
      <x v="2"/>
    </i>
    <i r="1">
      <x v="9"/>
      <x v="27"/>
    </i>
    <i r="1">
      <x v="10"/>
      <x v="42"/>
    </i>
    <i r="1">
      <x v="11"/>
      <x v="1"/>
    </i>
    <i r="1">
      <x v="12"/>
      <x v="35"/>
    </i>
    <i r="1">
      <x v="13"/>
      <x v="25"/>
    </i>
    <i r="1">
      <x v="14"/>
      <x v="46"/>
    </i>
    <i r="1">
      <x v="15"/>
      <x v="7"/>
    </i>
    <i r="1">
      <x v="16"/>
      <x v="22"/>
    </i>
    <i r="1">
      <x v="17"/>
      <x v="44"/>
    </i>
    <i r="1">
      <x v="18"/>
      <x v="40"/>
    </i>
    <i r="1">
      <x v="19"/>
      <x v="24"/>
    </i>
    <i t="blank">
      <x v="1"/>
    </i>
    <i>
      <x v="2"/>
    </i>
    <i r="1">
      <x/>
      <x v="39"/>
    </i>
    <i r="1">
      <x v="1"/>
      <x v="28"/>
    </i>
    <i r="1">
      <x v="2"/>
      <x v="37"/>
    </i>
    <i r="1">
      <x v="3"/>
      <x v="32"/>
    </i>
    <i r="1">
      <x v="4"/>
      <x v="26"/>
    </i>
    <i r="1">
      <x v="5"/>
      <x/>
    </i>
    <i r="1">
      <x v="6"/>
      <x v="16"/>
    </i>
    <i r="1">
      <x v="7"/>
      <x v="43"/>
    </i>
    <i r="1">
      <x v="8"/>
      <x v="42"/>
    </i>
    <i r="1">
      <x v="9"/>
      <x v="27"/>
    </i>
    <i r="1">
      <x v="10"/>
      <x v="2"/>
    </i>
    <i r="1">
      <x v="11"/>
      <x v="5"/>
    </i>
    <i r="1">
      <x v="12"/>
      <x v="1"/>
    </i>
    <i r="2">
      <x v="24"/>
    </i>
    <i r="1">
      <x v="14"/>
      <x v="25"/>
    </i>
    <i r="1">
      <x v="15"/>
      <x v="10"/>
    </i>
    <i r="2">
      <x v="34"/>
    </i>
    <i r="1">
      <x v="17"/>
      <x v="22"/>
    </i>
    <i r="1">
      <x v="18"/>
      <x v="35"/>
    </i>
    <i r="1">
      <x v="19"/>
      <x v="40"/>
    </i>
    <i r="2">
      <x v="44"/>
    </i>
    <i t="blank">
      <x v="2"/>
    </i>
    <i>
      <x v="3"/>
    </i>
    <i r="1">
      <x/>
      <x v="39"/>
    </i>
    <i r="1">
      <x v="1"/>
      <x v="37"/>
    </i>
    <i r="1">
      <x v="2"/>
      <x v="28"/>
    </i>
    <i r="1">
      <x v="3"/>
      <x v="32"/>
    </i>
    <i r="1">
      <x v="4"/>
      <x v="5"/>
    </i>
    <i r="1">
      <x v="5"/>
      <x v="42"/>
    </i>
    <i r="1">
      <x v="6"/>
      <x v="26"/>
    </i>
    <i r="1">
      <x v="7"/>
      <x/>
    </i>
    <i r="1">
      <x v="8"/>
      <x v="43"/>
    </i>
    <i r="1">
      <x v="9"/>
      <x v="27"/>
    </i>
    <i r="1">
      <x v="10"/>
      <x v="1"/>
    </i>
    <i r="1">
      <x v="11"/>
      <x v="25"/>
    </i>
    <i r="1">
      <x v="12"/>
      <x v="2"/>
    </i>
    <i r="1">
      <x v="13"/>
      <x v="35"/>
    </i>
    <i r="1">
      <x v="14"/>
      <x v="34"/>
    </i>
    <i r="1">
      <x v="15"/>
      <x v="40"/>
    </i>
    <i r="1">
      <x v="16"/>
      <x v="46"/>
    </i>
    <i r="1">
      <x v="17"/>
      <x v="44"/>
    </i>
    <i r="1">
      <x v="18"/>
      <x v="16"/>
    </i>
    <i r="1">
      <x v="19"/>
      <x v="31"/>
    </i>
    <i t="blank">
      <x v="3"/>
    </i>
    <i>
      <x v="4"/>
    </i>
    <i r="1">
      <x/>
      <x v="32"/>
    </i>
    <i r="1">
      <x v="1"/>
      <x v="28"/>
    </i>
    <i r="1">
      <x v="2"/>
      <x v="39"/>
    </i>
    <i r="1">
      <x v="3"/>
      <x v="26"/>
    </i>
    <i r="1">
      <x v="4"/>
      <x v="37"/>
    </i>
    <i r="1">
      <x v="5"/>
      <x v="1"/>
    </i>
    <i r="1">
      <x v="6"/>
      <x/>
    </i>
    <i r="1">
      <x v="7"/>
      <x v="42"/>
    </i>
    <i r="1">
      <x v="8"/>
      <x v="2"/>
    </i>
    <i r="1">
      <x v="9"/>
      <x v="27"/>
    </i>
    <i r="1">
      <x v="10"/>
      <x v="43"/>
    </i>
    <i r="1">
      <x v="11"/>
      <x v="35"/>
    </i>
    <i r="1">
      <x v="12"/>
      <x v="25"/>
    </i>
    <i r="1">
      <x v="13"/>
      <x v="3"/>
    </i>
    <i r="2">
      <x v="5"/>
    </i>
    <i r="2">
      <x v="46"/>
    </i>
    <i r="1">
      <x v="16"/>
      <x v="21"/>
    </i>
    <i r="1">
      <x v="17"/>
      <x v="22"/>
    </i>
    <i r="1">
      <x v="18"/>
      <x v="40"/>
    </i>
    <i r="1">
      <x v="19"/>
      <x v="24"/>
    </i>
    <i t="blank">
      <x v="4"/>
    </i>
    <i>
      <x v="5"/>
    </i>
    <i r="1">
      <x/>
      <x v="37"/>
    </i>
    <i r="1">
      <x v="1"/>
      <x v="28"/>
    </i>
    <i r="1">
      <x v="2"/>
      <x v="39"/>
    </i>
    <i r="1">
      <x v="3"/>
      <x v="26"/>
    </i>
    <i r="1">
      <x v="4"/>
      <x v="32"/>
    </i>
    <i r="1">
      <x v="5"/>
      <x/>
    </i>
    <i r="1">
      <x v="6"/>
      <x v="1"/>
    </i>
    <i r="1">
      <x v="7"/>
      <x v="27"/>
    </i>
    <i r="1">
      <x v="8"/>
      <x v="42"/>
    </i>
    <i r="1">
      <x v="9"/>
      <x v="25"/>
    </i>
    <i r="1">
      <x v="10"/>
      <x v="43"/>
    </i>
    <i r="1">
      <x v="11"/>
      <x v="34"/>
    </i>
    <i r="1">
      <x v="12"/>
      <x v="2"/>
    </i>
    <i r="1">
      <x v="13"/>
      <x v="35"/>
    </i>
    <i r="1">
      <x v="14"/>
      <x v="44"/>
    </i>
    <i r="1">
      <x v="15"/>
      <x v="46"/>
    </i>
    <i r="1">
      <x v="16"/>
      <x v="21"/>
    </i>
    <i r="1">
      <x v="17"/>
      <x v="22"/>
    </i>
    <i r="2">
      <x v="40"/>
    </i>
    <i r="1">
      <x v="19"/>
      <x v="3"/>
    </i>
    <i r="2">
      <x v="41"/>
    </i>
    <i t="blank">
      <x v="5"/>
    </i>
    <i>
      <x v="6"/>
    </i>
    <i r="1">
      <x/>
      <x v="37"/>
    </i>
    <i r="1">
      <x v="1"/>
      <x v="39"/>
    </i>
    <i r="1">
      <x v="2"/>
      <x v="28"/>
    </i>
    <i r="1">
      <x v="3"/>
      <x v="26"/>
    </i>
    <i r="1">
      <x v="4"/>
      <x/>
    </i>
    <i r="1">
      <x v="5"/>
      <x v="32"/>
    </i>
    <i r="1">
      <x v="6"/>
      <x v="27"/>
    </i>
    <i r="1">
      <x v="7"/>
      <x v="42"/>
    </i>
    <i r="1">
      <x v="8"/>
      <x v="1"/>
    </i>
    <i r="2">
      <x v="43"/>
    </i>
    <i r="1">
      <x v="10"/>
      <x v="25"/>
    </i>
    <i r="1">
      <x v="11"/>
      <x v="2"/>
    </i>
    <i r="1">
      <x v="12"/>
      <x v="3"/>
    </i>
    <i r="1">
      <x v="13"/>
      <x v="36"/>
    </i>
    <i r="1">
      <x v="14"/>
      <x v="34"/>
    </i>
    <i r="1">
      <x v="15"/>
      <x v="44"/>
    </i>
    <i r="1">
      <x v="16"/>
      <x v="21"/>
    </i>
    <i r="1">
      <x v="17"/>
      <x v="35"/>
    </i>
    <i r="1">
      <x v="18"/>
      <x v="22"/>
    </i>
    <i r="1">
      <x v="19"/>
      <x v="46"/>
    </i>
    <i t="blank">
      <x v="6"/>
    </i>
    <i>
      <x v="7"/>
    </i>
    <i r="1">
      <x/>
      <x v="37"/>
    </i>
    <i r="1">
      <x v="1"/>
      <x v="39"/>
    </i>
    <i r="1">
      <x v="2"/>
      <x v="28"/>
    </i>
    <i r="2">
      <x v="32"/>
    </i>
    <i r="1">
      <x v="4"/>
      <x v="26"/>
    </i>
    <i r="1">
      <x v="5"/>
      <x/>
    </i>
    <i r="1">
      <x v="6"/>
      <x v="25"/>
    </i>
    <i r="1">
      <x v="7"/>
      <x v="43"/>
    </i>
    <i r="1">
      <x v="8"/>
      <x v="27"/>
    </i>
    <i r="1">
      <x v="9"/>
      <x v="42"/>
    </i>
    <i r="1">
      <x v="10"/>
      <x v="1"/>
    </i>
    <i r="1">
      <x v="11"/>
      <x v="2"/>
    </i>
    <i r="1">
      <x v="12"/>
      <x v="21"/>
    </i>
    <i r="2">
      <x v="34"/>
    </i>
    <i r="1">
      <x v="14"/>
      <x v="44"/>
    </i>
    <i r="1">
      <x v="15"/>
      <x v="40"/>
    </i>
    <i r="1">
      <x v="16"/>
      <x v="35"/>
    </i>
    <i r="2">
      <x v="46"/>
    </i>
    <i r="1">
      <x v="18"/>
      <x v="23"/>
    </i>
    <i r="1">
      <x v="19"/>
      <x v="24"/>
    </i>
    <i r="2">
      <x v="31"/>
    </i>
    <i r="2">
      <x v="47"/>
    </i>
    <i t="blank">
      <x v="7"/>
    </i>
    <i>
      <x v="8"/>
    </i>
    <i r="1">
      <x/>
      <x v="39"/>
    </i>
    <i r="1">
      <x v="1"/>
      <x v="28"/>
    </i>
    <i r="1">
      <x v="2"/>
      <x v="37"/>
    </i>
    <i r="1">
      <x v="3"/>
      <x/>
    </i>
    <i r="1">
      <x v="4"/>
      <x v="26"/>
    </i>
    <i r="1">
      <x v="5"/>
      <x v="42"/>
    </i>
    <i r="1">
      <x v="6"/>
      <x v="43"/>
    </i>
    <i r="1">
      <x v="7"/>
      <x v="1"/>
    </i>
    <i r="1">
      <x v="8"/>
      <x v="27"/>
    </i>
    <i r="1">
      <x v="9"/>
      <x v="46"/>
    </i>
    <i r="1">
      <x v="10"/>
      <x v="2"/>
    </i>
    <i r="2">
      <x v="35"/>
    </i>
    <i r="1">
      <x v="12"/>
      <x v="32"/>
    </i>
    <i r="1">
      <x v="13"/>
      <x v="25"/>
    </i>
    <i r="1">
      <x v="14"/>
      <x v="24"/>
    </i>
    <i r="1">
      <x v="15"/>
      <x v="5"/>
    </i>
    <i r="1">
      <x v="16"/>
      <x v="22"/>
    </i>
    <i r="1">
      <x v="17"/>
      <x v="34"/>
    </i>
    <i r="1">
      <x v="18"/>
      <x v="38"/>
    </i>
    <i r="2">
      <x v="44"/>
    </i>
    <i t="blank">
      <x v="8"/>
    </i>
    <i>
      <x v="9"/>
    </i>
    <i r="1">
      <x/>
      <x v="39"/>
    </i>
    <i r="1">
      <x v="1"/>
      <x v="37"/>
    </i>
    <i r="1">
      <x v="2"/>
      <x v="28"/>
    </i>
    <i r="1">
      <x v="3"/>
      <x v="43"/>
    </i>
    <i r="1">
      <x v="4"/>
      <x v="42"/>
    </i>
    <i r="1">
      <x v="5"/>
      <x/>
    </i>
    <i r="1">
      <x v="6"/>
      <x v="32"/>
    </i>
    <i r="1">
      <x v="7"/>
      <x v="27"/>
    </i>
    <i r="1">
      <x v="8"/>
      <x v="26"/>
    </i>
    <i r="1">
      <x v="9"/>
      <x v="1"/>
    </i>
    <i r="1">
      <x v="10"/>
      <x v="2"/>
    </i>
    <i r="1">
      <x v="11"/>
      <x v="35"/>
    </i>
    <i r="1">
      <x v="12"/>
      <x v="25"/>
    </i>
    <i r="1">
      <x v="13"/>
      <x v="34"/>
    </i>
    <i r="1">
      <x v="14"/>
      <x v="41"/>
    </i>
    <i r="2">
      <x v="46"/>
    </i>
    <i r="1">
      <x v="16"/>
      <x v="44"/>
    </i>
    <i r="1">
      <x v="17"/>
      <x v="31"/>
    </i>
    <i r="1">
      <x v="18"/>
      <x v="40"/>
    </i>
    <i r="1">
      <x v="19"/>
      <x v="5"/>
    </i>
    <i t="blank">
      <x v="9"/>
    </i>
    <i>
      <x v="10"/>
    </i>
    <i r="1">
      <x/>
      <x v="28"/>
    </i>
    <i r="1">
      <x v="1"/>
      <x/>
    </i>
    <i r="1">
      <x v="2"/>
      <x v="26"/>
    </i>
    <i r="1">
      <x v="3"/>
      <x v="39"/>
    </i>
    <i r="1">
      <x v="4"/>
      <x v="5"/>
    </i>
    <i r="1">
      <x v="5"/>
      <x v="37"/>
    </i>
    <i r="1">
      <x v="6"/>
      <x v="46"/>
    </i>
    <i r="1">
      <x v="7"/>
      <x v="1"/>
    </i>
    <i r="1">
      <x v="8"/>
      <x v="42"/>
    </i>
    <i r="1">
      <x v="9"/>
      <x v="25"/>
    </i>
    <i r="1">
      <x v="10"/>
      <x v="2"/>
    </i>
    <i r="2">
      <x v="16"/>
    </i>
    <i r="2">
      <x v="27"/>
    </i>
    <i r="1">
      <x v="13"/>
      <x v="43"/>
    </i>
    <i r="1">
      <x v="14"/>
      <x v="10"/>
    </i>
    <i r="2">
      <x v="34"/>
    </i>
    <i r="1">
      <x v="16"/>
      <x v="24"/>
    </i>
    <i r="1">
      <x v="17"/>
      <x v="32"/>
    </i>
    <i r="2">
      <x v="35"/>
    </i>
    <i r="1">
      <x v="19"/>
      <x v="3"/>
    </i>
    <i r="2">
      <x v="13"/>
    </i>
    <i r="2">
      <x v="36"/>
    </i>
    <i r="2">
      <x v="41"/>
    </i>
    <i r="2">
      <x v="44"/>
    </i>
    <i t="blank">
      <x v="10"/>
    </i>
    <i>
      <x v="11"/>
    </i>
    <i r="1">
      <x/>
      <x v="39"/>
    </i>
    <i r="1">
      <x v="1"/>
      <x v="28"/>
    </i>
    <i r="2">
      <x v="37"/>
    </i>
    <i r="1">
      <x v="3"/>
      <x/>
    </i>
    <i r="1">
      <x v="4"/>
      <x v="26"/>
    </i>
    <i r="1">
      <x v="5"/>
      <x v="32"/>
    </i>
    <i r="1">
      <x v="6"/>
      <x v="5"/>
    </i>
    <i r="1">
      <x v="7"/>
      <x v="2"/>
    </i>
    <i r="1">
      <x v="8"/>
      <x v="43"/>
    </i>
    <i r="1">
      <x v="9"/>
      <x v="42"/>
    </i>
    <i r="2">
      <x v="46"/>
    </i>
    <i r="1">
      <x v="11"/>
      <x v="1"/>
    </i>
    <i r="1">
      <x v="12"/>
      <x v="27"/>
    </i>
    <i r="2">
      <x v="34"/>
    </i>
    <i r="2">
      <x v="44"/>
    </i>
    <i r="1">
      <x v="15"/>
      <x v="6"/>
    </i>
    <i r="2">
      <x v="25"/>
    </i>
    <i r="1">
      <x v="17"/>
      <x v="12"/>
    </i>
    <i r="2">
      <x v="36"/>
    </i>
    <i r="1">
      <x v="19"/>
      <x v="3"/>
    </i>
    <i r="2">
      <x v="21"/>
    </i>
    <i r="2">
      <x v="23"/>
    </i>
    <i r="2">
      <x v="24"/>
    </i>
    <i r="2">
      <x v="35"/>
    </i>
    <i t="blank">
      <x v="11"/>
    </i>
    <i>
      <x v="12"/>
    </i>
    <i r="1">
      <x/>
      <x/>
    </i>
    <i r="1">
      <x v="1"/>
      <x v="28"/>
    </i>
    <i r="1">
      <x v="2"/>
      <x v="37"/>
    </i>
    <i r="1">
      <x v="3"/>
      <x v="26"/>
    </i>
    <i r="2">
      <x v="39"/>
    </i>
    <i r="1">
      <x v="5"/>
      <x v="1"/>
    </i>
    <i r="1">
      <x v="6"/>
      <x v="25"/>
    </i>
    <i r="2">
      <x v="42"/>
    </i>
    <i r="1">
      <x v="8"/>
      <x v="44"/>
    </i>
    <i r="1">
      <x v="9"/>
      <x v="32"/>
    </i>
    <i r="2">
      <x v="36"/>
    </i>
    <i r="2">
      <x v="43"/>
    </i>
    <i r="1">
      <x v="12"/>
      <x v="2"/>
    </i>
    <i r="2">
      <x v="5"/>
    </i>
    <i r="2">
      <x v="7"/>
    </i>
    <i r="2">
      <x v="8"/>
    </i>
    <i r="2">
      <x v="21"/>
    </i>
    <i r="2">
      <x v="29"/>
    </i>
    <i r="2">
      <x v="33"/>
    </i>
    <i r="2">
      <x v="35"/>
    </i>
    <i r="2">
      <x v="40"/>
    </i>
    <i r="2">
      <x v="45"/>
    </i>
    <i r="2">
      <x v="46"/>
    </i>
    <i t="blank">
      <x v="12"/>
    </i>
    <i>
      <x v="13"/>
    </i>
    <i r="1">
      <x/>
      <x v="28"/>
    </i>
    <i r="1">
      <x v="1"/>
      <x v="26"/>
    </i>
    <i r="1">
      <x v="2"/>
      <x v="37"/>
    </i>
    <i r="1">
      <x v="3"/>
      <x/>
    </i>
    <i r="1">
      <x v="4"/>
      <x v="1"/>
    </i>
    <i r="1">
      <x v="5"/>
      <x v="36"/>
    </i>
    <i r="2">
      <x v="39"/>
    </i>
    <i r="1">
      <x v="7"/>
      <x v="25"/>
    </i>
    <i r="2">
      <x v="32"/>
    </i>
    <i r="1">
      <x v="9"/>
      <x v="43"/>
    </i>
    <i r="1">
      <x v="10"/>
      <x v="2"/>
    </i>
    <i r="2">
      <x v="3"/>
    </i>
    <i r="2">
      <x v="16"/>
    </i>
    <i r="1">
      <x v="13"/>
      <x v="6"/>
    </i>
    <i r="2">
      <x v="7"/>
    </i>
    <i r="2">
      <x v="8"/>
    </i>
    <i r="2">
      <x v="11"/>
    </i>
    <i r="2">
      <x v="38"/>
    </i>
    <i r="2">
      <x v="47"/>
    </i>
    <i r="1">
      <x v="19"/>
      <x v="24"/>
    </i>
    <i r="2">
      <x v="27"/>
    </i>
    <i r="2">
      <x v="40"/>
    </i>
    <i r="2">
      <x v="42"/>
    </i>
    <i t="blank">
      <x v="13"/>
    </i>
    <i>
      <x v="14"/>
    </i>
    <i r="1">
      <x/>
      <x v="37"/>
    </i>
    <i r="1">
      <x v="1"/>
      <x v="28"/>
    </i>
    <i r="1">
      <x v="2"/>
      <x v="26"/>
    </i>
    <i r="1">
      <x v="3"/>
      <x v="39"/>
    </i>
    <i r="1">
      <x v="4"/>
      <x/>
    </i>
    <i r="1">
      <x v="5"/>
      <x v="1"/>
    </i>
    <i r="1">
      <x v="6"/>
      <x v="25"/>
    </i>
    <i r="1">
      <x v="7"/>
      <x v="32"/>
    </i>
    <i r="1">
      <x v="8"/>
      <x v="27"/>
    </i>
    <i r="2">
      <x v="43"/>
    </i>
    <i r="1">
      <x v="10"/>
      <x v="3"/>
    </i>
    <i r="1">
      <x v="11"/>
      <x v="42"/>
    </i>
    <i r="1">
      <x v="12"/>
      <x v="21"/>
    </i>
    <i r="1">
      <x v="13"/>
      <x v="2"/>
    </i>
    <i r="2">
      <x v="41"/>
    </i>
    <i r="1">
      <x v="15"/>
      <x v="29"/>
    </i>
    <i r="1">
      <x v="16"/>
      <x v="8"/>
    </i>
    <i r="2">
      <x v="34"/>
    </i>
    <i r="2">
      <x v="35"/>
    </i>
    <i r="2">
      <x v="36"/>
    </i>
    <i r="2">
      <x v="40"/>
    </i>
    <i t="blank">
      <x v="14"/>
    </i>
    <i>
      <x v="15"/>
    </i>
    <i r="1">
      <x/>
      <x/>
    </i>
    <i r="1">
      <x v="1"/>
      <x v="28"/>
    </i>
    <i r="1">
      <x v="2"/>
      <x v="32"/>
    </i>
    <i r="2">
      <x v="39"/>
    </i>
    <i r="1">
      <x v="4"/>
      <x v="1"/>
    </i>
    <i r="2">
      <x v="27"/>
    </i>
    <i r="1">
      <x v="6"/>
      <x v="2"/>
    </i>
    <i r="2">
      <x v="37"/>
    </i>
    <i r="1">
      <x v="8"/>
      <x v="26"/>
    </i>
    <i r="2">
      <x v="42"/>
    </i>
    <i r="1">
      <x v="10"/>
      <x v="22"/>
    </i>
    <i r="2">
      <x v="25"/>
    </i>
    <i r="2">
      <x v="43"/>
    </i>
    <i r="1">
      <x v="13"/>
      <x v="5"/>
    </i>
    <i r="2">
      <x v="6"/>
    </i>
    <i r="2">
      <x v="17"/>
    </i>
    <i r="2">
      <x v="21"/>
    </i>
    <i r="2">
      <x v="24"/>
    </i>
    <i r="2">
      <x v="35"/>
    </i>
    <i r="2">
      <x v="46"/>
    </i>
    <i t="blank">
      <x v="15"/>
    </i>
    <i>
      <x v="16"/>
    </i>
    <i r="1">
      <x/>
      <x/>
    </i>
    <i r="1">
      <x v="1"/>
      <x v="37"/>
    </i>
    <i r="1">
      <x v="2"/>
      <x v="28"/>
    </i>
    <i r="1">
      <x v="3"/>
      <x v="39"/>
    </i>
    <i r="1">
      <x v="4"/>
      <x v="26"/>
    </i>
    <i r="1">
      <x v="5"/>
      <x v="27"/>
    </i>
    <i r="1">
      <x v="6"/>
      <x v="1"/>
    </i>
    <i r="2">
      <x v="42"/>
    </i>
    <i r="1">
      <x v="8"/>
      <x v="2"/>
    </i>
    <i r="1">
      <x v="9"/>
      <x v="46"/>
    </i>
    <i r="1">
      <x v="10"/>
      <x v="43"/>
    </i>
    <i r="1">
      <x v="11"/>
      <x v="25"/>
    </i>
    <i r="1">
      <x v="12"/>
      <x v="35"/>
    </i>
    <i r="1">
      <x v="13"/>
      <x v="32"/>
    </i>
    <i r="1">
      <x v="14"/>
      <x v="5"/>
    </i>
    <i r="2">
      <x v="34"/>
    </i>
    <i r="1">
      <x v="16"/>
      <x v="22"/>
    </i>
    <i r="2">
      <x v="36"/>
    </i>
    <i r="1">
      <x v="18"/>
      <x v="21"/>
    </i>
    <i r="1">
      <x v="19"/>
      <x v="3"/>
    </i>
    <i r="2">
      <x v="24"/>
    </i>
    <i r="2">
      <x v="44"/>
    </i>
    <i t="blank">
      <x v="16"/>
    </i>
    <i>
      <x v="17"/>
    </i>
    <i r="1">
      <x/>
      <x/>
    </i>
    <i r="2">
      <x v="32"/>
    </i>
    <i r="2">
      <x v="37"/>
    </i>
    <i r="2">
      <x v="39"/>
    </i>
    <i r="1">
      <x v="4"/>
      <x v="28"/>
    </i>
    <i r="1">
      <x v="5"/>
      <x v="1"/>
    </i>
    <i r="1">
      <x v="6"/>
      <x v="26"/>
    </i>
    <i r="1">
      <x v="7"/>
      <x v="2"/>
    </i>
    <i r="2">
      <x v="42"/>
    </i>
    <i r="1">
      <x v="9"/>
      <x v="41"/>
    </i>
    <i r="1">
      <x v="10"/>
      <x v="25"/>
    </i>
    <i r="2">
      <x v="27"/>
    </i>
    <i r="1">
      <x v="12"/>
      <x v="46"/>
    </i>
    <i r="1">
      <x v="13"/>
      <x v="6"/>
    </i>
    <i r="2">
      <x v="35"/>
    </i>
    <i r="2">
      <x v="36"/>
    </i>
    <i r="2">
      <x v="43"/>
    </i>
    <i r="1">
      <x v="17"/>
      <x v="12"/>
    </i>
    <i r="2">
      <x v="30"/>
    </i>
    <i r="2">
      <x v="40"/>
    </i>
    <i t="blank">
      <x v="17"/>
    </i>
    <i>
      <x v="18"/>
    </i>
    <i r="1">
      <x/>
      <x/>
    </i>
    <i r="1">
      <x v="1"/>
      <x v="39"/>
    </i>
    <i r="1">
      <x v="2"/>
      <x v="1"/>
    </i>
    <i r="1">
      <x v="3"/>
      <x v="42"/>
    </i>
    <i r="1">
      <x v="4"/>
      <x v="28"/>
    </i>
    <i r="1">
      <x v="5"/>
      <x v="26"/>
    </i>
    <i r="2">
      <x v="37"/>
    </i>
    <i r="1">
      <x v="7"/>
      <x v="27"/>
    </i>
    <i r="1">
      <x v="8"/>
      <x v="2"/>
    </i>
    <i r="2">
      <x v="35"/>
    </i>
    <i r="2">
      <x v="46"/>
    </i>
    <i r="1">
      <x v="11"/>
      <x v="32"/>
    </i>
    <i r="2">
      <x v="41"/>
    </i>
    <i r="2">
      <x v="43"/>
    </i>
    <i r="1">
      <x v="14"/>
      <x v="22"/>
    </i>
    <i r="1">
      <x v="15"/>
      <x v="6"/>
    </i>
    <i r="2">
      <x v="16"/>
    </i>
    <i r="2">
      <x v="24"/>
    </i>
    <i r="2">
      <x v="29"/>
    </i>
    <i r="2">
      <x v="31"/>
    </i>
    <i r="2">
      <x v="36"/>
    </i>
    <i r="2">
      <x v="48"/>
    </i>
    <i t="blank">
      <x v="18"/>
    </i>
    <i>
      <x v="19"/>
    </i>
    <i r="1">
      <x/>
      <x v="26"/>
    </i>
    <i r="1">
      <x v="1"/>
      <x v="37"/>
    </i>
    <i r="1">
      <x v="2"/>
      <x v="41"/>
    </i>
    <i r="1">
      <x v="3"/>
      <x v="28"/>
    </i>
    <i r="1">
      <x v="4"/>
      <x/>
    </i>
    <i r="2">
      <x v="32"/>
    </i>
    <i r="1">
      <x v="6"/>
      <x v="1"/>
    </i>
    <i r="2">
      <x v="39"/>
    </i>
    <i r="1">
      <x v="8"/>
      <x v="36"/>
    </i>
    <i r="1">
      <x v="9"/>
      <x v="2"/>
    </i>
    <i r="1">
      <x v="10"/>
      <x v="42"/>
    </i>
    <i r="1">
      <x v="11"/>
      <x v="25"/>
    </i>
    <i r="2">
      <x v="27"/>
    </i>
    <i r="2">
      <x v="35"/>
    </i>
    <i r="2">
      <x v="43"/>
    </i>
    <i r="1">
      <x v="15"/>
      <x v="21"/>
    </i>
    <i r="2">
      <x v="44"/>
    </i>
    <i r="2">
      <x v="46"/>
    </i>
    <i r="1">
      <x v="18"/>
      <x v="22"/>
    </i>
    <i r="1">
      <x v="19"/>
      <x v="3"/>
    </i>
    <i r="2">
      <x v="5"/>
    </i>
    <i r="2">
      <x v="7"/>
    </i>
    <i r="2">
      <x v="12"/>
    </i>
    <i r="2">
      <x v="15"/>
    </i>
    <i r="2">
      <x v="20"/>
    </i>
    <i r="2">
      <x v="24"/>
    </i>
    <i r="2">
      <x v="34"/>
    </i>
    <i r="2">
      <x v="48"/>
    </i>
    <i t="blank">
      <x v="19"/>
    </i>
    <i>
      <x v="20"/>
    </i>
    <i r="1">
      <x/>
      <x/>
    </i>
    <i r="1">
      <x v="1"/>
      <x v="1"/>
    </i>
    <i r="1">
      <x v="2"/>
      <x v="28"/>
    </i>
    <i r="1">
      <x v="3"/>
      <x v="26"/>
    </i>
    <i r="1">
      <x v="4"/>
      <x v="37"/>
    </i>
    <i r="1">
      <x v="5"/>
      <x v="39"/>
    </i>
    <i r="1">
      <x v="6"/>
      <x v="27"/>
    </i>
    <i r="1">
      <x v="7"/>
      <x v="41"/>
    </i>
    <i r="1">
      <x v="8"/>
      <x v="2"/>
    </i>
    <i r="2">
      <x v="43"/>
    </i>
    <i r="1">
      <x v="10"/>
      <x v="25"/>
    </i>
    <i r="2">
      <x v="32"/>
    </i>
    <i r="1">
      <x v="12"/>
      <x v="21"/>
    </i>
    <i r="1">
      <x v="13"/>
      <x v="3"/>
    </i>
    <i r="2">
      <x v="42"/>
    </i>
    <i r="2">
      <x v="46"/>
    </i>
    <i r="1">
      <x v="16"/>
      <x v="36"/>
    </i>
    <i r="1">
      <x v="17"/>
      <x v="5"/>
    </i>
    <i r="2">
      <x v="7"/>
    </i>
    <i r="2">
      <x v="14"/>
    </i>
    <i r="2">
      <x v="22"/>
    </i>
    <i r="2">
      <x v="29"/>
    </i>
    <i t="blank">
      <x v="20"/>
    </i>
    <i>
      <x v="21"/>
    </i>
    <i r="1">
      <x/>
      <x v="3"/>
    </i>
    <i r="1">
      <x v="1"/>
      <x v="26"/>
    </i>
    <i r="1">
      <x v="2"/>
      <x v="28"/>
    </i>
    <i r="1">
      <x v="3"/>
      <x/>
    </i>
    <i r="1">
      <x v="4"/>
      <x v="37"/>
    </i>
    <i r="1">
      <x v="5"/>
      <x v="39"/>
    </i>
    <i r="1">
      <x v="6"/>
      <x v="1"/>
    </i>
    <i r="1">
      <x v="7"/>
      <x v="32"/>
    </i>
    <i r="1">
      <x v="8"/>
      <x v="27"/>
    </i>
    <i r="1">
      <x v="9"/>
      <x v="21"/>
    </i>
    <i r="1">
      <x v="10"/>
      <x v="42"/>
    </i>
    <i r="1">
      <x v="11"/>
      <x v="2"/>
    </i>
    <i r="1">
      <x v="12"/>
      <x v="41"/>
    </i>
    <i r="2">
      <x v="43"/>
    </i>
    <i r="1">
      <x v="14"/>
      <x v="25"/>
    </i>
    <i r="2">
      <x v="29"/>
    </i>
    <i r="1">
      <x v="16"/>
      <x v="24"/>
    </i>
    <i r="2">
      <x v="34"/>
    </i>
    <i r="2">
      <x v="35"/>
    </i>
    <i r="1">
      <x v="19"/>
      <x v="6"/>
    </i>
    <i r="2">
      <x v="36"/>
    </i>
    <i r="2">
      <x v="45"/>
    </i>
    <i r="2">
      <x v="48"/>
    </i>
    <i t="blank">
      <x v="21"/>
    </i>
    <i>
      <x v="22"/>
    </i>
    <i r="1">
      <x/>
      <x/>
    </i>
    <i r="1">
      <x v="1"/>
      <x v="39"/>
    </i>
    <i r="1">
      <x v="2"/>
      <x v="1"/>
    </i>
    <i r="1">
      <x v="3"/>
      <x v="37"/>
    </i>
    <i r="1">
      <x v="4"/>
      <x v="26"/>
    </i>
    <i r="1">
      <x v="5"/>
      <x v="28"/>
    </i>
    <i r="1">
      <x v="6"/>
      <x v="42"/>
    </i>
    <i r="1">
      <x v="7"/>
      <x v="27"/>
    </i>
    <i r="1">
      <x v="8"/>
      <x v="2"/>
    </i>
    <i r="1">
      <x v="9"/>
      <x v="43"/>
    </i>
    <i r="1">
      <x v="10"/>
      <x v="35"/>
    </i>
    <i r="1">
      <x v="11"/>
      <x v="3"/>
    </i>
    <i r="2">
      <x v="12"/>
    </i>
    <i r="2">
      <x v="19"/>
    </i>
    <i r="2">
      <x v="32"/>
    </i>
    <i r="2">
      <x v="36"/>
    </i>
    <i r="2">
      <x v="44"/>
    </i>
    <i r="1">
      <x v="17"/>
      <x v="5"/>
    </i>
    <i r="2">
      <x v="9"/>
    </i>
    <i r="2">
      <x v="21"/>
    </i>
    <i r="2">
      <x v="25"/>
    </i>
    <i r="2">
      <x v="45"/>
    </i>
    <i r="2">
      <x v="46"/>
    </i>
    <i t="blank">
      <x v="22"/>
    </i>
    <i>
      <x v="23"/>
    </i>
    <i r="1">
      <x/>
      <x v="37"/>
    </i>
    <i r="1">
      <x v="1"/>
      <x v="36"/>
    </i>
    <i r="1">
      <x v="2"/>
      <x v="39"/>
    </i>
    <i r="1">
      <x v="3"/>
      <x v="28"/>
    </i>
    <i r="1">
      <x v="4"/>
      <x/>
    </i>
    <i r="1">
      <x v="5"/>
      <x v="26"/>
    </i>
    <i r="1">
      <x v="6"/>
      <x v="1"/>
    </i>
    <i r="1">
      <x v="7"/>
      <x v="2"/>
    </i>
    <i r="1">
      <x v="8"/>
      <x v="3"/>
    </i>
    <i r="2">
      <x v="35"/>
    </i>
    <i r="2">
      <x v="43"/>
    </i>
    <i r="1">
      <x v="11"/>
      <x v="32"/>
    </i>
    <i r="1">
      <x v="12"/>
      <x v="41"/>
    </i>
    <i r="1">
      <x v="13"/>
      <x v="25"/>
    </i>
    <i r="2">
      <x v="27"/>
    </i>
    <i r="2">
      <x v="42"/>
    </i>
    <i r="1">
      <x v="16"/>
      <x v="21"/>
    </i>
    <i r="1">
      <x v="17"/>
      <x v="44"/>
    </i>
    <i r="1">
      <x v="18"/>
      <x v="34"/>
    </i>
    <i r="2">
      <x v="48"/>
    </i>
    <i t="blank">
      <x v="23"/>
    </i>
    <i>
      <x v="24"/>
    </i>
    <i r="1">
      <x/>
      <x v="39"/>
    </i>
    <i r="1">
      <x v="1"/>
      <x/>
    </i>
    <i r="1">
      <x v="2"/>
      <x v="37"/>
    </i>
    <i r="1">
      <x v="3"/>
      <x v="28"/>
    </i>
    <i r="1">
      <x v="4"/>
      <x v="26"/>
    </i>
    <i r="1">
      <x v="5"/>
      <x v="1"/>
    </i>
    <i r="1">
      <x v="6"/>
      <x v="42"/>
    </i>
    <i r="1">
      <x v="7"/>
      <x v="2"/>
    </i>
    <i r="2">
      <x v="27"/>
    </i>
    <i r="1">
      <x v="9"/>
      <x v="43"/>
    </i>
    <i r="1">
      <x v="10"/>
      <x v="22"/>
    </i>
    <i r="2">
      <x v="34"/>
    </i>
    <i r="2">
      <x v="35"/>
    </i>
    <i r="1">
      <x v="13"/>
      <x v="3"/>
    </i>
    <i r="2">
      <x v="25"/>
    </i>
    <i r="1">
      <x v="15"/>
      <x v="23"/>
    </i>
    <i r="2">
      <x v="36"/>
    </i>
    <i r="2">
      <x v="38"/>
    </i>
    <i r="2">
      <x v="44"/>
    </i>
    <i r="2">
      <x v="46"/>
    </i>
    <i t="blank">
      <x v="24"/>
    </i>
    <i>
      <x v="25"/>
    </i>
    <i r="1">
      <x/>
      <x v="41"/>
    </i>
    <i r="1">
      <x v="1"/>
      <x v="37"/>
    </i>
    <i r="1">
      <x v="2"/>
      <x v="28"/>
    </i>
    <i r="1">
      <x v="3"/>
      <x v="39"/>
    </i>
    <i r="1">
      <x v="4"/>
      <x v="1"/>
    </i>
    <i r="1">
      <x v="5"/>
      <x/>
    </i>
    <i r="1">
      <x v="6"/>
      <x v="26"/>
    </i>
    <i r="1">
      <x v="7"/>
      <x v="3"/>
    </i>
    <i r="1">
      <x v="8"/>
      <x v="42"/>
    </i>
    <i r="1">
      <x v="9"/>
      <x v="45"/>
    </i>
    <i r="1">
      <x v="10"/>
      <x v="21"/>
    </i>
    <i r="1">
      <x v="11"/>
      <x v="2"/>
    </i>
    <i r="2">
      <x v="32"/>
    </i>
    <i r="1">
      <x v="13"/>
      <x v="11"/>
    </i>
    <i r="2">
      <x v="36"/>
    </i>
    <i r="2">
      <x v="38"/>
    </i>
    <i r="2">
      <x v="43"/>
    </i>
    <i r="1">
      <x v="17"/>
      <x v="16"/>
    </i>
    <i r="2">
      <x v="22"/>
    </i>
    <i r="2">
      <x v="27"/>
    </i>
    <i r="2">
      <x v="31"/>
    </i>
    <i r="2">
      <x v="46"/>
    </i>
    <i t="blank">
      <x v="25"/>
    </i>
    <i>
      <x v="26"/>
    </i>
    <i r="1">
      <x/>
      <x v="37"/>
    </i>
    <i r="1">
      <x v="1"/>
      <x v="26"/>
    </i>
    <i r="1">
      <x v="2"/>
      <x v="28"/>
    </i>
    <i r="1">
      <x v="3"/>
      <x v="39"/>
    </i>
    <i r="1">
      <x v="4"/>
      <x v="32"/>
    </i>
    <i r="1">
      <x v="5"/>
      <x/>
    </i>
    <i r="2">
      <x v="43"/>
    </i>
    <i r="1">
      <x v="7"/>
      <x v="21"/>
    </i>
    <i r="2">
      <x v="25"/>
    </i>
    <i r="1">
      <x v="9"/>
      <x v="1"/>
    </i>
    <i r="1">
      <x v="10"/>
      <x v="27"/>
    </i>
    <i r="1">
      <x v="11"/>
      <x v="42"/>
    </i>
    <i r="1">
      <x v="12"/>
      <x v="36"/>
    </i>
    <i r="1">
      <x v="13"/>
      <x v="35"/>
    </i>
    <i r="1">
      <x v="14"/>
      <x v="46"/>
    </i>
    <i r="1">
      <x v="15"/>
      <x v="3"/>
    </i>
    <i r="2">
      <x v="44"/>
    </i>
    <i r="1">
      <x v="17"/>
      <x v="2"/>
    </i>
    <i r="1">
      <x v="18"/>
      <x v="41"/>
    </i>
    <i r="1">
      <x v="19"/>
      <x v="22"/>
    </i>
    <i t="blank">
      <x v="26"/>
    </i>
    <i>
      <x v="27"/>
    </i>
    <i r="1">
      <x/>
      <x v="39"/>
    </i>
    <i r="1">
      <x v="1"/>
      <x v="3"/>
    </i>
    <i r="2">
      <x v="26"/>
    </i>
    <i r="2">
      <x v="32"/>
    </i>
    <i r="1">
      <x v="4"/>
      <x v="37"/>
    </i>
    <i r="1">
      <x v="5"/>
      <x v="42"/>
    </i>
    <i r="1">
      <x v="6"/>
      <x/>
    </i>
    <i r="2">
      <x v="28"/>
    </i>
    <i r="1">
      <x v="8"/>
      <x v="2"/>
    </i>
    <i r="1">
      <x v="9"/>
      <x v="1"/>
    </i>
    <i r="1">
      <x v="10"/>
      <x v="29"/>
    </i>
    <i r="1">
      <x v="11"/>
      <x v="21"/>
    </i>
    <i r="2">
      <x v="36"/>
    </i>
    <i r="2">
      <x v="40"/>
    </i>
    <i r="2">
      <x v="41"/>
    </i>
    <i r="2">
      <x v="43"/>
    </i>
    <i r="1">
      <x v="16"/>
      <x v="18"/>
    </i>
    <i r="2">
      <x v="25"/>
    </i>
    <i r="2">
      <x v="35"/>
    </i>
    <i r="2">
      <x v="38"/>
    </i>
    <i t="blank">
      <x v="27"/>
    </i>
    <i>
      <x v="28"/>
    </i>
    <i r="1">
      <x/>
      <x/>
    </i>
    <i r="1">
      <x v="1"/>
      <x v="37"/>
    </i>
    <i r="1">
      <x v="2"/>
      <x v="26"/>
    </i>
    <i r="1">
      <x v="3"/>
      <x v="28"/>
    </i>
    <i r="2">
      <x v="36"/>
    </i>
    <i r="2">
      <x v="39"/>
    </i>
    <i r="1">
      <x v="6"/>
      <x v="42"/>
    </i>
    <i r="1">
      <x v="7"/>
      <x v="27"/>
    </i>
    <i r="1">
      <x v="8"/>
      <x v="11"/>
    </i>
    <i r="2">
      <x v="33"/>
    </i>
    <i r="2">
      <x v="35"/>
    </i>
    <i r="1">
      <x v="11"/>
      <x v="2"/>
    </i>
    <i r="2">
      <x v="6"/>
    </i>
    <i r="2">
      <x v="24"/>
    </i>
    <i r="2">
      <x v="44"/>
    </i>
    <i r="1">
      <x v="15"/>
      <x v="1"/>
    </i>
    <i r="2">
      <x v="4"/>
    </i>
    <i r="2">
      <x v="7"/>
    </i>
    <i r="2">
      <x v="8"/>
    </i>
    <i r="2">
      <x v="12"/>
    </i>
    <i r="2">
      <x v="18"/>
    </i>
    <i r="2">
      <x v="29"/>
    </i>
    <i r="2">
      <x v="30"/>
    </i>
    <i r="2">
      <x v="32"/>
    </i>
    <i r="2">
      <x v="45"/>
    </i>
    <i r="2">
      <x v="46"/>
    </i>
    <i r="2">
      <x v="48"/>
    </i>
    <i t="blank">
      <x v="28"/>
    </i>
    <i>
      <x v="29"/>
    </i>
    <i r="1">
      <x/>
      <x/>
    </i>
    <i r="1">
      <x v="1"/>
      <x v="26"/>
    </i>
    <i r="1">
      <x v="2"/>
      <x v="37"/>
    </i>
    <i r="1">
      <x v="3"/>
      <x v="4"/>
    </i>
    <i r="2">
      <x v="7"/>
    </i>
    <i r="2">
      <x v="18"/>
    </i>
    <i r="2">
      <x v="22"/>
    </i>
    <i r="2">
      <x v="28"/>
    </i>
    <i r="2">
      <x v="32"/>
    </i>
    <i r="2">
      <x v="39"/>
    </i>
    <i r="2">
      <x v="40"/>
    </i>
    <i r="2">
      <x v="41"/>
    </i>
    <i r="2">
      <x v="44"/>
    </i>
    <i r="2">
      <x v="48"/>
    </i>
    <i t="blank">
      <x v="29"/>
    </i>
    <i>
      <x v="30"/>
    </i>
    <i r="1">
      <x/>
      <x v="37"/>
    </i>
    <i r="1">
      <x v="1"/>
      <x v="28"/>
    </i>
    <i r="1">
      <x v="2"/>
      <x v="39"/>
    </i>
    <i r="1">
      <x v="3"/>
      <x v="26"/>
    </i>
    <i r="1">
      <x v="4"/>
      <x v="41"/>
    </i>
    <i r="1">
      <x v="5"/>
      <x/>
    </i>
    <i r="1">
      <x v="6"/>
      <x v="1"/>
    </i>
    <i r="1">
      <x v="7"/>
      <x v="27"/>
    </i>
    <i r="2">
      <x v="43"/>
    </i>
    <i r="1">
      <x v="9"/>
      <x v="32"/>
    </i>
    <i r="1">
      <x v="10"/>
      <x v="36"/>
    </i>
    <i r="1">
      <x v="11"/>
      <x v="42"/>
    </i>
    <i r="1">
      <x v="12"/>
      <x v="2"/>
    </i>
    <i r="1">
      <x v="13"/>
      <x v="25"/>
    </i>
    <i r="1">
      <x v="14"/>
      <x v="34"/>
    </i>
    <i r="2">
      <x v="44"/>
    </i>
    <i r="1">
      <x v="16"/>
      <x v="40"/>
    </i>
    <i r="1">
      <x v="17"/>
      <x v="46"/>
    </i>
    <i r="1">
      <x v="18"/>
      <x v="35"/>
    </i>
    <i r="1">
      <x v="19"/>
      <x v="3"/>
    </i>
    <i r="2">
      <x v="21"/>
    </i>
    <i t="blank">
      <x v="3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67">
      <pivotArea field="2" type="button" dataOnly="0" labelOnly="1" outline="0" axis="axisRow" fieldPosition="0"/>
    </format>
    <format dxfId="466">
      <pivotArea outline="0" fieldPosition="0">
        <references count="1">
          <reference field="4294967294" count="1">
            <x v="0"/>
          </reference>
        </references>
      </pivotArea>
    </format>
    <format dxfId="465">
      <pivotArea outline="0" fieldPosition="0">
        <references count="1">
          <reference field="4294967294" count="1">
            <x v="1"/>
          </reference>
        </references>
      </pivotArea>
    </format>
    <format dxfId="464">
      <pivotArea outline="0" fieldPosition="0">
        <references count="1">
          <reference field="4294967294" count="1">
            <x v="2"/>
          </reference>
        </references>
      </pivotArea>
    </format>
    <format dxfId="463">
      <pivotArea outline="0" fieldPosition="0">
        <references count="1">
          <reference field="4294967294" count="1">
            <x v="3"/>
          </reference>
        </references>
      </pivotArea>
    </format>
    <format dxfId="462">
      <pivotArea outline="0" fieldPosition="0">
        <references count="1">
          <reference field="4294967294" count="1">
            <x v="4"/>
          </reference>
        </references>
      </pivotArea>
    </format>
    <format dxfId="461">
      <pivotArea outline="0" fieldPosition="0">
        <references count="1">
          <reference field="4294967294" count="1">
            <x v="5"/>
          </reference>
        </references>
      </pivotArea>
    </format>
    <format dxfId="460">
      <pivotArea outline="0" fieldPosition="0">
        <references count="1">
          <reference field="4294967294" count="1">
            <x v="6"/>
          </reference>
        </references>
      </pivotArea>
    </format>
    <format dxfId="459">
      <pivotArea field="2" type="button" dataOnly="0" labelOnly="1" outline="0" axis="axisRow" fieldPosition="0"/>
    </format>
    <format dxfId="4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7">
      <pivotArea field="2" type="button" dataOnly="0" labelOnly="1" outline="0" axis="axisRow" fieldPosition="0"/>
    </format>
    <format dxfId="4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5">
      <pivotArea field="2" type="button" dataOnly="0" labelOnly="1" outline="0" axis="axisRow" fieldPosition="0"/>
    </format>
    <format dxfId="4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44F8E7-A588-4E88-BCDF-B9C7EAB4541E}" name="pvt_S" cacheId="221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4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1">
        <item x="11"/>
        <item x="12"/>
        <item x="13"/>
        <item x="10"/>
        <item x="2"/>
        <item x="9"/>
        <item x="8"/>
        <item x="3"/>
        <item x="5"/>
        <item x="7"/>
        <item x="25"/>
        <item x="24"/>
        <item x="23"/>
        <item x="6"/>
        <item x="30"/>
        <item x="28"/>
        <item x="27"/>
        <item x="26"/>
        <item x="29"/>
        <item x="21"/>
        <item x="20"/>
        <item x="22"/>
        <item x="18"/>
        <item x="17"/>
        <item x="19"/>
        <item x="15"/>
        <item x="14"/>
        <item x="16"/>
        <item x="4"/>
        <item x="0"/>
        <item x="1"/>
      </items>
    </pivotField>
    <pivotField axis="axisRow" showAll="0" insertBlankRow="1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showAll="0" defaultSubtotal="0">
      <items count="90">
        <item x="4"/>
        <item x="83"/>
        <item x="21"/>
        <item x="32"/>
        <item x="40"/>
        <item x="57"/>
        <item x="41"/>
        <item x="72"/>
        <item x="38"/>
        <item x="70"/>
        <item x="68"/>
        <item x="67"/>
        <item x="17"/>
        <item x="29"/>
        <item x="64"/>
        <item x="73"/>
        <item x="58"/>
        <item x="84"/>
        <item x="36"/>
        <item x="26"/>
        <item x="59"/>
        <item x="85"/>
        <item x="42"/>
        <item x="43"/>
        <item x="37"/>
        <item x="80"/>
        <item x="22"/>
        <item x="23"/>
        <item x="60"/>
        <item x="65"/>
        <item x="86"/>
        <item x="74"/>
        <item x="30"/>
        <item x="44"/>
        <item x="75"/>
        <item x="24"/>
        <item x="81"/>
        <item x="45"/>
        <item x="46"/>
        <item x="27"/>
        <item x="56"/>
        <item x="47"/>
        <item x="63"/>
        <item x="28"/>
        <item x="31"/>
        <item x="7"/>
        <item x="9"/>
        <item x="25"/>
        <item x="53"/>
        <item x="76"/>
        <item x="14"/>
        <item x="33"/>
        <item x="19"/>
        <item x="54"/>
        <item x="6"/>
        <item x="48"/>
        <item x="20"/>
        <item x="1"/>
        <item x="15"/>
        <item x="49"/>
        <item x="82"/>
        <item x="16"/>
        <item x="69"/>
        <item x="55"/>
        <item x="50"/>
        <item x="61"/>
        <item x="8"/>
        <item x="10"/>
        <item x="11"/>
        <item x="2"/>
        <item x="71"/>
        <item x="78"/>
        <item x="77"/>
        <item x="3"/>
        <item x="0"/>
        <item x="34"/>
        <item x="51"/>
        <item x="79"/>
        <item x="87"/>
        <item x="66"/>
        <item x="35"/>
        <item x="18"/>
        <item x="12"/>
        <item x="5"/>
        <item x="88"/>
        <item x="39"/>
        <item x="52"/>
        <item x="13"/>
        <item x="62"/>
        <item x="89"/>
      </items>
    </pivotField>
    <pivotField showAll="0" defaultSubtotal="0">
      <items count="90">
        <item x="76"/>
        <item x="80"/>
        <item x="37"/>
        <item x="71"/>
        <item x="7"/>
        <item x="66"/>
        <item x="50"/>
        <item x="56"/>
        <item x="67"/>
        <item x="58"/>
        <item x="34"/>
        <item x="26"/>
        <item x="82"/>
        <item x="11"/>
        <item x="14"/>
        <item x="74"/>
        <item x="52"/>
        <item x="43"/>
        <item x="24"/>
        <item x="53"/>
        <item x="85"/>
        <item x="31"/>
        <item x="18"/>
        <item x="79"/>
        <item x="29"/>
        <item x="55"/>
        <item x="25"/>
        <item x="2"/>
        <item x="12"/>
        <item x="42"/>
        <item x="40"/>
        <item x="21"/>
        <item x="75"/>
        <item x="45"/>
        <item x="36"/>
        <item x="72"/>
        <item x="49"/>
        <item x="88"/>
        <item x="78"/>
        <item x="9"/>
        <item x="13"/>
        <item x="22"/>
        <item x="35"/>
        <item x="28"/>
        <item x="10"/>
        <item x="54"/>
        <item x="68"/>
        <item x="86"/>
        <item x="23"/>
        <item x="61"/>
        <item x="44"/>
        <item x="64"/>
        <item x="84"/>
        <item x="59"/>
        <item x="8"/>
        <item x="63"/>
        <item x="81"/>
        <item x="89"/>
        <item x="6"/>
        <item x="87"/>
        <item x="60"/>
        <item x="1"/>
        <item x="57"/>
        <item x="46"/>
        <item x="15"/>
        <item x="48"/>
        <item x="41"/>
        <item x="65"/>
        <item x="17"/>
        <item x="70"/>
        <item x="16"/>
        <item x="4"/>
        <item x="19"/>
        <item x="33"/>
        <item x="30"/>
        <item x="77"/>
        <item x="38"/>
        <item x="0"/>
        <item x="62"/>
        <item x="20"/>
        <item x="27"/>
        <item x="51"/>
        <item x="83"/>
        <item x="32"/>
        <item x="47"/>
        <item x="73"/>
        <item x="3"/>
        <item x="69"/>
        <item x="5"/>
        <item x="39"/>
      </items>
    </pivotField>
    <pivotField axis="axisRow" showAll="0" defaultSubtotal="0">
      <items count="90">
        <item x="4"/>
        <item x="83"/>
        <item x="21"/>
        <item x="32"/>
        <item x="40"/>
        <item x="57"/>
        <item x="41"/>
        <item x="72"/>
        <item x="38"/>
        <item x="70"/>
        <item x="68"/>
        <item x="67"/>
        <item x="17"/>
        <item x="29"/>
        <item x="64"/>
        <item x="73"/>
        <item x="58"/>
        <item x="84"/>
        <item x="36"/>
        <item x="26"/>
        <item x="59"/>
        <item x="85"/>
        <item x="42"/>
        <item x="43"/>
        <item x="37"/>
        <item x="80"/>
        <item x="22"/>
        <item x="23"/>
        <item x="60"/>
        <item x="65"/>
        <item x="86"/>
        <item x="74"/>
        <item x="30"/>
        <item x="44"/>
        <item x="75"/>
        <item x="24"/>
        <item x="81"/>
        <item x="45"/>
        <item x="46"/>
        <item x="27"/>
        <item x="56"/>
        <item x="47"/>
        <item x="63"/>
        <item x="28"/>
        <item x="31"/>
        <item x="7"/>
        <item x="9"/>
        <item x="25"/>
        <item x="53"/>
        <item x="76"/>
        <item x="14"/>
        <item x="33"/>
        <item x="19"/>
        <item x="54"/>
        <item x="6"/>
        <item x="48"/>
        <item x="20"/>
        <item x="1"/>
        <item x="15"/>
        <item x="49"/>
        <item x="82"/>
        <item x="16"/>
        <item x="69"/>
        <item x="55"/>
        <item x="50"/>
        <item x="61"/>
        <item x="8"/>
        <item x="10"/>
        <item x="11"/>
        <item x="2"/>
        <item x="71"/>
        <item x="78"/>
        <item x="77"/>
        <item x="3"/>
        <item x="0"/>
        <item x="34"/>
        <item x="51"/>
        <item x="79"/>
        <item x="87"/>
        <item x="66"/>
        <item x="35"/>
        <item x="18"/>
        <item x="12"/>
        <item x="5"/>
        <item x="88"/>
        <item x="39"/>
        <item x="52"/>
        <item x="13"/>
        <item x="62"/>
        <item x="8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1">
        <item x="110"/>
        <item x="108"/>
        <item x="107"/>
        <item x="106"/>
        <item x="105"/>
        <item x="103"/>
        <item x="102"/>
        <item x="101"/>
        <item x="100"/>
        <item x="104"/>
        <item x="99"/>
        <item x="98"/>
        <item x="97"/>
        <item x="70"/>
        <item x="69"/>
        <item x="76"/>
        <item x="68"/>
        <item x="67"/>
        <item x="63"/>
        <item x="62"/>
        <item x="75"/>
        <item x="61"/>
        <item x="74"/>
        <item x="73"/>
        <item x="52"/>
        <item x="51"/>
        <item x="50"/>
        <item x="49"/>
        <item x="48"/>
        <item x="47"/>
        <item x="46"/>
        <item x="45"/>
        <item x="44"/>
        <item x="60"/>
        <item x="43"/>
        <item x="59"/>
        <item x="58"/>
        <item x="109"/>
        <item x="57"/>
        <item x="92"/>
        <item x="91"/>
        <item x="90"/>
        <item x="89"/>
        <item x="72"/>
        <item x="66"/>
        <item x="56"/>
        <item x="88"/>
        <item x="96"/>
        <item x="42"/>
        <item x="41"/>
        <item x="55"/>
        <item x="94"/>
        <item x="71"/>
        <item x="87"/>
        <item x="86"/>
        <item x="85"/>
        <item x="54"/>
        <item x="65"/>
        <item x="84"/>
        <item x="83"/>
        <item x="40"/>
        <item x="95"/>
        <item x="64"/>
        <item x="39"/>
        <item x="82"/>
        <item x="81"/>
        <item x="53"/>
        <item x="93"/>
        <item x="80"/>
        <item x="79"/>
        <item x="78"/>
        <item x="38"/>
        <item x="37"/>
        <item x="36"/>
        <item x="35"/>
        <item x="34"/>
        <item x="33"/>
        <item x="32"/>
        <item x="31"/>
        <item x="30"/>
        <item x="29"/>
        <item x="77"/>
        <item x="28"/>
        <item x="27"/>
        <item x="26"/>
        <item x="25"/>
        <item x="24"/>
        <item x="23"/>
        <item x="22"/>
        <item x="21"/>
        <item x="18"/>
        <item x="17"/>
        <item x="16"/>
        <item x="15"/>
        <item x="14"/>
        <item x="20"/>
        <item x="13"/>
        <item x="12"/>
        <item x="19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31">
        <item x="65"/>
        <item x="105"/>
        <item x="124"/>
        <item x="181"/>
        <item x="64"/>
        <item x="38"/>
        <item x="73"/>
        <item x="18"/>
        <item x="195"/>
        <item x="17"/>
        <item x="92"/>
        <item x="16"/>
        <item x="15"/>
        <item x="83"/>
        <item x="37"/>
        <item x="36"/>
        <item x="91"/>
        <item x="63"/>
        <item x="14"/>
        <item x="185"/>
        <item x="123"/>
        <item x="148"/>
        <item x="90"/>
        <item x="116"/>
        <item x="155"/>
        <item x="35"/>
        <item x="50"/>
        <item x="205"/>
        <item x="34"/>
        <item x="122"/>
        <item x="82"/>
        <item x="115"/>
        <item x="33"/>
        <item x="49"/>
        <item x="32"/>
        <item x="104"/>
        <item x="31"/>
        <item x="215"/>
        <item x="48"/>
        <item x="30"/>
        <item x="13"/>
        <item x="62"/>
        <item x="154"/>
        <item x="29"/>
        <item x="12"/>
        <item x="114"/>
        <item x="61"/>
        <item x="11"/>
        <item x="121"/>
        <item x="47"/>
        <item x="168"/>
        <item x="204"/>
        <item x="60"/>
        <item x="28"/>
        <item x="46"/>
        <item x="10"/>
        <item x="9"/>
        <item x="89"/>
        <item x="59"/>
        <item x="113"/>
        <item x="27"/>
        <item x="8"/>
        <item x="230"/>
        <item x="103"/>
        <item x="26"/>
        <item x="45"/>
        <item x="120"/>
        <item x="81"/>
        <item x="102"/>
        <item x="44"/>
        <item x="25"/>
        <item x="72"/>
        <item x="24"/>
        <item x="101"/>
        <item x="7"/>
        <item x="112"/>
        <item x="180"/>
        <item x="200"/>
        <item x="43"/>
        <item x="137"/>
        <item x="214"/>
        <item x="88"/>
        <item x="58"/>
        <item x="167"/>
        <item x="131"/>
        <item x="80"/>
        <item x="100"/>
        <item x="23"/>
        <item x="191"/>
        <item x="111"/>
        <item x="79"/>
        <item x="6"/>
        <item x="229"/>
        <item x="57"/>
        <item x="99"/>
        <item x="166"/>
        <item x="174"/>
        <item x="147"/>
        <item x="56"/>
        <item x="98"/>
        <item x="142"/>
        <item x="228"/>
        <item x="130"/>
        <item x="184"/>
        <item x="160"/>
        <item x="190"/>
        <item x="136"/>
        <item x="22"/>
        <item x="55"/>
        <item x="208"/>
        <item x="87"/>
        <item x="5"/>
        <item x="153"/>
        <item x="194"/>
        <item x="78"/>
        <item x="71"/>
        <item x="4"/>
        <item x="3"/>
        <item x="70"/>
        <item x="2"/>
        <item x="152"/>
        <item x="165"/>
        <item x="173"/>
        <item x="77"/>
        <item x="21"/>
        <item x="97"/>
        <item x="86"/>
        <item x="135"/>
        <item x="76"/>
        <item x="69"/>
        <item x="189"/>
        <item x="110"/>
        <item x="119"/>
        <item x="54"/>
        <item x="199"/>
        <item x="129"/>
        <item x="109"/>
        <item x="227"/>
        <item x="96"/>
        <item x="207"/>
        <item x="42"/>
        <item x="213"/>
        <item x="164"/>
        <item x="108"/>
        <item x="41"/>
        <item x="198"/>
        <item x="151"/>
        <item x="188"/>
        <item x="107"/>
        <item x="172"/>
        <item x="217"/>
        <item x="141"/>
        <item x="134"/>
        <item x="128"/>
        <item x="226"/>
        <item x="53"/>
        <item x="95"/>
        <item x="159"/>
        <item x="203"/>
        <item x="183"/>
        <item x="127"/>
        <item x="171"/>
        <item x="85"/>
        <item x="1"/>
        <item x="221"/>
        <item x="179"/>
        <item x="75"/>
        <item x="175"/>
        <item x="187"/>
        <item x="52"/>
        <item x="212"/>
        <item x="150"/>
        <item x="74"/>
        <item x="158"/>
        <item x="211"/>
        <item x="163"/>
        <item x="202"/>
        <item x="140"/>
        <item x="126"/>
        <item x="40"/>
        <item x="178"/>
        <item x="68"/>
        <item x="210"/>
        <item x="94"/>
        <item x="146"/>
        <item x="162"/>
        <item x="201"/>
        <item x="177"/>
        <item x="220"/>
        <item x="39"/>
        <item x="20"/>
        <item x="170"/>
        <item x="133"/>
        <item x="0"/>
        <item x="139"/>
        <item x="193"/>
        <item x="225"/>
        <item x="118"/>
        <item x="209"/>
        <item x="149"/>
        <item x="19"/>
        <item x="145"/>
        <item x="84"/>
        <item x="51"/>
        <item x="157"/>
        <item x="197"/>
        <item x="219"/>
        <item x="93"/>
        <item x="106"/>
        <item x="67"/>
        <item x="132"/>
        <item x="156"/>
        <item x="161"/>
        <item x="125"/>
        <item x="196"/>
        <item x="144"/>
        <item x="169"/>
        <item x="216"/>
        <item x="186"/>
        <item x="66"/>
        <item x="176"/>
        <item x="138"/>
        <item x="117"/>
        <item x="182"/>
        <item x="224"/>
        <item x="143"/>
        <item x="206"/>
        <item x="223"/>
        <item x="192"/>
        <item x="218"/>
        <item x="222"/>
      </items>
    </pivotField>
    <pivotField dataField="1" showAll="0" defaultSubtotal="0">
      <items count="98">
        <item x="92"/>
        <item x="94"/>
        <item x="90"/>
        <item x="68"/>
        <item x="93"/>
        <item x="74"/>
        <item x="49"/>
        <item x="86"/>
        <item x="91"/>
        <item x="89"/>
        <item x="73"/>
        <item x="48"/>
        <item x="66"/>
        <item x="67"/>
        <item x="60"/>
        <item x="65"/>
        <item x="47"/>
        <item x="61"/>
        <item x="45"/>
        <item x="51"/>
        <item x="88"/>
        <item x="35"/>
        <item x="72"/>
        <item x="50"/>
        <item x="52"/>
        <item x="59"/>
        <item x="58"/>
        <item x="25"/>
        <item x="36"/>
        <item x="43"/>
        <item x="46"/>
        <item x="95"/>
        <item x="44"/>
        <item x="38"/>
        <item x="57"/>
        <item x="87"/>
        <item x="96"/>
        <item x="97"/>
        <item x="70"/>
        <item x="56"/>
        <item x="81"/>
        <item x="85"/>
        <item x="71"/>
        <item x="64"/>
        <item x="55"/>
        <item x="84"/>
        <item x="79"/>
        <item x="41"/>
        <item x="42"/>
        <item x="30"/>
        <item x="54"/>
        <item x="69"/>
        <item x="80"/>
        <item x="63"/>
        <item x="39"/>
        <item x="37"/>
        <item x="83"/>
        <item x="62"/>
        <item x="40"/>
        <item x="78"/>
        <item x="53"/>
        <item x="82"/>
        <item x="77"/>
        <item x="76"/>
        <item x="31"/>
        <item x="34"/>
        <item x="32"/>
        <item x="29"/>
        <item x="33"/>
        <item x="75"/>
        <item x="24"/>
        <item x="26"/>
        <item x="27"/>
        <item x="28"/>
        <item x="16"/>
        <item x="19"/>
        <item x="17"/>
        <item x="23"/>
        <item x="22"/>
        <item x="14"/>
        <item x="4"/>
        <item x="20"/>
        <item x="15"/>
        <item x="18"/>
        <item x="21"/>
        <item x="12"/>
        <item x="13"/>
        <item x="9"/>
        <item x="7"/>
        <item x="8"/>
        <item x="11"/>
        <item x="10"/>
        <item x="6"/>
        <item x="5"/>
        <item x="1"/>
        <item x="2"/>
        <item x="3"/>
        <item x="0"/>
      </items>
    </pivotField>
    <pivotField dataField="1" showAll="0" defaultSubtotal="0">
      <items count="289">
        <item x="153"/>
        <item x="151"/>
        <item x="79"/>
        <item x="35"/>
        <item x="254"/>
        <item x="25"/>
        <item x="143"/>
        <item x="36"/>
        <item x="49"/>
        <item x="95"/>
        <item x="122"/>
        <item x="38"/>
        <item x="263"/>
        <item x="196"/>
        <item x="108"/>
        <item x="285"/>
        <item x="170"/>
        <item x="138"/>
        <item x="244"/>
        <item x="149"/>
        <item x="252"/>
        <item x="233"/>
        <item x="16"/>
        <item x="19"/>
        <item x="193"/>
        <item x="30"/>
        <item x="48"/>
        <item x="212"/>
        <item x="17"/>
        <item x="111"/>
        <item x="288"/>
        <item x="174"/>
        <item x="251"/>
        <item x="90"/>
        <item x="217"/>
        <item x="150"/>
        <item x="37"/>
        <item x="182"/>
        <item x="101"/>
        <item x="137"/>
        <item x="14"/>
        <item x="109"/>
        <item x="236"/>
        <item x="160"/>
        <item x="253"/>
        <item x="110"/>
        <item x="126"/>
        <item x="152"/>
        <item x="66"/>
        <item x="232"/>
        <item x="75"/>
        <item x="47"/>
        <item x="112"/>
        <item x="188"/>
        <item x="169"/>
        <item x="67"/>
        <item x="113"/>
        <item x="94"/>
        <item x="4"/>
        <item x="141"/>
        <item x="59"/>
        <item x="45"/>
        <item x="96"/>
        <item x="271"/>
        <item x="223"/>
        <item x="80"/>
        <item x="15"/>
        <item x="242"/>
        <item x="51"/>
        <item x="136"/>
        <item x="148"/>
        <item x="18"/>
        <item x="114"/>
        <item x="74"/>
        <item x="218"/>
        <item x="125"/>
        <item x="106"/>
        <item x="257"/>
        <item x="180"/>
        <item x="92"/>
        <item x="44"/>
        <item x="124"/>
        <item x="76"/>
        <item x="203"/>
        <item x="31"/>
        <item x="190"/>
        <item x="168"/>
        <item x="93"/>
        <item x="287"/>
        <item x="211"/>
        <item x="64"/>
        <item x="248"/>
        <item x="78"/>
        <item x="107"/>
        <item x="50"/>
        <item x="147"/>
        <item x="34"/>
        <item x="243"/>
        <item x="12"/>
        <item x="77"/>
        <item x="13"/>
        <item x="52"/>
        <item x="172"/>
        <item x="65"/>
        <item x="192"/>
        <item x="259"/>
        <item x="32"/>
        <item x="9"/>
        <item x="135"/>
        <item x="61"/>
        <item x="105"/>
        <item x="204"/>
        <item x="231"/>
        <item x="159"/>
        <item x="63"/>
        <item x="216"/>
        <item x="7"/>
        <item x="91"/>
        <item x="162"/>
        <item x="181"/>
        <item x="103"/>
        <item x="8"/>
        <item x="11"/>
        <item x="62"/>
        <item x="89"/>
        <item x="258"/>
        <item x="104"/>
        <item x="42"/>
        <item x="10"/>
        <item x="60"/>
        <item x="29"/>
        <item x="234"/>
        <item x="191"/>
        <item x="133"/>
        <item x="46"/>
        <item x="286"/>
        <item x="224"/>
        <item x="123"/>
        <item x="33"/>
        <item x="134"/>
        <item x="6"/>
        <item x="230"/>
        <item x="73"/>
        <item x="43"/>
        <item x="284"/>
        <item x="88"/>
        <item x="189"/>
        <item x="167"/>
        <item x="270"/>
        <item x="146"/>
        <item x="241"/>
        <item x="58"/>
        <item x="214"/>
        <item x="208"/>
        <item x="158"/>
        <item x="179"/>
        <item x="24"/>
        <item x="268"/>
        <item x="26"/>
        <item x="87"/>
        <item x="202"/>
        <item x="185"/>
        <item x="166"/>
        <item x="27"/>
        <item x="262"/>
        <item x="28"/>
        <item x="84"/>
        <item x="225"/>
        <item x="222"/>
        <item x="145"/>
        <item x="256"/>
        <item x="235"/>
        <item x="156"/>
        <item x="250"/>
        <item x="86"/>
        <item x="57"/>
        <item x="164"/>
        <item x="283"/>
        <item x="72"/>
        <item x="210"/>
        <item x="121"/>
        <item x="128"/>
        <item x="201"/>
        <item x="102"/>
        <item x="269"/>
        <item x="132"/>
        <item x="187"/>
        <item x="5"/>
        <item x="165"/>
        <item x="157"/>
        <item x="85"/>
        <item x="229"/>
        <item x="131"/>
        <item x="119"/>
        <item x="71"/>
        <item x="1"/>
        <item x="120"/>
        <item x="186"/>
        <item x="163"/>
        <item x="56"/>
        <item x="2"/>
        <item x="118"/>
        <item x="200"/>
        <item x="209"/>
        <item x="3"/>
        <item x="154"/>
        <item x="117"/>
        <item x="100"/>
        <item x="267"/>
        <item x="199"/>
        <item x="282"/>
        <item x="227"/>
        <item x="239"/>
        <item x="99"/>
        <item x="130"/>
        <item x="177"/>
        <item x="155"/>
        <item x="184"/>
        <item x="129"/>
        <item x="82"/>
        <item x="23"/>
        <item x="207"/>
        <item x="144"/>
        <item x="54"/>
        <item x="41"/>
        <item x="55"/>
        <item x="240"/>
        <item x="197"/>
        <item x="228"/>
        <item x="142"/>
        <item x="249"/>
        <item x="266"/>
        <item x="215"/>
        <item x="22"/>
        <item x="272"/>
        <item x="83"/>
        <item x="221"/>
        <item x="98"/>
        <item x="226"/>
        <item x="265"/>
        <item x="70"/>
        <item x="39"/>
        <item x="247"/>
        <item x="173"/>
        <item x="220"/>
        <item x="198"/>
        <item x="178"/>
        <item x="116"/>
        <item x="273"/>
        <item x="255"/>
        <item x="20"/>
        <item x="194"/>
        <item x="264"/>
        <item x="183"/>
        <item x="40"/>
        <item x="281"/>
        <item x="238"/>
        <item x="81"/>
        <item x="276"/>
        <item x="171"/>
        <item x="213"/>
        <item x="195"/>
        <item x="176"/>
        <item x="0"/>
        <item x="69"/>
        <item x="245"/>
        <item x="261"/>
        <item x="161"/>
        <item x="219"/>
        <item x="53"/>
        <item x="127"/>
        <item x="97"/>
        <item x="205"/>
        <item x="115"/>
        <item x="140"/>
        <item x="275"/>
        <item x="21"/>
        <item x="68"/>
        <item x="206"/>
        <item x="246"/>
        <item x="280"/>
        <item x="237"/>
        <item x="274"/>
        <item x="279"/>
        <item x="139"/>
        <item x="260"/>
        <item x="175"/>
        <item x="278"/>
        <item x="277"/>
      </items>
    </pivotField>
    <pivotField dataField="1" showAll="0" defaultSubtotal="0">
      <items count="57">
        <item x="40"/>
        <item x="38"/>
        <item x="39"/>
        <item x="42"/>
        <item x="44"/>
        <item x="22"/>
        <item x="41"/>
        <item x="45"/>
        <item x="27"/>
        <item x="53"/>
        <item x="46"/>
        <item x="3"/>
        <item x="11"/>
        <item x="48"/>
        <item x="47"/>
        <item x="26"/>
        <item x="50"/>
        <item x="21"/>
        <item x="52"/>
        <item x="10"/>
        <item x="37"/>
        <item x="43"/>
        <item x="55"/>
        <item x="56"/>
        <item x="49"/>
        <item x="25"/>
        <item x="51"/>
        <item x="54"/>
        <item x="28"/>
        <item x="31"/>
        <item x="2"/>
        <item x="18"/>
        <item x="5"/>
        <item x="32"/>
        <item x="23"/>
        <item x="30"/>
        <item x="8"/>
        <item x="13"/>
        <item x="35"/>
        <item x="12"/>
        <item x="0"/>
        <item x="15"/>
        <item x="36"/>
        <item x="9"/>
        <item x="34"/>
        <item x="29"/>
        <item x="7"/>
        <item x="33"/>
        <item x="6"/>
        <item x="14"/>
        <item x="24"/>
        <item x="20"/>
        <item x="19"/>
        <item x="17"/>
        <item x="16"/>
        <item x="1"/>
        <item x="4"/>
      </items>
    </pivotField>
    <pivotField dataField="1" showAll="0" defaultSubtotal="0">
      <items count="193">
        <item x="37"/>
        <item x="68"/>
        <item x="3"/>
        <item x="11"/>
        <item x="26"/>
        <item x="35"/>
        <item x="10"/>
        <item x="70"/>
        <item x="48"/>
        <item x="80"/>
        <item x="102"/>
        <item x="59"/>
        <item x="25"/>
        <item x="36"/>
        <item x="22"/>
        <item x="2"/>
        <item x="67"/>
        <item x="18"/>
        <item x="5"/>
        <item x="135"/>
        <item x="46"/>
        <item x="91"/>
        <item x="78"/>
        <item x="99"/>
        <item x="39"/>
        <item x="8"/>
        <item x="13"/>
        <item x="63"/>
        <item x="53"/>
        <item x="95"/>
        <item x="159"/>
        <item x="27"/>
        <item x="83"/>
        <item x="43"/>
        <item x="101"/>
        <item x="127"/>
        <item x="12"/>
        <item x="55"/>
        <item x="0"/>
        <item x="73"/>
        <item x="15"/>
        <item x="136"/>
        <item x="45"/>
        <item x="113"/>
        <item x="21"/>
        <item x="61"/>
        <item x="85"/>
        <item x="9"/>
        <item x="106"/>
        <item x="30"/>
        <item x="38"/>
        <item x="50"/>
        <item x="89"/>
        <item x="23"/>
        <item x="7"/>
        <item x="29"/>
        <item x="65"/>
        <item x="6"/>
        <item x="44"/>
        <item x="133"/>
        <item x="75"/>
        <item x="165"/>
        <item x="52"/>
        <item x="90"/>
        <item x="160"/>
        <item x="189"/>
        <item x="77"/>
        <item x="153"/>
        <item x="33"/>
        <item x="179"/>
        <item x="103"/>
        <item x="111"/>
        <item x="129"/>
        <item x="72"/>
        <item x="170"/>
        <item x="14"/>
        <item x="93"/>
        <item x="74"/>
        <item x="79"/>
        <item x="137"/>
        <item x="105"/>
        <item x="149"/>
        <item x="47"/>
        <item x="116"/>
        <item x="86"/>
        <item x="62"/>
        <item x="141"/>
        <item x="19"/>
        <item x="17"/>
        <item x="16"/>
        <item x="97"/>
        <item x="92"/>
        <item x="162"/>
        <item x="192"/>
        <item x="140"/>
        <item x="40"/>
        <item x="121"/>
        <item x="169"/>
        <item x="125"/>
        <item x="87"/>
        <item x="32"/>
        <item x="172"/>
        <item x="28"/>
        <item x="56"/>
        <item x="146"/>
        <item x="84"/>
        <item x="60"/>
        <item x="104"/>
        <item x="139"/>
        <item x="81"/>
        <item x="71"/>
        <item x="164"/>
        <item x="31"/>
        <item x="96"/>
        <item x="174"/>
        <item x="94"/>
        <item x="161"/>
        <item x="188"/>
        <item x="155"/>
        <item x="178"/>
        <item x="76"/>
        <item x="109"/>
        <item x="138"/>
        <item x="126"/>
        <item x="173"/>
        <item x="168"/>
        <item x="1"/>
        <item x="51"/>
        <item x="66"/>
        <item x="41"/>
        <item x="151"/>
        <item x="34"/>
        <item x="117"/>
        <item x="131"/>
        <item x="182"/>
        <item x="24"/>
        <item x="143"/>
        <item x="134"/>
        <item x="119"/>
        <item x="54"/>
        <item x="42"/>
        <item x="64"/>
        <item x="167"/>
        <item x="20"/>
        <item x="49"/>
        <item x="154"/>
        <item x="122"/>
        <item x="181"/>
        <item x="108"/>
        <item x="115"/>
        <item x="58"/>
        <item x="147"/>
        <item x="4"/>
        <item x="157"/>
        <item x="190"/>
        <item x="98"/>
        <item x="184"/>
        <item x="180"/>
        <item x="128"/>
        <item x="171"/>
        <item x="177"/>
        <item x="57"/>
        <item x="130"/>
        <item x="69"/>
        <item x="144"/>
        <item x="100"/>
        <item x="166"/>
        <item x="110"/>
        <item x="124"/>
        <item x="88"/>
        <item x="148"/>
        <item x="145"/>
        <item x="82"/>
        <item x="187"/>
        <item x="158"/>
        <item x="191"/>
        <item x="120"/>
        <item x="176"/>
        <item x="123"/>
        <item x="112"/>
        <item x="185"/>
        <item x="132"/>
        <item x="175"/>
        <item x="118"/>
        <item x="107"/>
        <item x="142"/>
        <item x="114"/>
        <item x="150"/>
        <item x="156"/>
        <item x="152"/>
        <item x="163"/>
        <item x="186"/>
        <item x="183"/>
      </items>
    </pivotField>
    <pivotField dataField="1" showAll="0" defaultSubtotal="0">
      <items count="4">
        <item x="0"/>
        <item x="1"/>
        <item x="3"/>
        <item x="2"/>
      </items>
    </pivotField>
  </pivotFields>
  <rowFields count="3">
    <field x="2"/>
    <field x="6"/>
    <field x="5"/>
  </rowFields>
  <rowItems count="748">
    <i>
      <x/>
    </i>
    <i r="1">
      <x/>
      <x v="74"/>
    </i>
    <i r="1">
      <x v="1"/>
      <x v="57"/>
    </i>
    <i r="1">
      <x v="2"/>
      <x v="69"/>
    </i>
    <i r="1">
      <x v="3"/>
      <x v="73"/>
    </i>
    <i r="1">
      <x v="4"/>
      <x/>
    </i>
    <i r="1">
      <x v="5"/>
      <x v="83"/>
    </i>
    <i r="1">
      <x v="6"/>
      <x v="54"/>
    </i>
    <i r="1">
      <x v="7"/>
      <x v="45"/>
    </i>
    <i r="1">
      <x v="8"/>
      <x v="66"/>
    </i>
    <i r="1">
      <x v="9"/>
      <x v="46"/>
    </i>
    <i r="1">
      <x v="10"/>
      <x v="67"/>
    </i>
    <i r="1">
      <x v="11"/>
      <x v="68"/>
    </i>
    <i r="1">
      <x v="12"/>
      <x v="82"/>
    </i>
    <i r="1">
      <x v="13"/>
      <x v="87"/>
    </i>
    <i r="1">
      <x v="14"/>
      <x v="50"/>
    </i>
    <i r="2">
      <x v="58"/>
    </i>
    <i r="1">
      <x v="16"/>
      <x v="61"/>
    </i>
    <i r="1">
      <x v="17"/>
      <x v="12"/>
    </i>
    <i r="1">
      <x v="18"/>
      <x v="81"/>
    </i>
    <i r="1">
      <x v="19"/>
      <x v="52"/>
    </i>
    <i t="blank">
      <x/>
    </i>
    <i>
      <x v="1"/>
    </i>
    <i r="1">
      <x/>
      <x v="57"/>
    </i>
    <i r="1">
      <x v="1"/>
      <x v="74"/>
    </i>
    <i r="1">
      <x v="2"/>
      <x v="83"/>
    </i>
    <i r="1">
      <x v="3"/>
      <x v="73"/>
    </i>
    <i r="1">
      <x v="4"/>
      <x v="54"/>
    </i>
    <i r="1">
      <x v="5"/>
      <x v="56"/>
    </i>
    <i r="1">
      <x v="6"/>
      <x v="66"/>
    </i>
    <i r="1">
      <x v="7"/>
      <x v="69"/>
    </i>
    <i r="1">
      <x v="8"/>
      <x v="67"/>
    </i>
    <i r="1">
      <x v="9"/>
      <x v="87"/>
    </i>
    <i r="1">
      <x v="10"/>
      <x v="61"/>
    </i>
    <i r="1">
      <x v="11"/>
      <x v="58"/>
    </i>
    <i r="1">
      <x v="12"/>
      <x v="82"/>
    </i>
    <i r="1">
      <x v="13"/>
      <x v="68"/>
    </i>
    <i r="1">
      <x v="14"/>
      <x v="45"/>
    </i>
    <i r="1">
      <x v="15"/>
      <x v="46"/>
    </i>
    <i r="1">
      <x v="16"/>
      <x/>
    </i>
    <i r="1">
      <x v="17"/>
      <x v="2"/>
    </i>
    <i r="1">
      <x v="18"/>
      <x v="50"/>
    </i>
    <i r="1">
      <x v="19"/>
      <x v="12"/>
    </i>
    <i t="blank">
      <x v="1"/>
    </i>
    <i>
      <x v="2"/>
    </i>
    <i r="1">
      <x/>
      <x v="57"/>
    </i>
    <i r="1">
      <x v="1"/>
      <x v="74"/>
    </i>
    <i r="1">
      <x v="2"/>
      <x v="83"/>
    </i>
    <i r="1">
      <x v="3"/>
      <x v="73"/>
    </i>
    <i r="1">
      <x v="4"/>
      <x v="26"/>
    </i>
    <i r="2">
      <x v="45"/>
    </i>
    <i r="1">
      <x v="6"/>
      <x v="27"/>
    </i>
    <i r="2">
      <x v="50"/>
    </i>
    <i r="1">
      <x v="8"/>
      <x v="81"/>
    </i>
    <i r="1">
      <x v="9"/>
      <x v="35"/>
    </i>
    <i r="2">
      <x v="69"/>
    </i>
    <i r="1">
      <x v="11"/>
      <x/>
    </i>
    <i r="1">
      <x v="12"/>
      <x v="68"/>
    </i>
    <i r="1">
      <x v="13"/>
      <x v="12"/>
    </i>
    <i r="1">
      <x v="14"/>
      <x v="46"/>
    </i>
    <i r="1">
      <x v="15"/>
      <x v="47"/>
    </i>
    <i r="2">
      <x v="52"/>
    </i>
    <i r="2">
      <x v="54"/>
    </i>
    <i r="2">
      <x v="66"/>
    </i>
    <i r="1">
      <x v="19"/>
      <x v="58"/>
    </i>
    <i t="blank">
      <x v="2"/>
    </i>
    <i>
      <x v="3"/>
    </i>
    <i r="1">
      <x/>
      <x v="74"/>
    </i>
    <i r="1">
      <x v="1"/>
      <x v="57"/>
    </i>
    <i r="1">
      <x v="2"/>
      <x v="69"/>
    </i>
    <i r="1">
      <x v="3"/>
      <x v="83"/>
    </i>
    <i r="1">
      <x v="4"/>
      <x v="73"/>
    </i>
    <i r="1">
      <x v="5"/>
      <x v="82"/>
    </i>
    <i r="1">
      <x v="6"/>
      <x/>
    </i>
    <i r="2">
      <x v="54"/>
    </i>
    <i r="1">
      <x v="8"/>
      <x v="46"/>
    </i>
    <i r="1">
      <x v="9"/>
      <x v="67"/>
    </i>
    <i r="2">
      <x v="81"/>
    </i>
    <i r="1">
      <x v="11"/>
      <x v="19"/>
    </i>
    <i r="2">
      <x v="58"/>
    </i>
    <i r="1">
      <x v="13"/>
      <x v="45"/>
    </i>
    <i r="2">
      <x v="87"/>
    </i>
    <i r="1">
      <x v="15"/>
      <x v="61"/>
    </i>
    <i r="1">
      <x v="16"/>
      <x v="39"/>
    </i>
    <i r="2">
      <x v="50"/>
    </i>
    <i r="1">
      <x v="18"/>
      <x v="12"/>
    </i>
    <i r="1">
      <x v="19"/>
      <x v="66"/>
    </i>
    <i t="blank">
      <x v="3"/>
    </i>
    <i>
      <x v="4"/>
    </i>
    <i r="1">
      <x/>
      <x v="57"/>
    </i>
    <i r="1">
      <x v="1"/>
      <x v="58"/>
    </i>
    <i r="1">
      <x v="2"/>
      <x v="74"/>
    </i>
    <i r="1">
      <x v="3"/>
      <x v="73"/>
    </i>
    <i r="1">
      <x v="4"/>
      <x v="45"/>
    </i>
    <i r="2">
      <x v="54"/>
    </i>
    <i r="1">
      <x v="6"/>
      <x/>
    </i>
    <i r="1">
      <x v="7"/>
      <x v="12"/>
    </i>
    <i r="2">
      <x v="69"/>
    </i>
    <i r="1">
      <x v="9"/>
      <x v="52"/>
    </i>
    <i r="1">
      <x v="10"/>
      <x v="81"/>
    </i>
    <i r="2">
      <x v="83"/>
    </i>
    <i r="1">
      <x v="12"/>
      <x v="43"/>
    </i>
    <i r="1">
      <x v="13"/>
      <x v="47"/>
    </i>
    <i r="2">
      <x v="82"/>
    </i>
    <i r="2">
      <x v="87"/>
    </i>
    <i r="1">
      <x v="16"/>
      <x v="13"/>
    </i>
    <i r="2">
      <x v="50"/>
    </i>
    <i r="1">
      <x v="18"/>
      <x v="32"/>
    </i>
    <i r="2">
      <x v="46"/>
    </i>
    <i r="2">
      <x v="68"/>
    </i>
    <i t="blank">
      <x v="4"/>
    </i>
    <i>
      <x v="5"/>
    </i>
    <i r="1">
      <x/>
      <x v="74"/>
    </i>
    <i r="1">
      <x v="1"/>
      <x v="54"/>
    </i>
    <i r="1">
      <x v="2"/>
      <x v="69"/>
    </i>
    <i r="1">
      <x v="3"/>
      <x v="57"/>
    </i>
    <i r="1">
      <x v="4"/>
      <x v="67"/>
    </i>
    <i r="1">
      <x v="5"/>
      <x v="73"/>
    </i>
    <i r="1">
      <x v="6"/>
      <x v="68"/>
    </i>
    <i r="1">
      <x v="7"/>
      <x v="58"/>
    </i>
    <i r="2">
      <x v="83"/>
    </i>
    <i r="1">
      <x v="9"/>
      <x v="46"/>
    </i>
    <i r="1">
      <x v="10"/>
      <x/>
    </i>
    <i r="2">
      <x v="66"/>
    </i>
    <i r="1">
      <x v="12"/>
      <x v="82"/>
    </i>
    <i r="1">
      <x v="13"/>
      <x v="43"/>
    </i>
    <i r="2">
      <x v="45"/>
    </i>
    <i r="1">
      <x v="15"/>
      <x v="50"/>
    </i>
    <i r="2">
      <x v="81"/>
    </i>
    <i r="1">
      <x v="17"/>
      <x v="44"/>
    </i>
    <i r="2">
      <x v="61"/>
    </i>
    <i r="1">
      <x v="19"/>
      <x v="47"/>
    </i>
    <i r="2">
      <x v="52"/>
    </i>
    <i r="2">
      <x v="87"/>
    </i>
    <i t="blank">
      <x v="5"/>
    </i>
    <i>
      <x v="6"/>
    </i>
    <i r="1">
      <x/>
      <x v="74"/>
    </i>
    <i r="1">
      <x v="1"/>
      <x v="69"/>
    </i>
    <i r="1">
      <x v="2"/>
      <x v="68"/>
    </i>
    <i r="1">
      <x v="3"/>
      <x v="73"/>
    </i>
    <i r="1">
      <x v="4"/>
      <x/>
    </i>
    <i r="1">
      <x v="5"/>
      <x v="83"/>
    </i>
    <i r="1">
      <x v="6"/>
      <x v="57"/>
    </i>
    <i r="1">
      <x v="7"/>
      <x v="45"/>
    </i>
    <i r="2">
      <x v="46"/>
    </i>
    <i r="1">
      <x v="9"/>
      <x v="54"/>
    </i>
    <i r="1">
      <x v="10"/>
      <x v="67"/>
    </i>
    <i r="1">
      <x v="11"/>
      <x v="66"/>
    </i>
    <i r="1">
      <x v="12"/>
      <x v="3"/>
    </i>
    <i r="1">
      <x v="13"/>
      <x v="43"/>
    </i>
    <i r="1">
      <x v="14"/>
      <x v="81"/>
    </i>
    <i r="1">
      <x v="15"/>
      <x v="52"/>
    </i>
    <i r="1">
      <x v="16"/>
      <x v="39"/>
    </i>
    <i r="1">
      <x v="17"/>
      <x v="44"/>
    </i>
    <i r="1">
      <x v="18"/>
      <x v="47"/>
    </i>
    <i r="2">
      <x v="50"/>
    </i>
    <i r="2">
      <x v="58"/>
    </i>
    <i r="2">
      <x v="82"/>
    </i>
    <i r="2">
      <x v="87"/>
    </i>
    <i t="blank">
      <x v="6"/>
    </i>
    <i>
      <x v="7"/>
    </i>
    <i r="1">
      <x/>
      <x v="74"/>
    </i>
    <i r="1">
      <x v="1"/>
      <x v="68"/>
    </i>
    <i r="1">
      <x v="2"/>
      <x v="57"/>
    </i>
    <i r="1">
      <x v="3"/>
      <x v="67"/>
    </i>
    <i r="1">
      <x v="4"/>
      <x v="69"/>
    </i>
    <i r="2">
      <x v="73"/>
    </i>
    <i r="1">
      <x v="6"/>
      <x v="66"/>
    </i>
    <i r="1">
      <x v="7"/>
      <x v="39"/>
    </i>
    <i r="1">
      <x v="8"/>
      <x/>
    </i>
    <i r="1">
      <x v="9"/>
      <x v="83"/>
    </i>
    <i r="1">
      <x v="10"/>
      <x v="44"/>
    </i>
    <i r="2">
      <x v="45"/>
    </i>
    <i r="2">
      <x v="54"/>
    </i>
    <i r="1">
      <x v="13"/>
      <x v="58"/>
    </i>
    <i r="1">
      <x v="14"/>
      <x v="82"/>
    </i>
    <i r="1">
      <x v="15"/>
      <x v="46"/>
    </i>
    <i r="2">
      <x v="47"/>
    </i>
    <i r="1">
      <x v="17"/>
      <x v="3"/>
    </i>
    <i r="1">
      <x v="18"/>
      <x v="87"/>
    </i>
    <i r="1">
      <x v="19"/>
      <x v="81"/>
    </i>
    <i t="blank">
      <x v="7"/>
    </i>
    <i>
      <x v="8"/>
    </i>
    <i r="1">
      <x/>
      <x v="74"/>
    </i>
    <i r="1">
      <x v="1"/>
      <x v="82"/>
    </i>
    <i r="1">
      <x v="2"/>
      <x/>
    </i>
    <i r="2">
      <x v="83"/>
    </i>
    <i r="1">
      <x v="4"/>
      <x v="73"/>
    </i>
    <i r="1">
      <x v="5"/>
      <x v="45"/>
    </i>
    <i r="1">
      <x v="6"/>
      <x v="69"/>
    </i>
    <i r="1">
      <x v="7"/>
      <x v="87"/>
    </i>
    <i r="1">
      <x v="8"/>
      <x v="46"/>
    </i>
    <i r="1">
      <x v="9"/>
      <x v="81"/>
    </i>
    <i r="1">
      <x v="10"/>
      <x v="54"/>
    </i>
    <i r="1">
      <x v="11"/>
      <x v="50"/>
    </i>
    <i r="2">
      <x v="67"/>
    </i>
    <i r="1">
      <x v="13"/>
      <x v="61"/>
    </i>
    <i r="1">
      <x v="14"/>
      <x v="12"/>
    </i>
    <i r="2">
      <x v="66"/>
    </i>
    <i r="1">
      <x v="16"/>
      <x v="57"/>
    </i>
    <i r="1">
      <x v="17"/>
      <x v="52"/>
    </i>
    <i r="1">
      <x v="18"/>
      <x v="2"/>
    </i>
    <i r="1">
      <x v="19"/>
      <x v="51"/>
    </i>
    <i t="blank">
      <x v="8"/>
    </i>
    <i>
      <x v="9"/>
    </i>
    <i r="1">
      <x/>
      <x v="74"/>
    </i>
    <i r="1">
      <x v="1"/>
      <x v="83"/>
    </i>
    <i r="1">
      <x v="2"/>
      <x v="46"/>
    </i>
    <i r="2">
      <x v="57"/>
    </i>
    <i r="2">
      <x v="66"/>
    </i>
    <i r="1">
      <x v="5"/>
      <x/>
    </i>
    <i r="2">
      <x v="73"/>
    </i>
    <i r="1">
      <x v="7"/>
      <x v="81"/>
    </i>
    <i r="1">
      <x v="8"/>
      <x v="82"/>
    </i>
    <i r="1">
      <x v="9"/>
      <x v="69"/>
    </i>
    <i r="1">
      <x v="10"/>
      <x v="67"/>
    </i>
    <i r="1">
      <x v="11"/>
      <x v="54"/>
    </i>
    <i r="1">
      <x v="12"/>
      <x v="50"/>
    </i>
    <i r="1">
      <x v="13"/>
      <x v="87"/>
    </i>
    <i r="1">
      <x v="14"/>
      <x v="61"/>
    </i>
    <i r="1">
      <x v="15"/>
      <x v="13"/>
    </i>
    <i r="2">
      <x v="75"/>
    </i>
    <i r="1">
      <x v="17"/>
      <x v="12"/>
    </i>
    <i r="2">
      <x v="47"/>
    </i>
    <i r="1">
      <x v="19"/>
      <x v="2"/>
    </i>
    <i r="2">
      <x v="44"/>
    </i>
    <i r="2">
      <x v="45"/>
    </i>
    <i r="2">
      <x v="80"/>
    </i>
    <i t="blank">
      <x v="9"/>
    </i>
    <i>
      <x v="10"/>
    </i>
    <i r="1">
      <x/>
      <x/>
    </i>
    <i r="1">
      <x v="1"/>
      <x v="52"/>
    </i>
    <i r="2">
      <x v="87"/>
    </i>
    <i r="1">
      <x v="3"/>
      <x v="18"/>
    </i>
    <i r="1">
      <x v="4"/>
      <x v="74"/>
    </i>
    <i r="1">
      <x v="5"/>
      <x v="43"/>
    </i>
    <i r="2">
      <x v="69"/>
    </i>
    <i r="2">
      <x v="73"/>
    </i>
    <i r="1">
      <x v="8"/>
      <x v="3"/>
    </i>
    <i r="1">
      <x v="9"/>
      <x v="12"/>
    </i>
    <i r="2">
      <x v="27"/>
    </i>
    <i r="1">
      <x v="11"/>
      <x v="46"/>
    </i>
    <i r="1">
      <x v="12"/>
      <x v="45"/>
    </i>
    <i r="2">
      <x v="50"/>
    </i>
    <i r="2">
      <x v="54"/>
    </i>
    <i r="1">
      <x v="15"/>
      <x v="2"/>
    </i>
    <i r="2">
      <x v="24"/>
    </i>
    <i r="2">
      <x v="39"/>
    </i>
    <i r="2">
      <x v="44"/>
    </i>
    <i r="2">
      <x v="51"/>
    </i>
    <i t="blank">
      <x v="10"/>
    </i>
    <i>
      <x v="11"/>
    </i>
    <i r="1">
      <x/>
      <x v="74"/>
    </i>
    <i r="1">
      <x v="1"/>
      <x/>
    </i>
    <i r="1">
      <x v="2"/>
      <x v="87"/>
    </i>
    <i r="1">
      <x v="3"/>
      <x v="69"/>
    </i>
    <i r="2">
      <x v="73"/>
    </i>
    <i r="1">
      <x v="5"/>
      <x v="83"/>
    </i>
    <i r="1">
      <x v="6"/>
      <x v="12"/>
    </i>
    <i r="2">
      <x v="54"/>
    </i>
    <i r="1">
      <x v="8"/>
      <x v="57"/>
    </i>
    <i r="1">
      <x v="9"/>
      <x v="45"/>
    </i>
    <i r="2">
      <x v="67"/>
    </i>
    <i r="1">
      <x v="11"/>
      <x v="50"/>
    </i>
    <i r="1">
      <x v="12"/>
      <x v="44"/>
    </i>
    <i r="2">
      <x v="58"/>
    </i>
    <i r="1">
      <x v="14"/>
      <x v="3"/>
    </i>
    <i r="2">
      <x v="13"/>
    </i>
    <i r="2">
      <x v="19"/>
    </i>
    <i r="2">
      <x v="51"/>
    </i>
    <i r="2">
      <x v="52"/>
    </i>
    <i r="2">
      <x v="80"/>
    </i>
    <i t="blank">
      <x v="11"/>
    </i>
    <i>
      <x v="12"/>
    </i>
    <i r="1">
      <x/>
      <x/>
    </i>
    <i r="1">
      <x v="1"/>
      <x v="74"/>
    </i>
    <i r="1">
      <x v="2"/>
      <x v="52"/>
    </i>
    <i r="2">
      <x v="69"/>
    </i>
    <i r="1">
      <x v="4"/>
      <x v="54"/>
    </i>
    <i r="1">
      <x v="5"/>
      <x v="2"/>
    </i>
    <i r="2">
      <x v="8"/>
    </i>
    <i r="2">
      <x v="44"/>
    </i>
    <i r="2">
      <x v="45"/>
    </i>
    <i r="2">
      <x v="66"/>
    </i>
    <i r="2">
      <x v="73"/>
    </i>
    <i r="2">
      <x v="80"/>
    </i>
    <i r="2">
      <x v="85"/>
    </i>
    <i r="1">
      <x v="13"/>
      <x v="4"/>
    </i>
    <i r="2">
      <x v="6"/>
    </i>
    <i r="2">
      <x v="13"/>
    </i>
    <i r="2">
      <x v="22"/>
    </i>
    <i r="2">
      <x v="23"/>
    </i>
    <i r="2">
      <x v="33"/>
    </i>
    <i r="2">
      <x v="37"/>
    </i>
    <i r="2">
      <x v="38"/>
    </i>
    <i r="2">
      <x v="41"/>
    </i>
    <i r="2">
      <x v="55"/>
    </i>
    <i r="2">
      <x v="59"/>
    </i>
    <i r="2">
      <x v="64"/>
    </i>
    <i r="2">
      <x v="76"/>
    </i>
    <i r="2">
      <x v="83"/>
    </i>
    <i r="2">
      <x v="86"/>
    </i>
    <i r="2">
      <x v="87"/>
    </i>
    <i t="blank">
      <x v="12"/>
    </i>
    <i>
      <x v="13"/>
    </i>
    <i r="1">
      <x/>
      <x v="54"/>
    </i>
    <i r="1">
      <x v="1"/>
      <x v="45"/>
    </i>
    <i r="1">
      <x v="2"/>
      <x v="44"/>
    </i>
    <i r="1">
      <x v="3"/>
      <x v="69"/>
    </i>
    <i r="1">
      <x v="4"/>
      <x v="48"/>
    </i>
    <i r="2">
      <x v="53"/>
    </i>
    <i r="2">
      <x v="63"/>
    </i>
    <i r="2">
      <x v="67"/>
    </i>
    <i r="1">
      <x v="8"/>
      <x v="2"/>
    </i>
    <i r="2">
      <x v="3"/>
    </i>
    <i r="2">
      <x v="40"/>
    </i>
    <i r="1">
      <x v="11"/>
      <x/>
    </i>
    <i r="2">
      <x v="4"/>
    </i>
    <i r="2">
      <x v="5"/>
    </i>
    <i r="2">
      <x v="16"/>
    </i>
    <i r="2">
      <x v="20"/>
    </i>
    <i r="2">
      <x v="23"/>
    </i>
    <i r="2">
      <x v="28"/>
    </i>
    <i r="2">
      <x v="50"/>
    </i>
    <i r="2">
      <x v="57"/>
    </i>
    <i r="2">
      <x v="65"/>
    </i>
    <i r="2">
      <x v="73"/>
    </i>
    <i r="2">
      <x v="83"/>
    </i>
    <i r="2">
      <x v="88"/>
    </i>
    <i t="blank">
      <x v="13"/>
    </i>
    <i>
      <x v="14"/>
    </i>
    <i r="1">
      <x/>
      <x v="69"/>
    </i>
    <i r="1">
      <x v="1"/>
      <x v="45"/>
    </i>
    <i r="1">
      <x v="2"/>
      <x v="57"/>
    </i>
    <i r="2">
      <x v="74"/>
    </i>
    <i r="1">
      <x v="4"/>
      <x v="73"/>
    </i>
    <i r="1">
      <x v="5"/>
      <x v="83"/>
    </i>
    <i r="1">
      <x v="6"/>
      <x v="52"/>
    </i>
    <i r="2">
      <x v="54"/>
    </i>
    <i r="1">
      <x v="8"/>
      <x v="2"/>
    </i>
    <i r="2">
      <x v="67"/>
    </i>
    <i r="1">
      <x v="10"/>
      <x/>
    </i>
    <i r="2">
      <x v="3"/>
    </i>
    <i r="2">
      <x v="43"/>
    </i>
    <i r="2">
      <x v="66"/>
    </i>
    <i r="1">
      <x v="14"/>
      <x v="39"/>
    </i>
    <i r="2">
      <x v="42"/>
    </i>
    <i r="1">
      <x v="16"/>
      <x v="46"/>
    </i>
    <i r="1">
      <x v="17"/>
      <x v="14"/>
    </i>
    <i r="2">
      <x v="47"/>
    </i>
    <i r="2">
      <x v="50"/>
    </i>
    <i r="2">
      <x v="68"/>
    </i>
    <i r="2">
      <x v="81"/>
    </i>
    <i r="2">
      <x v="82"/>
    </i>
    <i t="blank">
      <x v="14"/>
    </i>
    <i>
      <x v="15"/>
    </i>
    <i r="1">
      <x/>
      <x/>
    </i>
    <i r="1">
      <x v="1"/>
      <x v="57"/>
    </i>
    <i r="1">
      <x v="2"/>
      <x v="46"/>
    </i>
    <i r="1">
      <x v="3"/>
      <x v="54"/>
    </i>
    <i r="2">
      <x v="74"/>
    </i>
    <i r="1">
      <x v="5"/>
      <x v="2"/>
    </i>
    <i r="2">
      <x v="12"/>
    </i>
    <i r="2">
      <x v="73"/>
    </i>
    <i r="1">
      <x v="8"/>
      <x v="8"/>
    </i>
    <i r="2">
      <x v="13"/>
    </i>
    <i r="2">
      <x v="47"/>
    </i>
    <i r="2">
      <x v="52"/>
    </i>
    <i r="2">
      <x v="65"/>
    </i>
    <i r="1">
      <x v="13"/>
      <x v="3"/>
    </i>
    <i r="2">
      <x v="5"/>
    </i>
    <i r="2">
      <x v="6"/>
    </i>
    <i r="2">
      <x v="29"/>
    </i>
    <i r="2">
      <x v="50"/>
    </i>
    <i r="2">
      <x v="58"/>
    </i>
    <i r="2">
      <x v="61"/>
    </i>
    <i r="2">
      <x v="83"/>
    </i>
    <i r="2">
      <x v="87"/>
    </i>
    <i t="blank">
      <x v="15"/>
    </i>
    <i>
      <x v="16"/>
    </i>
    <i r="1">
      <x/>
      <x/>
    </i>
    <i r="1">
      <x v="1"/>
      <x v="74"/>
    </i>
    <i r="1">
      <x v="2"/>
      <x v="46"/>
    </i>
    <i r="1">
      <x v="3"/>
      <x v="87"/>
    </i>
    <i r="1">
      <x v="4"/>
      <x v="69"/>
    </i>
    <i r="1">
      <x v="5"/>
      <x v="54"/>
    </i>
    <i r="1">
      <x v="6"/>
      <x v="73"/>
    </i>
    <i r="1">
      <x v="7"/>
      <x v="2"/>
    </i>
    <i r="2">
      <x v="13"/>
    </i>
    <i r="2">
      <x v="45"/>
    </i>
    <i r="2">
      <x v="52"/>
    </i>
    <i r="1">
      <x v="11"/>
      <x v="3"/>
    </i>
    <i r="1">
      <x v="12"/>
      <x v="83"/>
    </i>
    <i r="1">
      <x v="13"/>
      <x v="66"/>
    </i>
    <i r="2">
      <x v="82"/>
    </i>
    <i r="1">
      <x v="15"/>
      <x v="80"/>
    </i>
    <i r="1">
      <x v="16"/>
      <x v="50"/>
    </i>
    <i r="2">
      <x v="61"/>
    </i>
    <i r="2">
      <x v="68"/>
    </i>
    <i r="1">
      <x v="19"/>
      <x v="43"/>
    </i>
    <i r="2">
      <x v="81"/>
    </i>
    <i t="blank">
      <x v="16"/>
    </i>
    <i>
      <x v="17"/>
    </i>
    <i r="1">
      <x/>
      <x v="57"/>
    </i>
    <i r="2">
      <x v="74"/>
    </i>
    <i r="1">
      <x v="2"/>
      <x/>
    </i>
    <i r="1">
      <x v="3"/>
      <x v="69"/>
    </i>
    <i r="1">
      <x v="4"/>
      <x v="45"/>
    </i>
    <i r="2">
      <x v="67"/>
    </i>
    <i r="2">
      <x v="79"/>
    </i>
    <i r="2">
      <x v="82"/>
    </i>
    <i r="1">
      <x v="8"/>
      <x v="73"/>
    </i>
    <i r="1">
      <x v="9"/>
      <x v="3"/>
    </i>
    <i r="2">
      <x v="13"/>
    </i>
    <i r="1">
      <x v="11"/>
      <x v="39"/>
    </i>
    <i r="2">
      <x v="47"/>
    </i>
    <i r="2">
      <x v="87"/>
    </i>
    <i r="1">
      <x v="14"/>
      <x v="11"/>
    </i>
    <i r="2">
      <x v="12"/>
    </i>
    <i r="2">
      <x v="50"/>
    </i>
    <i r="2">
      <x v="54"/>
    </i>
    <i r="2">
      <x v="58"/>
    </i>
    <i r="2">
      <x v="61"/>
    </i>
    <i r="2">
      <x v="83"/>
    </i>
    <i t="blank">
      <x v="17"/>
    </i>
    <i>
      <x v="18"/>
    </i>
    <i r="1">
      <x/>
      <x v="74"/>
    </i>
    <i r="1">
      <x v="1"/>
      <x/>
    </i>
    <i r="2">
      <x v="69"/>
    </i>
    <i r="1">
      <x v="3"/>
      <x v="5"/>
    </i>
    <i r="2">
      <x v="46"/>
    </i>
    <i r="2">
      <x v="81"/>
    </i>
    <i r="2">
      <x v="82"/>
    </i>
    <i r="2">
      <x v="87"/>
    </i>
    <i r="1">
      <x v="8"/>
      <x v="3"/>
    </i>
    <i r="2">
      <x v="12"/>
    </i>
    <i r="2">
      <x v="54"/>
    </i>
    <i r="2">
      <x v="57"/>
    </i>
    <i r="2">
      <x v="73"/>
    </i>
    <i r="2">
      <x v="79"/>
    </i>
    <i r="1">
      <x v="14"/>
      <x v="11"/>
    </i>
    <i r="2">
      <x v="61"/>
    </i>
    <i r="2">
      <x v="83"/>
    </i>
    <i r="1">
      <x v="17"/>
      <x v="2"/>
    </i>
    <i r="2">
      <x v="10"/>
    </i>
    <i r="2">
      <x v="43"/>
    </i>
    <i r="2">
      <x v="45"/>
    </i>
    <i r="2">
      <x v="47"/>
    </i>
    <i r="2">
      <x v="48"/>
    </i>
    <i r="2">
      <x v="51"/>
    </i>
    <i r="2">
      <x v="62"/>
    </i>
    <i t="blank">
      <x v="18"/>
    </i>
    <i>
      <x v="19"/>
    </i>
    <i r="1">
      <x/>
      <x v="79"/>
    </i>
    <i r="1">
      <x v="1"/>
      <x v="62"/>
    </i>
    <i r="1">
      <x v="2"/>
      <x/>
    </i>
    <i r="2">
      <x v="45"/>
    </i>
    <i r="1">
      <x v="4"/>
      <x v="57"/>
    </i>
    <i r="1">
      <x v="5"/>
      <x v="43"/>
    </i>
    <i r="2">
      <x v="52"/>
    </i>
    <i r="2">
      <x v="54"/>
    </i>
    <i r="2">
      <x v="73"/>
    </i>
    <i r="2">
      <x v="74"/>
    </i>
    <i r="1">
      <x v="10"/>
      <x v="9"/>
    </i>
    <i r="2">
      <x v="12"/>
    </i>
    <i r="2">
      <x v="46"/>
    </i>
    <i r="2">
      <x v="61"/>
    </i>
    <i r="2">
      <x v="66"/>
    </i>
    <i r="2">
      <x v="83"/>
    </i>
    <i r="1">
      <x v="16"/>
      <x v="32"/>
    </i>
    <i r="2">
      <x v="87"/>
    </i>
    <i r="1">
      <x v="18"/>
      <x v="5"/>
    </i>
    <i r="2">
      <x v="13"/>
    </i>
    <i r="2">
      <x v="44"/>
    </i>
    <i r="2">
      <x v="51"/>
    </i>
    <i r="2">
      <x v="67"/>
    </i>
    <i r="2">
      <x v="69"/>
    </i>
    <i r="2">
      <x v="70"/>
    </i>
    <i r="2">
      <x v="80"/>
    </i>
    <i r="2">
      <x v="82"/>
    </i>
    <i t="blank">
      <x v="19"/>
    </i>
    <i>
      <x v="20"/>
    </i>
    <i r="1">
      <x/>
      <x/>
    </i>
    <i r="1">
      <x v="1"/>
      <x v="79"/>
    </i>
    <i r="1">
      <x v="2"/>
      <x v="46"/>
    </i>
    <i r="2">
      <x v="69"/>
    </i>
    <i r="1">
      <x v="4"/>
      <x v="73"/>
    </i>
    <i r="2">
      <x v="83"/>
    </i>
    <i r="1">
      <x v="6"/>
      <x v="5"/>
    </i>
    <i r="2">
      <x v="52"/>
    </i>
    <i r="2">
      <x v="74"/>
    </i>
    <i r="1">
      <x v="9"/>
      <x v="7"/>
    </i>
    <i r="2">
      <x v="9"/>
    </i>
    <i r="2">
      <x v="43"/>
    </i>
    <i r="2">
      <x v="45"/>
    </i>
    <i r="2">
      <x v="57"/>
    </i>
    <i r="1">
      <x v="14"/>
      <x v="12"/>
    </i>
    <i r="2">
      <x v="50"/>
    </i>
    <i r="2">
      <x v="87"/>
    </i>
    <i r="1">
      <x v="17"/>
      <x v="2"/>
    </i>
    <i r="2">
      <x v="11"/>
    </i>
    <i r="2">
      <x v="32"/>
    </i>
    <i r="2">
      <x v="39"/>
    </i>
    <i r="2">
      <x v="51"/>
    </i>
    <i r="2">
      <x v="82"/>
    </i>
    <i t="blank">
      <x v="20"/>
    </i>
    <i>
      <x v="21"/>
    </i>
    <i r="1">
      <x/>
      <x v="15"/>
    </i>
    <i r="1">
      <x v="1"/>
      <x v="45"/>
    </i>
    <i r="1">
      <x v="2"/>
      <x/>
    </i>
    <i r="1">
      <x v="3"/>
      <x v="33"/>
    </i>
    <i r="2">
      <x v="74"/>
    </i>
    <i r="1">
      <x v="5"/>
      <x v="46"/>
    </i>
    <i r="1">
      <x v="6"/>
      <x v="3"/>
    </i>
    <i r="2">
      <x v="57"/>
    </i>
    <i r="1">
      <x v="8"/>
      <x v="50"/>
    </i>
    <i r="2">
      <x v="73"/>
    </i>
    <i r="1">
      <x v="10"/>
      <x v="7"/>
    </i>
    <i r="2">
      <x v="52"/>
    </i>
    <i r="2">
      <x v="79"/>
    </i>
    <i r="1">
      <x v="13"/>
      <x v="69"/>
    </i>
    <i r="2">
      <x v="83"/>
    </i>
    <i r="1">
      <x v="15"/>
      <x v="2"/>
    </i>
    <i r="2">
      <x v="44"/>
    </i>
    <i r="2">
      <x v="54"/>
    </i>
    <i r="1">
      <x v="18"/>
      <x v="12"/>
    </i>
    <i r="2">
      <x v="13"/>
    </i>
    <i r="2">
      <x v="43"/>
    </i>
    <i r="2">
      <x v="47"/>
    </i>
    <i r="2">
      <x v="48"/>
    </i>
    <i r="2">
      <x v="55"/>
    </i>
    <i r="2">
      <x v="56"/>
    </i>
    <i r="2">
      <x v="67"/>
    </i>
    <i r="2">
      <x v="82"/>
    </i>
    <i t="blank">
      <x v="21"/>
    </i>
    <i>
      <x v="22"/>
    </i>
    <i r="1">
      <x/>
      <x/>
    </i>
    <i r="1">
      <x v="1"/>
      <x v="74"/>
    </i>
    <i r="1">
      <x v="2"/>
      <x v="3"/>
    </i>
    <i r="1">
      <x v="3"/>
      <x v="82"/>
    </i>
    <i r="1">
      <x v="4"/>
      <x v="46"/>
    </i>
    <i r="2">
      <x v="69"/>
    </i>
    <i r="2">
      <x v="73"/>
    </i>
    <i r="1">
      <x v="7"/>
      <x v="45"/>
    </i>
    <i r="1">
      <x v="8"/>
      <x v="5"/>
    </i>
    <i r="2">
      <x v="12"/>
    </i>
    <i r="2">
      <x v="52"/>
    </i>
    <i r="1">
      <x v="11"/>
      <x v="67"/>
    </i>
    <i r="1">
      <x v="12"/>
      <x v="4"/>
    </i>
    <i r="2">
      <x v="9"/>
    </i>
    <i r="2">
      <x v="43"/>
    </i>
    <i r="2">
      <x v="83"/>
    </i>
    <i r="1">
      <x v="16"/>
      <x v="2"/>
    </i>
    <i r="2">
      <x v="8"/>
    </i>
    <i r="2">
      <x v="11"/>
    </i>
    <i r="2">
      <x v="13"/>
    </i>
    <i r="2">
      <x v="31"/>
    </i>
    <i r="2">
      <x v="44"/>
    </i>
    <i r="2">
      <x v="54"/>
    </i>
    <i r="2">
      <x v="61"/>
    </i>
    <i r="2">
      <x v="65"/>
    </i>
    <i t="blank">
      <x v="22"/>
    </i>
    <i>
      <x v="23"/>
    </i>
    <i r="1">
      <x/>
      <x v="62"/>
    </i>
    <i r="1">
      <x v="1"/>
      <x v="69"/>
    </i>
    <i r="1">
      <x v="2"/>
      <x v="74"/>
    </i>
    <i r="1">
      <x v="3"/>
      <x/>
    </i>
    <i r="1">
      <x v="4"/>
      <x v="73"/>
    </i>
    <i r="1">
      <x v="5"/>
      <x v="66"/>
    </i>
    <i r="1">
      <x v="6"/>
      <x v="45"/>
    </i>
    <i r="2">
      <x v="67"/>
    </i>
    <i r="1">
      <x v="8"/>
      <x v="52"/>
    </i>
    <i r="1">
      <x v="9"/>
      <x v="61"/>
    </i>
    <i r="1">
      <x v="10"/>
      <x v="12"/>
    </i>
    <i r="2">
      <x v="65"/>
    </i>
    <i r="2">
      <x v="68"/>
    </i>
    <i r="1">
      <x v="13"/>
      <x v="3"/>
    </i>
    <i r="2">
      <x v="44"/>
    </i>
    <i r="2">
      <x v="83"/>
    </i>
    <i r="1">
      <x v="16"/>
      <x v="5"/>
    </i>
    <i r="2">
      <x v="63"/>
    </i>
    <i r="2">
      <x v="79"/>
    </i>
    <i r="1">
      <x v="19"/>
      <x v="2"/>
    </i>
    <i r="2">
      <x v="13"/>
    </i>
    <i r="2">
      <x v="50"/>
    </i>
    <i t="blank">
      <x v="23"/>
    </i>
    <i>
      <x v="24"/>
    </i>
    <i r="1">
      <x/>
      <x v="74"/>
    </i>
    <i r="1">
      <x v="1"/>
      <x/>
    </i>
    <i r="2">
      <x v="73"/>
    </i>
    <i r="1">
      <x v="3"/>
      <x v="69"/>
    </i>
    <i r="1">
      <x v="4"/>
      <x v="3"/>
    </i>
    <i r="1">
      <x v="5"/>
      <x v="13"/>
    </i>
    <i r="1">
      <x v="6"/>
      <x v="2"/>
    </i>
    <i r="2">
      <x v="47"/>
    </i>
    <i r="2">
      <x v="82"/>
    </i>
    <i r="1">
      <x v="9"/>
      <x v="34"/>
    </i>
    <i r="2">
      <x v="44"/>
    </i>
    <i r="2">
      <x v="45"/>
    </i>
    <i r="2">
      <x v="66"/>
    </i>
    <i r="2">
      <x v="67"/>
    </i>
    <i r="2">
      <x v="81"/>
    </i>
    <i r="1">
      <x v="15"/>
      <x v="46"/>
    </i>
    <i r="2">
      <x v="54"/>
    </i>
    <i r="2">
      <x v="61"/>
    </i>
    <i r="2">
      <x v="83"/>
    </i>
    <i r="2">
      <x v="87"/>
    </i>
    <i t="blank">
      <x v="24"/>
    </i>
    <i>
      <x v="25"/>
    </i>
    <i r="1">
      <x/>
      <x v="79"/>
    </i>
    <i r="1">
      <x v="1"/>
      <x v="74"/>
    </i>
    <i r="1">
      <x v="2"/>
      <x v="69"/>
    </i>
    <i r="1">
      <x v="3"/>
      <x/>
    </i>
    <i r="2">
      <x v="5"/>
    </i>
    <i r="2">
      <x v="45"/>
    </i>
    <i r="2">
      <x v="86"/>
    </i>
    <i r="1">
      <x v="7"/>
      <x v="3"/>
    </i>
    <i r="2">
      <x v="32"/>
    </i>
    <i r="2">
      <x v="54"/>
    </i>
    <i r="2">
      <x v="65"/>
    </i>
    <i r="2">
      <x v="73"/>
    </i>
    <i r="1">
      <x v="12"/>
      <x v="14"/>
    </i>
    <i r="2">
      <x v="49"/>
    </i>
    <i r="2">
      <x v="52"/>
    </i>
    <i r="2">
      <x v="62"/>
    </i>
    <i r="2">
      <x v="66"/>
    </i>
    <i r="2">
      <x v="72"/>
    </i>
    <i r="2">
      <x v="80"/>
    </i>
    <i r="2">
      <x v="82"/>
    </i>
    <i t="blank">
      <x v="25"/>
    </i>
    <i>
      <x v="26"/>
    </i>
    <i r="1">
      <x/>
      <x v="69"/>
    </i>
    <i r="1">
      <x v="1"/>
      <x v="74"/>
    </i>
    <i r="1">
      <x v="2"/>
      <x v="66"/>
    </i>
    <i r="1">
      <x v="3"/>
      <x v="54"/>
    </i>
    <i r="1">
      <x v="4"/>
      <x v="57"/>
    </i>
    <i r="1">
      <x v="5"/>
      <x v="45"/>
    </i>
    <i r="2">
      <x v="68"/>
    </i>
    <i r="1">
      <x v="7"/>
      <x v="73"/>
    </i>
    <i r="1">
      <x v="8"/>
      <x v="32"/>
    </i>
    <i r="2">
      <x v="44"/>
    </i>
    <i r="2">
      <x v="83"/>
    </i>
    <i r="1">
      <x v="11"/>
      <x/>
    </i>
    <i r="2">
      <x v="43"/>
    </i>
    <i r="1">
      <x v="13"/>
      <x v="62"/>
    </i>
    <i r="2">
      <x v="67"/>
    </i>
    <i r="1">
      <x v="15"/>
      <x v="87"/>
    </i>
    <i r="1">
      <x v="16"/>
      <x v="82"/>
    </i>
    <i r="1">
      <x v="17"/>
      <x v="39"/>
    </i>
    <i r="2">
      <x v="42"/>
    </i>
    <i r="2">
      <x v="46"/>
    </i>
    <i t="blank">
      <x v="26"/>
    </i>
    <i>
      <x v="27"/>
    </i>
    <i r="1">
      <x/>
      <x v="14"/>
    </i>
    <i r="1">
      <x v="1"/>
      <x v="3"/>
    </i>
    <i r="2">
      <x v="57"/>
    </i>
    <i r="2">
      <x v="74"/>
    </i>
    <i r="1">
      <x v="4"/>
      <x v="54"/>
    </i>
    <i r="2">
      <x v="55"/>
    </i>
    <i r="2">
      <x v="58"/>
    </i>
    <i r="2">
      <x v="73"/>
    </i>
    <i r="1">
      <x v="8"/>
      <x v="9"/>
    </i>
    <i r="2">
      <x v="12"/>
    </i>
    <i r="2">
      <x v="13"/>
    </i>
    <i r="2">
      <x v="32"/>
    </i>
    <i r="2">
      <x v="42"/>
    </i>
    <i r="2">
      <x v="62"/>
    </i>
    <i r="2">
      <x v="66"/>
    </i>
    <i r="2">
      <x v="69"/>
    </i>
    <i r="2">
      <x v="79"/>
    </i>
    <i r="2">
      <x v="81"/>
    </i>
    <i r="2">
      <x v="82"/>
    </i>
    <i r="1">
      <x v="19"/>
      <x v="43"/>
    </i>
    <i r="2">
      <x v="44"/>
    </i>
    <i r="2">
      <x v="45"/>
    </i>
    <i r="2">
      <x v="61"/>
    </i>
    <i r="2">
      <x v="71"/>
    </i>
    <i r="2">
      <x v="75"/>
    </i>
    <i r="2">
      <x v="77"/>
    </i>
    <i r="2">
      <x v="80"/>
    </i>
    <i t="blank">
      <x v="27"/>
    </i>
    <i>
      <x v="28"/>
    </i>
    <i r="1">
      <x/>
      <x/>
    </i>
    <i r="1">
      <x v="1"/>
      <x v="62"/>
    </i>
    <i r="1">
      <x v="2"/>
      <x v="82"/>
    </i>
    <i r="1">
      <x v="3"/>
      <x v="69"/>
    </i>
    <i r="2">
      <x v="74"/>
    </i>
    <i r="1">
      <x v="5"/>
      <x v="2"/>
    </i>
    <i r="2">
      <x v="42"/>
    </i>
    <i r="2">
      <x v="54"/>
    </i>
    <i r="2">
      <x v="61"/>
    </i>
    <i r="2">
      <x v="73"/>
    </i>
    <i r="1">
      <x v="10"/>
      <x v="20"/>
    </i>
    <i r="2">
      <x v="25"/>
    </i>
    <i r="2">
      <x v="36"/>
    </i>
    <i r="2">
      <x v="41"/>
    </i>
    <i r="2">
      <x v="43"/>
    </i>
    <i r="2">
      <x v="45"/>
    </i>
    <i r="2">
      <x v="46"/>
    </i>
    <i r="2">
      <x v="47"/>
    </i>
    <i r="2">
      <x v="60"/>
    </i>
    <i r="2">
      <x v="65"/>
    </i>
    <i r="2">
      <x v="66"/>
    </i>
    <i r="2">
      <x v="70"/>
    </i>
    <i t="blank">
      <x v="28"/>
    </i>
    <i>
      <x v="29"/>
    </i>
    <i r="1">
      <x/>
      <x/>
    </i>
    <i r="1">
      <x v="1"/>
      <x v="43"/>
    </i>
    <i r="1">
      <x v="2"/>
      <x v="69"/>
    </i>
    <i r="1">
      <x v="3"/>
      <x v="1"/>
    </i>
    <i r="2">
      <x v="17"/>
    </i>
    <i r="2">
      <x v="21"/>
    </i>
    <i r="2">
      <x v="30"/>
    </i>
    <i r="2">
      <x v="34"/>
    </i>
    <i r="2">
      <x v="45"/>
    </i>
    <i r="2">
      <x v="54"/>
    </i>
    <i r="2">
      <x v="56"/>
    </i>
    <i r="2">
      <x v="73"/>
    </i>
    <i r="2">
      <x v="78"/>
    </i>
    <i r="2">
      <x v="79"/>
    </i>
    <i r="2">
      <x v="84"/>
    </i>
    <i r="2">
      <x v="89"/>
    </i>
    <i t="blank">
      <x v="29"/>
    </i>
    <i>
      <x v="30"/>
    </i>
    <i r="1">
      <x/>
      <x v="79"/>
    </i>
    <i r="1">
      <x v="1"/>
      <x v="74"/>
    </i>
    <i r="1">
      <x v="2"/>
      <x v="69"/>
    </i>
    <i r="1">
      <x v="3"/>
      <x v="54"/>
    </i>
    <i r="2">
      <x v="73"/>
    </i>
    <i r="1">
      <x v="5"/>
      <x/>
    </i>
    <i r="2">
      <x v="83"/>
    </i>
    <i r="1">
      <x v="7"/>
      <x v="45"/>
    </i>
    <i r="1">
      <x v="8"/>
      <x v="52"/>
    </i>
    <i r="2">
      <x v="68"/>
    </i>
    <i r="1">
      <x v="10"/>
      <x v="62"/>
    </i>
    <i r="1">
      <x v="11"/>
      <x v="3"/>
    </i>
    <i r="2">
      <x v="46"/>
    </i>
    <i r="2">
      <x v="57"/>
    </i>
    <i r="1">
      <x v="14"/>
      <x v="67"/>
    </i>
    <i r="1">
      <x v="15"/>
      <x v="9"/>
    </i>
    <i r="2">
      <x v="50"/>
    </i>
    <i r="2">
      <x v="66"/>
    </i>
    <i r="1">
      <x v="18"/>
      <x v="2"/>
    </i>
    <i r="2">
      <x v="12"/>
    </i>
    <i r="2">
      <x v="44"/>
    </i>
    <i r="2">
      <x v="47"/>
    </i>
    <i r="2">
      <x v="87"/>
    </i>
    <i t="blank">
      <x v="3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50">
      <pivotArea field="2" type="button" dataOnly="0" labelOnly="1" outline="0" axis="axisRow" fieldPosition="0"/>
    </format>
    <format dxfId="449">
      <pivotArea outline="0" fieldPosition="0">
        <references count="1">
          <reference field="4294967294" count="1">
            <x v="0"/>
          </reference>
        </references>
      </pivotArea>
    </format>
    <format dxfId="448">
      <pivotArea outline="0" fieldPosition="0">
        <references count="1">
          <reference field="4294967294" count="1">
            <x v="1"/>
          </reference>
        </references>
      </pivotArea>
    </format>
    <format dxfId="447">
      <pivotArea outline="0" fieldPosition="0">
        <references count="1">
          <reference field="4294967294" count="1">
            <x v="2"/>
          </reference>
        </references>
      </pivotArea>
    </format>
    <format dxfId="446">
      <pivotArea outline="0" fieldPosition="0">
        <references count="1">
          <reference field="4294967294" count="1">
            <x v="3"/>
          </reference>
        </references>
      </pivotArea>
    </format>
    <format dxfId="445">
      <pivotArea outline="0" fieldPosition="0">
        <references count="1">
          <reference field="4294967294" count="1">
            <x v="4"/>
          </reference>
        </references>
      </pivotArea>
    </format>
    <format dxfId="444">
      <pivotArea outline="0" fieldPosition="0">
        <references count="1">
          <reference field="4294967294" count="1">
            <x v="5"/>
          </reference>
        </references>
      </pivotArea>
    </format>
    <format dxfId="443">
      <pivotArea outline="0" fieldPosition="0">
        <references count="1">
          <reference field="4294967294" count="1">
            <x v="6"/>
          </reference>
        </references>
      </pivotArea>
    </format>
    <format dxfId="442">
      <pivotArea field="2" type="button" dataOnly="0" labelOnly="1" outline="0" axis="axisRow" fieldPosition="0"/>
    </format>
    <format dxfId="4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0">
      <pivotArea field="2" type="button" dataOnly="0" labelOnly="1" outline="0" axis="axisRow" fieldPosition="0"/>
    </format>
    <format dxfId="4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8">
      <pivotArea field="2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417E8E-73CB-4FA3-A243-6469B6EA98EA}" name="LTBL_30000" displayName="LTBL_30000" ref="B4:I20" totalsRowCount="1">
  <autoFilter ref="B4:I19" xr:uid="{04417E8E-73CB-4FA3-A243-6469B6EA98EA}"/>
  <tableColumns count="8">
    <tableColumn id="9" xr3:uid="{ECB635C4-2C99-47D9-9A00-36DE00E0FF9F}" name="産業大分類" totalsRowLabel="合計" totalsRowDxfId="433"/>
    <tableColumn id="10" xr3:uid="{9F7F4058-EFEB-45BD-A2B2-59723BB3A4FC}" name="総数／事業所数" totalsRowFunction="custom" totalsRowDxfId="432" dataCellStyle="桁区切り" totalsRowCellStyle="桁区切り">
      <totalsRowFormula>SUM(LTBL_30000[総数／事業所数])</totalsRowFormula>
    </tableColumn>
    <tableColumn id="11" xr3:uid="{BC093EBB-D929-4FAB-B18D-7DBA1D607572}" name="総数／構成比" dataDxfId="431"/>
    <tableColumn id="12" xr3:uid="{A0C8F42D-854E-4B2F-BFB7-8FC2508A1D40}" name="個人／事業所数" totalsRowFunction="sum" totalsRowDxfId="430" dataCellStyle="桁区切り" totalsRowCellStyle="桁区切り"/>
    <tableColumn id="13" xr3:uid="{B89BD6B6-4167-4A86-B5E7-C75F00AC158F}" name="個人／構成比" dataDxfId="429"/>
    <tableColumn id="14" xr3:uid="{96110868-E26D-4470-A85F-7736B3ABDB79}" name="法人／事業所数" totalsRowFunction="sum" totalsRowDxfId="428" dataCellStyle="桁区切り" totalsRowCellStyle="桁区切り"/>
    <tableColumn id="15" xr3:uid="{994CDEF4-E30A-4BE1-AD65-C961DA824BDA}" name="法人／構成比" dataDxfId="427"/>
    <tableColumn id="16" xr3:uid="{D9D6418C-BDB7-485A-8365-3CF7651620F2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91CEE91-AE64-4253-8789-B7D3C9B6E90B}" name="LTBL_30203" displayName="LTBL_30203" ref="B4:I20" totalsRowCount="1">
  <autoFilter ref="B4:I19" xr:uid="{791CEE91-AE64-4253-8789-B7D3C9B6E90B}"/>
  <tableColumns count="8">
    <tableColumn id="9" xr3:uid="{825FA9B3-E149-4825-BBCE-2909F9EBB10D}" name="産業大分類" totalsRowLabel="合計" totalsRowDxfId="391"/>
    <tableColumn id="10" xr3:uid="{AB245E73-5AF4-4515-B709-1516A752AB4C}" name="総数／事業所数" totalsRowFunction="custom" totalsRowDxfId="390" dataCellStyle="桁区切り" totalsRowCellStyle="桁区切り">
      <totalsRowFormula>SUM(LTBL_30203[総数／事業所数])</totalsRowFormula>
    </tableColumn>
    <tableColumn id="11" xr3:uid="{E7FBD709-844C-4A7D-BC0D-7AD7039070E7}" name="総数／構成比" dataDxfId="389"/>
    <tableColumn id="12" xr3:uid="{38EB3ABB-A10B-4326-8732-9117ABBBD340}" name="個人／事業所数" totalsRowFunction="sum" totalsRowDxfId="388" dataCellStyle="桁区切り" totalsRowCellStyle="桁区切り"/>
    <tableColumn id="13" xr3:uid="{2D7D3539-8C0B-4743-A6B4-CA833B3FB353}" name="個人／構成比" dataDxfId="387"/>
    <tableColumn id="14" xr3:uid="{8F2869E5-880E-4058-B817-76EB7A628059}" name="法人／事業所数" totalsRowFunction="sum" totalsRowDxfId="386" dataCellStyle="桁区切り" totalsRowCellStyle="桁区切り"/>
    <tableColumn id="15" xr3:uid="{35952BD4-CFC0-4BEF-8628-24A4D2D50502}" name="法人／構成比" dataDxfId="385"/>
    <tableColumn id="16" xr3:uid="{48B1031C-0E5D-40A0-BA57-CDFCAEC3C41F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11ABF3B-6807-4602-9B74-D697BABE769A}" name="M_TABLE_30203" displayName="M_TABLE_30203" ref="B23:I43" totalsRowShown="0">
  <autoFilter ref="B23:I43" xr:uid="{811ABF3B-6807-4602-9B74-D697BABE769A}"/>
  <tableColumns count="8">
    <tableColumn id="9" xr3:uid="{1D92101A-7D19-4AEC-B796-57DF7A57ED49}" name="産業中分類上位２０"/>
    <tableColumn id="10" xr3:uid="{3E6C63FE-41B9-4EFA-8CA5-EE1E786363CB}" name="総数／事業所数" dataCellStyle="桁区切り"/>
    <tableColumn id="11" xr3:uid="{33F2B3FF-F9A5-4E2D-8218-E0118BBE02AF}" name="総数／構成比" dataDxfId="383"/>
    <tableColumn id="12" xr3:uid="{532638AB-2CFE-494B-A1ED-9FBFEB1F80C3}" name="個人／事業所数" dataCellStyle="桁区切り"/>
    <tableColumn id="13" xr3:uid="{5C31C6D3-A046-4F2F-8E3D-B39F0C1440F5}" name="個人／構成比" dataDxfId="382"/>
    <tableColumn id="14" xr3:uid="{47394821-EF29-47F7-83B8-63EE0ADC1449}" name="法人／事業所数" dataCellStyle="桁区切り"/>
    <tableColumn id="15" xr3:uid="{7C821D55-DDDA-41B0-9947-497FC24C25F2}" name="法人／構成比" dataDxfId="381"/>
    <tableColumn id="16" xr3:uid="{8076EF09-4239-4EC9-BFB8-1E0FE1A861FB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664288-5D33-4B2F-B121-E3A5E40C6901}" name="S_TABLE_30203" displayName="S_TABLE_30203" ref="B46:I66" totalsRowShown="0">
  <autoFilter ref="B46:I66" xr:uid="{DD664288-5D33-4B2F-B121-E3A5E40C6901}"/>
  <tableColumns count="8">
    <tableColumn id="9" xr3:uid="{6DEBB4CE-A872-4A6F-A443-F6CA32103286}" name="産業小分類上位２０"/>
    <tableColumn id="10" xr3:uid="{8CA07683-DCB3-466E-AB4C-65D8AD2AE1E0}" name="総数／事業所数" dataCellStyle="桁区切り"/>
    <tableColumn id="11" xr3:uid="{71609099-74EC-4571-9626-F03D3E83E9C6}" name="総数／構成比" dataDxfId="380"/>
    <tableColumn id="12" xr3:uid="{ED1E5B69-D83A-4BBA-A4F8-B4DBE7DDE124}" name="個人／事業所数" dataCellStyle="桁区切り"/>
    <tableColumn id="13" xr3:uid="{36B52AF5-1090-47FA-96A1-A3F114ED1AD3}" name="個人／構成比" dataDxfId="379"/>
    <tableColumn id="14" xr3:uid="{F59F46AF-16BA-47CF-9BE4-200C594E0DAD}" name="法人／事業所数" dataCellStyle="桁区切り"/>
    <tableColumn id="15" xr3:uid="{2322CBCF-0EDE-4768-A4D5-8C796F8F8800}" name="法人／構成比" dataDxfId="378"/>
    <tableColumn id="16" xr3:uid="{63E92290-29B4-48E8-913D-21846D9353DD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C030C63-A4E1-4310-B2C8-13A123F5829E}" name="LTBL_30204" displayName="LTBL_30204" ref="B4:I20" totalsRowCount="1">
  <autoFilter ref="B4:I19" xr:uid="{AC030C63-A4E1-4310-B2C8-13A123F5829E}"/>
  <tableColumns count="8">
    <tableColumn id="9" xr3:uid="{3B304739-35D6-4793-97E3-5EA28A53011E}" name="産業大分類" totalsRowLabel="合計" totalsRowDxfId="377"/>
    <tableColumn id="10" xr3:uid="{1F097F63-AF6D-4F0C-8CDE-2FC772586134}" name="総数／事業所数" totalsRowFunction="custom" totalsRowDxfId="376" dataCellStyle="桁区切り" totalsRowCellStyle="桁区切り">
      <totalsRowFormula>SUM(LTBL_30204[総数／事業所数])</totalsRowFormula>
    </tableColumn>
    <tableColumn id="11" xr3:uid="{475E13B5-88F2-4F09-948B-F67490128308}" name="総数／構成比" dataDxfId="375"/>
    <tableColumn id="12" xr3:uid="{F5F9C981-2549-4C72-B086-CBD658E077F8}" name="個人／事業所数" totalsRowFunction="sum" totalsRowDxfId="374" dataCellStyle="桁区切り" totalsRowCellStyle="桁区切り"/>
    <tableColumn id="13" xr3:uid="{B8E8B6C0-7022-40FF-89C3-29119831F406}" name="個人／構成比" dataDxfId="373"/>
    <tableColumn id="14" xr3:uid="{E1851E74-E436-498F-91F4-DFF177E4ED63}" name="法人／事業所数" totalsRowFunction="sum" totalsRowDxfId="372" dataCellStyle="桁区切り" totalsRowCellStyle="桁区切り"/>
    <tableColumn id="15" xr3:uid="{E34A50D1-D550-4E62-8AC3-C932170C9CF6}" name="法人／構成比" dataDxfId="371"/>
    <tableColumn id="16" xr3:uid="{61ED7414-CC29-46FF-866A-C0F6C40100E2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25D2C8-2EBC-4611-A3C9-7CB291974D9E}" name="M_TABLE_30204" displayName="M_TABLE_30204" ref="B23:I43" totalsRowShown="0">
  <autoFilter ref="B23:I43" xr:uid="{FF25D2C8-2EBC-4611-A3C9-7CB291974D9E}"/>
  <tableColumns count="8">
    <tableColumn id="9" xr3:uid="{6A108A24-808D-403D-94BA-B4D56ACA6AEC}" name="産業中分類上位２０"/>
    <tableColumn id="10" xr3:uid="{2AAEB925-6D21-40F1-BABA-03A398BC703A}" name="総数／事業所数" dataCellStyle="桁区切り"/>
    <tableColumn id="11" xr3:uid="{BE51FE45-9728-41AF-B7AA-B13BE4920422}" name="総数／構成比" dataDxfId="369"/>
    <tableColumn id="12" xr3:uid="{457FB527-4098-403D-A875-F43DBDDDF2CD}" name="個人／事業所数" dataCellStyle="桁区切り"/>
    <tableColumn id="13" xr3:uid="{AE66C1E8-0F91-4530-87E7-DC7982A54CB4}" name="個人／構成比" dataDxfId="368"/>
    <tableColumn id="14" xr3:uid="{70CEFDA4-C326-4EFE-89CE-ED33DBA2A70E}" name="法人／事業所数" dataCellStyle="桁区切り"/>
    <tableColumn id="15" xr3:uid="{07D932AE-69DF-4831-A2A6-5017302ADE81}" name="法人／構成比" dataDxfId="367"/>
    <tableColumn id="16" xr3:uid="{3B678CDD-E053-47D9-902E-00D7A1FA02C3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E514BF1-0E05-464E-8638-66B3E7EEFC70}" name="S_TABLE_30204" displayName="S_TABLE_30204" ref="B46:I67" totalsRowShown="0">
  <autoFilter ref="B46:I67" xr:uid="{0E514BF1-0E05-464E-8638-66B3E7EEFC70}"/>
  <tableColumns count="8">
    <tableColumn id="9" xr3:uid="{D3392313-01F6-4693-B6EE-E6A0BB7FEB80}" name="産業小分類上位２０"/>
    <tableColumn id="10" xr3:uid="{9AA100F3-1321-4C52-870B-3A5E7DE9ABC7}" name="総数／事業所数" dataCellStyle="桁区切り"/>
    <tableColumn id="11" xr3:uid="{021BB817-9EE5-4092-A186-43CE3D966569}" name="総数／構成比" dataDxfId="366"/>
    <tableColumn id="12" xr3:uid="{D1CFA8D6-D86E-4C4F-B647-998108B9B82C}" name="個人／事業所数" dataCellStyle="桁区切り"/>
    <tableColumn id="13" xr3:uid="{6228CCFA-C4DA-4E40-A3F4-671DA014BE87}" name="個人／構成比" dataDxfId="365"/>
    <tableColumn id="14" xr3:uid="{FBEE998F-51A3-4383-8D3F-F70B0CABFC18}" name="法人／事業所数" dataCellStyle="桁区切り"/>
    <tableColumn id="15" xr3:uid="{90FE72E2-D08F-4252-BC45-D6E3E9550D5B}" name="法人／構成比" dataDxfId="364"/>
    <tableColumn id="16" xr3:uid="{A2FC2279-6757-434E-8B10-A34B29CF7A31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AB52351-6592-4F2E-9F47-BC867AE054E9}" name="LTBL_30205" displayName="LTBL_30205" ref="B4:I20" totalsRowCount="1">
  <autoFilter ref="B4:I19" xr:uid="{2AB52351-6592-4F2E-9F47-BC867AE054E9}"/>
  <tableColumns count="8">
    <tableColumn id="9" xr3:uid="{D4888052-06A5-449E-A3B2-615EBF198274}" name="産業大分類" totalsRowLabel="合計" totalsRowDxfId="363"/>
    <tableColumn id="10" xr3:uid="{B693DFA6-5BEA-49F6-B840-FC1041271AFD}" name="総数／事業所数" totalsRowFunction="custom" totalsRowDxfId="362" dataCellStyle="桁区切り" totalsRowCellStyle="桁区切り">
      <totalsRowFormula>SUM(LTBL_30205[総数／事業所数])</totalsRowFormula>
    </tableColumn>
    <tableColumn id="11" xr3:uid="{86B4C5F8-733E-4C97-95C7-8B29575DF3B5}" name="総数／構成比" dataDxfId="361"/>
    <tableColumn id="12" xr3:uid="{97693EED-A56C-4A13-AAC6-043885165C48}" name="個人／事業所数" totalsRowFunction="sum" totalsRowDxfId="360" dataCellStyle="桁区切り" totalsRowCellStyle="桁区切り"/>
    <tableColumn id="13" xr3:uid="{25CEFCBC-31A8-47FF-8D7F-D241943D2814}" name="個人／構成比" dataDxfId="359"/>
    <tableColumn id="14" xr3:uid="{A2B269D8-816D-4837-A02E-53882641FEE4}" name="法人／事業所数" totalsRowFunction="sum" totalsRowDxfId="358" dataCellStyle="桁区切り" totalsRowCellStyle="桁区切り"/>
    <tableColumn id="15" xr3:uid="{935E9FF4-4BF9-4862-826A-36D0C3C3034C}" name="法人／構成比" dataDxfId="357"/>
    <tableColumn id="16" xr3:uid="{65FA40E4-DFDF-4D31-93F2-28507CB6AC91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80844EC-E372-4FCF-8E23-69E0FF04B960}" name="M_TABLE_30205" displayName="M_TABLE_30205" ref="B23:I44" totalsRowShown="0">
  <autoFilter ref="B23:I44" xr:uid="{980844EC-E372-4FCF-8E23-69E0FF04B960}"/>
  <tableColumns count="8">
    <tableColumn id="9" xr3:uid="{1B7AC805-4B82-47EC-B473-301CBD05A2AA}" name="産業中分類上位２０"/>
    <tableColumn id="10" xr3:uid="{FA342787-4D01-46CE-A1DA-5E0C5852E3B2}" name="総数／事業所数" dataCellStyle="桁区切り"/>
    <tableColumn id="11" xr3:uid="{363A95F2-398A-4D77-A94D-CF5A08CBA40D}" name="総数／構成比" dataDxfId="355"/>
    <tableColumn id="12" xr3:uid="{5CC02C78-2DFE-4811-A6E0-7702793CB684}" name="個人／事業所数" dataCellStyle="桁区切り"/>
    <tableColumn id="13" xr3:uid="{E3992EDD-25B0-47BA-94AE-0A25997778AD}" name="個人／構成比" dataDxfId="354"/>
    <tableColumn id="14" xr3:uid="{6F7EB989-3CC8-40C8-A977-4342E80566E0}" name="法人／事業所数" dataCellStyle="桁区切り"/>
    <tableColumn id="15" xr3:uid="{A742BD1D-44BF-41BC-8680-DE9B6B5C4E72}" name="法人／構成比" dataDxfId="353"/>
    <tableColumn id="16" xr3:uid="{B76A6A1E-C6B8-41C8-9855-7A565458FA13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EBF42E8-4AFC-47AF-AF09-BB506CBB65C9}" name="S_TABLE_30205" displayName="S_TABLE_30205" ref="B47:I69" totalsRowShown="0">
  <autoFilter ref="B47:I69" xr:uid="{0EBF42E8-4AFC-47AF-AF09-BB506CBB65C9}"/>
  <tableColumns count="8">
    <tableColumn id="9" xr3:uid="{DFEC5B87-0CB0-4269-9433-D5B0B66776D6}" name="産業小分類上位２０"/>
    <tableColumn id="10" xr3:uid="{614498C4-DA78-4ED9-97B9-A23BFA1DEE4E}" name="総数／事業所数" dataCellStyle="桁区切り"/>
    <tableColumn id="11" xr3:uid="{14CBAC1B-0013-4628-AEA9-1DD12652D86A}" name="総数／構成比" dataDxfId="352"/>
    <tableColumn id="12" xr3:uid="{D79A9527-3E0E-4DFF-98E5-E792625C4BBA}" name="個人／事業所数" dataCellStyle="桁区切り"/>
    <tableColumn id="13" xr3:uid="{EC857D17-39C3-4C64-8AFA-F8EFCD46C68A}" name="個人／構成比" dataDxfId="351"/>
    <tableColumn id="14" xr3:uid="{E6CD848B-1BBC-4F0E-B247-51948634A930}" name="法人／事業所数" dataCellStyle="桁区切り"/>
    <tableColumn id="15" xr3:uid="{D0EC3F8A-6D89-4018-B667-148649CAC748}" name="法人／構成比" dataDxfId="350"/>
    <tableColumn id="16" xr3:uid="{C5B4DC09-9C4B-4C12-B1FA-2FC80784D8C5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D1D3273-E9B2-40AE-BBEC-DD6A4544224F}" name="LTBL_30206" displayName="LTBL_30206" ref="B4:I20" totalsRowCount="1">
  <autoFilter ref="B4:I19" xr:uid="{DD1D3273-E9B2-40AE-BBEC-DD6A4544224F}"/>
  <tableColumns count="8">
    <tableColumn id="9" xr3:uid="{EBCB70FF-E3D0-471C-8CA5-2A1249FA63EB}" name="産業大分類" totalsRowLabel="合計" totalsRowDxfId="349"/>
    <tableColumn id="10" xr3:uid="{FDD0D447-DAC9-4F71-90E8-52402A026E9A}" name="総数／事業所数" totalsRowFunction="custom" totalsRowDxfId="348" dataCellStyle="桁区切り" totalsRowCellStyle="桁区切り">
      <totalsRowFormula>SUM(LTBL_30206[総数／事業所数])</totalsRowFormula>
    </tableColumn>
    <tableColumn id="11" xr3:uid="{330F9666-DF43-4DCF-85D2-FEAD987E0394}" name="総数／構成比" dataDxfId="347"/>
    <tableColumn id="12" xr3:uid="{54C77F1E-D254-4FDB-BF02-127E316850A0}" name="個人／事業所数" totalsRowFunction="sum" totalsRowDxfId="346" dataCellStyle="桁区切り" totalsRowCellStyle="桁区切り"/>
    <tableColumn id="13" xr3:uid="{76CADBF9-1F3D-40D0-BB2D-3ECC89FA2BB6}" name="個人／構成比" dataDxfId="345"/>
    <tableColumn id="14" xr3:uid="{8CF2ADDE-79C8-4D64-9228-985696ADF8BE}" name="法人／事業所数" totalsRowFunction="sum" totalsRowDxfId="344" dataCellStyle="桁区切り" totalsRowCellStyle="桁区切り"/>
    <tableColumn id="15" xr3:uid="{57F2E94D-6BA8-4A5C-AD94-29E6FEAF0AB4}" name="法人／構成比" dataDxfId="343"/>
    <tableColumn id="16" xr3:uid="{8EFE5A8D-50EB-4A9D-990E-DE800D6A0D91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5D87B5-AC8C-4D8A-B90D-BEA370643F9B}" name="M_TABLE_30000" displayName="M_TABLE_30000" ref="B23:I43" totalsRowShown="0">
  <autoFilter ref="B23:I43" xr:uid="{035D87B5-AC8C-4D8A-B90D-BEA370643F9B}"/>
  <tableColumns count="8">
    <tableColumn id="9" xr3:uid="{F5A8C6F1-0958-43B1-B796-85EF3E277ADE}" name="産業中分類上位２０"/>
    <tableColumn id="10" xr3:uid="{A7786B94-0BDC-40CB-8ACF-20EE77576AB7}" name="総数／事業所数" dataCellStyle="桁区切り"/>
    <tableColumn id="11" xr3:uid="{8D0A70CA-520C-43BE-B076-2CEFF2B83259}" name="総数／構成比" dataDxfId="425"/>
    <tableColumn id="12" xr3:uid="{618DA58D-52B4-4816-ACB1-B526F1ADADF4}" name="個人／事業所数" dataCellStyle="桁区切り"/>
    <tableColumn id="13" xr3:uid="{D939A048-43A0-4057-AF55-8D5088DFC1E4}" name="個人／構成比" dataDxfId="424"/>
    <tableColumn id="14" xr3:uid="{94FCBCED-713F-4BEA-AEBF-734A414CBE06}" name="法人／事業所数" dataCellStyle="桁区切り"/>
    <tableColumn id="15" xr3:uid="{2694E8D7-9ECB-4DC4-9A25-39F391A96FED}" name="法人／構成比" dataDxfId="423"/>
    <tableColumn id="16" xr3:uid="{1D593CDC-D6EC-4246-8EEC-B4703C9502A6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A4433F0-8211-4AFE-A9C9-912FF862FCEB}" name="M_TABLE_30206" displayName="M_TABLE_30206" ref="B23:I43" totalsRowShown="0">
  <autoFilter ref="B23:I43" xr:uid="{1A4433F0-8211-4AFE-A9C9-912FF862FCEB}"/>
  <tableColumns count="8">
    <tableColumn id="9" xr3:uid="{BF8354EE-A941-4712-B596-6FED2BA62DB8}" name="産業中分類上位２０"/>
    <tableColumn id="10" xr3:uid="{1334BAD8-95E3-4C4D-873B-A2CA15DF0FCA}" name="総数／事業所数" dataCellStyle="桁区切り"/>
    <tableColumn id="11" xr3:uid="{DE8922FB-9C4A-448E-A6DA-712E2670DD89}" name="総数／構成比" dataDxfId="341"/>
    <tableColumn id="12" xr3:uid="{1FA8198E-DC75-4475-A35B-9EA68D21AFB6}" name="個人／事業所数" dataCellStyle="桁区切り"/>
    <tableColumn id="13" xr3:uid="{692E28AE-8DF1-4459-80F7-005D95D8CB69}" name="個人／構成比" dataDxfId="340"/>
    <tableColumn id="14" xr3:uid="{92A80AEC-C811-4272-A192-9BBB7FA03F7A}" name="法人／事業所数" dataCellStyle="桁区切り"/>
    <tableColumn id="15" xr3:uid="{F2A39347-95AB-4F31-845F-5BD76F597A8E}" name="法人／構成比" dataDxfId="339"/>
    <tableColumn id="16" xr3:uid="{1970E089-BE30-4381-8AA0-559125DD009B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0393A69-2035-4CA1-9C14-3083D71D7B95}" name="S_TABLE_30206" displayName="S_TABLE_30206" ref="B46:I69" totalsRowShown="0">
  <autoFilter ref="B46:I69" xr:uid="{50393A69-2035-4CA1-9C14-3083D71D7B95}"/>
  <tableColumns count="8">
    <tableColumn id="9" xr3:uid="{1AB9E238-DB57-4F68-9BD8-F074D7239824}" name="産業小分類上位２０"/>
    <tableColumn id="10" xr3:uid="{CE0C549A-D6E8-4C27-8F42-B5C50C98D2B7}" name="総数／事業所数" dataCellStyle="桁区切り"/>
    <tableColumn id="11" xr3:uid="{B609F989-E11C-4D23-8C8E-A804FBF7797F}" name="総数／構成比" dataDxfId="338"/>
    <tableColumn id="12" xr3:uid="{1A536598-FDCA-42E0-B5D0-2A661C23A768}" name="個人／事業所数" dataCellStyle="桁区切り"/>
    <tableColumn id="13" xr3:uid="{843F4225-3B5E-4754-A6C6-12FF0F9F0F21}" name="個人／構成比" dataDxfId="337"/>
    <tableColumn id="14" xr3:uid="{D743668C-D0F0-4C76-AC04-E71B5E9FB0D8}" name="法人／事業所数" dataCellStyle="桁区切り"/>
    <tableColumn id="15" xr3:uid="{D99BA8DF-3A92-479B-81DF-E07272F41BE9}" name="法人／構成比" dataDxfId="336"/>
    <tableColumn id="16" xr3:uid="{3435E67D-43BC-4A7F-9D38-FD889FCBB889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47E1AB1-904C-4404-9116-A24F0F9B8BA8}" name="LTBL_30207" displayName="LTBL_30207" ref="B4:I20" totalsRowCount="1">
  <autoFilter ref="B4:I19" xr:uid="{E47E1AB1-904C-4404-9116-A24F0F9B8BA8}"/>
  <tableColumns count="8">
    <tableColumn id="9" xr3:uid="{BCFC0D68-0E50-4601-93C3-A5478F63BB1D}" name="産業大分類" totalsRowLabel="合計" totalsRowDxfId="335"/>
    <tableColumn id="10" xr3:uid="{235D9131-4365-479F-9FB1-0CF9D525F42D}" name="総数／事業所数" totalsRowFunction="custom" totalsRowDxfId="334" dataCellStyle="桁区切り" totalsRowCellStyle="桁区切り">
      <totalsRowFormula>SUM(LTBL_30207[総数／事業所数])</totalsRowFormula>
    </tableColumn>
    <tableColumn id="11" xr3:uid="{5203F44C-A387-44D5-8A46-0F32535B517F}" name="総数／構成比" dataDxfId="333"/>
    <tableColumn id="12" xr3:uid="{FDEFB511-AA75-4CD7-9F1D-9580482340CE}" name="個人／事業所数" totalsRowFunction="sum" totalsRowDxfId="332" dataCellStyle="桁区切り" totalsRowCellStyle="桁区切り"/>
    <tableColumn id="13" xr3:uid="{10F2E0D3-6073-4118-AB91-F0EE91CAF17E}" name="個人／構成比" dataDxfId="331"/>
    <tableColumn id="14" xr3:uid="{DB7D1B92-265C-46DD-A273-A08E19B322A9}" name="法人／事業所数" totalsRowFunction="sum" totalsRowDxfId="330" dataCellStyle="桁区切り" totalsRowCellStyle="桁区切り"/>
    <tableColumn id="15" xr3:uid="{284F849F-5481-4769-BDC4-4CB5B5B01CAE}" name="法人／構成比" dataDxfId="329"/>
    <tableColumn id="16" xr3:uid="{3A8048DC-0390-46E0-9C25-19C5A594B7D1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61EDD4D-D110-4250-BAB2-AE76738A8D73}" name="M_TABLE_30207" displayName="M_TABLE_30207" ref="B23:I45" totalsRowShown="0">
  <autoFilter ref="B23:I45" xr:uid="{261EDD4D-D110-4250-BAB2-AE76738A8D73}"/>
  <tableColumns count="8">
    <tableColumn id="9" xr3:uid="{3D75A103-E762-4DAF-B8DE-76998908AE74}" name="産業中分類上位２０"/>
    <tableColumn id="10" xr3:uid="{1FCC284A-951A-44A4-91C2-4FC62295DDBA}" name="総数／事業所数" dataCellStyle="桁区切り"/>
    <tableColumn id="11" xr3:uid="{766A7FAB-F39F-4134-B95D-33A0321E35D2}" name="総数／構成比" dataDxfId="327"/>
    <tableColumn id="12" xr3:uid="{4389D6A5-EDBD-4A13-B158-B4CD8DB2EFEB}" name="個人／事業所数" dataCellStyle="桁区切り"/>
    <tableColumn id="13" xr3:uid="{9361B824-595E-4519-8775-3E7A7B6A1756}" name="個人／構成比" dataDxfId="326"/>
    <tableColumn id="14" xr3:uid="{4FE63E53-2C40-43B9-9BAB-1BAC7D99237F}" name="法人／事業所数" dataCellStyle="桁区切り"/>
    <tableColumn id="15" xr3:uid="{873B09E3-B020-4252-9D65-9FEC8F38C82F}" name="法人／構成比" dataDxfId="325"/>
    <tableColumn id="16" xr3:uid="{6C045C7F-14F8-480D-AE11-05D39E0F1DE9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41AB46C-0A50-4942-88B6-BF74113CCF69}" name="S_TABLE_30207" displayName="S_TABLE_30207" ref="B48:I68" totalsRowShown="0">
  <autoFilter ref="B48:I68" xr:uid="{941AB46C-0A50-4942-88B6-BF74113CCF69}"/>
  <tableColumns count="8">
    <tableColumn id="9" xr3:uid="{ED99B243-4073-4A22-BB43-3A00D47ACD9A}" name="産業小分類上位２０"/>
    <tableColumn id="10" xr3:uid="{C2A6F514-DD37-48E9-A0B8-0F3C6AECD2C2}" name="総数／事業所数" dataCellStyle="桁区切り"/>
    <tableColumn id="11" xr3:uid="{F906460C-B430-4C5C-8C3A-E5A4379ACFBE}" name="総数／構成比" dataDxfId="324"/>
    <tableColumn id="12" xr3:uid="{81752DCD-16CA-4FF8-97A1-F803468DDCD9}" name="個人／事業所数" dataCellStyle="桁区切り"/>
    <tableColumn id="13" xr3:uid="{7458ED55-367D-4605-AC8C-5AFF2E01F543}" name="個人／構成比" dataDxfId="323"/>
    <tableColumn id="14" xr3:uid="{D2E22D43-E6E0-4FAF-ADA8-24D48E260D89}" name="法人／事業所数" dataCellStyle="桁区切り"/>
    <tableColumn id="15" xr3:uid="{CE3F2D55-E322-4A71-9A0D-5B801A0DE7E0}" name="法人／構成比" dataDxfId="322"/>
    <tableColumn id="16" xr3:uid="{A13B96F3-099D-41AF-BD1E-51C95CE71787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A7AF40E-B383-4C70-A15B-E423A7CD33D4}" name="LTBL_30208" displayName="LTBL_30208" ref="B4:I20" totalsRowCount="1">
  <autoFilter ref="B4:I19" xr:uid="{BA7AF40E-B383-4C70-A15B-E423A7CD33D4}"/>
  <tableColumns count="8">
    <tableColumn id="9" xr3:uid="{5F51A672-BC81-4D77-9179-56747427999E}" name="産業大分類" totalsRowLabel="合計" totalsRowDxfId="321"/>
    <tableColumn id="10" xr3:uid="{E7C94D8B-8768-4D87-BE3E-7653EE0836C1}" name="総数／事業所数" totalsRowFunction="custom" totalsRowDxfId="320" dataCellStyle="桁区切り" totalsRowCellStyle="桁区切り">
      <totalsRowFormula>SUM(LTBL_30208[総数／事業所数])</totalsRowFormula>
    </tableColumn>
    <tableColumn id="11" xr3:uid="{4DD9F1AF-320A-41F4-B99C-BCBF628501BF}" name="総数／構成比" dataDxfId="319"/>
    <tableColumn id="12" xr3:uid="{1FAD0BE8-5A87-487E-AC42-07CCFA84DB88}" name="個人／事業所数" totalsRowFunction="sum" totalsRowDxfId="318" dataCellStyle="桁区切り" totalsRowCellStyle="桁区切り"/>
    <tableColumn id="13" xr3:uid="{C90AD03E-A727-4ED7-85B1-29A57087BC91}" name="個人／構成比" dataDxfId="317"/>
    <tableColumn id="14" xr3:uid="{62BE3BDA-55DD-4F11-AA1B-47E068C9FB6B}" name="法人／事業所数" totalsRowFunction="sum" totalsRowDxfId="316" dataCellStyle="桁区切り" totalsRowCellStyle="桁区切り"/>
    <tableColumn id="15" xr3:uid="{5B23E996-2C04-41D1-B32C-2EC8A3C038FB}" name="法人／構成比" dataDxfId="315"/>
    <tableColumn id="16" xr3:uid="{A9C5D34C-5733-473A-A878-DD4390043B06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DE424E-0984-4EB6-AF3C-F16EF14A5632}" name="M_TABLE_30208" displayName="M_TABLE_30208" ref="B23:I43" totalsRowShown="0">
  <autoFilter ref="B23:I43" xr:uid="{3BDE424E-0984-4EB6-AF3C-F16EF14A5632}"/>
  <tableColumns count="8">
    <tableColumn id="9" xr3:uid="{7FD987FF-B379-42E0-A954-14B22EA7E580}" name="産業中分類上位２０"/>
    <tableColumn id="10" xr3:uid="{521F196E-2C6D-4B82-B0DA-A7A1CE39EEF2}" name="総数／事業所数" dataCellStyle="桁区切り"/>
    <tableColumn id="11" xr3:uid="{EB06D0CF-9DB3-4E8C-85A2-FD5C4E897F8A}" name="総数／構成比" dataDxfId="313"/>
    <tableColumn id="12" xr3:uid="{E63201A3-BA74-4723-A94C-520B858D25BD}" name="個人／事業所数" dataCellStyle="桁区切り"/>
    <tableColumn id="13" xr3:uid="{ABCBFA70-4E61-4250-A320-03CCE999DCC0}" name="個人／構成比" dataDxfId="312"/>
    <tableColumn id="14" xr3:uid="{A9D45EC9-749A-4EA4-8C76-8C24C3470079}" name="法人／事業所数" dataCellStyle="桁区切り"/>
    <tableColumn id="15" xr3:uid="{250B55D4-62EF-4D89-84E4-78CF93A0BA04}" name="法人／構成比" dataDxfId="311"/>
    <tableColumn id="16" xr3:uid="{7C602B40-CF9B-4079-869D-FE37356D8EDD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8D903EF-D187-4810-A48E-1ACBC2CCD908}" name="S_TABLE_30208" displayName="S_TABLE_30208" ref="B46:I66" totalsRowShown="0">
  <autoFilter ref="B46:I66" xr:uid="{78D903EF-D187-4810-A48E-1ACBC2CCD908}"/>
  <tableColumns count="8">
    <tableColumn id="9" xr3:uid="{0612013A-4761-478C-815E-592FF6D8C95B}" name="産業小分類上位２０"/>
    <tableColumn id="10" xr3:uid="{D497D9D4-726D-446C-B118-24F99BFE596F}" name="総数／事業所数" dataCellStyle="桁区切り"/>
    <tableColumn id="11" xr3:uid="{8E628256-7DC9-4E53-8810-1775CFC97C2F}" name="総数／構成比" dataDxfId="310"/>
    <tableColumn id="12" xr3:uid="{C3170527-0B6F-4EF1-9ACF-7ECA81204B58}" name="個人／事業所数" dataCellStyle="桁区切り"/>
    <tableColumn id="13" xr3:uid="{306767E0-623E-4367-BEDA-5FCEFF26B323}" name="個人／構成比" dataDxfId="309"/>
    <tableColumn id="14" xr3:uid="{7BB667D5-F829-4F9D-AACD-DE39F1BB7BE8}" name="法人／事業所数" dataCellStyle="桁区切り"/>
    <tableColumn id="15" xr3:uid="{074E1C43-3D98-4DA1-9684-B633BE6118FF}" name="法人／構成比" dataDxfId="308"/>
    <tableColumn id="16" xr3:uid="{9D8B6019-C715-4A45-A86F-80C2A1D4C113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60CFFF0-D9CE-4F6A-885B-94F5D669E45F}" name="LTBL_30209" displayName="LTBL_30209" ref="B4:I20" totalsRowCount="1">
  <autoFilter ref="B4:I19" xr:uid="{860CFFF0-D9CE-4F6A-885B-94F5D669E45F}"/>
  <tableColumns count="8">
    <tableColumn id="9" xr3:uid="{B090FF4C-0600-45FC-BAA3-3442E84B7713}" name="産業大分類" totalsRowLabel="合計" totalsRowDxfId="307"/>
    <tableColumn id="10" xr3:uid="{F1AB5A8E-15AC-4D63-A0F2-25CFDEB86E1A}" name="総数／事業所数" totalsRowFunction="custom" totalsRowDxfId="306" dataCellStyle="桁区切り" totalsRowCellStyle="桁区切り">
      <totalsRowFormula>SUM(LTBL_30209[総数／事業所数])</totalsRowFormula>
    </tableColumn>
    <tableColumn id="11" xr3:uid="{6708ADBB-17BD-4EFD-9891-1C529D9A4CB2}" name="総数／構成比" dataDxfId="305"/>
    <tableColumn id="12" xr3:uid="{9320EBC6-7593-4623-BB4B-C0FF19DCCE75}" name="個人／事業所数" totalsRowFunction="sum" totalsRowDxfId="304" dataCellStyle="桁区切り" totalsRowCellStyle="桁区切り"/>
    <tableColumn id="13" xr3:uid="{D34B788B-053F-4352-9E5F-5ACDB2D2AADA}" name="個人／構成比" dataDxfId="303"/>
    <tableColumn id="14" xr3:uid="{1E38724B-B173-4BF0-8F33-CD9711CCC5A9}" name="法人／事業所数" totalsRowFunction="sum" totalsRowDxfId="302" dataCellStyle="桁区切り" totalsRowCellStyle="桁区切り"/>
    <tableColumn id="15" xr3:uid="{8CD682CE-9B8B-4BB5-8150-596A695E44AA}" name="法人／構成比" dataDxfId="301"/>
    <tableColumn id="16" xr3:uid="{E4FDE0E2-0806-457F-8F43-DC6489A53358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A678E1B-4EA0-4622-9942-7FF3236F8CCE}" name="M_TABLE_30209" displayName="M_TABLE_30209" ref="B23:I43" totalsRowShown="0">
  <autoFilter ref="B23:I43" xr:uid="{BA678E1B-4EA0-4622-9942-7FF3236F8CCE}"/>
  <tableColumns count="8">
    <tableColumn id="9" xr3:uid="{EB8C3204-9868-4CF4-B790-7464C313B4EE}" name="産業中分類上位２０"/>
    <tableColumn id="10" xr3:uid="{88D6E2E9-B4BB-4D29-B0B2-02E38CF1E0A6}" name="総数／事業所数" dataCellStyle="桁区切り"/>
    <tableColumn id="11" xr3:uid="{66F154DE-BCCF-489D-825D-F3EDBEED838C}" name="総数／構成比" dataDxfId="299"/>
    <tableColumn id="12" xr3:uid="{C551030E-E6D4-4056-9E49-A10CE42811C9}" name="個人／事業所数" dataCellStyle="桁区切り"/>
    <tableColumn id="13" xr3:uid="{3E2B4A41-7267-4D0C-B018-C9D3FDABF841}" name="個人／構成比" dataDxfId="298"/>
    <tableColumn id="14" xr3:uid="{2082EE7B-4506-437C-A158-3DE6499112AD}" name="法人／事業所数" dataCellStyle="桁区切り"/>
    <tableColumn id="15" xr3:uid="{801E1722-7B10-4C86-A192-F012EB847C3B}" name="法人／構成比" dataDxfId="297"/>
    <tableColumn id="16" xr3:uid="{83D9350E-4736-41BB-9245-CD42CB53A495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08AF88-E1B3-4C15-8355-3874B6F9D98A}" name="S_TABLE_30000" displayName="S_TABLE_30000" ref="B46:I66" totalsRowShown="0">
  <autoFilter ref="B46:I66" xr:uid="{8008AF88-E1B3-4C15-8355-3874B6F9D98A}"/>
  <tableColumns count="8">
    <tableColumn id="9" xr3:uid="{ADDE2E91-BE09-4272-8338-2F485A3E1A92}" name="産業小分類上位２０"/>
    <tableColumn id="10" xr3:uid="{1BE09C30-DD47-47E4-BC8D-E478C560C608}" name="総数／事業所数" dataCellStyle="桁区切り"/>
    <tableColumn id="11" xr3:uid="{3E8BD387-BBD9-42CA-B637-AA60FA09750C}" name="総数／構成比" dataDxfId="422"/>
    <tableColumn id="12" xr3:uid="{FF079FC1-053B-4624-9352-02A93A5A4C4C}" name="個人／事業所数" dataCellStyle="桁区切り"/>
    <tableColumn id="13" xr3:uid="{ACBEA2A8-FA5E-4F4E-80F1-D6B1FB614F1B}" name="個人／構成比" dataDxfId="421"/>
    <tableColumn id="14" xr3:uid="{AE986C6F-33EE-4673-8270-96C43C82DC59}" name="法人／事業所数" dataCellStyle="桁区切り"/>
    <tableColumn id="15" xr3:uid="{6F87ADB2-D341-4060-A92A-2233DA05D368}" name="法人／構成比" dataDxfId="420"/>
    <tableColumn id="16" xr3:uid="{F3B20874-52E1-47F1-9550-C842A6FE384B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4212588-AA85-40E5-83A5-ED6AB4938FD5}" name="S_TABLE_30209" displayName="S_TABLE_30209" ref="B46:I69" totalsRowShown="0">
  <autoFilter ref="B46:I69" xr:uid="{34212588-AA85-40E5-83A5-ED6AB4938FD5}"/>
  <tableColumns count="8">
    <tableColumn id="9" xr3:uid="{5EF182BA-3572-4322-A4D3-646F3DCDA45F}" name="産業小分類上位２０"/>
    <tableColumn id="10" xr3:uid="{C8C494E7-E52D-4548-8D32-BBDA270B9EA0}" name="総数／事業所数" dataCellStyle="桁区切り"/>
    <tableColumn id="11" xr3:uid="{A92A7936-8CC3-4E53-B4FD-6CD9D909EFAD}" name="総数／構成比" dataDxfId="296"/>
    <tableColumn id="12" xr3:uid="{C9A2B781-FC87-4B10-B021-9BB3919E7270}" name="個人／事業所数" dataCellStyle="桁区切り"/>
    <tableColumn id="13" xr3:uid="{63D6D1BC-F733-4355-8467-8BA47B17BABC}" name="個人／構成比" dataDxfId="295"/>
    <tableColumn id="14" xr3:uid="{BE927870-4A49-4A43-A928-A751E5EC5C47}" name="法人／事業所数" dataCellStyle="桁区切り"/>
    <tableColumn id="15" xr3:uid="{B4D27C69-0EE6-44EA-BA17-EFD1EB36B6D9}" name="法人／構成比" dataDxfId="294"/>
    <tableColumn id="16" xr3:uid="{61278109-28A4-4BE5-8AB6-5F955AE3C6D1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56AE55B-413A-4FF7-B655-106745460FC9}" name="LTBL_30304" displayName="LTBL_30304" ref="B4:I20" totalsRowCount="1">
  <autoFilter ref="B4:I19" xr:uid="{456AE55B-413A-4FF7-B655-106745460FC9}"/>
  <tableColumns count="8">
    <tableColumn id="9" xr3:uid="{523BB3A0-A8E4-4AC1-B409-D2F405B608B5}" name="産業大分類" totalsRowLabel="合計" totalsRowDxfId="293"/>
    <tableColumn id="10" xr3:uid="{5784810F-0FE7-4DA9-AC9C-436B935F823E}" name="総数／事業所数" totalsRowFunction="custom" totalsRowDxfId="292" dataCellStyle="桁区切り" totalsRowCellStyle="桁区切り">
      <totalsRowFormula>SUM(LTBL_30304[総数／事業所数])</totalsRowFormula>
    </tableColumn>
    <tableColumn id="11" xr3:uid="{0704CB49-0CBE-414F-AA4B-0172EC770749}" name="総数／構成比" dataDxfId="291"/>
    <tableColumn id="12" xr3:uid="{98683487-0339-4CE5-A4EA-443E46A94173}" name="個人／事業所数" totalsRowFunction="sum" totalsRowDxfId="290" dataCellStyle="桁区切り" totalsRowCellStyle="桁区切り"/>
    <tableColumn id="13" xr3:uid="{5923AF74-1047-4982-B65A-197AE18D41C2}" name="個人／構成比" dataDxfId="289"/>
    <tableColumn id="14" xr3:uid="{8C29E951-AB3D-440A-8164-F2A9CCBA7522}" name="法人／事業所数" totalsRowFunction="sum" totalsRowDxfId="288" dataCellStyle="桁区切り" totalsRowCellStyle="桁区切り"/>
    <tableColumn id="15" xr3:uid="{909B8AE8-EB47-4276-9231-BFDEF1564F81}" name="法人／構成比" dataDxfId="287"/>
    <tableColumn id="16" xr3:uid="{834EF18F-A07A-40F0-BCB3-16148A706253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C264D63-A7C2-4426-8965-FD38391FD7C7}" name="M_TABLE_30304" displayName="M_TABLE_30304" ref="B23:I47" totalsRowShown="0">
  <autoFilter ref="B23:I47" xr:uid="{EC264D63-A7C2-4426-8965-FD38391FD7C7}"/>
  <tableColumns count="8">
    <tableColumn id="9" xr3:uid="{415D7759-FFE6-42A5-AE23-3542F63BF7A9}" name="産業中分類上位２０"/>
    <tableColumn id="10" xr3:uid="{C46835A0-AD21-4F1B-BEAA-1D8CD35CCFFF}" name="総数／事業所数" dataCellStyle="桁区切り"/>
    <tableColumn id="11" xr3:uid="{F43CAF8E-7CBE-4A8A-82FE-2CFBAF4D2EBC}" name="総数／構成比" dataDxfId="285"/>
    <tableColumn id="12" xr3:uid="{3710B162-1E20-4B3C-AD66-84C88B874963}" name="個人／事業所数" dataCellStyle="桁区切り"/>
    <tableColumn id="13" xr3:uid="{C64B8147-BCC6-4FD2-ACA5-E9742CB60E66}" name="個人／構成比" dataDxfId="284"/>
    <tableColumn id="14" xr3:uid="{01B695BA-9984-440B-ADBF-69170308A11F}" name="法人／事業所数" dataCellStyle="桁区切り"/>
    <tableColumn id="15" xr3:uid="{DF11E56A-AA03-432A-B2CD-4B218F22C108}" name="法人／構成比" dataDxfId="283"/>
    <tableColumn id="16" xr3:uid="{C75F8E14-D9C9-481E-B4CC-44BB30CC0C7C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7DCD3E0-6084-4B42-BE26-97D64B8DF19B}" name="S_TABLE_30304" displayName="S_TABLE_30304" ref="B50:I70" totalsRowShown="0">
  <autoFilter ref="B50:I70" xr:uid="{57DCD3E0-6084-4B42-BE26-97D64B8DF19B}"/>
  <tableColumns count="8">
    <tableColumn id="9" xr3:uid="{4E4C287D-1702-4780-A7E8-A9784D219D25}" name="産業小分類上位２０"/>
    <tableColumn id="10" xr3:uid="{CAD122C6-D5A3-441A-B026-A3599344EC47}" name="総数／事業所数" dataCellStyle="桁区切り"/>
    <tableColumn id="11" xr3:uid="{202B9B73-ED4B-45B9-AE40-0D83BBC07827}" name="総数／構成比" dataDxfId="282"/>
    <tableColumn id="12" xr3:uid="{5B437399-E21A-41AA-A025-0892DBBB0743}" name="個人／事業所数" dataCellStyle="桁区切り"/>
    <tableColumn id="13" xr3:uid="{747B81F5-CCB8-4D44-B714-060C464E5018}" name="個人／構成比" dataDxfId="281"/>
    <tableColumn id="14" xr3:uid="{D7273300-1C1F-4EF4-98C7-342D4FC68E7B}" name="法人／事業所数" dataCellStyle="桁区切り"/>
    <tableColumn id="15" xr3:uid="{A018BB77-C9B9-40AA-BCC3-398BF1C36CEE}" name="法人／構成比" dataDxfId="280"/>
    <tableColumn id="16" xr3:uid="{D423CF91-DAD8-4DBF-BC71-0A459C0DAAA8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FAE3391-0D95-42EC-AED7-67EF026DD640}" name="LTBL_30341" displayName="LTBL_30341" ref="B4:I20" totalsRowCount="1">
  <autoFilter ref="B4:I19" xr:uid="{5FAE3391-0D95-42EC-AED7-67EF026DD640}"/>
  <tableColumns count="8">
    <tableColumn id="9" xr3:uid="{F7A4232A-70BC-4AF3-8021-51D143A80834}" name="産業大分類" totalsRowLabel="合計" totalsRowDxfId="279"/>
    <tableColumn id="10" xr3:uid="{A0EB6287-0C73-43EC-8442-76F9A7B4A667}" name="総数／事業所数" totalsRowFunction="custom" totalsRowDxfId="278" dataCellStyle="桁区切り" totalsRowCellStyle="桁区切り">
      <totalsRowFormula>SUM(LTBL_30341[総数／事業所数])</totalsRowFormula>
    </tableColumn>
    <tableColumn id="11" xr3:uid="{0D7904F0-FAD5-47FE-80B3-E9654B920BCA}" name="総数／構成比" dataDxfId="277"/>
    <tableColumn id="12" xr3:uid="{F7CE4C19-A5D7-4BDA-A0AE-AA33F3C8C593}" name="個人／事業所数" totalsRowFunction="sum" totalsRowDxfId="276" dataCellStyle="桁区切り" totalsRowCellStyle="桁区切り"/>
    <tableColumn id="13" xr3:uid="{B0935EA2-DC77-44D0-BB18-B6EC508959B1}" name="個人／構成比" dataDxfId="275"/>
    <tableColumn id="14" xr3:uid="{CC5F1A52-365A-4FB3-AE09-B392C820D9EB}" name="法人／事業所数" totalsRowFunction="sum" totalsRowDxfId="274" dataCellStyle="桁区切り" totalsRowCellStyle="桁区切り"/>
    <tableColumn id="15" xr3:uid="{78184EC5-DD5C-4C0A-906E-1DF0C15FBE4E}" name="法人／構成比" dataDxfId="273"/>
    <tableColumn id="16" xr3:uid="{62869291-9D2F-44EE-8A86-F717B8A43145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EC75474-FBF4-4691-A97F-61001A2B261D}" name="M_TABLE_30341" displayName="M_TABLE_30341" ref="B23:I47" totalsRowShown="0">
  <autoFilter ref="B23:I47" xr:uid="{DEC75474-FBF4-4691-A97F-61001A2B261D}"/>
  <tableColumns count="8">
    <tableColumn id="9" xr3:uid="{EBD4E3D1-CD24-49FD-9056-296281E9E509}" name="産業中分類上位２０"/>
    <tableColumn id="10" xr3:uid="{AA23058E-3209-4E89-A662-CC784A86AF27}" name="総数／事業所数" dataCellStyle="桁区切り"/>
    <tableColumn id="11" xr3:uid="{12F8A5A0-0E39-4DEE-AB4F-DA99A9FA2B75}" name="総数／構成比" dataDxfId="271"/>
    <tableColumn id="12" xr3:uid="{66C07939-6FC3-4C64-8F9C-998908989806}" name="個人／事業所数" dataCellStyle="桁区切り"/>
    <tableColumn id="13" xr3:uid="{194474CB-C63D-4626-B7B7-76E376B755FF}" name="個人／構成比" dataDxfId="270"/>
    <tableColumn id="14" xr3:uid="{50CA726A-1DEE-48FA-BFE9-AC16135BBC69}" name="法人／事業所数" dataCellStyle="桁区切り"/>
    <tableColumn id="15" xr3:uid="{311420D1-C17A-4EAF-866A-14765D5A61C4}" name="法人／構成比" dataDxfId="269"/>
    <tableColumn id="16" xr3:uid="{B30FF56E-A1A0-4F51-9147-D0757E63BB14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89E5557-D9D6-45AA-8553-FAA474D2D61F}" name="S_TABLE_30341" displayName="S_TABLE_30341" ref="B50:I70" totalsRowShown="0">
  <autoFilter ref="B50:I70" xr:uid="{789E5557-D9D6-45AA-8553-FAA474D2D61F}"/>
  <tableColumns count="8">
    <tableColumn id="9" xr3:uid="{8687F6DE-1215-4DDE-843B-85C28575D1D6}" name="産業小分類上位２０"/>
    <tableColumn id="10" xr3:uid="{F1C0E8E7-FAB5-48A0-AAB3-58F75E21D0BD}" name="総数／事業所数" dataCellStyle="桁区切り"/>
    <tableColumn id="11" xr3:uid="{3F59D764-868E-4E88-A292-4142A0CBAB0C}" name="総数／構成比" dataDxfId="268"/>
    <tableColumn id="12" xr3:uid="{92FF7173-DAA9-4750-B698-01A66CBE3D1A}" name="個人／事業所数" dataCellStyle="桁区切り"/>
    <tableColumn id="13" xr3:uid="{07F6CA3A-1A32-4C60-B8E8-89CCACFDE61E}" name="個人／構成比" dataDxfId="267"/>
    <tableColumn id="14" xr3:uid="{FCDB8640-BF06-4C40-AB68-5BC11DEF414C}" name="法人／事業所数" dataCellStyle="桁区切り"/>
    <tableColumn id="15" xr3:uid="{6A47E7F8-1A46-43E1-94F5-7BDF1B026D24}" name="法人／構成比" dataDxfId="266"/>
    <tableColumn id="16" xr3:uid="{6201491F-48E3-42DC-963D-6FC54F85102C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091E035-1D56-49A8-9705-1B6A2AF588D3}" name="LTBL_30343" displayName="LTBL_30343" ref="B4:I20" totalsRowCount="1">
  <autoFilter ref="B4:I19" xr:uid="{2091E035-1D56-49A8-9705-1B6A2AF588D3}"/>
  <tableColumns count="8">
    <tableColumn id="9" xr3:uid="{856A0041-09FC-4BF0-98F2-A3EA6C84D0DF}" name="産業大分類" totalsRowLabel="合計" totalsRowDxfId="265"/>
    <tableColumn id="10" xr3:uid="{8CDFB75D-5C3C-443B-9D14-B86E508B9A26}" name="総数／事業所数" totalsRowFunction="custom" totalsRowDxfId="264" dataCellStyle="桁区切り" totalsRowCellStyle="桁区切り">
      <totalsRowFormula>SUM(LTBL_30343[総数／事業所数])</totalsRowFormula>
    </tableColumn>
    <tableColumn id="11" xr3:uid="{DD16B07D-10CD-4B95-94E5-EE84717761F5}" name="総数／構成比" dataDxfId="263"/>
    <tableColumn id="12" xr3:uid="{F9074A16-D43B-45B5-8A7D-4B80A6FCDEB4}" name="個人／事業所数" totalsRowFunction="sum" totalsRowDxfId="262" dataCellStyle="桁区切り" totalsRowCellStyle="桁区切り"/>
    <tableColumn id="13" xr3:uid="{41A00BF3-4944-4DD4-8628-794A723918DD}" name="個人／構成比" dataDxfId="261"/>
    <tableColumn id="14" xr3:uid="{353BAEB4-7B4B-4EBC-88E9-E866913F4983}" name="法人／事業所数" totalsRowFunction="sum" totalsRowDxfId="260" dataCellStyle="桁区切り" totalsRowCellStyle="桁区切り"/>
    <tableColumn id="15" xr3:uid="{52B7E24A-A813-42BE-AA20-514A3F73396A}" name="法人／構成比" dataDxfId="259"/>
    <tableColumn id="16" xr3:uid="{1B88E832-F745-4919-8908-482484629C65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7D55BA1-4C83-4F2A-8CF0-2ACFEB9146AC}" name="M_TABLE_30343" displayName="M_TABLE_30343" ref="B23:I46" totalsRowShown="0">
  <autoFilter ref="B23:I46" xr:uid="{67D55BA1-4C83-4F2A-8CF0-2ACFEB9146AC}"/>
  <tableColumns count="8">
    <tableColumn id="9" xr3:uid="{8D7713CA-32F1-4735-83F7-60B3FE044D5A}" name="産業中分類上位２０"/>
    <tableColumn id="10" xr3:uid="{DEEAD37D-8091-4A65-AF39-20628CDB8785}" name="総数／事業所数" dataCellStyle="桁区切り"/>
    <tableColumn id="11" xr3:uid="{2FF15819-FE95-4689-9760-2DF28A11D470}" name="総数／構成比" dataDxfId="257"/>
    <tableColumn id="12" xr3:uid="{5C36DE9D-D44D-4BB3-9E49-F1DA7787487E}" name="個人／事業所数" dataCellStyle="桁区切り"/>
    <tableColumn id="13" xr3:uid="{4920F0CB-0391-43C4-BA44-A6E116C8D4AD}" name="個人／構成比" dataDxfId="256"/>
    <tableColumn id="14" xr3:uid="{18B2C177-C6DF-4A45-8E27-67E4ECC6429C}" name="法人／事業所数" dataCellStyle="桁区切り"/>
    <tableColumn id="15" xr3:uid="{17FACBC9-D86D-4B7F-924B-8E94CDCCEAA4}" name="法人／構成比" dataDxfId="255"/>
    <tableColumn id="16" xr3:uid="{5C1CB176-08C1-4E71-9966-EBDBF076C7B3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C077E49-AEAB-4A27-9656-7A4D7D00CCEA}" name="S_TABLE_30343" displayName="S_TABLE_30343" ref="B49:I78" totalsRowShown="0">
  <autoFilter ref="B49:I78" xr:uid="{BC077E49-AEAB-4A27-9656-7A4D7D00CCEA}"/>
  <tableColumns count="8">
    <tableColumn id="9" xr3:uid="{07B901ED-13B6-4A68-8E67-7567D1893CB6}" name="産業小分類上位２０"/>
    <tableColumn id="10" xr3:uid="{CCF801F1-0D89-418B-AD8C-9B8F2A9A57B1}" name="総数／事業所数" dataCellStyle="桁区切り"/>
    <tableColumn id="11" xr3:uid="{241C6696-B779-4D51-B091-B5E6B3E8B453}" name="総数／構成比" dataDxfId="254"/>
    <tableColumn id="12" xr3:uid="{D751F79B-5B79-44AF-9553-6B7129A0DBED}" name="個人／事業所数" dataCellStyle="桁区切り"/>
    <tableColumn id="13" xr3:uid="{EE3918DF-7634-44C6-AD0C-ABF8EA8FDFC4}" name="個人／構成比" dataDxfId="253"/>
    <tableColumn id="14" xr3:uid="{33963657-A45B-4F68-BECB-6B1187FF0199}" name="法人／事業所数" dataCellStyle="桁区切り"/>
    <tableColumn id="15" xr3:uid="{5AC95510-45B7-4039-8A18-1FB4DFD1DDE6}" name="法人／構成比" dataDxfId="252"/>
    <tableColumn id="16" xr3:uid="{313DCDE0-721D-49DC-99B2-F79A786CB88C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CF8113-F930-4F4C-981B-7FBD71F46EE3}" name="LTBL_30201" displayName="LTBL_30201" ref="B4:I20" totalsRowCount="1">
  <autoFilter ref="B4:I19" xr:uid="{93CF8113-F930-4F4C-981B-7FBD71F46EE3}"/>
  <tableColumns count="8">
    <tableColumn id="9" xr3:uid="{CC016938-B2FC-430F-B96E-59A95C52B53F}" name="産業大分類" totalsRowLabel="合計" totalsRowDxfId="419"/>
    <tableColumn id="10" xr3:uid="{41EFA87F-EE38-48CC-8EA4-4F72095B9112}" name="総数／事業所数" totalsRowFunction="custom" totalsRowDxfId="418" dataCellStyle="桁区切り" totalsRowCellStyle="桁区切り">
      <totalsRowFormula>SUM(LTBL_30201[総数／事業所数])</totalsRowFormula>
    </tableColumn>
    <tableColumn id="11" xr3:uid="{314B6F1D-DB9E-4897-827D-F72FB01EC369}" name="総数／構成比" dataDxfId="417"/>
    <tableColumn id="12" xr3:uid="{6EC8FB49-B602-49CE-891D-FAD0BE8D23EF}" name="個人／事業所数" totalsRowFunction="sum" totalsRowDxfId="416" dataCellStyle="桁区切り" totalsRowCellStyle="桁区切り"/>
    <tableColumn id="13" xr3:uid="{EA69CDBF-8C1A-46B2-88CC-776CB79E741C}" name="個人／構成比" dataDxfId="415"/>
    <tableColumn id="14" xr3:uid="{B0DEFA36-5EFF-4E3F-8D8B-E7A29791F70C}" name="法人／事業所数" totalsRowFunction="sum" totalsRowDxfId="414" dataCellStyle="桁区切り" totalsRowCellStyle="桁区切り"/>
    <tableColumn id="15" xr3:uid="{812B3249-250B-41BA-9986-41ADBE0729AE}" name="法人／構成比" dataDxfId="413"/>
    <tableColumn id="16" xr3:uid="{2AD45B82-F76A-42DF-BEA7-D47169FCBDB6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CD4E7C0-14D7-4BE1-85E8-01924A6107DA}" name="LTBL_30344" displayName="LTBL_30344" ref="B4:I20" totalsRowCount="1">
  <autoFilter ref="B4:I19" xr:uid="{3CD4E7C0-14D7-4BE1-85E8-01924A6107DA}"/>
  <tableColumns count="8">
    <tableColumn id="9" xr3:uid="{21E47BB5-2B58-489C-AC3C-8E5B1B8BBCBA}" name="産業大分類" totalsRowLabel="合計" totalsRowDxfId="251"/>
    <tableColumn id="10" xr3:uid="{95F553A3-5532-4338-BFFA-141204ED7211}" name="総数／事業所数" totalsRowFunction="custom" totalsRowDxfId="250" dataCellStyle="桁区切り" totalsRowCellStyle="桁区切り">
      <totalsRowFormula>SUM(LTBL_30344[総数／事業所数])</totalsRowFormula>
    </tableColumn>
    <tableColumn id="11" xr3:uid="{C4F20755-E1FA-4881-9C8F-D1AD46EEEF66}" name="総数／構成比" dataDxfId="249"/>
    <tableColumn id="12" xr3:uid="{3F6267F4-9DAF-49AE-905C-2548C14E7E01}" name="個人／事業所数" totalsRowFunction="sum" totalsRowDxfId="248" dataCellStyle="桁区切り" totalsRowCellStyle="桁区切り"/>
    <tableColumn id="13" xr3:uid="{F3B0335B-4469-40A8-8A25-1B6543AF52A8}" name="個人／構成比" dataDxfId="247"/>
    <tableColumn id="14" xr3:uid="{F54816B5-E83B-4A3B-9F6C-7F697221352F}" name="法人／事業所数" totalsRowFunction="sum" totalsRowDxfId="246" dataCellStyle="桁区切り" totalsRowCellStyle="桁区切り"/>
    <tableColumn id="15" xr3:uid="{9350CE82-7A1B-4A1E-B0F6-2EE0D63994FA}" name="法人／構成比" dataDxfId="245"/>
    <tableColumn id="16" xr3:uid="{E1F7230E-77F9-40F3-B416-1CD5937FA4DF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FC70898-26AC-4348-828C-A731818D6D11}" name="M_TABLE_30344" displayName="M_TABLE_30344" ref="B23:I46" totalsRowShown="0">
  <autoFilter ref="B23:I46" xr:uid="{8FC70898-26AC-4348-828C-A731818D6D11}"/>
  <tableColumns count="8">
    <tableColumn id="9" xr3:uid="{DEC3218A-5B77-487E-B45E-EE85146DEE0E}" name="産業中分類上位２０"/>
    <tableColumn id="10" xr3:uid="{6E94ED10-4F1C-40AF-AE70-5417FD983983}" name="総数／事業所数" dataCellStyle="桁区切り"/>
    <tableColumn id="11" xr3:uid="{9DDADC02-3950-49AE-B88D-7BD513AE35CB}" name="総数／構成比" dataDxfId="243"/>
    <tableColumn id="12" xr3:uid="{384B9F8A-242D-4EB3-AC57-44D4D764C871}" name="個人／事業所数" dataCellStyle="桁区切り"/>
    <tableColumn id="13" xr3:uid="{A5E59E21-888D-4B74-81C4-8A6883FD53D6}" name="個人／構成比" dataDxfId="242"/>
    <tableColumn id="14" xr3:uid="{F404474E-3B12-4D1F-8E37-4E7A42A2A408}" name="法人／事業所数" dataCellStyle="桁区切り"/>
    <tableColumn id="15" xr3:uid="{10D6EDE5-A908-4FAB-8B13-27089D0667FE}" name="法人／構成比" dataDxfId="241"/>
    <tableColumn id="16" xr3:uid="{6E57D3FB-D834-40D7-9A7F-5621589723D8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914A0A8-B32B-4CFD-9864-A60D387C32D8}" name="S_TABLE_30344" displayName="S_TABLE_30344" ref="B49:I73" totalsRowShown="0">
  <autoFilter ref="B49:I73" xr:uid="{6914A0A8-B32B-4CFD-9864-A60D387C32D8}"/>
  <tableColumns count="8">
    <tableColumn id="9" xr3:uid="{E530BCE6-D063-4FCE-8AB4-4F08E6507FB6}" name="産業小分類上位２０"/>
    <tableColumn id="10" xr3:uid="{06CC21A2-2BDA-4287-98F3-C49531A31F5B}" name="総数／事業所数" dataCellStyle="桁区切り"/>
    <tableColumn id="11" xr3:uid="{DFB7624D-6B45-42AF-A7F3-CCBC768B3AB5}" name="総数／構成比" dataDxfId="240"/>
    <tableColumn id="12" xr3:uid="{6C7D832E-C75B-4E12-9393-58BAD1395ABF}" name="個人／事業所数" dataCellStyle="桁区切り"/>
    <tableColumn id="13" xr3:uid="{9D3D9F77-9C32-41ED-A75A-8D5B318B27BC}" name="個人／構成比" dataDxfId="239"/>
    <tableColumn id="14" xr3:uid="{5827F51A-B718-454A-94A5-0E6A864389D9}" name="法人／事業所数" dataCellStyle="桁区切り"/>
    <tableColumn id="15" xr3:uid="{40651C56-B0FD-47B0-B61A-315D5A165578}" name="法人／構成比" dataDxfId="238"/>
    <tableColumn id="16" xr3:uid="{DEAA2759-C213-4129-9985-5F4C5E95EC02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6EC4236-9F23-4F73-AF4B-2A39FFA81D9A}" name="LTBL_30361" displayName="LTBL_30361" ref="B4:I20" totalsRowCount="1">
  <autoFilter ref="B4:I19" xr:uid="{96EC4236-9F23-4F73-AF4B-2A39FFA81D9A}"/>
  <tableColumns count="8">
    <tableColumn id="9" xr3:uid="{CAFB39E2-11D7-4D30-BC77-EC9F67C018F0}" name="産業大分類" totalsRowLabel="合計" totalsRowDxfId="237"/>
    <tableColumn id="10" xr3:uid="{0F25E3A6-FBF6-40EC-AD6F-B0777A068B46}" name="総数／事業所数" totalsRowFunction="custom" totalsRowDxfId="236" dataCellStyle="桁区切り" totalsRowCellStyle="桁区切り">
      <totalsRowFormula>SUM(LTBL_30361[総数／事業所数])</totalsRowFormula>
    </tableColumn>
    <tableColumn id="11" xr3:uid="{1D0E6BE8-EB3C-4938-915E-E78E46EF47D4}" name="総数／構成比" dataDxfId="235"/>
    <tableColumn id="12" xr3:uid="{B6873062-7ECD-4BC9-92A0-17563DA027CB}" name="個人／事業所数" totalsRowFunction="sum" totalsRowDxfId="234" dataCellStyle="桁区切り" totalsRowCellStyle="桁区切り"/>
    <tableColumn id="13" xr3:uid="{52D19B20-EDDD-4BEF-914D-E23357A7B10E}" name="個人／構成比" dataDxfId="233"/>
    <tableColumn id="14" xr3:uid="{E8223CB4-981C-4132-BD3D-A21007ED8136}" name="法人／事業所数" totalsRowFunction="sum" totalsRowDxfId="232" dataCellStyle="桁区切り" totalsRowCellStyle="桁区切り"/>
    <tableColumn id="15" xr3:uid="{0EC72D7A-B157-4C2D-B564-D457508A9675}" name="法人／構成比" dataDxfId="231"/>
    <tableColumn id="16" xr3:uid="{D39ADA2D-215E-48EE-A9B0-257F3980FD13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CB6DC60-CEED-4ADF-9C09-CCAD8F972155}" name="M_TABLE_30361" displayName="M_TABLE_30361" ref="B23:I44" totalsRowShown="0">
  <autoFilter ref="B23:I44" xr:uid="{7CB6DC60-CEED-4ADF-9C09-CCAD8F972155}"/>
  <tableColumns count="8">
    <tableColumn id="9" xr3:uid="{244472F6-5414-4236-B085-6D57D67B9010}" name="産業中分類上位２０"/>
    <tableColumn id="10" xr3:uid="{53A6B7F7-510F-4168-AD6A-F9980D4B9806}" name="総数／事業所数" dataCellStyle="桁区切り"/>
    <tableColumn id="11" xr3:uid="{997869AB-2FEF-4B68-95C7-89EBB2BBF504}" name="総数／構成比" dataDxfId="229"/>
    <tableColumn id="12" xr3:uid="{5B3838A6-9C39-48B7-A2A1-F01461EC00F9}" name="個人／事業所数" dataCellStyle="桁区切り"/>
    <tableColumn id="13" xr3:uid="{9E808514-3CD2-465A-87C4-B341166C85DD}" name="個人／構成比" dataDxfId="228"/>
    <tableColumn id="14" xr3:uid="{41D0C166-CFEA-45BC-BC02-AAD17BD00FA3}" name="法人／事業所数" dataCellStyle="桁区切り"/>
    <tableColumn id="15" xr3:uid="{1A4428F8-037E-4B3D-A914-A8BD28EFFCDE}" name="法人／構成比" dataDxfId="227"/>
    <tableColumn id="16" xr3:uid="{2CDD4238-996D-4558-949B-A7FC6D95FDC3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60F8A67-79FF-4213-9743-351F6D69DEC2}" name="S_TABLE_30361" displayName="S_TABLE_30361" ref="B47:I70" totalsRowShown="0">
  <autoFilter ref="B47:I70" xr:uid="{960F8A67-79FF-4213-9743-351F6D69DEC2}"/>
  <tableColumns count="8">
    <tableColumn id="9" xr3:uid="{59D4F2B5-D768-4FDD-BCC1-9587E74505F2}" name="産業小分類上位２０"/>
    <tableColumn id="10" xr3:uid="{DC9E05F0-A255-4BF0-A138-78AA576F6F22}" name="総数／事業所数" dataCellStyle="桁区切り"/>
    <tableColumn id="11" xr3:uid="{6A019556-EDAC-49DC-9078-9AED5DED5A31}" name="総数／構成比" dataDxfId="226"/>
    <tableColumn id="12" xr3:uid="{0775E561-2AB5-4BE7-894E-AA30EC26436F}" name="個人／事業所数" dataCellStyle="桁区切り"/>
    <tableColumn id="13" xr3:uid="{975632F9-79E4-4E1F-903A-5CE7002A6706}" name="個人／構成比" dataDxfId="225"/>
    <tableColumn id="14" xr3:uid="{A7A129D1-8B2F-44FC-99A6-699EC99815D1}" name="法人／事業所数" dataCellStyle="桁区切り"/>
    <tableColumn id="15" xr3:uid="{7127EE50-E0A5-4AAC-A685-F3BFDBA3170C}" name="法人／構成比" dataDxfId="224"/>
    <tableColumn id="16" xr3:uid="{F720F74C-53DA-4DC5-BB3F-358F148F413E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2556DE4-5ACC-4321-8D35-397E9D14C328}" name="LTBL_30362" displayName="LTBL_30362" ref="B4:I20" totalsRowCount="1">
  <autoFilter ref="B4:I19" xr:uid="{42556DE4-5ACC-4321-8D35-397E9D14C328}"/>
  <tableColumns count="8">
    <tableColumn id="9" xr3:uid="{EDF90336-7029-4BBD-8EFB-0F98CBC6503B}" name="産業大分類" totalsRowLabel="合計" totalsRowDxfId="223"/>
    <tableColumn id="10" xr3:uid="{013C4344-A58D-4F91-8FDD-3E563642D040}" name="総数／事業所数" totalsRowFunction="custom" totalsRowDxfId="222" dataCellStyle="桁区切り" totalsRowCellStyle="桁区切り">
      <totalsRowFormula>SUM(LTBL_30362[総数／事業所数])</totalsRowFormula>
    </tableColumn>
    <tableColumn id="11" xr3:uid="{7619332E-E4BE-4B8B-B6DE-60E281490C35}" name="総数／構成比" dataDxfId="221"/>
    <tableColumn id="12" xr3:uid="{D33AA64F-B033-4D31-8890-AD6C22994BE1}" name="個人／事業所数" totalsRowFunction="sum" totalsRowDxfId="220" dataCellStyle="桁区切り" totalsRowCellStyle="桁区切り"/>
    <tableColumn id="13" xr3:uid="{1E6C91AD-76E1-4670-9529-0FD43BDEEC3E}" name="個人／構成比" dataDxfId="219"/>
    <tableColumn id="14" xr3:uid="{583678B2-411F-4DA7-867D-7066643E25F6}" name="法人／事業所数" totalsRowFunction="sum" totalsRowDxfId="218" dataCellStyle="桁区切り" totalsRowCellStyle="桁区切り"/>
    <tableColumn id="15" xr3:uid="{65167679-743F-4C89-929A-283AC4412F8A}" name="法人／構成比" dataDxfId="217"/>
    <tableColumn id="16" xr3:uid="{60680E61-612B-4464-933C-9765DC72F2EA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6411CAC-728D-4A6E-A076-AAEA3FD01CEF}" name="M_TABLE_30362" displayName="M_TABLE_30362" ref="B23:I43" totalsRowShown="0">
  <autoFilter ref="B23:I43" xr:uid="{E6411CAC-728D-4A6E-A076-AAEA3FD01CEF}"/>
  <tableColumns count="8">
    <tableColumn id="9" xr3:uid="{60738331-E075-4844-AD95-0BD4052FB390}" name="産業中分類上位２０"/>
    <tableColumn id="10" xr3:uid="{9CA026AD-A6A6-4368-B4C4-72E216ECBA49}" name="総数／事業所数" dataCellStyle="桁区切り"/>
    <tableColumn id="11" xr3:uid="{1A422F0E-6444-4EA2-A7BD-9CAA6074E8C4}" name="総数／構成比" dataDxfId="215"/>
    <tableColumn id="12" xr3:uid="{CEA6AA49-5A8C-4E77-AE6D-78D4D10D6512}" name="個人／事業所数" dataCellStyle="桁区切り"/>
    <tableColumn id="13" xr3:uid="{3E8F0045-7F83-497D-BFA7-E1A33905B779}" name="個人／構成比" dataDxfId="214"/>
    <tableColumn id="14" xr3:uid="{563465C5-5A96-4668-BEF0-FCD3910E24B3}" name="法人／事業所数" dataCellStyle="桁区切り"/>
    <tableColumn id="15" xr3:uid="{A58DC6FE-0BE8-442B-AAB2-C07BC76C4152}" name="法人／構成比" dataDxfId="213"/>
    <tableColumn id="16" xr3:uid="{CDA384B0-B17E-4B08-94B9-1DEB45A3DD36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110DFE1-BB20-47A6-B150-78B027D7B4F6}" name="S_TABLE_30362" displayName="S_TABLE_30362" ref="B46:I68" totalsRowShown="0">
  <autoFilter ref="B46:I68" xr:uid="{7110DFE1-BB20-47A6-B150-78B027D7B4F6}"/>
  <tableColumns count="8">
    <tableColumn id="9" xr3:uid="{FA31FFB7-6AF8-42F5-A42D-6FA1EA227BFE}" name="産業小分類上位２０"/>
    <tableColumn id="10" xr3:uid="{3F5D8C24-F566-4DAC-B57F-D3B3A034A995}" name="総数／事業所数" dataCellStyle="桁区切り"/>
    <tableColumn id="11" xr3:uid="{8F2A5F36-115F-41DC-B2F6-6943E2BF5EEC}" name="総数／構成比" dataDxfId="212"/>
    <tableColumn id="12" xr3:uid="{28F89697-D51B-4B17-A464-6BBC294D36FD}" name="個人／事業所数" dataCellStyle="桁区切り"/>
    <tableColumn id="13" xr3:uid="{872B6A97-3EAB-4E00-B7EE-8FCF92B33E49}" name="個人／構成比" dataDxfId="211"/>
    <tableColumn id="14" xr3:uid="{6618D137-36B8-424E-BD9D-7A82B2CEE03A}" name="法人／事業所数" dataCellStyle="桁区切り"/>
    <tableColumn id="15" xr3:uid="{87B8D5E5-EEC8-4134-88CE-9D4FE7456117}" name="法人／構成比" dataDxfId="210"/>
    <tableColumn id="16" xr3:uid="{441BA66D-3A9D-4235-8861-EAF9FC336F2A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8552556-CAE6-4E12-83B7-677D393F9D3E}" name="LTBL_30366" displayName="LTBL_30366" ref="B4:I20" totalsRowCount="1">
  <autoFilter ref="B4:I19" xr:uid="{28552556-CAE6-4E12-83B7-677D393F9D3E}"/>
  <tableColumns count="8">
    <tableColumn id="9" xr3:uid="{6571EE7D-8C45-4C25-A31F-D84E3A5E228A}" name="産業大分類" totalsRowLabel="合計" totalsRowDxfId="209"/>
    <tableColumn id="10" xr3:uid="{14455CA4-5E1A-41E9-8106-9645701F9067}" name="総数／事業所数" totalsRowFunction="custom" totalsRowDxfId="208" dataCellStyle="桁区切り" totalsRowCellStyle="桁区切り">
      <totalsRowFormula>SUM(LTBL_30366[総数／事業所数])</totalsRowFormula>
    </tableColumn>
    <tableColumn id="11" xr3:uid="{DDAAB742-9C9A-46EA-90E7-4E666BEC22F7}" name="総数／構成比" dataDxfId="207"/>
    <tableColumn id="12" xr3:uid="{16B03E70-EA0B-4781-906A-B1C8037E4764}" name="個人／事業所数" totalsRowFunction="sum" totalsRowDxfId="206" dataCellStyle="桁区切り" totalsRowCellStyle="桁区切り"/>
    <tableColumn id="13" xr3:uid="{85B36666-3C88-479B-86C3-659045A43EC4}" name="個人／構成比" dataDxfId="205"/>
    <tableColumn id="14" xr3:uid="{826BABC8-5D25-4D75-B296-8CB3AC09A70E}" name="法人／事業所数" totalsRowFunction="sum" totalsRowDxfId="204" dataCellStyle="桁区切り" totalsRowCellStyle="桁区切り"/>
    <tableColumn id="15" xr3:uid="{40D3DD88-89DF-4E4F-A836-099CF8A04BCC}" name="法人／構成比" dataDxfId="203"/>
    <tableColumn id="16" xr3:uid="{87EA594E-0E33-47CE-8D5D-D5448C2B25A8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46EBDE-A10A-4B42-B7FD-627BB5767AD4}" name="M_TABLE_30201" displayName="M_TABLE_30201" ref="B23:I43" totalsRowShown="0">
  <autoFilter ref="B23:I43" xr:uid="{D746EBDE-A10A-4B42-B7FD-627BB5767AD4}"/>
  <tableColumns count="8">
    <tableColumn id="9" xr3:uid="{0A197CBA-661F-48A0-9005-1806A8777C94}" name="産業中分類上位２０"/>
    <tableColumn id="10" xr3:uid="{BFCF0C6A-0A61-42FB-8408-0FA572302511}" name="総数／事業所数" dataCellStyle="桁区切り"/>
    <tableColumn id="11" xr3:uid="{4543C056-FFA6-4757-A34E-22211F04ED17}" name="総数／構成比" dataDxfId="411"/>
    <tableColumn id="12" xr3:uid="{D84C7D68-E4DD-471A-A863-E292D47EA3BF}" name="個人／事業所数" dataCellStyle="桁区切り"/>
    <tableColumn id="13" xr3:uid="{D2383464-3A67-4110-B86D-4EB13348FBC7}" name="個人／構成比" dataDxfId="410"/>
    <tableColumn id="14" xr3:uid="{091BCEAC-3C50-41C0-87FB-158994433FA4}" name="法人／事業所数" dataCellStyle="桁区切り"/>
    <tableColumn id="15" xr3:uid="{35CDBF69-E7E4-4AE9-8132-3E903BD04C59}" name="法人／構成比" dataDxfId="409"/>
    <tableColumn id="16" xr3:uid="{A5211A02-59B1-48BF-AC98-C2FDEAACA66D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6EB1315-AA46-4831-AB72-97C146160448}" name="M_TABLE_30366" displayName="M_TABLE_30366" ref="B23:I45" totalsRowShown="0">
  <autoFilter ref="B23:I45" xr:uid="{D6EB1315-AA46-4831-AB72-97C146160448}"/>
  <tableColumns count="8">
    <tableColumn id="9" xr3:uid="{1B2B148E-2A5F-457A-8E96-30740D969B05}" name="産業中分類上位２０"/>
    <tableColumn id="10" xr3:uid="{8DDED021-7A17-4EB2-8030-BDBA3077B145}" name="総数／事業所数" dataCellStyle="桁区切り"/>
    <tableColumn id="11" xr3:uid="{DFA8654F-AE32-4790-9584-4CA285E47E6D}" name="総数／構成比" dataDxfId="201"/>
    <tableColumn id="12" xr3:uid="{6291D0D5-0A29-4898-BB75-8C25D97BF5EE}" name="個人／事業所数" dataCellStyle="桁区切り"/>
    <tableColumn id="13" xr3:uid="{45F95C4A-2C9E-453F-9847-4A4916F38033}" name="個人／構成比" dataDxfId="200"/>
    <tableColumn id="14" xr3:uid="{C7141C90-CC1B-4395-A027-38506B258A8B}" name="法人／事業所数" dataCellStyle="桁区切り"/>
    <tableColumn id="15" xr3:uid="{4E41B85B-6A26-4ECE-9CBC-B0BF8C0A22BC}" name="法人／構成比" dataDxfId="199"/>
    <tableColumn id="16" xr3:uid="{A4D1F8ED-EBE4-4AA3-8E74-ED4D15A57AA8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ABA7A1F-F391-4FF0-9395-13EABA4CDECC}" name="S_TABLE_30366" displayName="S_TABLE_30366" ref="B48:I69" totalsRowShown="0">
  <autoFilter ref="B48:I69" xr:uid="{EABA7A1F-F391-4FF0-9395-13EABA4CDECC}"/>
  <tableColumns count="8">
    <tableColumn id="9" xr3:uid="{8F72BADA-1C32-4049-AFB0-1FDE06578837}" name="産業小分類上位２０"/>
    <tableColumn id="10" xr3:uid="{41CEA956-8021-432B-942C-A2C73BBDDD32}" name="総数／事業所数" dataCellStyle="桁区切り"/>
    <tableColumn id="11" xr3:uid="{D9527A65-80FB-41BC-B89B-4E18F349223A}" name="総数／構成比" dataDxfId="198"/>
    <tableColumn id="12" xr3:uid="{0C23F197-5CBF-4AB1-B9F4-2D7F11A2845B}" name="個人／事業所数" dataCellStyle="桁区切り"/>
    <tableColumn id="13" xr3:uid="{C8880953-EB98-4BEC-A659-A0B0805B8388}" name="個人／構成比" dataDxfId="197"/>
    <tableColumn id="14" xr3:uid="{C6CE18C4-4980-401B-BA95-E267ECE8F750}" name="法人／事業所数" dataCellStyle="桁区切り"/>
    <tableColumn id="15" xr3:uid="{1578CCE7-B566-4EB2-87C5-1782D606C495}" name="法人／構成比" dataDxfId="196"/>
    <tableColumn id="16" xr3:uid="{8CBD04FE-F59B-4B18-AE6A-A92EE76187EF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5AB3E96-8CFE-41AD-8A52-0080D81B06A4}" name="LTBL_30381" displayName="LTBL_30381" ref="B4:I20" totalsRowCount="1">
  <autoFilter ref="B4:I19" xr:uid="{75AB3E96-8CFE-41AD-8A52-0080D81B06A4}"/>
  <tableColumns count="8">
    <tableColumn id="9" xr3:uid="{0640C8DA-C3D6-4ACA-9A26-2B7644847FCA}" name="産業大分類" totalsRowLabel="合計" totalsRowDxfId="195"/>
    <tableColumn id="10" xr3:uid="{A6AFE721-303B-4BDE-93E5-F99BF7E6DA5C}" name="総数／事業所数" totalsRowFunction="custom" totalsRowDxfId="194" dataCellStyle="桁区切り" totalsRowCellStyle="桁区切り">
      <totalsRowFormula>SUM(LTBL_30381[総数／事業所数])</totalsRowFormula>
    </tableColumn>
    <tableColumn id="11" xr3:uid="{5128BB4E-FDC9-4C1D-A24A-43E5209D78DF}" name="総数／構成比" dataDxfId="193"/>
    <tableColumn id="12" xr3:uid="{66CCB89E-0702-4F99-89F7-7CAED798B99E}" name="個人／事業所数" totalsRowFunction="sum" totalsRowDxfId="192" dataCellStyle="桁区切り" totalsRowCellStyle="桁区切り"/>
    <tableColumn id="13" xr3:uid="{8DD7AD76-5195-4CE5-857F-12C300AA0F62}" name="個人／構成比" dataDxfId="191"/>
    <tableColumn id="14" xr3:uid="{EA83CEA3-CCDE-4D76-A90A-BB52FD6423EA}" name="法人／事業所数" totalsRowFunction="sum" totalsRowDxfId="190" dataCellStyle="桁区切り" totalsRowCellStyle="桁区切り"/>
    <tableColumn id="15" xr3:uid="{4F6ECB86-9658-4016-A335-557CACC184EA}" name="法人／構成比" dataDxfId="189"/>
    <tableColumn id="16" xr3:uid="{0F21C9CA-8A80-42A1-8CA8-DD0A864A06D0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71F264F-CDBB-4DD9-8E2B-A559558ECB96}" name="M_TABLE_30381" displayName="M_TABLE_30381" ref="B23:I43" totalsRowShown="0">
  <autoFilter ref="B23:I43" xr:uid="{871F264F-CDBB-4DD9-8E2B-A559558ECB96}"/>
  <tableColumns count="8">
    <tableColumn id="9" xr3:uid="{327F55A5-121E-43B1-96BD-5092E2327691}" name="産業中分類上位２０"/>
    <tableColumn id="10" xr3:uid="{A58F87B1-E0E1-49FB-91FE-79E5F80B91D4}" name="総数／事業所数" dataCellStyle="桁区切り"/>
    <tableColumn id="11" xr3:uid="{0C286CDE-E731-42B8-960A-4B83883EDA79}" name="総数／構成比" dataDxfId="187"/>
    <tableColumn id="12" xr3:uid="{2EEFE399-4FF1-491A-9FAE-E896E26FA642}" name="個人／事業所数" dataCellStyle="桁区切り"/>
    <tableColumn id="13" xr3:uid="{CF68D2E5-AF25-4169-8738-89521F541948}" name="個人／構成比" dataDxfId="186"/>
    <tableColumn id="14" xr3:uid="{453CADD8-656C-475D-A37F-D40AE216CF16}" name="法人／事業所数" dataCellStyle="桁区切り"/>
    <tableColumn id="15" xr3:uid="{01162C05-8EA8-4D40-816B-697B35C57609}" name="法人／構成比" dataDxfId="185"/>
    <tableColumn id="16" xr3:uid="{090FF855-B93A-4434-BA21-6A343D66A278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C1F119F-4E51-4D08-A7E4-4FF13C97FAD2}" name="S_TABLE_30381" displayName="S_TABLE_30381" ref="B46:I67" totalsRowShown="0">
  <autoFilter ref="B46:I67" xr:uid="{6C1F119F-4E51-4D08-A7E4-4FF13C97FAD2}"/>
  <tableColumns count="8">
    <tableColumn id="9" xr3:uid="{922BCDF3-6E88-4668-9DF4-42CD1504D71F}" name="産業小分類上位２０"/>
    <tableColumn id="10" xr3:uid="{73D3E69A-4718-4606-884A-A2A00A308D5E}" name="総数／事業所数" dataCellStyle="桁区切り"/>
    <tableColumn id="11" xr3:uid="{B536AC99-8571-4EB0-B112-E8B685B83B8E}" name="総数／構成比" dataDxfId="184"/>
    <tableColumn id="12" xr3:uid="{755BBD0B-9E43-496E-AF1B-A9F499833F8F}" name="個人／事業所数" dataCellStyle="桁区切り"/>
    <tableColumn id="13" xr3:uid="{EEC6FD78-931F-4513-99F1-D5B5EFD3B1CF}" name="個人／構成比" dataDxfId="183"/>
    <tableColumn id="14" xr3:uid="{4F5E3898-B1DF-4732-8246-F82C917C489A}" name="法人／事業所数" dataCellStyle="桁区切り"/>
    <tableColumn id="15" xr3:uid="{AED841B3-5135-4D64-9F1F-257718076CA6}" name="法人／構成比" dataDxfId="182"/>
    <tableColumn id="16" xr3:uid="{95758225-BAE1-4C01-B9A4-B9D1C8D352FE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93955DA-65DC-446B-AA85-419FAE2F2859}" name="LTBL_30382" displayName="LTBL_30382" ref="B4:I20" totalsRowCount="1">
  <autoFilter ref="B4:I19" xr:uid="{C93955DA-65DC-446B-AA85-419FAE2F2859}"/>
  <tableColumns count="8">
    <tableColumn id="9" xr3:uid="{3F526AE8-7A77-4571-B347-E52E7696EE55}" name="産業大分類" totalsRowLabel="合計" totalsRowDxfId="181"/>
    <tableColumn id="10" xr3:uid="{47C0E846-C452-45BE-86D4-F2FDE3CB577E}" name="総数／事業所数" totalsRowFunction="custom" totalsRowDxfId="180" dataCellStyle="桁区切り" totalsRowCellStyle="桁区切り">
      <totalsRowFormula>SUM(LTBL_30382[総数／事業所数])</totalsRowFormula>
    </tableColumn>
    <tableColumn id="11" xr3:uid="{DAF57E47-A970-4089-BD43-5F2652A94A66}" name="総数／構成比" dataDxfId="179"/>
    <tableColumn id="12" xr3:uid="{568CF95F-F6E4-4E07-A511-F31A1CBB3FE0}" name="個人／事業所数" totalsRowFunction="sum" totalsRowDxfId="178" dataCellStyle="桁区切り" totalsRowCellStyle="桁区切り"/>
    <tableColumn id="13" xr3:uid="{455FF631-62AC-47DA-8668-29B5E7732560}" name="個人／構成比" dataDxfId="177"/>
    <tableColumn id="14" xr3:uid="{BA5FF019-801D-4F32-9228-2FD3885C5170}" name="法人／事業所数" totalsRowFunction="sum" totalsRowDxfId="176" dataCellStyle="桁区切り" totalsRowCellStyle="桁区切り"/>
    <tableColumn id="15" xr3:uid="{C4D1C0C9-C40C-4473-8DC9-6A7BC519A516}" name="法人／構成比" dataDxfId="175"/>
    <tableColumn id="16" xr3:uid="{71EDEE44-668D-4EDE-B612-8B3AB2576750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E572EC0-A1CA-4CAD-A61D-633C0F7E486A}" name="M_TABLE_30382" displayName="M_TABLE_30382" ref="B23:I45" totalsRowShown="0">
  <autoFilter ref="B23:I45" xr:uid="{BE572EC0-A1CA-4CAD-A61D-633C0F7E486A}"/>
  <tableColumns count="8">
    <tableColumn id="9" xr3:uid="{CA044B4E-78D2-4095-9A84-4E3F58DF7DC5}" name="産業中分類上位２０"/>
    <tableColumn id="10" xr3:uid="{CB28089B-638A-40AB-A6C8-0BA83D31E839}" name="総数／事業所数" dataCellStyle="桁区切り"/>
    <tableColumn id="11" xr3:uid="{354144CA-491D-4517-B6BF-7D7669EE3F23}" name="総数／構成比" dataDxfId="173"/>
    <tableColumn id="12" xr3:uid="{49EDC8CA-C3E3-4B26-A5BD-B8785C0BC288}" name="個人／事業所数" dataCellStyle="桁区切り"/>
    <tableColumn id="13" xr3:uid="{BCF65C9B-8118-4444-9A23-1F3796F6AB33}" name="個人／構成比" dataDxfId="172"/>
    <tableColumn id="14" xr3:uid="{D77CAC93-E2F4-47FC-B777-868D07646F3D}" name="法人／事業所数" dataCellStyle="桁区切り"/>
    <tableColumn id="15" xr3:uid="{EB3AD48E-D422-48F4-90F7-504103F7252F}" name="法人／構成比" dataDxfId="171"/>
    <tableColumn id="16" xr3:uid="{DE23C2FB-93A0-4871-ABB9-EC482EDB95E0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064E2EF-8F05-4EC1-AD84-22FBF84EDEB2}" name="S_TABLE_30382" displayName="S_TABLE_30382" ref="B48:I73" totalsRowShown="0">
  <autoFilter ref="B48:I73" xr:uid="{7064E2EF-8F05-4EC1-AD84-22FBF84EDEB2}"/>
  <tableColumns count="8">
    <tableColumn id="9" xr3:uid="{FE6DC987-583B-421D-A7E8-56CB53742546}" name="産業小分類上位２０"/>
    <tableColumn id="10" xr3:uid="{565124DE-1794-4C29-BCC9-4F75D3B652BF}" name="総数／事業所数" dataCellStyle="桁区切り"/>
    <tableColumn id="11" xr3:uid="{87958971-D5BE-46EE-8670-87F1C5060665}" name="総数／構成比" dataDxfId="170"/>
    <tableColumn id="12" xr3:uid="{68357138-32C1-416C-8DFD-B0FAFD98E223}" name="個人／事業所数" dataCellStyle="桁区切り"/>
    <tableColumn id="13" xr3:uid="{7F1E0C5F-E038-4274-BFBD-7686E21773BD}" name="個人／構成比" dataDxfId="169"/>
    <tableColumn id="14" xr3:uid="{EE3FCBE9-502A-4823-899B-48B4A7C0D2C9}" name="法人／事業所数" dataCellStyle="桁区切り"/>
    <tableColumn id="15" xr3:uid="{BB1A934C-8E6B-48AB-8F3E-90F9B58DEB4C}" name="法人／構成比" dataDxfId="168"/>
    <tableColumn id="16" xr3:uid="{7AFCC21C-59B3-4E4D-8168-868D34211A1D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6D886CD-0B82-4C89-8F47-3BDE5A9EC134}" name="LTBL_30383" displayName="LTBL_30383" ref="B4:I20" totalsRowCount="1">
  <autoFilter ref="B4:I19" xr:uid="{B6D886CD-0B82-4C89-8F47-3BDE5A9EC134}"/>
  <tableColumns count="8">
    <tableColumn id="9" xr3:uid="{35AE075A-E09D-4AE3-B1B8-77B786EA48F2}" name="産業大分類" totalsRowLabel="合計" totalsRowDxfId="167"/>
    <tableColumn id="10" xr3:uid="{9883EC41-47F8-4DDA-8BCD-CA4F6B919588}" name="総数／事業所数" totalsRowFunction="custom" totalsRowDxfId="166" dataCellStyle="桁区切り" totalsRowCellStyle="桁区切り">
      <totalsRowFormula>SUM(LTBL_30383[総数／事業所数])</totalsRowFormula>
    </tableColumn>
    <tableColumn id="11" xr3:uid="{1276F432-0E9D-45A0-AF0E-C1130DFD6461}" name="総数／構成比" dataDxfId="165"/>
    <tableColumn id="12" xr3:uid="{9C462103-7B00-4789-AB4E-F8ED8D1B62B6}" name="個人／事業所数" totalsRowFunction="sum" totalsRowDxfId="164" dataCellStyle="桁区切り" totalsRowCellStyle="桁区切り"/>
    <tableColumn id="13" xr3:uid="{29094C46-725F-4205-AF3D-741E824B1683}" name="個人／構成比" dataDxfId="163"/>
    <tableColumn id="14" xr3:uid="{823066C1-3BDE-4FA5-B684-DED5A4CF1DDC}" name="法人／事業所数" totalsRowFunction="sum" totalsRowDxfId="162" dataCellStyle="桁区切り" totalsRowCellStyle="桁区切り"/>
    <tableColumn id="15" xr3:uid="{E905B679-B72E-4660-9A46-7F796FA2E5C1}" name="法人／構成比" dataDxfId="161"/>
    <tableColumn id="16" xr3:uid="{F57BD3EB-C8CA-403D-8C5A-161D6B1D798C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8ED6EA6-668C-4690-89CB-7094895247E6}" name="M_TABLE_30383" displayName="M_TABLE_30383" ref="B23:I51" totalsRowShown="0">
  <autoFilter ref="B23:I51" xr:uid="{F8ED6EA6-668C-4690-89CB-7094895247E6}"/>
  <tableColumns count="8">
    <tableColumn id="9" xr3:uid="{0EAA6AE1-5A02-4735-8391-78E2C72FBB01}" name="産業中分類上位２０"/>
    <tableColumn id="10" xr3:uid="{DC52FC30-3AAF-45DE-A97E-2EABB983685C}" name="総数／事業所数" dataCellStyle="桁区切り"/>
    <tableColumn id="11" xr3:uid="{3C0F494F-7236-47F8-A98C-CEFCF21695FB}" name="総数／構成比" dataDxfId="159"/>
    <tableColumn id="12" xr3:uid="{2B08ED4E-5C19-40D7-AC5B-A389ABDAEA0D}" name="個人／事業所数" dataCellStyle="桁区切り"/>
    <tableColumn id="13" xr3:uid="{2DE61F97-775E-4081-BE23-54259720BFD4}" name="個人／構成比" dataDxfId="158"/>
    <tableColumn id="14" xr3:uid="{F3DFE857-C635-4FF6-9913-20D81B797B8D}" name="法人／事業所数" dataCellStyle="桁区切り"/>
    <tableColumn id="15" xr3:uid="{DBE4C06E-D2F0-4C03-BAA1-147CF9124DB2}" name="法人／構成比" dataDxfId="157"/>
    <tableColumn id="16" xr3:uid="{0E58D4FF-0EAF-4FC1-98F9-0E5D60D0A3F5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567814-4F60-46D5-AADD-E64DEA6B705D}" name="S_TABLE_30201" displayName="S_TABLE_30201" ref="B46:I66" totalsRowShown="0">
  <autoFilter ref="B46:I66" xr:uid="{AF567814-4F60-46D5-AADD-E64DEA6B705D}"/>
  <tableColumns count="8">
    <tableColumn id="9" xr3:uid="{8EFA835C-61BC-4A42-9071-B9C70A86B378}" name="産業小分類上位２０"/>
    <tableColumn id="10" xr3:uid="{1FCE41AB-275A-496F-8583-52C90A4DA329}" name="総数／事業所数" dataCellStyle="桁区切り"/>
    <tableColumn id="11" xr3:uid="{8CDB8E46-FD00-4C27-AF85-FCFDD696C0EA}" name="総数／構成比" dataDxfId="408"/>
    <tableColumn id="12" xr3:uid="{C3806123-C9AE-4609-8592-F16234D9CCBA}" name="個人／事業所数" dataCellStyle="桁区切り"/>
    <tableColumn id="13" xr3:uid="{A06B588E-A22F-462E-9BCB-AEB36312AD23}" name="個人／構成比" dataDxfId="407"/>
    <tableColumn id="14" xr3:uid="{B9CA3F89-C493-4B24-9A6C-8AA6206A295D}" name="法人／事業所数" dataCellStyle="桁区切り"/>
    <tableColumn id="15" xr3:uid="{263C9959-69DF-45E9-95BC-EEDAB21E5EFC}" name="法人／構成比" dataDxfId="406"/>
    <tableColumn id="16" xr3:uid="{73523B8D-7164-4B70-BF09-57902E7C4BD9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15D1FA7-2B56-4BE2-8066-926D2ABF52E3}" name="S_TABLE_30383" displayName="S_TABLE_30383" ref="B54:I81" totalsRowShown="0">
  <autoFilter ref="B54:I81" xr:uid="{415D1FA7-2B56-4BE2-8066-926D2ABF52E3}"/>
  <tableColumns count="8">
    <tableColumn id="9" xr3:uid="{E89B2C83-9E66-44E3-90F1-71CC72BB207A}" name="産業小分類上位２０"/>
    <tableColumn id="10" xr3:uid="{08F38290-6C4E-4AA7-B615-A822F0D045E7}" name="総数／事業所数" dataCellStyle="桁区切り"/>
    <tableColumn id="11" xr3:uid="{F98DEB7D-B27C-4793-BAD6-2CE80C40C217}" name="総数／構成比" dataDxfId="156"/>
    <tableColumn id="12" xr3:uid="{206EE132-4724-4E8B-93A7-5A9EDA85E6B6}" name="個人／事業所数" dataCellStyle="桁区切り"/>
    <tableColumn id="13" xr3:uid="{4F823848-26D7-485E-B864-D7F3600F56B6}" name="個人／構成比" dataDxfId="155"/>
    <tableColumn id="14" xr3:uid="{85BF56FB-AD90-40EE-950B-5105ABD8A3BF}" name="法人／事業所数" dataCellStyle="桁区切り"/>
    <tableColumn id="15" xr3:uid="{0787545D-04DB-4309-9792-D73DF09F6747}" name="法人／構成比" dataDxfId="154"/>
    <tableColumn id="16" xr3:uid="{900C1B6E-873F-4A1F-9F6A-3115D2C2CFA2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1DDFC90-CB03-42CA-A2C3-03BBCE395007}" name="LTBL_30390" displayName="LTBL_30390" ref="B4:I20" totalsRowCount="1">
  <autoFilter ref="B4:I19" xr:uid="{31DDFC90-CB03-42CA-A2C3-03BBCE395007}"/>
  <tableColumns count="8">
    <tableColumn id="9" xr3:uid="{63D8876F-12D3-42AB-ABA9-00EF48670ACC}" name="産業大分類" totalsRowLabel="合計" totalsRowDxfId="153"/>
    <tableColumn id="10" xr3:uid="{8ADFA292-9CAA-4917-8E95-8257A682ACC0}" name="総数／事業所数" totalsRowFunction="custom" totalsRowDxfId="152" dataCellStyle="桁区切り" totalsRowCellStyle="桁区切り">
      <totalsRowFormula>SUM(LTBL_30390[総数／事業所数])</totalsRowFormula>
    </tableColumn>
    <tableColumn id="11" xr3:uid="{BFE548ED-3E47-4AE2-8645-892F30CBCEBB}" name="総数／構成比" dataDxfId="151"/>
    <tableColumn id="12" xr3:uid="{ED637A08-D421-4E45-B545-414BD3501B37}" name="個人／事業所数" totalsRowFunction="sum" totalsRowDxfId="150" dataCellStyle="桁区切り" totalsRowCellStyle="桁区切り"/>
    <tableColumn id="13" xr3:uid="{FBABFB68-0992-4849-A7F2-66402A6028C5}" name="個人／構成比" dataDxfId="149"/>
    <tableColumn id="14" xr3:uid="{33DE7F8A-BA83-46C2-8A6E-7EB4185F820D}" name="法人／事業所数" totalsRowFunction="sum" totalsRowDxfId="148" dataCellStyle="桁区切り" totalsRowCellStyle="桁区切り"/>
    <tableColumn id="15" xr3:uid="{DEC087AB-7BD5-4402-8225-4BBA1689C2CE}" name="法人／構成比" dataDxfId="147"/>
    <tableColumn id="16" xr3:uid="{90C200A5-1AD0-47F9-9C7C-BE55669A6964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37BCFDA-BB5D-4650-9E28-2E527CE6BFC1}" name="M_TABLE_30390" displayName="M_TABLE_30390" ref="B23:I45" totalsRowShown="0">
  <autoFilter ref="B23:I45" xr:uid="{A37BCFDA-BB5D-4650-9E28-2E527CE6BFC1}"/>
  <tableColumns count="8">
    <tableColumn id="9" xr3:uid="{92FE036C-2130-4FE3-9778-474C842AAE9B}" name="産業中分類上位２０"/>
    <tableColumn id="10" xr3:uid="{7828A9C2-D135-4131-9697-BAD209227293}" name="総数／事業所数" dataCellStyle="桁区切り"/>
    <tableColumn id="11" xr3:uid="{58971B60-E25E-41C6-8273-A66423BCFB20}" name="総数／構成比" dataDxfId="145"/>
    <tableColumn id="12" xr3:uid="{BFF55240-2CDA-49C2-A662-C4988B7C989B}" name="個人／事業所数" dataCellStyle="桁区切り"/>
    <tableColumn id="13" xr3:uid="{4EE64FB6-1622-473B-BB43-A268D9C405B7}" name="個人／構成比" dataDxfId="144"/>
    <tableColumn id="14" xr3:uid="{9B13BE8D-BB93-425B-A6EF-E4287AEE8DE1}" name="法人／事業所数" dataCellStyle="桁区切り"/>
    <tableColumn id="15" xr3:uid="{CA0A3D9F-0FBE-4A82-BB7F-24A221C6D2EE}" name="法人／構成比" dataDxfId="143"/>
    <tableColumn id="16" xr3:uid="{CE8C9119-6508-4268-B981-E82D9739CAF9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FDF59F9-180C-494A-93D9-2B0CBC6B018D}" name="S_TABLE_30390" displayName="S_TABLE_30390" ref="B48:I71" totalsRowShown="0">
  <autoFilter ref="B48:I71" xr:uid="{4FDF59F9-180C-494A-93D9-2B0CBC6B018D}"/>
  <tableColumns count="8">
    <tableColumn id="9" xr3:uid="{BA1D36E6-7FBD-4577-A05A-81765C2F7BFC}" name="産業小分類上位２０"/>
    <tableColumn id="10" xr3:uid="{1979A3A7-3351-4A89-9388-92E4E6F60954}" name="総数／事業所数" dataCellStyle="桁区切り"/>
    <tableColumn id="11" xr3:uid="{228F7311-7AC2-42C0-9B74-FC5C195A1F2E}" name="総数／構成比" dataDxfId="142"/>
    <tableColumn id="12" xr3:uid="{18D174E5-E872-4F7C-829B-1953F2432D17}" name="個人／事業所数" dataCellStyle="桁区切り"/>
    <tableColumn id="13" xr3:uid="{FF644FCF-6257-4239-BE73-8D10358C1748}" name="個人／構成比" dataDxfId="141"/>
    <tableColumn id="14" xr3:uid="{7C8177A5-5FED-4064-8670-2FA633318B13}" name="法人／事業所数" dataCellStyle="桁区切り"/>
    <tableColumn id="15" xr3:uid="{9AEBA57E-B7DD-4AE5-9C30-5D444D9A1A59}" name="法人／構成比" dataDxfId="140"/>
    <tableColumn id="16" xr3:uid="{0B8050BF-F861-4D69-96F3-26F8328A7BC1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66840A7-62A3-4251-BF4B-CE38A65B3766}" name="LTBL_30391" displayName="LTBL_30391" ref="B4:I20" totalsRowCount="1">
  <autoFilter ref="B4:I19" xr:uid="{266840A7-62A3-4251-BF4B-CE38A65B3766}"/>
  <tableColumns count="8">
    <tableColumn id="9" xr3:uid="{E37D6371-A7DB-44D2-A79D-0159BDEFED9D}" name="産業大分類" totalsRowLabel="合計" totalsRowDxfId="139"/>
    <tableColumn id="10" xr3:uid="{FE865110-A389-4F78-832B-FC1D424EFC23}" name="総数／事業所数" totalsRowFunction="custom" totalsRowDxfId="138" dataCellStyle="桁区切り" totalsRowCellStyle="桁区切り">
      <totalsRowFormula>SUM(LTBL_30391[総数／事業所数])</totalsRowFormula>
    </tableColumn>
    <tableColumn id="11" xr3:uid="{8E6BD836-3481-47DB-AC52-2CC65DEF676C}" name="総数／構成比" dataDxfId="137"/>
    <tableColumn id="12" xr3:uid="{2877DB5C-E130-44CF-9778-739EACA5A2E5}" name="個人／事業所数" totalsRowFunction="sum" totalsRowDxfId="136" dataCellStyle="桁区切り" totalsRowCellStyle="桁区切り"/>
    <tableColumn id="13" xr3:uid="{D79F3432-C2DE-4B2C-BBB6-94AA48ED356C}" name="個人／構成比" dataDxfId="135"/>
    <tableColumn id="14" xr3:uid="{C9113EF2-95BC-4811-96A6-BA7135062AB8}" name="法人／事業所数" totalsRowFunction="sum" totalsRowDxfId="134" dataCellStyle="桁区切り" totalsRowCellStyle="桁区切り"/>
    <tableColumn id="15" xr3:uid="{58B2071B-37E0-4AC3-9C02-5B557FF6E502}" name="法人／構成比" dataDxfId="133"/>
    <tableColumn id="16" xr3:uid="{2A3BB108-AF1D-440F-AB31-EF55422A00CC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AFA219A-56D7-4C4C-B697-8DB838B61F07}" name="M_TABLE_30391" displayName="M_TABLE_30391" ref="B23:I46" totalsRowShown="0">
  <autoFilter ref="B23:I46" xr:uid="{FAFA219A-56D7-4C4C-B697-8DB838B61F07}"/>
  <tableColumns count="8">
    <tableColumn id="9" xr3:uid="{C8DF05B7-F49B-4FBC-B769-EA105B28A3EE}" name="産業中分類上位２０"/>
    <tableColumn id="10" xr3:uid="{5E5BC371-A710-47CF-83DA-31B21E995C3C}" name="総数／事業所数" dataCellStyle="桁区切り"/>
    <tableColumn id="11" xr3:uid="{E13713D0-49B6-40E8-8382-10EFE0247295}" name="総数／構成比" dataDxfId="131"/>
    <tableColumn id="12" xr3:uid="{4F7A61F8-3AA2-47C6-BC54-9C3F4A79BFB0}" name="個人／事業所数" dataCellStyle="桁区切り"/>
    <tableColumn id="13" xr3:uid="{350CB6B2-E686-48DA-99D9-79C12B80A57E}" name="個人／構成比" dataDxfId="130"/>
    <tableColumn id="14" xr3:uid="{4D8A2ACC-5DF4-4E9F-92F7-50850F5B4DE6}" name="法人／事業所数" dataCellStyle="桁区切り"/>
    <tableColumn id="15" xr3:uid="{3816E383-5DB0-4D0B-8ADA-C88C98991302}" name="法人／構成比" dataDxfId="129"/>
    <tableColumn id="16" xr3:uid="{BF71B9A7-A338-4A60-A98D-F7899005AD4D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26082E02-E620-435B-9872-F375E18E7B25}" name="S_TABLE_30391" displayName="S_TABLE_30391" ref="B49:I76" totalsRowShown="0">
  <autoFilter ref="B49:I76" xr:uid="{26082E02-E620-435B-9872-F375E18E7B25}"/>
  <tableColumns count="8">
    <tableColumn id="9" xr3:uid="{9A116C1D-DE49-42A6-8EBA-DCAE324EE2FD}" name="産業小分類上位２０"/>
    <tableColumn id="10" xr3:uid="{F3F9D52D-7350-4A6C-8614-27FFDB9CE76B}" name="総数／事業所数" dataCellStyle="桁区切り"/>
    <tableColumn id="11" xr3:uid="{4EB3EDBF-68A3-4C37-8E2B-B9A2B1E7259F}" name="総数／構成比" dataDxfId="128"/>
    <tableColumn id="12" xr3:uid="{9374A864-D0CB-4F52-9E05-E05C1C9A8F74}" name="個人／事業所数" dataCellStyle="桁区切り"/>
    <tableColumn id="13" xr3:uid="{44663319-C413-4FC7-B4B9-0087E5095032}" name="個人／構成比" dataDxfId="127"/>
    <tableColumn id="14" xr3:uid="{2D8E9370-1CFB-47D4-8710-04DB442581FC}" name="法人／事業所数" dataCellStyle="桁区切り"/>
    <tableColumn id="15" xr3:uid="{D3258733-7B1E-4707-A3A9-14BE11D1B062}" name="法人／構成比" dataDxfId="126"/>
    <tableColumn id="16" xr3:uid="{2D1FC6B2-4788-41E0-BAB9-753ED6540340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450A2F8-C416-49E9-A3F2-852A824C2092}" name="LTBL_30392" displayName="LTBL_30392" ref="B4:I20" totalsRowCount="1">
  <autoFilter ref="B4:I19" xr:uid="{2450A2F8-C416-49E9-A3F2-852A824C2092}"/>
  <tableColumns count="8">
    <tableColumn id="9" xr3:uid="{09D94487-DFF7-46B0-BA1A-A1E0E0CE388C}" name="産業大分類" totalsRowLabel="合計" totalsRowDxfId="125"/>
    <tableColumn id="10" xr3:uid="{444F407D-DFD1-4069-9FE9-5A06D3FC33D6}" name="総数／事業所数" totalsRowFunction="custom" totalsRowDxfId="124" dataCellStyle="桁区切り" totalsRowCellStyle="桁区切り">
      <totalsRowFormula>SUM(LTBL_30392[総数／事業所数])</totalsRowFormula>
    </tableColumn>
    <tableColumn id="11" xr3:uid="{51224AE9-1693-46B9-BC56-A25D2AF04184}" name="総数／構成比" dataDxfId="123"/>
    <tableColumn id="12" xr3:uid="{E04DEEBD-A59E-40C3-A33B-B507BE6395F3}" name="個人／事業所数" totalsRowFunction="sum" totalsRowDxfId="122" dataCellStyle="桁区切り" totalsRowCellStyle="桁区切り"/>
    <tableColumn id="13" xr3:uid="{80BB5C58-326E-4EA2-8086-09C0B669D157}" name="個人／構成比" dataDxfId="121"/>
    <tableColumn id="14" xr3:uid="{A50E0B59-6F1E-419D-A8B8-CF403A70E6FF}" name="法人／事業所数" totalsRowFunction="sum" totalsRowDxfId="120" dataCellStyle="桁区切り" totalsRowCellStyle="桁区切り"/>
    <tableColumn id="15" xr3:uid="{D25AFD96-BC44-424F-A9C2-2557A9C4E70F}" name="法人／構成比" dataDxfId="119"/>
    <tableColumn id="16" xr3:uid="{1E46C759-44A6-4B50-A9F2-04DEC40CD89B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D3FE0B8-737D-4F31-8853-BC77C21C0443}" name="M_TABLE_30392" displayName="M_TABLE_30392" ref="B23:I46" totalsRowShown="0">
  <autoFilter ref="B23:I46" xr:uid="{CD3FE0B8-737D-4F31-8853-BC77C21C0443}"/>
  <tableColumns count="8">
    <tableColumn id="9" xr3:uid="{A70C88FD-CE13-43D0-ADF3-56B98336ADE7}" name="産業中分類上位２０"/>
    <tableColumn id="10" xr3:uid="{FAFB0DC9-399F-4619-AC4C-480ED695A912}" name="総数／事業所数" dataCellStyle="桁区切り"/>
    <tableColumn id="11" xr3:uid="{6F3A5439-3EFC-4A1F-8A54-4CBFEEB15A75}" name="総数／構成比" dataDxfId="117"/>
    <tableColumn id="12" xr3:uid="{0ECF069A-EA81-400A-B99C-1F3AD2D97E47}" name="個人／事業所数" dataCellStyle="桁区切り"/>
    <tableColumn id="13" xr3:uid="{6D4A5DE7-E60D-4FAE-9421-0B3782B170D7}" name="個人／構成比" dataDxfId="116"/>
    <tableColumn id="14" xr3:uid="{B2273BDA-2186-4776-A4F4-9CC53B453427}" name="法人／事業所数" dataCellStyle="桁区切り"/>
    <tableColumn id="15" xr3:uid="{80296135-62E0-4DEA-8E48-439A0C284C37}" name="法人／構成比" dataDxfId="115"/>
    <tableColumn id="16" xr3:uid="{6D2FF87C-FF51-4957-B693-D642FE8E3E20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6DE5B63-A610-4DF7-A6D3-09B4F022AF19}" name="S_TABLE_30392" displayName="S_TABLE_30392" ref="B49:I74" totalsRowShown="0">
  <autoFilter ref="B49:I74" xr:uid="{B6DE5B63-A610-4DF7-A6D3-09B4F022AF19}"/>
  <tableColumns count="8">
    <tableColumn id="9" xr3:uid="{506C1004-8813-4230-A3D6-0A1014B21D0C}" name="産業小分類上位２０"/>
    <tableColumn id="10" xr3:uid="{1A291F42-1B38-4346-A7D4-04D37F3CF3D1}" name="総数／事業所数" dataCellStyle="桁区切り"/>
    <tableColumn id="11" xr3:uid="{B36B03C8-B2F7-494F-B9A4-8201BF915F45}" name="総数／構成比" dataDxfId="114"/>
    <tableColumn id="12" xr3:uid="{A5D6548A-EB8F-4E29-9FD4-A55A1DA91596}" name="個人／事業所数" dataCellStyle="桁区切り"/>
    <tableColumn id="13" xr3:uid="{06B64811-B7E2-4579-A522-EA3D7759810F}" name="個人／構成比" dataDxfId="113"/>
    <tableColumn id="14" xr3:uid="{2ED6981C-596B-42C7-A035-A0FE6DDF42FF}" name="法人／事業所数" dataCellStyle="桁区切り"/>
    <tableColumn id="15" xr3:uid="{DBA4A101-4AE9-4E9A-A403-C49F5ED845E0}" name="法人／構成比" dataDxfId="112"/>
    <tableColumn id="16" xr3:uid="{66ED49C3-86E3-4C85-91BA-4C669FB715B4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3225D25-184C-422F-ABD7-5B2A9CE748CE}" name="LTBL_30202" displayName="LTBL_30202" ref="B4:I20" totalsRowCount="1">
  <autoFilter ref="B4:I19" xr:uid="{33225D25-184C-422F-ABD7-5B2A9CE748CE}"/>
  <tableColumns count="8">
    <tableColumn id="9" xr3:uid="{E8A8EF5E-F981-4020-80AA-E8C40170F3A6}" name="産業大分類" totalsRowLabel="合計" totalsRowDxfId="405"/>
    <tableColumn id="10" xr3:uid="{F7FF7730-DE8C-4887-BCB3-C4839F1BBD9C}" name="総数／事業所数" totalsRowFunction="custom" totalsRowDxfId="404" dataCellStyle="桁区切り" totalsRowCellStyle="桁区切り">
      <totalsRowFormula>SUM(LTBL_30202[総数／事業所数])</totalsRowFormula>
    </tableColumn>
    <tableColumn id="11" xr3:uid="{C223BA38-EEB9-4E4A-B3DE-9C46DB896482}" name="総数／構成比" dataDxfId="403"/>
    <tableColumn id="12" xr3:uid="{2ED9452F-6D04-4412-80B1-21963867EBFE}" name="個人／事業所数" totalsRowFunction="sum" totalsRowDxfId="402" dataCellStyle="桁区切り" totalsRowCellStyle="桁区切り"/>
    <tableColumn id="13" xr3:uid="{645E75E8-8651-4BA7-BA12-68C9C8E0F841}" name="個人／構成比" dataDxfId="401"/>
    <tableColumn id="14" xr3:uid="{69BAECFF-1A13-4884-A973-F08E22FA3BAA}" name="法人／事業所数" totalsRowFunction="sum" totalsRowDxfId="400" dataCellStyle="桁区切り" totalsRowCellStyle="桁区切り"/>
    <tableColumn id="15" xr3:uid="{3A0539E6-AE2A-49CE-96D3-F3308BC76DE7}" name="法人／構成比" dataDxfId="399"/>
    <tableColumn id="16" xr3:uid="{A6ACB04B-B8C6-4294-8BF7-5FF060D7048F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B7760B6-C9E1-4148-9DF6-ADCC23347312}" name="LTBL_30401" displayName="LTBL_30401" ref="B4:I20" totalsRowCount="1">
  <autoFilter ref="B4:I19" xr:uid="{7B7760B6-C9E1-4148-9DF6-ADCC23347312}"/>
  <tableColumns count="8">
    <tableColumn id="9" xr3:uid="{9D1936D0-10A9-4480-9AAF-FAF7D2DB5887}" name="産業大分類" totalsRowLabel="合計" totalsRowDxfId="111"/>
    <tableColumn id="10" xr3:uid="{C878858F-D076-4EED-8C08-45CC572A1122}" name="総数／事業所数" totalsRowFunction="custom" totalsRowDxfId="110" dataCellStyle="桁区切り" totalsRowCellStyle="桁区切り">
      <totalsRowFormula>SUM(LTBL_30401[総数／事業所数])</totalsRowFormula>
    </tableColumn>
    <tableColumn id="11" xr3:uid="{11D73F5B-127F-40CE-AAEF-2D5084B1C5B9}" name="総数／構成比" dataDxfId="109"/>
    <tableColumn id="12" xr3:uid="{58C3CE57-009A-4781-B2D2-CE6C7F9F96BE}" name="個人／事業所数" totalsRowFunction="sum" totalsRowDxfId="108" dataCellStyle="桁区切り" totalsRowCellStyle="桁区切り"/>
    <tableColumn id="13" xr3:uid="{D2006975-01FC-499A-AB81-179B663705E8}" name="個人／構成比" dataDxfId="107"/>
    <tableColumn id="14" xr3:uid="{92FED956-B9F5-4E65-9EBC-CF0288F6FCAF}" name="法人／事業所数" totalsRowFunction="sum" totalsRowDxfId="106" dataCellStyle="桁区切り" totalsRowCellStyle="桁区切り"/>
    <tableColumn id="15" xr3:uid="{1A71D5B6-1767-4212-869D-7A3FDF4F10EA}" name="法人／構成比" dataDxfId="105"/>
    <tableColumn id="16" xr3:uid="{008EDD6F-5E55-4973-A11B-B96256A73682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557C50D-9621-46D5-A6C7-CE77AFC96245}" name="M_TABLE_30401" displayName="M_TABLE_30401" ref="B23:I43" totalsRowShown="0">
  <autoFilter ref="B23:I43" xr:uid="{3557C50D-9621-46D5-A6C7-CE77AFC96245}"/>
  <tableColumns count="8">
    <tableColumn id="9" xr3:uid="{C7679FD7-E625-4A41-88D5-9CE58AA43C5B}" name="産業中分類上位２０"/>
    <tableColumn id="10" xr3:uid="{94C800C7-9C3F-49F2-9D6A-4E1B0634A9DF}" name="総数／事業所数" dataCellStyle="桁区切り"/>
    <tableColumn id="11" xr3:uid="{61901AB5-6778-4F42-B404-83A0770B9B06}" name="総数／構成比" dataDxfId="103"/>
    <tableColumn id="12" xr3:uid="{F23EED17-264B-43A8-8C30-DD45E31BF6FD}" name="個人／事業所数" dataCellStyle="桁区切り"/>
    <tableColumn id="13" xr3:uid="{8873689A-00E1-4000-AD76-81888F3930C7}" name="個人／構成比" dataDxfId="102"/>
    <tableColumn id="14" xr3:uid="{9296355F-2DF6-40B8-8F32-EECB347EFA4C}" name="法人／事業所数" dataCellStyle="桁区切り"/>
    <tableColumn id="15" xr3:uid="{CE0334B4-AC68-415E-B4C9-2A0A21B5FBD3}" name="法人／構成比" dataDxfId="101"/>
    <tableColumn id="16" xr3:uid="{55072745-C131-4F31-B581-FA634233B2CB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C9425C7-6708-4F95-972E-DC8F80181614}" name="S_TABLE_30401" displayName="S_TABLE_30401" ref="B46:I68" totalsRowShown="0">
  <autoFilter ref="B46:I68" xr:uid="{1C9425C7-6708-4F95-972E-DC8F80181614}"/>
  <tableColumns count="8">
    <tableColumn id="9" xr3:uid="{7EE99594-8238-4A64-A559-DF843743057E}" name="産業小分類上位２０"/>
    <tableColumn id="10" xr3:uid="{A849DE65-AC07-45EE-9C05-46465E7B7A98}" name="総数／事業所数" dataCellStyle="桁区切り"/>
    <tableColumn id="11" xr3:uid="{BD6D94F4-F826-4442-80C1-B1C982670229}" name="総数／構成比" dataDxfId="100"/>
    <tableColumn id="12" xr3:uid="{0AB8EDE9-68B1-4AA7-B3EB-E3872AC22126}" name="個人／事業所数" dataCellStyle="桁区切り"/>
    <tableColumn id="13" xr3:uid="{C659CADE-4229-458F-A0E3-6A5321C81B5C}" name="個人／構成比" dataDxfId="99"/>
    <tableColumn id="14" xr3:uid="{8C946B3E-DC8E-43FA-8309-C17ED713136C}" name="法人／事業所数" dataCellStyle="桁区切り"/>
    <tableColumn id="15" xr3:uid="{82B0A61E-132D-4E53-93D0-494CBF6412B5}" name="法人／構成比" dataDxfId="98"/>
    <tableColumn id="16" xr3:uid="{46CA3E43-2D75-4FC6-9BA4-B9F63B522155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E7C3EFF-AB15-42C0-9FF3-2462F1198360}" name="LTBL_30404" displayName="LTBL_30404" ref="B4:I20" totalsRowCount="1">
  <autoFilter ref="B4:I19" xr:uid="{7E7C3EFF-AB15-42C0-9FF3-2462F1198360}"/>
  <tableColumns count="8">
    <tableColumn id="9" xr3:uid="{300D1419-D8C1-46E2-92BE-A7733725E207}" name="産業大分類" totalsRowLabel="合計" totalsRowDxfId="97"/>
    <tableColumn id="10" xr3:uid="{A76F65C8-C41C-4AB6-882D-A2FDB2301E60}" name="総数／事業所数" totalsRowFunction="custom" totalsRowDxfId="96" dataCellStyle="桁区切り" totalsRowCellStyle="桁区切り">
      <totalsRowFormula>SUM(LTBL_30404[総数／事業所数])</totalsRowFormula>
    </tableColumn>
    <tableColumn id="11" xr3:uid="{08F4BEA4-DD10-477B-B3AC-53D6F809E034}" name="総数／構成比" dataDxfId="95"/>
    <tableColumn id="12" xr3:uid="{32AEEB00-75EE-469E-8F19-65D6B72E2DEF}" name="個人／事業所数" totalsRowFunction="sum" totalsRowDxfId="94" dataCellStyle="桁区切り" totalsRowCellStyle="桁区切り"/>
    <tableColumn id="13" xr3:uid="{95E96B65-FFE5-46E6-B2C5-4BEA7339DFBA}" name="個人／構成比" dataDxfId="93"/>
    <tableColumn id="14" xr3:uid="{16DE8DA6-4675-4BE7-A562-BFB2A8B25209}" name="法人／事業所数" totalsRowFunction="sum" totalsRowDxfId="92" dataCellStyle="桁区切り" totalsRowCellStyle="桁区切り"/>
    <tableColumn id="15" xr3:uid="{B96944C9-D2B9-4029-9C37-00214CCBF266}" name="法人／構成比" dataDxfId="91"/>
    <tableColumn id="16" xr3:uid="{24B5B01B-F6DC-426F-A49E-FA827233B9B4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862AAE6-1D52-41C0-B6E5-13FD78ECB03C}" name="M_TABLE_30404" displayName="M_TABLE_30404" ref="B23:I43" totalsRowShown="0">
  <autoFilter ref="B23:I43" xr:uid="{E862AAE6-1D52-41C0-B6E5-13FD78ECB03C}"/>
  <tableColumns count="8">
    <tableColumn id="9" xr3:uid="{995CFD11-D7BA-47B6-ADEB-9664AC0D50E4}" name="産業中分類上位２０"/>
    <tableColumn id="10" xr3:uid="{C21072AC-39DB-42B5-8EB5-084D7B23A269}" name="総数／事業所数" dataCellStyle="桁区切り"/>
    <tableColumn id="11" xr3:uid="{2CAA0359-7872-4943-B46E-6B9C0C7ADCE4}" name="総数／構成比" dataDxfId="89"/>
    <tableColumn id="12" xr3:uid="{26FA4292-9E3B-47D5-B953-2A7279E66774}" name="個人／事業所数" dataCellStyle="桁区切り"/>
    <tableColumn id="13" xr3:uid="{EC5237BB-9954-40DE-AB60-C5546D513140}" name="個人／構成比" dataDxfId="88"/>
    <tableColumn id="14" xr3:uid="{7BE375B7-F0C4-4A7C-88AF-7B2060266212}" name="法人／事業所数" dataCellStyle="桁区切り"/>
    <tableColumn id="15" xr3:uid="{2D11C1A7-F94E-4B03-BA4A-8C8D9FF10935}" name="法人／構成比" dataDxfId="87"/>
    <tableColumn id="16" xr3:uid="{869A4FAF-4D8D-4274-8DC8-B52D9D29C11C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56ED2586-B877-4333-9D20-5EAB78D736C8}" name="S_TABLE_30404" displayName="S_TABLE_30404" ref="B46:I66" totalsRowShown="0">
  <autoFilter ref="B46:I66" xr:uid="{56ED2586-B877-4333-9D20-5EAB78D736C8}"/>
  <tableColumns count="8">
    <tableColumn id="9" xr3:uid="{8B9E414E-EDA3-4302-B4B7-9B40B75C6934}" name="産業小分類上位２０"/>
    <tableColumn id="10" xr3:uid="{9BFC530A-FFC1-49F3-8C81-112A2D6AF15C}" name="総数／事業所数" dataCellStyle="桁区切り"/>
    <tableColumn id="11" xr3:uid="{DBC82CA1-8A45-4FAE-BEA4-573A9A5228A1}" name="総数／構成比" dataDxfId="86"/>
    <tableColumn id="12" xr3:uid="{D668287D-FE15-48DF-945E-1B8CF16CD62A}" name="個人／事業所数" dataCellStyle="桁区切り"/>
    <tableColumn id="13" xr3:uid="{7598EF84-0A67-422F-AD52-2F13729B31EE}" name="個人／構成比" dataDxfId="85"/>
    <tableColumn id="14" xr3:uid="{FAF46AE6-EDE5-4947-B1AA-C934245CCA24}" name="法人／事業所数" dataCellStyle="桁区切り"/>
    <tableColumn id="15" xr3:uid="{EEAB02CA-52C8-4D56-855F-9F1FC7576112}" name="法人／構成比" dataDxfId="84"/>
    <tableColumn id="16" xr3:uid="{500DD124-4560-4034-8781-0171A45C8E32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3272884F-72D6-4787-92D2-73EB2245864C}" name="LTBL_30406" displayName="LTBL_30406" ref="B4:I20" totalsRowCount="1">
  <autoFilter ref="B4:I19" xr:uid="{3272884F-72D6-4787-92D2-73EB2245864C}"/>
  <tableColumns count="8">
    <tableColumn id="9" xr3:uid="{41835F2F-4E0E-41D4-B21D-5C4D8CE75FCE}" name="産業大分類" totalsRowLabel="合計" totalsRowDxfId="83"/>
    <tableColumn id="10" xr3:uid="{59B897DF-3408-4476-8BDE-0850EDCC5636}" name="総数／事業所数" totalsRowFunction="custom" totalsRowDxfId="82" dataCellStyle="桁区切り" totalsRowCellStyle="桁区切り">
      <totalsRowFormula>SUM(LTBL_30406[総数／事業所数])</totalsRowFormula>
    </tableColumn>
    <tableColumn id="11" xr3:uid="{8B1D8E2C-E0F8-4159-829E-D4DCDFC5A75D}" name="総数／構成比" dataDxfId="81"/>
    <tableColumn id="12" xr3:uid="{460D6239-45C0-4862-A6F5-E84B5ECF2257}" name="個人／事業所数" totalsRowFunction="sum" totalsRowDxfId="80" dataCellStyle="桁区切り" totalsRowCellStyle="桁区切り"/>
    <tableColumn id="13" xr3:uid="{C86021F0-BA0A-4A3A-8C3A-EF5C8784C3B1}" name="個人／構成比" dataDxfId="79"/>
    <tableColumn id="14" xr3:uid="{2BD65EB2-8673-484E-839C-C7B2B386DB55}" name="法人／事業所数" totalsRowFunction="sum" totalsRowDxfId="78" dataCellStyle="桁区切り" totalsRowCellStyle="桁区切り"/>
    <tableColumn id="15" xr3:uid="{AEFB1208-45BF-4702-A42B-C257EC5B5DC5}" name="法人／構成比" dataDxfId="77"/>
    <tableColumn id="16" xr3:uid="{96347940-D15F-47B1-9099-0AA2F7352351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91B3011-1086-4BA4-BD5F-FAA377877F40}" name="M_TABLE_30406" displayName="M_TABLE_30406" ref="B23:I45" totalsRowShown="0">
  <autoFilter ref="B23:I45" xr:uid="{591B3011-1086-4BA4-BD5F-FAA377877F40}"/>
  <tableColumns count="8">
    <tableColumn id="9" xr3:uid="{895D24A2-7A81-4726-8BFC-6E2809A51F41}" name="産業中分類上位２０"/>
    <tableColumn id="10" xr3:uid="{03F973E5-1B20-4EE0-BCB6-292E2CFF4342}" name="総数／事業所数" dataCellStyle="桁区切り"/>
    <tableColumn id="11" xr3:uid="{A605E02B-4545-4E69-937C-8A0E0CBB81DF}" name="総数／構成比" dataDxfId="75"/>
    <tableColumn id="12" xr3:uid="{0626424A-A6F2-47D4-A520-1F2519B7DB3C}" name="個人／事業所数" dataCellStyle="桁区切り"/>
    <tableColumn id="13" xr3:uid="{CF1CA1CF-0E91-4105-A9E2-DF2EB2A76C12}" name="個人／構成比" dataDxfId="74"/>
    <tableColumn id="14" xr3:uid="{14727963-ADC6-423E-B4CA-C6EE0446AF10}" name="法人／事業所数" dataCellStyle="桁区切り"/>
    <tableColumn id="15" xr3:uid="{6D4FA8C0-E20E-48C7-9C70-8939DA2CA7D6}" name="法人／構成比" dataDxfId="73"/>
    <tableColumn id="16" xr3:uid="{4239A80D-3201-4898-9D7C-B7ED44AD6E16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D313F39-DE3C-43AF-B715-100412FB43ED}" name="S_TABLE_30406" displayName="S_TABLE_30406" ref="B48:I68" totalsRowShown="0">
  <autoFilter ref="B48:I68" xr:uid="{BD313F39-DE3C-43AF-B715-100412FB43ED}"/>
  <tableColumns count="8">
    <tableColumn id="9" xr3:uid="{343CAE6A-DAA3-4FC7-B121-3624475DE575}" name="産業小分類上位２０"/>
    <tableColumn id="10" xr3:uid="{C5A60D9F-C17E-40BD-9A3C-A5CA94D72D54}" name="総数／事業所数" dataCellStyle="桁区切り"/>
    <tableColumn id="11" xr3:uid="{9B7AD595-7881-4ECA-9C67-4F79E9FD88DE}" name="総数／構成比" dataDxfId="72"/>
    <tableColumn id="12" xr3:uid="{9BF08757-6CEF-4E04-92C6-D6EA4B06B1AB}" name="個人／事業所数" dataCellStyle="桁区切り"/>
    <tableColumn id="13" xr3:uid="{65CCFDDE-461B-4D18-8CCF-1C0A07104D26}" name="個人／構成比" dataDxfId="71"/>
    <tableColumn id="14" xr3:uid="{31AEFBFB-9E55-431E-A88E-44060423A2F4}" name="法人／事業所数" dataCellStyle="桁区切り"/>
    <tableColumn id="15" xr3:uid="{34E16EFC-902E-4D1A-A129-CE3FB5FDD986}" name="法人／構成比" dataDxfId="70"/>
    <tableColumn id="16" xr3:uid="{0E67143C-C1C4-426C-8587-3B9CD6EB32A8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066F980-23D1-4257-972D-7D0D2B82778F}" name="LTBL_30421" displayName="LTBL_30421" ref="B4:I20" totalsRowCount="1">
  <autoFilter ref="B4:I19" xr:uid="{F066F980-23D1-4257-972D-7D0D2B82778F}"/>
  <tableColumns count="8">
    <tableColumn id="9" xr3:uid="{1FC19769-A7A5-45D7-BB50-8350344C7C45}" name="産業大分類" totalsRowLabel="合計" totalsRowDxfId="69"/>
    <tableColumn id="10" xr3:uid="{17882922-04BC-4A3A-A7CA-EAB54BF3FD33}" name="総数／事業所数" totalsRowFunction="custom" totalsRowDxfId="68" dataCellStyle="桁区切り" totalsRowCellStyle="桁区切り">
      <totalsRowFormula>SUM(LTBL_30421[総数／事業所数])</totalsRowFormula>
    </tableColumn>
    <tableColumn id="11" xr3:uid="{2BBD3B02-0371-4B5B-B27A-2AC5DCC45C8F}" name="総数／構成比" dataDxfId="67"/>
    <tableColumn id="12" xr3:uid="{54D7CA60-9315-42AE-A002-9A9F31E8A7EE}" name="個人／事業所数" totalsRowFunction="sum" totalsRowDxfId="66" dataCellStyle="桁区切り" totalsRowCellStyle="桁区切り"/>
    <tableColumn id="13" xr3:uid="{A98AC2FB-72EA-40D6-8B47-2C12E2F605C6}" name="個人／構成比" dataDxfId="65"/>
    <tableColumn id="14" xr3:uid="{8EED9C1F-57E8-4913-9461-C76343E42A2F}" name="法人／事業所数" totalsRowFunction="sum" totalsRowDxfId="64" dataCellStyle="桁区切り" totalsRowCellStyle="桁区切り"/>
    <tableColumn id="15" xr3:uid="{962BFC53-8045-4B9D-AF8C-D178B5002063}" name="法人／構成比" dataDxfId="63"/>
    <tableColumn id="16" xr3:uid="{1C667F21-B7FF-4BFB-886C-499EBDA7481C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1EAC523-E6B5-4453-B91E-6B1333DADBAF}" name="M_TABLE_30202" displayName="M_TABLE_30202" ref="B23:I44" totalsRowShown="0">
  <autoFilter ref="B23:I44" xr:uid="{21EAC523-E6B5-4453-B91E-6B1333DADBAF}"/>
  <tableColumns count="8">
    <tableColumn id="9" xr3:uid="{D9FEC5F9-D22A-45CA-8D95-ECC442EAA54E}" name="産業中分類上位２０"/>
    <tableColumn id="10" xr3:uid="{14CB4636-C231-431A-9BE6-F0341A475807}" name="総数／事業所数" dataCellStyle="桁区切り"/>
    <tableColumn id="11" xr3:uid="{417D1988-25C1-43A0-8813-B2DEB0C5F303}" name="総数／構成比" dataDxfId="397"/>
    <tableColumn id="12" xr3:uid="{40A66AAC-0E59-4A53-A609-1DC2C71D71C1}" name="個人／事業所数" dataCellStyle="桁区切り"/>
    <tableColumn id="13" xr3:uid="{2E5AC15B-1B0F-4E44-9256-A1CEF2C3BA01}" name="個人／構成比" dataDxfId="396"/>
    <tableColumn id="14" xr3:uid="{F1A8E7E1-1684-48E1-9C79-4D06D91CDA68}" name="法人／事業所数" dataCellStyle="桁区切り"/>
    <tableColumn id="15" xr3:uid="{A1348CD9-963A-483D-B372-DE4A5D6E7539}" name="法人／構成比" dataDxfId="395"/>
    <tableColumn id="16" xr3:uid="{48337500-B3B0-4A8A-9FDC-961D2E71D6FA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938A4373-E3C9-4504-AB82-FD7FBB3E0DE0}" name="M_TABLE_30421" displayName="M_TABLE_30421" ref="B23:I43" totalsRowShown="0">
  <autoFilter ref="B23:I43" xr:uid="{938A4373-E3C9-4504-AB82-FD7FBB3E0DE0}"/>
  <tableColumns count="8">
    <tableColumn id="9" xr3:uid="{555A18B9-4312-4C24-8484-62FB564CFE9E}" name="産業中分類上位２０"/>
    <tableColumn id="10" xr3:uid="{D6500F4C-B3E7-43B9-B18E-9E54EA37E393}" name="総数／事業所数" dataCellStyle="桁区切り"/>
    <tableColumn id="11" xr3:uid="{D98A4C1F-3C66-4FB2-989F-C97467CA2803}" name="総数／構成比" dataDxfId="61"/>
    <tableColumn id="12" xr3:uid="{4CAD538D-3AFC-46A6-A113-83BFCF2967B4}" name="個人／事業所数" dataCellStyle="桁区切り"/>
    <tableColumn id="13" xr3:uid="{714D5224-D7E4-4936-B9F7-6D9826B26689}" name="個人／構成比" dataDxfId="60"/>
    <tableColumn id="14" xr3:uid="{68C9BA3A-0896-4DD1-9008-F3C6A4CBD03B}" name="法人／事業所数" dataCellStyle="桁区切り"/>
    <tableColumn id="15" xr3:uid="{BAA3C71A-132E-4540-8DF9-B7307CBB9F51}" name="法人／構成比" dataDxfId="59"/>
    <tableColumn id="16" xr3:uid="{9918A39E-A3F5-4519-B01B-748CB8E7BA9F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6134204-4622-4A89-9B07-1D7434866EA2}" name="S_TABLE_30421" displayName="S_TABLE_30421" ref="B46:I66" totalsRowShown="0">
  <autoFilter ref="B46:I66" xr:uid="{56134204-4622-4A89-9B07-1D7434866EA2}"/>
  <tableColumns count="8">
    <tableColumn id="9" xr3:uid="{BBC40C0A-BE05-4D4B-B196-6BEB19922F4C}" name="産業小分類上位２０"/>
    <tableColumn id="10" xr3:uid="{E32F8646-870D-4925-A01D-6B308A81FC9E}" name="総数／事業所数" dataCellStyle="桁区切り"/>
    <tableColumn id="11" xr3:uid="{5D49CB5B-2358-4746-AABC-8F022A74F519}" name="総数／構成比" dataDxfId="58"/>
    <tableColumn id="12" xr3:uid="{83A61C7E-9A3B-4396-98A3-409FCAA93A75}" name="個人／事業所数" dataCellStyle="桁区切り"/>
    <tableColumn id="13" xr3:uid="{9CD0DB92-239F-4903-AFDE-3AB5576C79D5}" name="個人／構成比" dataDxfId="57"/>
    <tableColumn id="14" xr3:uid="{1F9CDFFA-D5DC-4E96-ACE7-972B3877246E}" name="法人／事業所数" dataCellStyle="桁区切り"/>
    <tableColumn id="15" xr3:uid="{8902A120-0CCF-4AC1-8E86-2486126F5B60}" name="法人／構成比" dataDxfId="56"/>
    <tableColumn id="16" xr3:uid="{BA639607-01EF-4B99-9F77-135F62CCC9FF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ED22095-7ED3-4E99-B347-2FA689A4C71E}" name="LTBL_30422" displayName="LTBL_30422" ref="B4:I20" totalsRowCount="1">
  <autoFilter ref="B4:I19" xr:uid="{AED22095-7ED3-4E99-B347-2FA689A4C71E}"/>
  <tableColumns count="8">
    <tableColumn id="9" xr3:uid="{23802271-5B30-45D4-BC2B-A072515CED89}" name="産業大分類" totalsRowLabel="合計" totalsRowDxfId="55"/>
    <tableColumn id="10" xr3:uid="{0C02396A-D1FA-4074-90D1-7A3A911AAFA2}" name="総数／事業所数" totalsRowFunction="custom" totalsRowDxfId="54" dataCellStyle="桁区切り" totalsRowCellStyle="桁区切り">
      <totalsRowFormula>SUM(LTBL_30422[総数／事業所数])</totalsRowFormula>
    </tableColumn>
    <tableColumn id="11" xr3:uid="{1A83DEE3-70CC-4A74-9DD0-F718BEB30C19}" name="総数／構成比" dataDxfId="53"/>
    <tableColumn id="12" xr3:uid="{6FE78DD2-0C37-4231-A124-27681A7B95E3}" name="個人／事業所数" totalsRowFunction="sum" totalsRowDxfId="52" dataCellStyle="桁区切り" totalsRowCellStyle="桁区切り"/>
    <tableColumn id="13" xr3:uid="{75F6AC1C-EBAE-44C7-8781-306C924F8C44}" name="個人／構成比" dataDxfId="51"/>
    <tableColumn id="14" xr3:uid="{0A33A262-C148-4158-A74E-C5499BDBA9BE}" name="法人／事業所数" totalsRowFunction="sum" totalsRowDxfId="50" dataCellStyle="桁区切り" totalsRowCellStyle="桁区切り"/>
    <tableColumn id="15" xr3:uid="{C019D74D-210D-4B35-B92B-A78436B42D00}" name="法人／構成比" dataDxfId="49"/>
    <tableColumn id="16" xr3:uid="{9859BD3E-8D32-4A46-9068-364FB6055A78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2A8A291-73DE-42AE-9C4F-DB0B172E85FD}" name="M_TABLE_30422" displayName="M_TABLE_30422" ref="B23:I43" totalsRowShown="0">
  <autoFilter ref="B23:I43" xr:uid="{D2A8A291-73DE-42AE-9C4F-DB0B172E85FD}"/>
  <tableColumns count="8">
    <tableColumn id="9" xr3:uid="{E8CA22CF-8D7A-4559-BDE8-D485F4002677}" name="産業中分類上位２０"/>
    <tableColumn id="10" xr3:uid="{A673EF12-2648-4BC8-A454-99117C98FAB2}" name="総数／事業所数" dataCellStyle="桁区切り"/>
    <tableColumn id="11" xr3:uid="{BD6F3CEA-0224-4861-B053-9E4AC67EE9A0}" name="総数／構成比" dataDxfId="47"/>
    <tableColumn id="12" xr3:uid="{1336B737-9FFA-4C8B-B082-913371AD8B1D}" name="個人／事業所数" dataCellStyle="桁区切り"/>
    <tableColumn id="13" xr3:uid="{3439556E-58CB-4B90-BC77-133F99E61E72}" name="個人／構成比" dataDxfId="46"/>
    <tableColumn id="14" xr3:uid="{AF05FF2F-7F68-4180-9C0D-6A6273EDD686}" name="法人／事業所数" dataCellStyle="桁区切り"/>
    <tableColumn id="15" xr3:uid="{65461778-0BB5-46CE-B62F-31A5B9FFFA0D}" name="法人／構成比" dataDxfId="45"/>
    <tableColumn id="16" xr3:uid="{1A92C6F0-5D9A-4ABA-9F86-E08B71B7BCAF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7E6BC64F-6909-489E-9114-62F8A714C7F9}" name="S_TABLE_30422" displayName="S_TABLE_30422" ref="B46:I73" totalsRowShown="0">
  <autoFilter ref="B46:I73" xr:uid="{7E6BC64F-6909-489E-9114-62F8A714C7F9}"/>
  <tableColumns count="8">
    <tableColumn id="9" xr3:uid="{1C7E27C6-0594-424A-9DBB-9CE14C2F6BB7}" name="産業小分類上位２０"/>
    <tableColumn id="10" xr3:uid="{7599317C-F375-4C8A-84B8-567A64C1443D}" name="総数／事業所数" dataCellStyle="桁区切り"/>
    <tableColumn id="11" xr3:uid="{CE12D688-DB99-4F7A-B2E0-843F75D29DBE}" name="総数／構成比" dataDxfId="44"/>
    <tableColumn id="12" xr3:uid="{AAF8D544-7F4A-4F45-A22D-5DBD43CBB5E8}" name="個人／事業所数" dataCellStyle="桁区切り"/>
    <tableColumn id="13" xr3:uid="{1E2C14DE-B2FA-4359-B554-3C753D127490}" name="個人／構成比" dataDxfId="43"/>
    <tableColumn id="14" xr3:uid="{5B774448-B652-48C8-A712-2FEE1426835B}" name="法人／事業所数" dataCellStyle="桁区切り"/>
    <tableColumn id="15" xr3:uid="{17301B10-B979-42A5-9C59-97E211F68171}" name="法人／構成比" dataDxfId="42"/>
    <tableColumn id="16" xr3:uid="{E53F56FA-3C8A-4E96-96D3-E165A528DDD5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85E5ECB1-0A7E-4E12-82C8-E701DA2C0C1F}" name="LTBL_30424" displayName="LTBL_30424" ref="B4:I20" totalsRowCount="1">
  <autoFilter ref="B4:I19" xr:uid="{85E5ECB1-0A7E-4E12-82C8-E701DA2C0C1F}"/>
  <tableColumns count="8">
    <tableColumn id="9" xr3:uid="{2BD6A1F8-BC29-47CA-9D03-5DDB77249429}" name="産業大分類" totalsRowLabel="合計" totalsRowDxfId="41"/>
    <tableColumn id="10" xr3:uid="{67D8D548-F9D0-4580-90F6-F33B7C5ECF72}" name="総数／事業所数" totalsRowFunction="custom" totalsRowDxfId="40" dataCellStyle="桁区切り" totalsRowCellStyle="桁区切り">
      <totalsRowFormula>SUM(LTBL_30424[総数／事業所数])</totalsRowFormula>
    </tableColumn>
    <tableColumn id="11" xr3:uid="{0C90127C-A7F6-474C-B0FD-B0602B80CF56}" name="総数／構成比" dataDxfId="39"/>
    <tableColumn id="12" xr3:uid="{17AD02BB-ED59-4F9C-A53D-F94F8C7688ED}" name="個人／事業所数" totalsRowFunction="sum" totalsRowDxfId="38" dataCellStyle="桁区切り" totalsRowCellStyle="桁区切り"/>
    <tableColumn id="13" xr3:uid="{E7EC62A5-DFD5-4769-89D3-7D26091951C9}" name="個人／構成比" dataDxfId="37"/>
    <tableColumn id="14" xr3:uid="{FBF72F53-3A68-4300-9AD8-68F67CDF30FD}" name="法人／事業所数" totalsRowFunction="sum" totalsRowDxfId="36" dataCellStyle="桁区切り" totalsRowCellStyle="桁区切り"/>
    <tableColumn id="15" xr3:uid="{A0135FB0-BD64-4822-8BA1-2AFECFEEAC4B}" name="法人／構成比" dataDxfId="35"/>
    <tableColumn id="16" xr3:uid="{DFCC758F-ED35-4AE9-808E-2C098C60BD3A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3B1226B-EDA3-40F3-9BF6-4F9D40081F7C}" name="M_TABLE_30424" displayName="M_TABLE_30424" ref="B23:I50" totalsRowShown="0">
  <autoFilter ref="B23:I50" xr:uid="{73B1226B-EDA3-40F3-9BF6-4F9D40081F7C}"/>
  <tableColumns count="8">
    <tableColumn id="9" xr3:uid="{23C2F1B0-C6A0-46B4-B213-F9F9B7E905D9}" name="産業中分類上位２０"/>
    <tableColumn id="10" xr3:uid="{3EF22130-0EF9-46A3-8AFD-762FB80783AB}" name="総数／事業所数" dataCellStyle="桁区切り"/>
    <tableColumn id="11" xr3:uid="{82E088AD-1FD9-405F-A687-937043D496DE}" name="総数／構成比" dataDxfId="33"/>
    <tableColumn id="12" xr3:uid="{E6B2847B-AEFB-4DB0-B12D-1D7852413358}" name="個人／事業所数" dataCellStyle="桁区切り"/>
    <tableColumn id="13" xr3:uid="{4312F167-3BCA-45EC-8E1C-4A70E5E77AB8}" name="個人／構成比" dataDxfId="32"/>
    <tableColumn id="14" xr3:uid="{DC3EC409-1965-4419-8378-D066BC66E82A}" name="法人／事業所数" dataCellStyle="桁区切り"/>
    <tableColumn id="15" xr3:uid="{AF6BCCB0-2020-4432-809C-9E6C2E0DF149}" name="法人／構成比" dataDxfId="31"/>
    <tableColumn id="16" xr3:uid="{F4315244-2BC8-4944-B985-789F1E2D94D2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8A7B104-5E07-4200-B8D5-6C0098A776F0}" name="S_TABLE_30424" displayName="S_TABLE_30424" ref="B53:I75" totalsRowShown="0">
  <autoFilter ref="B53:I75" xr:uid="{18A7B104-5E07-4200-B8D5-6C0098A776F0}"/>
  <tableColumns count="8">
    <tableColumn id="9" xr3:uid="{0E39927E-E6A4-4459-B993-57C03F17E79E}" name="産業小分類上位２０"/>
    <tableColumn id="10" xr3:uid="{9B25E99C-6449-48BD-AFFD-A2F8D6C79ACA}" name="総数／事業所数" dataCellStyle="桁区切り"/>
    <tableColumn id="11" xr3:uid="{EEBFC56F-F27E-463D-9739-12BDE1791619}" name="総数／構成比" dataDxfId="30"/>
    <tableColumn id="12" xr3:uid="{A15F3967-2CCE-41CD-911C-17A49DB97890}" name="個人／事業所数" dataCellStyle="桁区切り"/>
    <tableColumn id="13" xr3:uid="{AB206FBA-2282-49E0-B1DF-959225C0CC56}" name="個人／構成比" dataDxfId="29"/>
    <tableColumn id="14" xr3:uid="{94A9C901-D002-4911-B66C-16379303C309}" name="法人／事業所数" dataCellStyle="桁区切り"/>
    <tableColumn id="15" xr3:uid="{4F16ACEA-3616-4F0E-833E-A3257B3A531B}" name="法人／構成比" dataDxfId="28"/>
    <tableColumn id="16" xr3:uid="{A262C923-5F38-4C89-9C0C-4CADB90A2A8E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63CCD428-C73E-4E3B-BD84-E4E5A9AD5781}" name="LTBL_30427" displayName="LTBL_30427" ref="B4:I20" totalsRowCount="1">
  <autoFilter ref="B4:I19" xr:uid="{63CCD428-C73E-4E3B-BD84-E4E5A9AD5781}"/>
  <tableColumns count="8">
    <tableColumn id="9" xr3:uid="{43DD4B7B-AED0-4628-8C49-0EC36839ECED}" name="産業大分類" totalsRowLabel="合計" totalsRowDxfId="27"/>
    <tableColumn id="10" xr3:uid="{3DBC05A9-9970-4F82-881E-6F97637BCAD8}" name="総数／事業所数" totalsRowFunction="custom" totalsRowDxfId="26" dataCellStyle="桁区切り" totalsRowCellStyle="桁区切り">
      <totalsRowFormula>SUM(LTBL_30427[総数／事業所数])</totalsRowFormula>
    </tableColumn>
    <tableColumn id="11" xr3:uid="{E90C47FB-0D2C-4735-9A40-3C831D7280F6}" name="総数／構成比" dataDxfId="25"/>
    <tableColumn id="12" xr3:uid="{9F146308-91EB-48E3-B71B-5C9DB507DE40}" name="個人／事業所数" totalsRowFunction="sum" totalsRowDxfId="24" dataCellStyle="桁区切り" totalsRowCellStyle="桁区切り"/>
    <tableColumn id="13" xr3:uid="{7555AF99-C096-4642-ABBF-D8D5046EF06D}" name="個人／構成比" dataDxfId="23"/>
    <tableColumn id="14" xr3:uid="{5FB72946-53F5-49DD-9921-23541631CE70}" name="法人／事業所数" totalsRowFunction="sum" totalsRowDxfId="22" dataCellStyle="桁区切り" totalsRowCellStyle="桁区切り"/>
    <tableColumn id="15" xr3:uid="{5892A4A6-2290-4100-BCBB-FA6A7C445443}" name="法人／構成比" dataDxfId="21"/>
    <tableColumn id="16" xr3:uid="{C1E1A732-13E3-4B71-8C9F-3B1DEEBE01D5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B00899BF-EFD2-4B62-A3FF-1A195A765842}" name="M_TABLE_30427" displayName="M_TABLE_30427" ref="B23:I37" totalsRowShown="0">
  <autoFilter ref="B23:I37" xr:uid="{B00899BF-EFD2-4B62-A3FF-1A195A765842}"/>
  <tableColumns count="8">
    <tableColumn id="9" xr3:uid="{11B3452F-3609-4EBD-B4D0-F1B5FF370B5D}" name="産業中分類上位２０"/>
    <tableColumn id="10" xr3:uid="{50786C7A-A68C-4049-B233-87BAF8C00003}" name="総数／事業所数" dataCellStyle="桁区切り"/>
    <tableColumn id="11" xr3:uid="{3DAF02DD-5AEE-4A01-8958-73C6D9C2CDDC}" name="総数／構成比" dataDxfId="19"/>
    <tableColumn id="12" xr3:uid="{7A5453D2-435D-468C-AFF1-8ED992B9DBC8}" name="個人／事業所数" dataCellStyle="桁区切り"/>
    <tableColumn id="13" xr3:uid="{9D3B0205-6101-4BC2-BC1E-66162C17647E}" name="個人／構成比" dataDxfId="18"/>
    <tableColumn id="14" xr3:uid="{B25F0E96-88E7-45B9-B867-317D5BA5CD6D}" name="法人／事業所数" dataCellStyle="桁区切り"/>
    <tableColumn id="15" xr3:uid="{E8DCD74E-415B-42AE-BA54-7CEC914437E3}" name="法人／構成比" dataDxfId="17"/>
    <tableColumn id="16" xr3:uid="{CA960760-28E4-4FF3-848C-42D0703F079F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76021B7-E7AF-4306-B753-DAC287A898B0}" name="S_TABLE_30202" displayName="S_TABLE_30202" ref="B47:I67" totalsRowShown="0">
  <autoFilter ref="B47:I67" xr:uid="{176021B7-E7AF-4306-B753-DAC287A898B0}"/>
  <tableColumns count="8">
    <tableColumn id="9" xr3:uid="{63B5A0B6-93C2-4E44-B247-3CA3E9BFC89A}" name="産業小分類上位２０"/>
    <tableColumn id="10" xr3:uid="{6D4AB272-2907-4D1D-B839-C41FC9460A05}" name="総数／事業所数" dataCellStyle="桁区切り"/>
    <tableColumn id="11" xr3:uid="{58680CD6-9ABD-4306-881F-142492D34874}" name="総数／構成比" dataDxfId="394"/>
    <tableColumn id="12" xr3:uid="{E93D5411-0A4C-44A7-97D0-D286CBCC11FB}" name="個人／事業所数" dataCellStyle="桁区切り"/>
    <tableColumn id="13" xr3:uid="{335FA8B7-2289-4519-A561-77A84AFCA659}" name="個人／構成比" dataDxfId="393"/>
    <tableColumn id="14" xr3:uid="{6E198AC7-CEE7-4AB5-AD02-2F3B1727FE88}" name="法人／事業所数" dataCellStyle="桁区切り"/>
    <tableColumn id="15" xr3:uid="{61A3C216-AE45-4124-A8C9-E77DD65160DD}" name="法人／構成比" dataDxfId="392"/>
    <tableColumn id="16" xr3:uid="{F8702D2C-5EA2-428B-966B-2311D7B1D4E5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620F2CF-9471-47AE-8F7A-C1EE6E11307F}" name="S_TABLE_30427" displayName="S_TABLE_30427" ref="B40:I56" totalsRowShown="0">
  <autoFilter ref="B40:I56" xr:uid="{6620F2CF-9471-47AE-8F7A-C1EE6E11307F}"/>
  <tableColumns count="8">
    <tableColumn id="9" xr3:uid="{FA4D5182-7858-4387-8B3B-3F380CE3838A}" name="産業小分類上位２０"/>
    <tableColumn id="10" xr3:uid="{5D7E9549-4086-4D75-80B9-754868BEA55D}" name="総数／事業所数" dataCellStyle="桁区切り"/>
    <tableColumn id="11" xr3:uid="{4386508F-26CE-423E-8C82-9F29C1764F68}" name="総数／構成比" dataDxfId="16"/>
    <tableColumn id="12" xr3:uid="{D3F7FA1D-CC0C-4416-9B10-B2FF567D7868}" name="個人／事業所数" dataCellStyle="桁区切り"/>
    <tableColumn id="13" xr3:uid="{77D689E1-AFEA-4DA0-A3E5-EB3E6A9705E4}" name="個人／構成比" dataDxfId="15"/>
    <tableColumn id="14" xr3:uid="{077D6054-A996-4F22-8020-296AB055CB1E}" name="法人／事業所数" dataCellStyle="桁区切り"/>
    <tableColumn id="15" xr3:uid="{5121C4DE-5C26-4E6E-A078-490D5CE70BB6}" name="法人／構成比" dataDxfId="14"/>
    <tableColumn id="16" xr3:uid="{0057FBBC-D8DD-4F72-9563-2B88733B53DB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3971C17-748A-449D-80C3-B10AEEBB271D}" name="LTBL_30428" displayName="LTBL_30428" ref="B4:I20" totalsRowCount="1">
  <autoFilter ref="B4:I19" xr:uid="{13971C17-748A-449D-80C3-B10AEEBB271D}"/>
  <tableColumns count="8">
    <tableColumn id="9" xr3:uid="{ECF54B4D-0D17-49C0-88A3-A6B155095787}" name="産業大分類" totalsRowLabel="合計" totalsRowDxfId="13"/>
    <tableColumn id="10" xr3:uid="{82D9DAC2-8D20-4F7F-BC23-2E6B269AB726}" name="総数／事業所数" totalsRowFunction="custom" totalsRowDxfId="12" dataCellStyle="桁区切り" totalsRowCellStyle="桁区切り">
      <totalsRowFormula>SUM(LTBL_30428[総数／事業所数])</totalsRowFormula>
    </tableColumn>
    <tableColumn id="11" xr3:uid="{D1400FD1-5536-4C0A-B47C-E00CFD86A932}" name="総数／構成比" dataDxfId="11"/>
    <tableColumn id="12" xr3:uid="{EC1A12C7-37F7-478C-AE07-EFEA13C653CD}" name="個人／事業所数" totalsRowFunction="sum" totalsRowDxfId="10" dataCellStyle="桁区切り" totalsRowCellStyle="桁区切り"/>
    <tableColumn id="13" xr3:uid="{441CCB04-0857-4188-ACDB-851B8F80CAA0}" name="個人／構成比" dataDxfId="9"/>
    <tableColumn id="14" xr3:uid="{FACCB5A3-E5BC-4136-B669-37740A7D6DD0}" name="法人／事業所数" totalsRowFunction="sum" totalsRowDxfId="8" dataCellStyle="桁区切り" totalsRowCellStyle="桁区切り"/>
    <tableColumn id="15" xr3:uid="{99613858-8E82-4C31-8076-CA4D1243B26F}" name="法人／構成比" dataDxfId="7"/>
    <tableColumn id="16" xr3:uid="{240C9E71-5F85-400D-B367-A9A9A68CE79F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6BF01D4-AA26-4033-88C4-5E2AB9680C2B}" name="M_TABLE_30428" displayName="M_TABLE_30428" ref="B23:I44" totalsRowShown="0">
  <autoFilter ref="B23:I44" xr:uid="{E6BF01D4-AA26-4033-88C4-5E2AB9680C2B}"/>
  <tableColumns count="8">
    <tableColumn id="9" xr3:uid="{EB6975C0-A07E-4245-9FE6-5BFC348F4066}" name="産業中分類上位２０"/>
    <tableColumn id="10" xr3:uid="{55D56086-575A-48C8-8F06-7BF23CD0FFD9}" name="総数／事業所数" dataCellStyle="桁区切り"/>
    <tableColumn id="11" xr3:uid="{0472F81B-6986-4DAC-94F1-9258B4B3D835}" name="総数／構成比" dataDxfId="5"/>
    <tableColumn id="12" xr3:uid="{7A33B37D-A6C1-4F52-A2E7-F85EC04A609A}" name="個人／事業所数" dataCellStyle="桁区切り"/>
    <tableColumn id="13" xr3:uid="{034FFE59-5943-43C2-8224-F405261F2E8F}" name="個人／構成比" dataDxfId="4"/>
    <tableColumn id="14" xr3:uid="{EFFE9D37-0B1B-43BC-BFD3-A5FB93AF8501}" name="法人／事業所数" dataCellStyle="桁区切り"/>
    <tableColumn id="15" xr3:uid="{B913EFE0-5A49-48D3-AAD7-5D7FC4319D4F}" name="法人／構成比" dataDxfId="3"/>
    <tableColumn id="16" xr3:uid="{2092B9DE-D9FD-4DDA-9CA6-EDF1C7498890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8E839297-4BCA-48AD-B047-8CD678A9AE8B}" name="S_TABLE_30428" displayName="S_TABLE_30428" ref="B47:I70" totalsRowShown="0">
  <autoFilter ref="B47:I70" xr:uid="{8E839297-4BCA-48AD-B047-8CD678A9AE8B}"/>
  <tableColumns count="8">
    <tableColumn id="9" xr3:uid="{40A186C8-306F-4475-BA74-87A06AB98B42}" name="産業小分類上位２０"/>
    <tableColumn id="10" xr3:uid="{391F9F1C-7550-4622-82FE-1E8D1520260F}" name="総数／事業所数" dataCellStyle="桁区切り"/>
    <tableColumn id="11" xr3:uid="{6A7B5506-5CAF-44B7-B355-676D891E1C58}" name="総数／構成比" dataDxfId="2"/>
    <tableColumn id="12" xr3:uid="{EA4F40D7-1A80-4AF7-8AFC-FF60313E5529}" name="個人／事業所数" dataCellStyle="桁区切り"/>
    <tableColumn id="13" xr3:uid="{E065F4E8-53EF-4B2B-BF12-30C654AD2FFB}" name="個人／構成比" dataDxfId="1"/>
    <tableColumn id="14" xr3:uid="{BD5DB793-38E4-4D55-BCA5-9B6D817DB09D}" name="法人／事業所数" dataCellStyle="桁区切り"/>
    <tableColumn id="15" xr3:uid="{3EE29A68-D274-410C-975A-E4F46E0EE129}" name="法人／構成比" dataDxfId="0"/>
    <tableColumn id="16" xr3:uid="{24EA8605-24FB-43EA-8462-55AB7CAF4DD3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0191-6ADC-453D-9327-1EBB44328BE3}">
  <dimension ref="A1:B35"/>
  <sheetViews>
    <sheetView tabSelected="1" workbookViewId="0"/>
  </sheetViews>
  <sheetFormatPr defaultRowHeight="13.2" x14ac:dyDescent="0.2"/>
  <sheetData>
    <row r="1" spans="1:2" x14ac:dyDescent="0.2">
      <c r="A1" t="s">
        <v>263</v>
      </c>
    </row>
    <row r="2" spans="1:2" x14ac:dyDescent="0.2">
      <c r="B2" s="13" t="s">
        <v>197</v>
      </c>
    </row>
    <row r="3" spans="1:2" x14ac:dyDescent="0.2">
      <c r="B3" s="13" t="s">
        <v>104</v>
      </c>
    </row>
    <row r="4" spans="1:2" x14ac:dyDescent="0.2">
      <c r="B4" s="13" t="s">
        <v>195</v>
      </c>
    </row>
    <row r="5" spans="1:2" x14ac:dyDescent="0.2">
      <c r="B5" s="13" t="s">
        <v>232</v>
      </c>
    </row>
    <row r="6" spans="1:2" x14ac:dyDescent="0.2">
      <c r="B6" s="13" t="s">
        <v>233</v>
      </c>
    </row>
    <row r="7" spans="1:2" x14ac:dyDescent="0.2">
      <c r="B7" s="13" t="s">
        <v>234</v>
      </c>
    </row>
    <row r="8" spans="1:2" x14ac:dyDescent="0.2">
      <c r="B8" s="13" t="s">
        <v>235</v>
      </c>
    </row>
    <row r="9" spans="1:2" x14ac:dyDescent="0.2">
      <c r="B9" s="13" t="s">
        <v>236</v>
      </c>
    </row>
    <row r="10" spans="1:2" x14ac:dyDescent="0.2">
      <c r="B10" s="13" t="s">
        <v>237</v>
      </c>
    </row>
    <row r="11" spans="1:2" x14ac:dyDescent="0.2">
      <c r="B11" s="13" t="s">
        <v>238</v>
      </c>
    </row>
    <row r="12" spans="1:2" x14ac:dyDescent="0.2">
      <c r="B12" s="13" t="s">
        <v>239</v>
      </c>
    </row>
    <row r="13" spans="1:2" x14ac:dyDescent="0.2">
      <c r="B13" s="13" t="s">
        <v>240</v>
      </c>
    </row>
    <row r="14" spans="1:2" x14ac:dyDescent="0.2">
      <c r="B14" s="13" t="s">
        <v>241</v>
      </c>
    </row>
    <row r="15" spans="1:2" x14ac:dyDescent="0.2">
      <c r="B15" s="13" t="s">
        <v>242</v>
      </c>
    </row>
    <row r="16" spans="1:2" x14ac:dyDescent="0.2">
      <c r="B16" s="13" t="s">
        <v>243</v>
      </c>
    </row>
    <row r="17" spans="2:2" x14ac:dyDescent="0.2">
      <c r="B17" s="13" t="s">
        <v>244</v>
      </c>
    </row>
    <row r="18" spans="2:2" x14ac:dyDescent="0.2">
      <c r="B18" s="13" t="s">
        <v>245</v>
      </c>
    </row>
    <row r="19" spans="2:2" x14ac:dyDescent="0.2">
      <c r="B19" s="13" t="s">
        <v>246</v>
      </c>
    </row>
    <row r="20" spans="2:2" x14ac:dyDescent="0.2">
      <c r="B20" s="13" t="s">
        <v>247</v>
      </c>
    </row>
    <row r="21" spans="2:2" x14ac:dyDescent="0.2">
      <c r="B21" s="13" t="s">
        <v>248</v>
      </c>
    </row>
    <row r="22" spans="2:2" x14ac:dyDescent="0.2">
      <c r="B22" s="13" t="s">
        <v>249</v>
      </c>
    </row>
    <row r="23" spans="2:2" x14ac:dyDescent="0.2">
      <c r="B23" s="13" t="s">
        <v>250</v>
      </c>
    </row>
    <row r="24" spans="2:2" x14ac:dyDescent="0.2">
      <c r="B24" s="13" t="s">
        <v>251</v>
      </c>
    </row>
    <row r="25" spans="2:2" x14ac:dyDescent="0.2">
      <c r="B25" s="13" t="s">
        <v>252</v>
      </c>
    </row>
    <row r="26" spans="2:2" x14ac:dyDescent="0.2">
      <c r="B26" s="13" t="s">
        <v>253</v>
      </c>
    </row>
    <row r="27" spans="2:2" x14ac:dyDescent="0.2">
      <c r="B27" s="13" t="s">
        <v>254</v>
      </c>
    </row>
    <row r="28" spans="2:2" x14ac:dyDescent="0.2">
      <c r="B28" s="13" t="s">
        <v>255</v>
      </c>
    </row>
    <row r="29" spans="2:2" x14ac:dyDescent="0.2">
      <c r="B29" s="13" t="s">
        <v>256</v>
      </c>
    </row>
    <row r="30" spans="2:2" x14ac:dyDescent="0.2">
      <c r="B30" s="13" t="s">
        <v>257</v>
      </c>
    </row>
    <row r="31" spans="2:2" x14ac:dyDescent="0.2">
      <c r="B31" s="13" t="s">
        <v>258</v>
      </c>
    </row>
    <row r="32" spans="2:2" x14ac:dyDescent="0.2">
      <c r="B32" s="13" t="s">
        <v>259</v>
      </c>
    </row>
    <row r="33" spans="2:2" x14ac:dyDescent="0.2">
      <c r="B33" s="13" t="s">
        <v>260</v>
      </c>
    </row>
    <row r="34" spans="2:2" x14ac:dyDescent="0.2">
      <c r="B34" s="13" t="s">
        <v>261</v>
      </c>
    </row>
    <row r="35" spans="2:2" x14ac:dyDescent="0.2">
      <c r="B35" s="13" t="s">
        <v>262</v>
      </c>
    </row>
  </sheetData>
  <phoneticPr fontId="1"/>
  <hyperlinks>
    <hyperlink ref="B2" location="'産業大分類'!a1" display="産業大分類" xr:uid="{F2CE4781-C151-4A0F-856F-4EE4E775FBCF}"/>
    <hyperlink ref="B3" location="'産業中分類'!a1" display="産業中分類" xr:uid="{C1435470-8385-472F-894E-BE68B7736C05}"/>
    <hyperlink ref="B4" location="'産業小分類'!a1" display="産業小分類" xr:uid="{F73C2483-EBD5-4A67-97FC-9FA91650545E}"/>
    <hyperlink ref="B5" location="'和歌山県'!a1" display="和歌山県" xr:uid="{1FA8F019-1442-45FC-8432-AEB5EBABABF6}"/>
    <hyperlink ref="B6" location="'和歌山市'!a1" display="和歌山市" xr:uid="{3064AAF3-5FD6-457F-8766-F238BFEE3E1B}"/>
    <hyperlink ref="B7" location="'海南市'!a1" display="海南市" xr:uid="{5A27EE22-C40C-44D5-9DD4-5DFBBD5BA127}"/>
    <hyperlink ref="B8" location="'橋本市'!a1" display="橋本市" xr:uid="{0389FD29-CC74-463B-99DA-2B53DEAF36AF}"/>
    <hyperlink ref="B9" location="'有田市'!a1" display="有田市" xr:uid="{987C702E-786C-43FE-8A2C-A3FBA2850801}"/>
    <hyperlink ref="B10" location="'御坊市'!a1" display="御坊市" xr:uid="{AD06D81B-51FC-4787-8FD3-1CE6D7AC9D29}"/>
    <hyperlink ref="B11" location="'田辺市'!a1" display="田辺市" xr:uid="{26BA9DC0-AA1C-4881-8023-DD68A0028C23}"/>
    <hyperlink ref="B12" location="'新宮市'!a1" display="新宮市" xr:uid="{0A2BEDE3-4249-426A-A06C-C670BA120CD8}"/>
    <hyperlink ref="B13" location="'紀の川市'!a1" display="紀の川市" xr:uid="{35B89281-9302-424B-9A19-BEEE31E0F063}"/>
    <hyperlink ref="B14" location="'岩出市'!a1" display="岩出市" xr:uid="{68986681-0ADB-478E-A4F5-576264F7CD9E}"/>
    <hyperlink ref="B15" location="'海草郡紀美野町'!a1" display="海草郡紀美野町" xr:uid="{EDC2CF25-2D05-4C06-A28F-44BC6597313A}"/>
    <hyperlink ref="B16" location="'伊都郡かつらぎ町'!a1" display="伊都郡かつらぎ町" xr:uid="{B396586C-AF9C-4349-B708-F538CEBAF46E}"/>
    <hyperlink ref="B17" location="'伊都郡九度山町'!a1" display="伊都郡九度山町" xr:uid="{F17B9AFB-3F2D-427E-BF97-17A5F4372913}"/>
    <hyperlink ref="B18" location="'伊都郡高野町'!a1" display="伊都郡高野町" xr:uid="{2791D899-5440-42B3-A539-66B2A27CECC2}"/>
    <hyperlink ref="B19" location="'有田郡湯浅町'!a1" display="有田郡湯浅町" xr:uid="{75C15F20-7C31-4921-9597-0EBB7B6D546F}"/>
    <hyperlink ref="B20" location="'有田郡広川町'!a1" display="有田郡広川町" xr:uid="{16822288-499F-4F45-A112-6C5F9A9F563E}"/>
    <hyperlink ref="B21" location="'有田郡有田川町'!a1" display="有田郡有田川町" xr:uid="{1EBF06CC-4BC7-4169-A3A3-E6E806ED9A5F}"/>
    <hyperlink ref="B22" location="'日高郡美浜町'!a1" display="日高郡美浜町" xr:uid="{10341EB8-6520-4CAE-9B50-B7B5A674DFB7}"/>
    <hyperlink ref="B23" location="'日高郡日高町'!a1" display="日高郡日高町" xr:uid="{D76BF7F5-5F2B-4778-A05E-A91C5D56B040}"/>
    <hyperlink ref="B24" location="'日高郡由良町'!a1" display="日高郡由良町" xr:uid="{2DC70EE7-702C-4042-AEE0-67D2149B3EC8}"/>
    <hyperlink ref="B25" location="'日高郡印南町'!a1" display="日高郡印南町" xr:uid="{FF559D7C-969A-468A-A8FB-2E2DC5A3F657}"/>
    <hyperlink ref="B26" location="'日高郡みなべ町'!a1" display="日高郡みなべ町" xr:uid="{39C58354-49AC-40CB-8269-AD8E8FF51BE7}"/>
    <hyperlink ref="B27" location="'日高郡日高川町'!a1" display="日高郡日高川町" xr:uid="{96C0DB64-837D-4432-867F-1CAFEBB75636}"/>
    <hyperlink ref="B28" location="'西牟婁郡白浜町'!a1" display="西牟婁郡白浜町" xr:uid="{5C0FCC23-49C4-43DF-B003-B1D223E58B97}"/>
    <hyperlink ref="B29" location="'西牟婁郡上富田町'!a1" display="西牟婁郡上富田町" xr:uid="{AC93BAF1-A0B9-4270-BB12-3C057DF0DE30}"/>
    <hyperlink ref="B30" location="'西牟婁郡すさみ町'!a1" display="西牟婁郡すさみ町" xr:uid="{711634DE-3B2F-455F-BF4B-C12AAFA4984B}"/>
    <hyperlink ref="B31" location="'東牟婁郡那智勝浦町'!a1" display="東牟婁郡那智勝浦町" xr:uid="{BB175BA4-C015-48A5-9C60-CE059C460FD4}"/>
    <hyperlink ref="B32" location="'東牟婁郡太地町'!a1" display="東牟婁郡太地町" xr:uid="{25E85F73-899F-4652-AE0B-C7F9562A8A00}"/>
    <hyperlink ref="B33" location="'東牟婁郡古座川町'!a1" display="東牟婁郡古座川町" xr:uid="{FC5CB977-0EDC-4FC1-8CD8-C877315421B9}"/>
    <hyperlink ref="B34" location="'東牟婁郡北山村'!a1" display="東牟婁郡北山村" xr:uid="{0EB541E3-5120-491E-916F-A1458F78177F}"/>
    <hyperlink ref="B35" location="'東牟婁郡串本町'!a1" display="東牟婁郡串本町" xr:uid="{E9B84B17-8A4D-4B9C-8C7D-70C1A00044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9A1E-42E6-41F4-90BC-BD0117CA7B28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123</v>
      </c>
      <c r="D6" s="8">
        <v>11.18</v>
      </c>
      <c r="E6" s="12">
        <v>72</v>
      </c>
      <c r="F6" s="8">
        <v>9.07</v>
      </c>
      <c r="G6" s="12">
        <v>51</v>
      </c>
      <c r="H6" s="8">
        <v>17.47</v>
      </c>
      <c r="I6" s="12">
        <v>0</v>
      </c>
    </row>
    <row r="7" spans="2:9" ht="15" customHeight="1" x14ac:dyDescent="0.2">
      <c r="B7" t="s">
        <v>33</v>
      </c>
      <c r="C7" s="12">
        <v>52</v>
      </c>
      <c r="D7" s="8">
        <v>4.7300000000000004</v>
      </c>
      <c r="E7" s="12">
        <v>29</v>
      </c>
      <c r="F7" s="8">
        <v>3.65</v>
      </c>
      <c r="G7" s="12">
        <v>23</v>
      </c>
      <c r="H7" s="8">
        <v>7.88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4</v>
      </c>
      <c r="D9" s="8">
        <v>0.36</v>
      </c>
      <c r="E9" s="12">
        <v>0</v>
      </c>
      <c r="F9" s="8">
        <v>0</v>
      </c>
      <c r="G9" s="12">
        <v>4</v>
      </c>
      <c r="H9" s="8">
        <v>1.37</v>
      </c>
      <c r="I9" s="12">
        <v>0</v>
      </c>
    </row>
    <row r="10" spans="2:9" ht="15" customHeight="1" x14ac:dyDescent="0.2">
      <c r="B10" t="s">
        <v>36</v>
      </c>
      <c r="C10" s="12">
        <v>5</v>
      </c>
      <c r="D10" s="8">
        <v>0.45</v>
      </c>
      <c r="E10" s="12">
        <v>0</v>
      </c>
      <c r="F10" s="8">
        <v>0</v>
      </c>
      <c r="G10" s="12">
        <v>5</v>
      </c>
      <c r="H10" s="8">
        <v>1.71</v>
      </c>
      <c r="I10" s="12">
        <v>0</v>
      </c>
    </row>
    <row r="11" spans="2:9" ht="15" customHeight="1" x14ac:dyDescent="0.2">
      <c r="B11" t="s">
        <v>37</v>
      </c>
      <c r="C11" s="12">
        <v>330</v>
      </c>
      <c r="D11" s="8">
        <v>30</v>
      </c>
      <c r="E11" s="12">
        <v>242</v>
      </c>
      <c r="F11" s="8">
        <v>30.48</v>
      </c>
      <c r="G11" s="12">
        <v>88</v>
      </c>
      <c r="H11" s="8">
        <v>30.14</v>
      </c>
      <c r="I11" s="12">
        <v>0</v>
      </c>
    </row>
    <row r="12" spans="2:9" ht="15" customHeight="1" x14ac:dyDescent="0.2">
      <c r="B12" t="s">
        <v>38</v>
      </c>
      <c r="C12" s="12">
        <v>8</v>
      </c>
      <c r="D12" s="8">
        <v>0.73</v>
      </c>
      <c r="E12" s="12">
        <v>2</v>
      </c>
      <c r="F12" s="8">
        <v>0.25</v>
      </c>
      <c r="G12" s="12">
        <v>6</v>
      </c>
      <c r="H12" s="8">
        <v>2.0499999999999998</v>
      </c>
      <c r="I12" s="12">
        <v>0</v>
      </c>
    </row>
    <row r="13" spans="2:9" ht="15" customHeight="1" x14ac:dyDescent="0.2">
      <c r="B13" t="s">
        <v>39</v>
      </c>
      <c r="C13" s="12">
        <v>89</v>
      </c>
      <c r="D13" s="8">
        <v>8.09</v>
      </c>
      <c r="E13" s="12">
        <v>59</v>
      </c>
      <c r="F13" s="8">
        <v>7.43</v>
      </c>
      <c r="G13" s="12">
        <v>30</v>
      </c>
      <c r="H13" s="8">
        <v>10.27</v>
      </c>
      <c r="I13" s="12">
        <v>0</v>
      </c>
    </row>
    <row r="14" spans="2:9" ht="15" customHeight="1" x14ac:dyDescent="0.2">
      <c r="B14" t="s">
        <v>40</v>
      </c>
      <c r="C14" s="12">
        <v>55</v>
      </c>
      <c r="D14" s="8">
        <v>5</v>
      </c>
      <c r="E14" s="12">
        <v>42</v>
      </c>
      <c r="F14" s="8">
        <v>5.29</v>
      </c>
      <c r="G14" s="12">
        <v>13</v>
      </c>
      <c r="H14" s="8">
        <v>4.45</v>
      </c>
      <c r="I14" s="12">
        <v>0</v>
      </c>
    </row>
    <row r="15" spans="2:9" ht="15" customHeight="1" x14ac:dyDescent="0.2">
      <c r="B15" t="s">
        <v>41</v>
      </c>
      <c r="C15" s="12">
        <v>165</v>
      </c>
      <c r="D15" s="8">
        <v>15</v>
      </c>
      <c r="E15" s="12">
        <v>150</v>
      </c>
      <c r="F15" s="8">
        <v>18.89</v>
      </c>
      <c r="G15" s="12">
        <v>14</v>
      </c>
      <c r="H15" s="8">
        <v>4.79</v>
      </c>
      <c r="I15" s="12">
        <v>0</v>
      </c>
    </row>
    <row r="16" spans="2:9" ht="15" customHeight="1" x14ac:dyDescent="0.2">
      <c r="B16" t="s">
        <v>42</v>
      </c>
      <c r="C16" s="12">
        <v>134</v>
      </c>
      <c r="D16" s="8">
        <v>12.18</v>
      </c>
      <c r="E16" s="12">
        <v>116</v>
      </c>
      <c r="F16" s="8">
        <v>14.61</v>
      </c>
      <c r="G16" s="12">
        <v>16</v>
      </c>
      <c r="H16" s="8">
        <v>5.48</v>
      </c>
      <c r="I16" s="12">
        <v>1</v>
      </c>
    </row>
    <row r="17" spans="2:9" ht="15" customHeight="1" x14ac:dyDescent="0.2">
      <c r="B17" t="s">
        <v>43</v>
      </c>
      <c r="C17" s="12">
        <v>41</v>
      </c>
      <c r="D17" s="8">
        <v>3.73</v>
      </c>
      <c r="E17" s="12">
        <v>33</v>
      </c>
      <c r="F17" s="8">
        <v>4.16</v>
      </c>
      <c r="G17" s="12">
        <v>6</v>
      </c>
      <c r="H17" s="8">
        <v>2.0499999999999998</v>
      </c>
      <c r="I17" s="12">
        <v>1</v>
      </c>
    </row>
    <row r="18" spans="2:9" ht="15" customHeight="1" x14ac:dyDescent="0.2">
      <c r="B18" t="s">
        <v>44</v>
      </c>
      <c r="C18" s="12">
        <v>53</v>
      </c>
      <c r="D18" s="8">
        <v>4.82</v>
      </c>
      <c r="E18" s="12">
        <v>31</v>
      </c>
      <c r="F18" s="8">
        <v>3.9</v>
      </c>
      <c r="G18" s="12">
        <v>15</v>
      </c>
      <c r="H18" s="8">
        <v>5.14</v>
      </c>
      <c r="I18" s="12">
        <v>2</v>
      </c>
    </row>
    <row r="19" spans="2:9" ht="15" customHeight="1" x14ac:dyDescent="0.2">
      <c r="B19" t="s">
        <v>45</v>
      </c>
      <c r="C19" s="12">
        <v>41</v>
      </c>
      <c r="D19" s="8">
        <v>3.73</v>
      </c>
      <c r="E19" s="12">
        <v>18</v>
      </c>
      <c r="F19" s="8">
        <v>2.27</v>
      </c>
      <c r="G19" s="12">
        <v>21</v>
      </c>
      <c r="H19" s="8">
        <v>7.19</v>
      </c>
      <c r="I19" s="12">
        <v>1</v>
      </c>
    </row>
    <row r="20" spans="2:9" ht="15" customHeight="1" x14ac:dyDescent="0.2">
      <c r="B20" s="9" t="s">
        <v>198</v>
      </c>
      <c r="C20" s="12">
        <f>SUM(LTBL_30205[総数／事業所数])</f>
        <v>1100</v>
      </c>
      <c r="E20" s="12">
        <f>SUBTOTAL(109,LTBL_30205[個人／事業所数])</f>
        <v>794</v>
      </c>
      <c r="G20" s="12">
        <f>SUBTOTAL(109,LTBL_30205[法人／事業所数])</f>
        <v>292</v>
      </c>
      <c r="I20" s="12">
        <f>SUBTOTAL(109,LTBL_30205[法人以外の団体／事業所数])</f>
        <v>5</v>
      </c>
    </row>
    <row r="21" spans="2:9" ht="15" customHeight="1" x14ac:dyDescent="0.2">
      <c r="E21" s="11">
        <f>LTBL_30205[[#Totals],[個人／事業所数]]/LTBL_30205[[#Totals],[総数／事業所数]]</f>
        <v>0.7218181818181818</v>
      </c>
      <c r="G21" s="11">
        <f>LTBL_30205[[#Totals],[法人／事業所数]]/LTBL_30205[[#Totals],[総数／事業所数]]</f>
        <v>0.26545454545454544</v>
      </c>
      <c r="I21" s="11">
        <f>LTBL_30205[[#Totals],[法人以外の団体／事業所数]]/LTBL_30205[[#Totals],[総数／事業所数]]</f>
        <v>4.5454545454545452E-3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149</v>
      </c>
      <c r="D24" s="8">
        <v>13.55</v>
      </c>
      <c r="E24" s="12">
        <v>140</v>
      </c>
      <c r="F24" s="8">
        <v>17.63</v>
      </c>
      <c r="G24" s="12">
        <v>9</v>
      </c>
      <c r="H24" s="8">
        <v>3.08</v>
      </c>
      <c r="I24" s="12">
        <v>0</v>
      </c>
    </row>
    <row r="25" spans="2:9" ht="15" customHeight="1" x14ac:dyDescent="0.2">
      <c r="B25" t="s">
        <v>64</v>
      </c>
      <c r="C25" s="12">
        <v>132</v>
      </c>
      <c r="D25" s="8">
        <v>12</v>
      </c>
      <c r="E25" s="12">
        <v>92</v>
      </c>
      <c r="F25" s="8">
        <v>11.59</v>
      </c>
      <c r="G25" s="12">
        <v>40</v>
      </c>
      <c r="H25" s="8">
        <v>13.7</v>
      </c>
      <c r="I25" s="12">
        <v>0</v>
      </c>
    </row>
    <row r="26" spans="2:9" ht="15" customHeight="1" x14ac:dyDescent="0.2">
      <c r="B26" t="s">
        <v>69</v>
      </c>
      <c r="C26" s="12">
        <v>107</v>
      </c>
      <c r="D26" s="8">
        <v>9.73</v>
      </c>
      <c r="E26" s="12">
        <v>99</v>
      </c>
      <c r="F26" s="8">
        <v>12.47</v>
      </c>
      <c r="G26" s="12">
        <v>8</v>
      </c>
      <c r="H26" s="8">
        <v>2.74</v>
      </c>
      <c r="I26" s="12">
        <v>0</v>
      </c>
    </row>
    <row r="27" spans="2:9" ht="15" customHeight="1" x14ac:dyDescent="0.2">
      <c r="B27" t="s">
        <v>62</v>
      </c>
      <c r="C27" s="12">
        <v>76</v>
      </c>
      <c r="D27" s="8">
        <v>6.91</v>
      </c>
      <c r="E27" s="12">
        <v>66</v>
      </c>
      <c r="F27" s="8">
        <v>8.31</v>
      </c>
      <c r="G27" s="12">
        <v>10</v>
      </c>
      <c r="H27" s="8">
        <v>3.42</v>
      </c>
      <c r="I27" s="12">
        <v>0</v>
      </c>
    </row>
    <row r="28" spans="2:9" ht="15" customHeight="1" x14ac:dyDescent="0.2">
      <c r="B28" t="s">
        <v>65</v>
      </c>
      <c r="C28" s="12">
        <v>75</v>
      </c>
      <c r="D28" s="8">
        <v>6.82</v>
      </c>
      <c r="E28" s="12">
        <v>58</v>
      </c>
      <c r="F28" s="8">
        <v>7.3</v>
      </c>
      <c r="G28" s="12">
        <v>17</v>
      </c>
      <c r="H28" s="8">
        <v>5.82</v>
      </c>
      <c r="I28" s="12">
        <v>0</v>
      </c>
    </row>
    <row r="29" spans="2:9" ht="15" customHeight="1" x14ac:dyDescent="0.2">
      <c r="B29" t="s">
        <v>54</v>
      </c>
      <c r="C29" s="12">
        <v>49</v>
      </c>
      <c r="D29" s="8">
        <v>4.45</v>
      </c>
      <c r="E29" s="12">
        <v>22</v>
      </c>
      <c r="F29" s="8">
        <v>2.77</v>
      </c>
      <c r="G29" s="12">
        <v>27</v>
      </c>
      <c r="H29" s="8">
        <v>9.25</v>
      </c>
      <c r="I29" s="12">
        <v>0</v>
      </c>
    </row>
    <row r="30" spans="2:9" ht="15" customHeight="1" x14ac:dyDescent="0.2">
      <c r="B30" t="s">
        <v>55</v>
      </c>
      <c r="C30" s="12">
        <v>47</v>
      </c>
      <c r="D30" s="8">
        <v>4.2699999999999996</v>
      </c>
      <c r="E30" s="12">
        <v>37</v>
      </c>
      <c r="F30" s="8">
        <v>4.66</v>
      </c>
      <c r="G30" s="12">
        <v>10</v>
      </c>
      <c r="H30" s="8">
        <v>3.42</v>
      </c>
      <c r="I30" s="12">
        <v>0</v>
      </c>
    </row>
    <row r="31" spans="2:9" ht="15" customHeight="1" x14ac:dyDescent="0.2">
      <c r="B31" t="s">
        <v>63</v>
      </c>
      <c r="C31" s="12">
        <v>43</v>
      </c>
      <c r="D31" s="8">
        <v>3.91</v>
      </c>
      <c r="E31" s="12">
        <v>37</v>
      </c>
      <c r="F31" s="8">
        <v>4.66</v>
      </c>
      <c r="G31" s="12">
        <v>6</v>
      </c>
      <c r="H31" s="8">
        <v>2.0499999999999998</v>
      </c>
      <c r="I31" s="12">
        <v>0</v>
      </c>
    </row>
    <row r="32" spans="2:9" ht="15" customHeight="1" x14ac:dyDescent="0.2">
      <c r="B32" t="s">
        <v>70</v>
      </c>
      <c r="C32" s="12">
        <v>41</v>
      </c>
      <c r="D32" s="8">
        <v>3.73</v>
      </c>
      <c r="E32" s="12">
        <v>33</v>
      </c>
      <c r="F32" s="8">
        <v>4.16</v>
      </c>
      <c r="G32" s="12">
        <v>6</v>
      </c>
      <c r="H32" s="8">
        <v>2.0499999999999998</v>
      </c>
      <c r="I32" s="12">
        <v>1</v>
      </c>
    </row>
    <row r="33" spans="2:9" ht="15" customHeight="1" x14ac:dyDescent="0.2">
      <c r="B33" t="s">
        <v>61</v>
      </c>
      <c r="C33" s="12">
        <v>34</v>
      </c>
      <c r="D33" s="8">
        <v>3.09</v>
      </c>
      <c r="E33" s="12">
        <v>27</v>
      </c>
      <c r="F33" s="8">
        <v>3.4</v>
      </c>
      <c r="G33" s="12">
        <v>7</v>
      </c>
      <c r="H33" s="8">
        <v>2.4</v>
      </c>
      <c r="I33" s="12">
        <v>0</v>
      </c>
    </row>
    <row r="34" spans="2:9" ht="15" customHeight="1" x14ac:dyDescent="0.2">
      <c r="B34" t="s">
        <v>71</v>
      </c>
      <c r="C34" s="12">
        <v>32</v>
      </c>
      <c r="D34" s="8">
        <v>2.91</v>
      </c>
      <c r="E34" s="12">
        <v>31</v>
      </c>
      <c r="F34" s="8">
        <v>3.9</v>
      </c>
      <c r="G34" s="12">
        <v>1</v>
      </c>
      <c r="H34" s="8">
        <v>0.34</v>
      </c>
      <c r="I34" s="12">
        <v>0</v>
      </c>
    </row>
    <row r="35" spans="2:9" ht="15" customHeight="1" x14ac:dyDescent="0.2">
      <c r="B35" t="s">
        <v>66</v>
      </c>
      <c r="C35" s="12">
        <v>30</v>
      </c>
      <c r="D35" s="8">
        <v>2.73</v>
      </c>
      <c r="E35" s="12">
        <v>26</v>
      </c>
      <c r="F35" s="8">
        <v>3.27</v>
      </c>
      <c r="G35" s="12">
        <v>4</v>
      </c>
      <c r="H35" s="8">
        <v>1.37</v>
      </c>
      <c r="I35" s="12">
        <v>0</v>
      </c>
    </row>
    <row r="36" spans="2:9" ht="15" customHeight="1" x14ac:dyDescent="0.2">
      <c r="B36" t="s">
        <v>56</v>
      </c>
      <c r="C36" s="12">
        <v>27</v>
      </c>
      <c r="D36" s="8">
        <v>2.4500000000000002</v>
      </c>
      <c r="E36" s="12">
        <v>13</v>
      </c>
      <c r="F36" s="8">
        <v>1.64</v>
      </c>
      <c r="G36" s="12">
        <v>14</v>
      </c>
      <c r="H36" s="8">
        <v>4.79</v>
      </c>
      <c r="I36" s="12">
        <v>0</v>
      </c>
    </row>
    <row r="37" spans="2:9" ht="15" customHeight="1" x14ac:dyDescent="0.2">
      <c r="B37" t="s">
        <v>67</v>
      </c>
      <c r="C37" s="12">
        <v>25</v>
      </c>
      <c r="D37" s="8">
        <v>2.27</v>
      </c>
      <c r="E37" s="12">
        <v>16</v>
      </c>
      <c r="F37" s="8">
        <v>2.02</v>
      </c>
      <c r="G37" s="12">
        <v>9</v>
      </c>
      <c r="H37" s="8">
        <v>3.08</v>
      </c>
      <c r="I37" s="12">
        <v>0</v>
      </c>
    </row>
    <row r="38" spans="2:9" ht="15" customHeight="1" x14ac:dyDescent="0.2">
      <c r="B38" t="s">
        <v>72</v>
      </c>
      <c r="C38" s="12">
        <v>21</v>
      </c>
      <c r="D38" s="8">
        <v>1.91</v>
      </c>
      <c r="E38" s="12">
        <v>0</v>
      </c>
      <c r="F38" s="8">
        <v>0</v>
      </c>
      <c r="G38" s="12">
        <v>14</v>
      </c>
      <c r="H38" s="8">
        <v>4.79</v>
      </c>
      <c r="I38" s="12">
        <v>2</v>
      </c>
    </row>
    <row r="39" spans="2:9" ht="15" customHeight="1" x14ac:dyDescent="0.2">
      <c r="B39" t="s">
        <v>73</v>
      </c>
      <c r="C39" s="12">
        <v>16</v>
      </c>
      <c r="D39" s="8">
        <v>1.45</v>
      </c>
      <c r="E39" s="12">
        <v>14</v>
      </c>
      <c r="F39" s="8">
        <v>1.76</v>
      </c>
      <c r="G39" s="12">
        <v>2</v>
      </c>
      <c r="H39" s="8">
        <v>0.68</v>
      </c>
      <c r="I39" s="12">
        <v>0</v>
      </c>
    </row>
    <row r="40" spans="2:9" ht="15" customHeight="1" x14ac:dyDescent="0.2">
      <c r="B40" t="s">
        <v>79</v>
      </c>
      <c r="C40" s="12">
        <v>15</v>
      </c>
      <c r="D40" s="8">
        <v>1.36</v>
      </c>
      <c r="E40" s="12">
        <v>8</v>
      </c>
      <c r="F40" s="8">
        <v>1.01</v>
      </c>
      <c r="G40" s="12">
        <v>7</v>
      </c>
      <c r="H40" s="8">
        <v>2.4</v>
      </c>
      <c r="I40" s="12">
        <v>0</v>
      </c>
    </row>
    <row r="41" spans="2:9" ht="15" customHeight="1" x14ac:dyDescent="0.2">
      <c r="B41" t="s">
        <v>59</v>
      </c>
      <c r="C41" s="12">
        <v>14</v>
      </c>
      <c r="D41" s="8">
        <v>1.27</v>
      </c>
      <c r="E41" s="12">
        <v>3</v>
      </c>
      <c r="F41" s="8">
        <v>0.38</v>
      </c>
      <c r="G41" s="12">
        <v>11</v>
      </c>
      <c r="H41" s="8">
        <v>3.77</v>
      </c>
      <c r="I41" s="12">
        <v>0</v>
      </c>
    </row>
    <row r="42" spans="2:9" ht="15" customHeight="1" x14ac:dyDescent="0.2">
      <c r="B42" t="s">
        <v>75</v>
      </c>
      <c r="C42" s="12">
        <v>14</v>
      </c>
      <c r="D42" s="8">
        <v>1.27</v>
      </c>
      <c r="E42" s="12">
        <v>8</v>
      </c>
      <c r="F42" s="8">
        <v>1.01</v>
      </c>
      <c r="G42" s="12">
        <v>5</v>
      </c>
      <c r="H42" s="8">
        <v>1.71</v>
      </c>
      <c r="I42" s="12">
        <v>0</v>
      </c>
    </row>
    <row r="43" spans="2:9" ht="15" customHeight="1" x14ac:dyDescent="0.2">
      <c r="B43" t="s">
        <v>57</v>
      </c>
      <c r="C43" s="12">
        <v>13</v>
      </c>
      <c r="D43" s="8">
        <v>1.18</v>
      </c>
      <c r="E43" s="12">
        <v>8</v>
      </c>
      <c r="F43" s="8">
        <v>1.01</v>
      </c>
      <c r="G43" s="12">
        <v>5</v>
      </c>
      <c r="H43" s="8">
        <v>1.71</v>
      </c>
      <c r="I43" s="12">
        <v>0</v>
      </c>
    </row>
    <row r="44" spans="2:9" ht="15" customHeight="1" x14ac:dyDescent="0.2">
      <c r="B44" t="s">
        <v>80</v>
      </c>
      <c r="C44" s="12">
        <v>13</v>
      </c>
      <c r="D44" s="8">
        <v>1.18</v>
      </c>
      <c r="E44" s="12">
        <v>9</v>
      </c>
      <c r="F44" s="8">
        <v>1.1299999999999999</v>
      </c>
      <c r="G44" s="12">
        <v>3</v>
      </c>
      <c r="H44" s="8">
        <v>1.03</v>
      </c>
      <c r="I44" s="12">
        <v>1</v>
      </c>
    </row>
    <row r="47" spans="2:9" ht="33" customHeight="1" x14ac:dyDescent="0.2">
      <c r="B47" t="s">
        <v>200</v>
      </c>
      <c r="C47" s="10" t="s">
        <v>47</v>
      </c>
      <c r="D47" s="10" t="s">
        <v>48</v>
      </c>
      <c r="E47" s="10" t="s">
        <v>49</v>
      </c>
      <c r="F47" s="10" t="s">
        <v>50</v>
      </c>
      <c r="G47" s="10" t="s">
        <v>51</v>
      </c>
      <c r="H47" s="10" t="s">
        <v>52</v>
      </c>
      <c r="I47" s="10" t="s">
        <v>53</v>
      </c>
    </row>
    <row r="48" spans="2:9" ht="15" customHeight="1" x14ac:dyDescent="0.2">
      <c r="B48" t="s">
        <v>120</v>
      </c>
      <c r="C48" s="12">
        <v>56</v>
      </c>
      <c r="D48" s="8">
        <v>5.09</v>
      </c>
      <c r="E48" s="12">
        <v>55</v>
      </c>
      <c r="F48" s="8">
        <v>6.93</v>
      </c>
      <c r="G48" s="12">
        <v>1</v>
      </c>
      <c r="H48" s="8">
        <v>0.34</v>
      </c>
      <c r="I48" s="12">
        <v>0</v>
      </c>
    </row>
    <row r="49" spans="2:9" ht="15" customHeight="1" x14ac:dyDescent="0.2">
      <c r="B49" t="s">
        <v>111</v>
      </c>
      <c r="C49" s="12">
        <v>46</v>
      </c>
      <c r="D49" s="8">
        <v>4.18</v>
      </c>
      <c r="E49" s="12">
        <v>38</v>
      </c>
      <c r="F49" s="8">
        <v>4.79</v>
      </c>
      <c r="G49" s="12">
        <v>8</v>
      </c>
      <c r="H49" s="8">
        <v>2.74</v>
      </c>
      <c r="I49" s="12">
        <v>0</v>
      </c>
    </row>
    <row r="50" spans="2:9" ht="15" customHeight="1" x14ac:dyDescent="0.2">
      <c r="B50" t="s">
        <v>118</v>
      </c>
      <c r="C50" s="12">
        <v>45</v>
      </c>
      <c r="D50" s="8">
        <v>4.09</v>
      </c>
      <c r="E50" s="12">
        <v>42</v>
      </c>
      <c r="F50" s="8">
        <v>5.29</v>
      </c>
      <c r="G50" s="12">
        <v>3</v>
      </c>
      <c r="H50" s="8">
        <v>1.03</v>
      </c>
      <c r="I50" s="12">
        <v>0</v>
      </c>
    </row>
    <row r="51" spans="2:9" ht="15" customHeight="1" x14ac:dyDescent="0.2">
      <c r="B51" t="s">
        <v>112</v>
      </c>
      <c r="C51" s="12">
        <v>34</v>
      </c>
      <c r="D51" s="8">
        <v>3.09</v>
      </c>
      <c r="E51" s="12">
        <v>28</v>
      </c>
      <c r="F51" s="8">
        <v>3.53</v>
      </c>
      <c r="G51" s="12">
        <v>6</v>
      </c>
      <c r="H51" s="8">
        <v>2.0499999999999998</v>
      </c>
      <c r="I51" s="12">
        <v>0</v>
      </c>
    </row>
    <row r="52" spans="2:9" ht="15" customHeight="1" x14ac:dyDescent="0.2">
      <c r="B52" t="s">
        <v>116</v>
      </c>
      <c r="C52" s="12">
        <v>33</v>
      </c>
      <c r="D52" s="8">
        <v>3</v>
      </c>
      <c r="E52" s="12">
        <v>32</v>
      </c>
      <c r="F52" s="8">
        <v>4.03</v>
      </c>
      <c r="G52" s="12">
        <v>1</v>
      </c>
      <c r="H52" s="8">
        <v>0.34</v>
      </c>
      <c r="I52" s="12">
        <v>0</v>
      </c>
    </row>
    <row r="53" spans="2:9" ht="15" customHeight="1" x14ac:dyDescent="0.2">
      <c r="B53" t="s">
        <v>119</v>
      </c>
      <c r="C53" s="12">
        <v>31</v>
      </c>
      <c r="D53" s="8">
        <v>2.82</v>
      </c>
      <c r="E53" s="12">
        <v>29</v>
      </c>
      <c r="F53" s="8">
        <v>3.65</v>
      </c>
      <c r="G53" s="12">
        <v>2</v>
      </c>
      <c r="H53" s="8">
        <v>0.68</v>
      </c>
      <c r="I53" s="12">
        <v>0</v>
      </c>
    </row>
    <row r="54" spans="2:9" ht="15" customHeight="1" x14ac:dyDescent="0.2">
      <c r="B54" t="s">
        <v>117</v>
      </c>
      <c r="C54" s="12">
        <v>27</v>
      </c>
      <c r="D54" s="8">
        <v>2.4500000000000002</v>
      </c>
      <c r="E54" s="12">
        <v>27</v>
      </c>
      <c r="F54" s="8">
        <v>3.4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113</v>
      </c>
      <c r="C55" s="12">
        <v>26</v>
      </c>
      <c r="D55" s="8">
        <v>2.36</v>
      </c>
      <c r="E55" s="12">
        <v>25</v>
      </c>
      <c r="F55" s="8">
        <v>3.15</v>
      </c>
      <c r="G55" s="12">
        <v>1</v>
      </c>
      <c r="H55" s="8">
        <v>0.34</v>
      </c>
      <c r="I55" s="12">
        <v>0</v>
      </c>
    </row>
    <row r="56" spans="2:9" ht="15" customHeight="1" x14ac:dyDescent="0.2">
      <c r="B56" t="s">
        <v>123</v>
      </c>
      <c r="C56" s="12">
        <v>26</v>
      </c>
      <c r="D56" s="8">
        <v>2.36</v>
      </c>
      <c r="E56" s="12">
        <v>25</v>
      </c>
      <c r="F56" s="8">
        <v>3.15</v>
      </c>
      <c r="G56" s="12">
        <v>1</v>
      </c>
      <c r="H56" s="8">
        <v>0.34</v>
      </c>
      <c r="I56" s="12">
        <v>0</v>
      </c>
    </row>
    <row r="57" spans="2:9" ht="15" customHeight="1" x14ac:dyDescent="0.2">
      <c r="B57" t="s">
        <v>108</v>
      </c>
      <c r="C57" s="12">
        <v>24</v>
      </c>
      <c r="D57" s="8">
        <v>2.1800000000000002</v>
      </c>
      <c r="E57" s="12">
        <v>22</v>
      </c>
      <c r="F57" s="8">
        <v>2.77</v>
      </c>
      <c r="G57" s="12">
        <v>2</v>
      </c>
      <c r="H57" s="8">
        <v>0.68</v>
      </c>
      <c r="I57" s="12">
        <v>0</v>
      </c>
    </row>
    <row r="58" spans="2:9" ht="15" customHeight="1" x14ac:dyDescent="0.2">
      <c r="B58" t="s">
        <v>105</v>
      </c>
      <c r="C58" s="12">
        <v>23</v>
      </c>
      <c r="D58" s="8">
        <v>2.09</v>
      </c>
      <c r="E58" s="12">
        <v>10</v>
      </c>
      <c r="F58" s="8">
        <v>1.26</v>
      </c>
      <c r="G58" s="12">
        <v>13</v>
      </c>
      <c r="H58" s="8">
        <v>4.45</v>
      </c>
      <c r="I58" s="12">
        <v>0</v>
      </c>
    </row>
    <row r="59" spans="2:9" ht="15" customHeight="1" x14ac:dyDescent="0.2">
      <c r="B59" t="s">
        <v>115</v>
      </c>
      <c r="C59" s="12">
        <v>23</v>
      </c>
      <c r="D59" s="8">
        <v>2.09</v>
      </c>
      <c r="E59" s="12">
        <v>21</v>
      </c>
      <c r="F59" s="8">
        <v>2.64</v>
      </c>
      <c r="G59" s="12">
        <v>2</v>
      </c>
      <c r="H59" s="8">
        <v>0.68</v>
      </c>
      <c r="I59" s="12">
        <v>0</v>
      </c>
    </row>
    <row r="60" spans="2:9" ht="15" customHeight="1" x14ac:dyDescent="0.2">
      <c r="B60" t="s">
        <v>122</v>
      </c>
      <c r="C60" s="12">
        <v>21</v>
      </c>
      <c r="D60" s="8">
        <v>1.91</v>
      </c>
      <c r="E60" s="12">
        <v>16</v>
      </c>
      <c r="F60" s="8">
        <v>2.02</v>
      </c>
      <c r="G60" s="12">
        <v>4</v>
      </c>
      <c r="H60" s="8">
        <v>1.37</v>
      </c>
      <c r="I60" s="12">
        <v>1</v>
      </c>
    </row>
    <row r="61" spans="2:9" ht="15" customHeight="1" x14ac:dyDescent="0.2">
      <c r="B61" t="s">
        <v>135</v>
      </c>
      <c r="C61" s="12">
        <v>20</v>
      </c>
      <c r="D61" s="8">
        <v>1.82</v>
      </c>
      <c r="E61" s="12">
        <v>17</v>
      </c>
      <c r="F61" s="8">
        <v>2.14</v>
      </c>
      <c r="G61" s="12">
        <v>3</v>
      </c>
      <c r="H61" s="8">
        <v>1.03</v>
      </c>
      <c r="I61" s="12">
        <v>0</v>
      </c>
    </row>
    <row r="62" spans="2:9" ht="15" customHeight="1" x14ac:dyDescent="0.2">
      <c r="B62" t="s">
        <v>107</v>
      </c>
      <c r="C62" s="12">
        <v>20</v>
      </c>
      <c r="D62" s="8">
        <v>1.82</v>
      </c>
      <c r="E62" s="12">
        <v>17</v>
      </c>
      <c r="F62" s="8">
        <v>2.14</v>
      </c>
      <c r="G62" s="12">
        <v>3</v>
      </c>
      <c r="H62" s="8">
        <v>1.03</v>
      </c>
      <c r="I62" s="12">
        <v>0</v>
      </c>
    </row>
    <row r="63" spans="2:9" ht="15" customHeight="1" x14ac:dyDescent="0.2">
      <c r="B63" t="s">
        <v>109</v>
      </c>
      <c r="C63" s="12">
        <v>19</v>
      </c>
      <c r="D63" s="8">
        <v>1.73</v>
      </c>
      <c r="E63" s="12">
        <v>13</v>
      </c>
      <c r="F63" s="8">
        <v>1.64</v>
      </c>
      <c r="G63" s="12">
        <v>6</v>
      </c>
      <c r="H63" s="8">
        <v>2.0499999999999998</v>
      </c>
      <c r="I63" s="12">
        <v>0</v>
      </c>
    </row>
    <row r="64" spans="2:9" ht="15" customHeight="1" x14ac:dyDescent="0.2">
      <c r="B64" t="s">
        <v>121</v>
      </c>
      <c r="C64" s="12">
        <v>19</v>
      </c>
      <c r="D64" s="8">
        <v>1.73</v>
      </c>
      <c r="E64" s="12">
        <v>17</v>
      </c>
      <c r="F64" s="8">
        <v>2.14</v>
      </c>
      <c r="G64" s="12">
        <v>2</v>
      </c>
      <c r="H64" s="8">
        <v>0.68</v>
      </c>
      <c r="I64" s="12">
        <v>0</v>
      </c>
    </row>
    <row r="65" spans="2:9" ht="15" customHeight="1" x14ac:dyDescent="0.2">
      <c r="B65" t="s">
        <v>136</v>
      </c>
      <c r="C65" s="12">
        <v>18</v>
      </c>
      <c r="D65" s="8">
        <v>1.64</v>
      </c>
      <c r="E65" s="12">
        <v>17</v>
      </c>
      <c r="F65" s="8">
        <v>2.14</v>
      </c>
      <c r="G65" s="12">
        <v>1</v>
      </c>
      <c r="H65" s="8">
        <v>0.34</v>
      </c>
      <c r="I65" s="12">
        <v>0</v>
      </c>
    </row>
    <row r="66" spans="2:9" ht="15" customHeight="1" x14ac:dyDescent="0.2">
      <c r="B66" t="s">
        <v>114</v>
      </c>
      <c r="C66" s="12">
        <v>18</v>
      </c>
      <c r="D66" s="8">
        <v>1.64</v>
      </c>
      <c r="E66" s="12">
        <v>10</v>
      </c>
      <c r="F66" s="8">
        <v>1.26</v>
      </c>
      <c r="G66" s="12">
        <v>8</v>
      </c>
      <c r="H66" s="8">
        <v>2.74</v>
      </c>
      <c r="I66" s="12">
        <v>0</v>
      </c>
    </row>
    <row r="67" spans="2:9" ht="15" customHeight="1" x14ac:dyDescent="0.2">
      <c r="B67" t="s">
        <v>130</v>
      </c>
      <c r="C67" s="12">
        <v>16</v>
      </c>
      <c r="D67" s="8">
        <v>1.45</v>
      </c>
      <c r="E67" s="12">
        <v>12</v>
      </c>
      <c r="F67" s="8">
        <v>1.51</v>
      </c>
      <c r="G67" s="12">
        <v>4</v>
      </c>
      <c r="H67" s="8">
        <v>1.37</v>
      </c>
      <c r="I67" s="12">
        <v>0</v>
      </c>
    </row>
    <row r="68" spans="2:9" ht="15" customHeight="1" x14ac:dyDescent="0.2">
      <c r="B68" t="s">
        <v>110</v>
      </c>
      <c r="C68" s="12">
        <v>16</v>
      </c>
      <c r="D68" s="8">
        <v>1.45</v>
      </c>
      <c r="E68" s="12">
        <v>5</v>
      </c>
      <c r="F68" s="8">
        <v>0.63</v>
      </c>
      <c r="G68" s="12">
        <v>11</v>
      </c>
      <c r="H68" s="8">
        <v>3.77</v>
      </c>
      <c r="I68" s="12">
        <v>0</v>
      </c>
    </row>
    <row r="69" spans="2:9" ht="15" customHeight="1" x14ac:dyDescent="0.2">
      <c r="B69" t="s">
        <v>124</v>
      </c>
      <c r="C69" s="12">
        <v>16</v>
      </c>
      <c r="D69" s="8">
        <v>1.45</v>
      </c>
      <c r="E69" s="12">
        <v>14</v>
      </c>
      <c r="F69" s="8">
        <v>1.76</v>
      </c>
      <c r="G69" s="12">
        <v>2</v>
      </c>
      <c r="H69" s="8">
        <v>0.68</v>
      </c>
      <c r="I69" s="12">
        <v>0</v>
      </c>
    </row>
    <row r="71" spans="2:9" ht="15" customHeight="1" x14ac:dyDescent="0.2">
      <c r="B71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2EEDF-CE9F-4A11-A6E7-C79197CCC279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0.11</v>
      </c>
      <c r="I5" s="12">
        <v>0</v>
      </c>
    </row>
    <row r="6" spans="2:9" ht="15" customHeight="1" x14ac:dyDescent="0.2">
      <c r="B6" t="s">
        <v>32</v>
      </c>
      <c r="C6" s="12">
        <v>350</v>
      </c>
      <c r="D6" s="8">
        <v>11.79</v>
      </c>
      <c r="E6" s="12">
        <v>205</v>
      </c>
      <c r="F6" s="8">
        <v>10.039999999999999</v>
      </c>
      <c r="G6" s="12">
        <v>145</v>
      </c>
      <c r="H6" s="8">
        <v>16.48</v>
      </c>
      <c r="I6" s="12">
        <v>0</v>
      </c>
    </row>
    <row r="7" spans="2:9" ht="15" customHeight="1" x14ac:dyDescent="0.2">
      <c r="B7" t="s">
        <v>33</v>
      </c>
      <c r="C7" s="12">
        <v>220</v>
      </c>
      <c r="D7" s="8">
        <v>7.41</v>
      </c>
      <c r="E7" s="12">
        <v>118</v>
      </c>
      <c r="F7" s="8">
        <v>5.78</v>
      </c>
      <c r="G7" s="12">
        <v>101</v>
      </c>
      <c r="H7" s="8">
        <v>11.48</v>
      </c>
      <c r="I7" s="12">
        <v>1</v>
      </c>
    </row>
    <row r="8" spans="2:9" ht="15" customHeight="1" x14ac:dyDescent="0.2">
      <c r="B8" t="s">
        <v>34</v>
      </c>
      <c r="C8" s="12">
        <v>5</v>
      </c>
      <c r="D8" s="8">
        <v>0.17</v>
      </c>
      <c r="E8" s="12">
        <v>0</v>
      </c>
      <c r="F8" s="8">
        <v>0</v>
      </c>
      <c r="G8" s="12">
        <v>5</v>
      </c>
      <c r="H8" s="8">
        <v>0.56999999999999995</v>
      </c>
      <c r="I8" s="12">
        <v>0</v>
      </c>
    </row>
    <row r="9" spans="2:9" ht="15" customHeight="1" x14ac:dyDescent="0.2">
      <c r="B9" t="s">
        <v>35</v>
      </c>
      <c r="C9" s="12">
        <v>16</v>
      </c>
      <c r="D9" s="8">
        <v>0.54</v>
      </c>
      <c r="E9" s="12">
        <v>3</v>
      </c>
      <c r="F9" s="8">
        <v>0.15</v>
      </c>
      <c r="G9" s="12">
        <v>13</v>
      </c>
      <c r="H9" s="8">
        <v>1.48</v>
      </c>
      <c r="I9" s="12">
        <v>0</v>
      </c>
    </row>
    <row r="10" spans="2:9" ht="15" customHeight="1" x14ac:dyDescent="0.2">
      <c r="B10" t="s">
        <v>36</v>
      </c>
      <c r="C10" s="12">
        <v>23</v>
      </c>
      <c r="D10" s="8">
        <v>0.77</v>
      </c>
      <c r="E10" s="12">
        <v>2</v>
      </c>
      <c r="F10" s="8">
        <v>0.1</v>
      </c>
      <c r="G10" s="12">
        <v>19</v>
      </c>
      <c r="H10" s="8">
        <v>2.16</v>
      </c>
      <c r="I10" s="12">
        <v>2</v>
      </c>
    </row>
    <row r="11" spans="2:9" ht="15" customHeight="1" x14ac:dyDescent="0.2">
      <c r="B11" t="s">
        <v>37</v>
      </c>
      <c r="C11" s="12">
        <v>799</v>
      </c>
      <c r="D11" s="8">
        <v>26.91</v>
      </c>
      <c r="E11" s="12">
        <v>514</v>
      </c>
      <c r="F11" s="8">
        <v>25.18</v>
      </c>
      <c r="G11" s="12">
        <v>282</v>
      </c>
      <c r="H11" s="8">
        <v>32.049999999999997</v>
      </c>
      <c r="I11" s="12">
        <v>3</v>
      </c>
    </row>
    <row r="12" spans="2:9" ht="15" customHeight="1" x14ac:dyDescent="0.2">
      <c r="B12" t="s">
        <v>38</v>
      </c>
      <c r="C12" s="12">
        <v>31</v>
      </c>
      <c r="D12" s="8">
        <v>1.04</v>
      </c>
      <c r="E12" s="12">
        <v>11</v>
      </c>
      <c r="F12" s="8">
        <v>0.54</v>
      </c>
      <c r="G12" s="12">
        <v>20</v>
      </c>
      <c r="H12" s="8">
        <v>2.27</v>
      </c>
      <c r="I12" s="12">
        <v>0</v>
      </c>
    </row>
    <row r="13" spans="2:9" ht="15" customHeight="1" x14ac:dyDescent="0.2">
      <c r="B13" t="s">
        <v>39</v>
      </c>
      <c r="C13" s="12">
        <v>194</v>
      </c>
      <c r="D13" s="8">
        <v>6.53</v>
      </c>
      <c r="E13" s="12">
        <v>95</v>
      </c>
      <c r="F13" s="8">
        <v>4.6500000000000004</v>
      </c>
      <c r="G13" s="12">
        <v>97</v>
      </c>
      <c r="H13" s="8">
        <v>11.02</v>
      </c>
      <c r="I13" s="12">
        <v>2</v>
      </c>
    </row>
    <row r="14" spans="2:9" ht="15" customHeight="1" x14ac:dyDescent="0.2">
      <c r="B14" t="s">
        <v>40</v>
      </c>
      <c r="C14" s="12">
        <v>110</v>
      </c>
      <c r="D14" s="8">
        <v>3.7</v>
      </c>
      <c r="E14" s="12">
        <v>85</v>
      </c>
      <c r="F14" s="8">
        <v>4.16</v>
      </c>
      <c r="G14" s="12">
        <v>20</v>
      </c>
      <c r="H14" s="8">
        <v>2.27</v>
      </c>
      <c r="I14" s="12">
        <v>0</v>
      </c>
    </row>
    <row r="15" spans="2:9" ht="15" customHeight="1" x14ac:dyDescent="0.2">
      <c r="B15" t="s">
        <v>41</v>
      </c>
      <c r="C15" s="12">
        <v>472</v>
      </c>
      <c r="D15" s="8">
        <v>15.9</v>
      </c>
      <c r="E15" s="12">
        <v>437</v>
      </c>
      <c r="F15" s="8">
        <v>21.41</v>
      </c>
      <c r="G15" s="12">
        <v>34</v>
      </c>
      <c r="H15" s="8">
        <v>3.86</v>
      </c>
      <c r="I15" s="12">
        <v>1</v>
      </c>
    </row>
    <row r="16" spans="2:9" ht="15" customHeight="1" x14ac:dyDescent="0.2">
      <c r="B16" t="s">
        <v>42</v>
      </c>
      <c r="C16" s="12">
        <v>377</v>
      </c>
      <c r="D16" s="8">
        <v>12.7</v>
      </c>
      <c r="E16" s="12">
        <v>331</v>
      </c>
      <c r="F16" s="8">
        <v>16.22</v>
      </c>
      <c r="G16" s="12">
        <v>43</v>
      </c>
      <c r="H16" s="8">
        <v>4.8899999999999997</v>
      </c>
      <c r="I16" s="12">
        <v>1</v>
      </c>
    </row>
    <row r="17" spans="2:9" ht="15" customHeight="1" x14ac:dyDescent="0.2">
      <c r="B17" t="s">
        <v>43</v>
      </c>
      <c r="C17" s="12">
        <v>105</v>
      </c>
      <c r="D17" s="8">
        <v>3.54</v>
      </c>
      <c r="E17" s="12">
        <v>80</v>
      </c>
      <c r="F17" s="8">
        <v>3.92</v>
      </c>
      <c r="G17" s="12">
        <v>14</v>
      </c>
      <c r="H17" s="8">
        <v>1.59</v>
      </c>
      <c r="I17" s="12">
        <v>0</v>
      </c>
    </row>
    <row r="18" spans="2:9" ht="15" customHeight="1" x14ac:dyDescent="0.2">
      <c r="B18" t="s">
        <v>44</v>
      </c>
      <c r="C18" s="12">
        <v>154</v>
      </c>
      <c r="D18" s="8">
        <v>5.19</v>
      </c>
      <c r="E18" s="12">
        <v>96</v>
      </c>
      <c r="F18" s="8">
        <v>4.7</v>
      </c>
      <c r="G18" s="12">
        <v>41</v>
      </c>
      <c r="H18" s="8">
        <v>4.66</v>
      </c>
      <c r="I18" s="12">
        <v>0</v>
      </c>
    </row>
    <row r="19" spans="2:9" ht="15" customHeight="1" x14ac:dyDescent="0.2">
      <c r="B19" t="s">
        <v>45</v>
      </c>
      <c r="C19" s="12">
        <v>112</v>
      </c>
      <c r="D19" s="8">
        <v>3.77</v>
      </c>
      <c r="E19" s="12">
        <v>64</v>
      </c>
      <c r="F19" s="8">
        <v>3.14</v>
      </c>
      <c r="G19" s="12">
        <v>45</v>
      </c>
      <c r="H19" s="8">
        <v>5.1100000000000003</v>
      </c>
      <c r="I19" s="12">
        <v>0</v>
      </c>
    </row>
    <row r="20" spans="2:9" ht="15" customHeight="1" x14ac:dyDescent="0.2">
      <c r="B20" s="9" t="s">
        <v>198</v>
      </c>
      <c r="C20" s="12">
        <f>SUM(LTBL_30206[総数／事業所数])</f>
        <v>2969</v>
      </c>
      <c r="E20" s="12">
        <f>SUBTOTAL(109,LTBL_30206[個人／事業所数])</f>
        <v>2041</v>
      </c>
      <c r="G20" s="12">
        <f>SUBTOTAL(109,LTBL_30206[法人／事業所数])</f>
        <v>880</v>
      </c>
      <c r="I20" s="12">
        <f>SUBTOTAL(109,LTBL_30206[法人以外の団体／事業所数])</f>
        <v>10</v>
      </c>
    </row>
    <row r="21" spans="2:9" ht="15" customHeight="1" x14ac:dyDescent="0.2">
      <c r="E21" s="11">
        <f>LTBL_30206[[#Totals],[個人／事業所数]]/LTBL_30206[[#Totals],[総数／事業所数]]</f>
        <v>0.68743684742337485</v>
      </c>
      <c r="G21" s="11">
        <f>LTBL_30206[[#Totals],[法人／事業所数]]/LTBL_30206[[#Totals],[総数／事業所数]]</f>
        <v>0.29639609296059277</v>
      </c>
      <c r="I21" s="11">
        <f>LTBL_30206[[#Totals],[法人以外の団体／事業所数]]/LTBL_30206[[#Totals],[総数／事業所数]]</f>
        <v>3.3681374200067362E-3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395</v>
      </c>
      <c r="D24" s="8">
        <v>13.3</v>
      </c>
      <c r="E24" s="12">
        <v>374</v>
      </c>
      <c r="F24" s="8">
        <v>18.32</v>
      </c>
      <c r="G24" s="12">
        <v>21</v>
      </c>
      <c r="H24" s="8">
        <v>2.39</v>
      </c>
      <c r="I24" s="12">
        <v>0</v>
      </c>
    </row>
    <row r="25" spans="2:9" ht="15" customHeight="1" x14ac:dyDescent="0.2">
      <c r="B25" t="s">
        <v>69</v>
      </c>
      <c r="C25" s="12">
        <v>327</v>
      </c>
      <c r="D25" s="8">
        <v>11.01</v>
      </c>
      <c r="E25" s="12">
        <v>302</v>
      </c>
      <c r="F25" s="8">
        <v>14.8</v>
      </c>
      <c r="G25" s="12">
        <v>24</v>
      </c>
      <c r="H25" s="8">
        <v>2.73</v>
      </c>
      <c r="I25" s="12">
        <v>1</v>
      </c>
    </row>
    <row r="26" spans="2:9" ht="15" customHeight="1" x14ac:dyDescent="0.2">
      <c r="B26" t="s">
        <v>64</v>
      </c>
      <c r="C26" s="12">
        <v>229</v>
      </c>
      <c r="D26" s="8">
        <v>7.71</v>
      </c>
      <c r="E26" s="12">
        <v>137</v>
      </c>
      <c r="F26" s="8">
        <v>6.71</v>
      </c>
      <c r="G26" s="12">
        <v>91</v>
      </c>
      <c r="H26" s="8">
        <v>10.34</v>
      </c>
      <c r="I26" s="12">
        <v>1</v>
      </c>
    </row>
    <row r="27" spans="2:9" ht="15" customHeight="1" x14ac:dyDescent="0.2">
      <c r="B27" t="s">
        <v>62</v>
      </c>
      <c r="C27" s="12">
        <v>200</v>
      </c>
      <c r="D27" s="8">
        <v>6.74</v>
      </c>
      <c r="E27" s="12">
        <v>166</v>
      </c>
      <c r="F27" s="8">
        <v>8.1300000000000008</v>
      </c>
      <c r="G27" s="12">
        <v>32</v>
      </c>
      <c r="H27" s="8">
        <v>3.64</v>
      </c>
      <c r="I27" s="12">
        <v>2</v>
      </c>
    </row>
    <row r="28" spans="2:9" ht="15" customHeight="1" x14ac:dyDescent="0.2">
      <c r="B28" t="s">
        <v>54</v>
      </c>
      <c r="C28" s="12">
        <v>178</v>
      </c>
      <c r="D28" s="8">
        <v>6</v>
      </c>
      <c r="E28" s="12">
        <v>89</v>
      </c>
      <c r="F28" s="8">
        <v>4.3600000000000003</v>
      </c>
      <c r="G28" s="12">
        <v>89</v>
      </c>
      <c r="H28" s="8">
        <v>10.11</v>
      </c>
      <c r="I28" s="12">
        <v>0</v>
      </c>
    </row>
    <row r="29" spans="2:9" ht="15" customHeight="1" x14ac:dyDescent="0.2">
      <c r="B29" t="s">
        <v>65</v>
      </c>
      <c r="C29" s="12">
        <v>152</v>
      </c>
      <c r="D29" s="8">
        <v>5.12</v>
      </c>
      <c r="E29" s="12">
        <v>85</v>
      </c>
      <c r="F29" s="8">
        <v>4.16</v>
      </c>
      <c r="G29" s="12">
        <v>66</v>
      </c>
      <c r="H29" s="8">
        <v>7.5</v>
      </c>
      <c r="I29" s="12">
        <v>1</v>
      </c>
    </row>
    <row r="30" spans="2:9" ht="15" customHeight="1" x14ac:dyDescent="0.2">
      <c r="B30" t="s">
        <v>63</v>
      </c>
      <c r="C30" s="12">
        <v>108</v>
      </c>
      <c r="D30" s="8">
        <v>3.64</v>
      </c>
      <c r="E30" s="12">
        <v>89</v>
      </c>
      <c r="F30" s="8">
        <v>4.3600000000000003</v>
      </c>
      <c r="G30" s="12">
        <v>19</v>
      </c>
      <c r="H30" s="8">
        <v>2.16</v>
      </c>
      <c r="I30" s="12">
        <v>0</v>
      </c>
    </row>
    <row r="31" spans="2:9" ht="15" customHeight="1" x14ac:dyDescent="0.2">
      <c r="B31" t="s">
        <v>70</v>
      </c>
      <c r="C31" s="12">
        <v>105</v>
      </c>
      <c r="D31" s="8">
        <v>3.54</v>
      </c>
      <c r="E31" s="12">
        <v>80</v>
      </c>
      <c r="F31" s="8">
        <v>3.92</v>
      </c>
      <c r="G31" s="12">
        <v>14</v>
      </c>
      <c r="H31" s="8">
        <v>1.59</v>
      </c>
      <c r="I31" s="12">
        <v>0</v>
      </c>
    </row>
    <row r="32" spans="2:9" ht="15" customHeight="1" x14ac:dyDescent="0.2">
      <c r="B32" t="s">
        <v>55</v>
      </c>
      <c r="C32" s="12">
        <v>100</v>
      </c>
      <c r="D32" s="8">
        <v>3.37</v>
      </c>
      <c r="E32" s="12">
        <v>76</v>
      </c>
      <c r="F32" s="8">
        <v>3.72</v>
      </c>
      <c r="G32" s="12">
        <v>24</v>
      </c>
      <c r="H32" s="8">
        <v>2.73</v>
      </c>
      <c r="I32" s="12">
        <v>0</v>
      </c>
    </row>
    <row r="33" spans="2:9" ht="15" customHeight="1" x14ac:dyDescent="0.2">
      <c r="B33" t="s">
        <v>71</v>
      </c>
      <c r="C33" s="12">
        <v>100</v>
      </c>
      <c r="D33" s="8">
        <v>3.37</v>
      </c>
      <c r="E33" s="12">
        <v>96</v>
      </c>
      <c r="F33" s="8">
        <v>4.7</v>
      </c>
      <c r="G33" s="12">
        <v>4</v>
      </c>
      <c r="H33" s="8">
        <v>0.45</v>
      </c>
      <c r="I33" s="12">
        <v>0</v>
      </c>
    </row>
    <row r="34" spans="2:9" ht="15" customHeight="1" x14ac:dyDescent="0.2">
      <c r="B34" t="s">
        <v>61</v>
      </c>
      <c r="C34" s="12">
        <v>90</v>
      </c>
      <c r="D34" s="8">
        <v>3.03</v>
      </c>
      <c r="E34" s="12">
        <v>58</v>
      </c>
      <c r="F34" s="8">
        <v>2.84</v>
      </c>
      <c r="G34" s="12">
        <v>32</v>
      </c>
      <c r="H34" s="8">
        <v>3.64</v>
      </c>
      <c r="I34" s="12">
        <v>0</v>
      </c>
    </row>
    <row r="35" spans="2:9" ht="15" customHeight="1" x14ac:dyDescent="0.2">
      <c r="B35" t="s">
        <v>56</v>
      </c>
      <c r="C35" s="12">
        <v>72</v>
      </c>
      <c r="D35" s="8">
        <v>2.4300000000000002</v>
      </c>
      <c r="E35" s="12">
        <v>40</v>
      </c>
      <c r="F35" s="8">
        <v>1.96</v>
      </c>
      <c r="G35" s="12">
        <v>32</v>
      </c>
      <c r="H35" s="8">
        <v>3.64</v>
      </c>
      <c r="I35" s="12">
        <v>0</v>
      </c>
    </row>
    <row r="36" spans="2:9" ht="15" customHeight="1" x14ac:dyDescent="0.2">
      <c r="B36" t="s">
        <v>57</v>
      </c>
      <c r="C36" s="12">
        <v>69</v>
      </c>
      <c r="D36" s="8">
        <v>2.3199999999999998</v>
      </c>
      <c r="E36" s="12">
        <v>31</v>
      </c>
      <c r="F36" s="8">
        <v>1.52</v>
      </c>
      <c r="G36" s="12">
        <v>37</v>
      </c>
      <c r="H36" s="8">
        <v>4.2</v>
      </c>
      <c r="I36" s="12">
        <v>1</v>
      </c>
    </row>
    <row r="37" spans="2:9" ht="15" customHeight="1" x14ac:dyDescent="0.2">
      <c r="B37" t="s">
        <v>81</v>
      </c>
      <c r="C37" s="12">
        <v>67</v>
      </c>
      <c r="D37" s="8">
        <v>2.2599999999999998</v>
      </c>
      <c r="E37" s="12">
        <v>56</v>
      </c>
      <c r="F37" s="8">
        <v>2.74</v>
      </c>
      <c r="G37" s="12">
        <v>10</v>
      </c>
      <c r="H37" s="8">
        <v>1.1399999999999999</v>
      </c>
      <c r="I37" s="12">
        <v>1</v>
      </c>
    </row>
    <row r="38" spans="2:9" ht="15" customHeight="1" x14ac:dyDescent="0.2">
      <c r="B38" t="s">
        <v>66</v>
      </c>
      <c r="C38" s="12">
        <v>63</v>
      </c>
      <c r="D38" s="8">
        <v>2.12</v>
      </c>
      <c r="E38" s="12">
        <v>56</v>
      </c>
      <c r="F38" s="8">
        <v>2.74</v>
      </c>
      <c r="G38" s="12">
        <v>7</v>
      </c>
      <c r="H38" s="8">
        <v>0.8</v>
      </c>
      <c r="I38" s="12">
        <v>0</v>
      </c>
    </row>
    <row r="39" spans="2:9" ht="15" customHeight="1" x14ac:dyDescent="0.2">
      <c r="B39" t="s">
        <v>72</v>
      </c>
      <c r="C39" s="12">
        <v>54</v>
      </c>
      <c r="D39" s="8">
        <v>1.82</v>
      </c>
      <c r="E39" s="12">
        <v>0</v>
      </c>
      <c r="F39" s="8">
        <v>0</v>
      </c>
      <c r="G39" s="12">
        <v>37</v>
      </c>
      <c r="H39" s="8">
        <v>4.2</v>
      </c>
      <c r="I39" s="12">
        <v>0</v>
      </c>
    </row>
    <row r="40" spans="2:9" ht="15" customHeight="1" x14ac:dyDescent="0.2">
      <c r="B40" t="s">
        <v>79</v>
      </c>
      <c r="C40" s="12">
        <v>45</v>
      </c>
      <c r="D40" s="8">
        <v>1.52</v>
      </c>
      <c r="E40" s="12">
        <v>15</v>
      </c>
      <c r="F40" s="8">
        <v>0.73</v>
      </c>
      <c r="G40" s="12">
        <v>30</v>
      </c>
      <c r="H40" s="8">
        <v>3.41</v>
      </c>
      <c r="I40" s="12">
        <v>0</v>
      </c>
    </row>
    <row r="41" spans="2:9" ht="15" customHeight="1" x14ac:dyDescent="0.2">
      <c r="B41" t="s">
        <v>67</v>
      </c>
      <c r="C41" s="12">
        <v>43</v>
      </c>
      <c r="D41" s="8">
        <v>1.45</v>
      </c>
      <c r="E41" s="12">
        <v>28</v>
      </c>
      <c r="F41" s="8">
        <v>1.37</v>
      </c>
      <c r="G41" s="12">
        <v>10</v>
      </c>
      <c r="H41" s="8">
        <v>1.1399999999999999</v>
      </c>
      <c r="I41" s="12">
        <v>0</v>
      </c>
    </row>
    <row r="42" spans="2:9" ht="15" customHeight="1" x14ac:dyDescent="0.2">
      <c r="B42" t="s">
        <v>59</v>
      </c>
      <c r="C42" s="12">
        <v>42</v>
      </c>
      <c r="D42" s="8">
        <v>1.41</v>
      </c>
      <c r="E42" s="12">
        <v>15</v>
      </c>
      <c r="F42" s="8">
        <v>0.73</v>
      </c>
      <c r="G42" s="12">
        <v>27</v>
      </c>
      <c r="H42" s="8">
        <v>3.07</v>
      </c>
      <c r="I42" s="12">
        <v>0</v>
      </c>
    </row>
    <row r="43" spans="2:9" ht="15" customHeight="1" x14ac:dyDescent="0.2">
      <c r="B43" t="s">
        <v>73</v>
      </c>
      <c r="C43" s="12">
        <v>41</v>
      </c>
      <c r="D43" s="8">
        <v>1.38</v>
      </c>
      <c r="E43" s="12">
        <v>39</v>
      </c>
      <c r="F43" s="8">
        <v>1.91</v>
      </c>
      <c r="G43" s="12">
        <v>2</v>
      </c>
      <c r="H43" s="8">
        <v>0.23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120</v>
      </c>
      <c r="C47" s="12">
        <v>168</v>
      </c>
      <c r="D47" s="8">
        <v>5.66</v>
      </c>
      <c r="E47" s="12">
        <v>162</v>
      </c>
      <c r="F47" s="8">
        <v>7.94</v>
      </c>
      <c r="G47" s="12">
        <v>6</v>
      </c>
      <c r="H47" s="8">
        <v>0.68</v>
      </c>
      <c r="I47" s="12">
        <v>0</v>
      </c>
    </row>
    <row r="48" spans="2:9" ht="15" customHeight="1" x14ac:dyDescent="0.2">
      <c r="B48" t="s">
        <v>118</v>
      </c>
      <c r="C48" s="12">
        <v>115</v>
      </c>
      <c r="D48" s="8">
        <v>3.87</v>
      </c>
      <c r="E48" s="12">
        <v>111</v>
      </c>
      <c r="F48" s="8">
        <v>5.44</v>
      </c>
      <c r="G48" s="12">
        <v>4</v>
      </c>
      <c r="H48" s="8">
        <v>0.45</v>
      </c>
      <c r="I48" s="12">
        <v>0</v>
      </c>
    </row>
    <row r="49" spans="2:9" ht="15" customHeight="1" x14ac:dyDescent="0.2">
      <c r="B49" t="s">
        <v>117</v>
      </c>
      <c r="C49" s="12">
        <v>97</v>
      </c>
      <c r="D49" s="8">
        <v>3.27</v>
      </c>
      <c r="E49" s="12">
        <v>94</v>
      </c>
      <c r="F49" s="8">
        <v>4.6100000000000003</v>
      </c>
      <c r="G49" s="12">
        <v>3</v>
      </c>
      <c r="H49" s="8">
        <v>0.34</v>
      </c>
      <c r="I49" s="12">
        <v>0</v>
      </c>
    </row>
    <row r="50" spans="2:9" ht="15" customHeight="1" x14ac:dyDescent="0.2">
      <c r="B50" t="s">
        <v>119</v>
      </c>
      <c r="C50" s="12">
        <v>91</v>
      </c>
      <c r="D50" s="8">
        <v>3.07</v>
      </c>
      <c r="E50" s="12">
        <v>90</v>
      </c>
      <c r="F50" s="8">
        <v>4.41</v>
      </c>
      <c r="G50" s="12">
        <v>1</v>
      </c>
      <c r="H50" s="8">
        <v>0.11</v>
      </c>
      <c r="I50" s="12">
        <v>0</v>
      </c>
    </row>
    <row r="51" spans="2:9" ht="15" customHeight="1" x14ac:dyDescent="0.2">
      <c r="B51" t="s">
        <v>105</v>
      </c>
      <c r="C51" s="12">
        <v>82</v>
      </c>
      <c r="D51" s="8">
        <v>2.76</v>
      </c>
      <c r="E51" s="12">
        <v>28</v>
      </c>
      <c r="F51" s="8">
        <v>1.37</v>
      </c>
      <c r="G51" s="12">
        <v>54</v>
      </c>
      <c r="H51" s="8">
        <v>6.14</v>
      </c>
      <c r="I51" s="12">
        <v>0</v>
      </c>
    </row>
    <row r="52" spans="2:9" ht="15" customHeight="1" x14ac:dyDescent="0.2">
      <c r="B52" t="s">
        <v>123</v>
      </c>
      <c r="C52" s="12">
        <v>81</v>
      </c>
      <c r="D52" s="8">
        <v>2.73</v>
      </c>
      <c r="E52" s="12">
        <v>79</v>
      </c>
      <c r="F52" s="8">
        <v>3.87</v>
      </c>
      <c r="G52" s="12">
        <v>2</v>
      </c>
      <c r="H52" s="8">
        <v>0.23</v>
      </c>
      <c r="I52" s="12">
        <v>0</v>
      </c>
    </row>
    <row r="53" spans="2:9" ht="15" customHeight="1" x14ac:dyDescent="0.2">
      <c r="B53" t="s">
        <v>112</v>
      </c>
      <c r="C53" s="12">
        <v>68</v>
      </c>
      <c r="D53" s="8">
        <v>2.29</v>
      </c>
      <c r="E53" s="12">
        <v>42</v>
      </c>
      <c r="F53" s="8">
        <v>2.06</v>
      </c>
      <c r="G53" s="12">
        <v>26</v>
      </c>
      <c r="H53" s="8">
        <v>2.95</v>
      </c>
      <c r="I53" s="12">
        <v>0</v>
      </c>
    </row>
    <row r="54" spans="2:9" ht="15" customHeight="1" x14ac:dyDescent="0.2">
      <c r="B54" t="s">
        <v>107</v>
      </c>
      <c r="C54" s="12">
        <v>63</v>
      </c>
      <c r="D54" s="8">
        <v>2.12</v>
      </c>
      <c r="E54" s="12">
        <v>47</v>
      </c>
      <c r="F54" s="8">
        <v>2.2999999999999998</v>
      </c>
      <c r="G54" s="12">
        <v>15</v>
      </c>
      <c r="H54" s="8">
        <v>1.7</v>
      </c>
      <c r="I54" s="12">
        <v>1</v>
      </c>
    </row>
    <row r="55" spans="2:9" ht="15" customHeight="1" x14ac:dyDescent="0.2">
      <c r="B55" t="s">
        <v>108</v>
      </c>
      <c r="C55" s="12">
        <v>63</v>
      </c>
      <c r="D55" s="8">
        <v>2.12</v>
      </c>
      <c r="E55" s="12">
        <v>55</v>
      </c>
      <c r="F55" s="8">
        <v>2.69</v>
      </c>
      <c r="G55" s="12">
        <v>8</v>
      </c>
      <c r="H55" s="8">
        <v>0.91</v>
      </c>
      <c r="I55" s="12">
        <v>0</v>
      </c>
    </row>
    <row r="56" spans="2:9" ht="15" customHeight="1" x14ac:dyDescent="0.2">
      <c r="B56" t="s">
        <v>111</v>
      </c>
      <c r="C56" s="12">
        <v>59</v>
      </c>
      <c r="D56" s="8">
        <v>1.99</v>
      </c>
      <c r="E56" s="12">
        <v>42</v>
      </c>
      <c r="F56" s="8">
        <v>2.06</v>
      </c>
      <c r="G56" s="12">
        <v>16</v>
      </c>
      <c r="H56" s="8">
        <v>1.82</v>
      </c>
      <c r="I56" s="12">
        <v>1</v>
      </c>
    </row>
    <row r="57" spans="2:9" ht="15" customHeight="1" x14ac:dyDescent="0.2">
      <c r="B57" t="s">
        <v>116</v>
      </c>
      <c r="C57" s="12">
        <v>58</v>
      </c>
      <c r="D57" s="8">
        <v>1.95</v>
      </c>
      <c r="E57" s="12">
        <v>57</v>
      </c>
      <c r="F57" s="8">
        <v>2.79</v>
      </c>
      <c r="G57" s="12">
        <v>1</v>
      </c>
      <c r="H57" s="8">
        <v>0.11</v>
      </c>
      <c r="I57" s="12">
        <v>0</v>
      </c>
    </row>
    <row r="58" spans="2:9" ht="15" customHeight="1" x14ac:dyDescent="0.2">
      <c r="B58" t="s">
        <v>115</v>
      </c>
      <c r="C58" s="12">
        <v>57</v>
      </c>
      <c r="D58" s="8">
        <v>1.92</v>
      </c>
      <c r="E58" s="12">
        <v>51</v>
      </c>
      <c r="F58" s="8">
        <v>2.5</v>
      </c>
      <c r="G58" s="12">
        <v>6</v>
      </c>
      <c r="H58" s="8">
        <v>0.68</v>
      </c>
      <c r="I58" s="12">
        <v>0</v>
      </c>
    </row>
    <row r="59" spans="2:9" ht="15" customHeight="1" x14ac:dyDescent="0.2">
      <c r="B59" t="s">
        <v>137</v>
      </c>
      <c r="C59" s="12">
        <v>53</v>
      </c>
      <c r="D59" s="8">
        <v>1.79</v>
      </c>
      <c r="E59" s="12">
        <v>40</v>
      </c>
      <c r="F59" s="8">
        <v>1.96</v>
      </c>
      <c r="G59" s="12">
        <v>13</v>
      </c>
      <c r="H59" s="8">
        <v>1.48</v>
      </c>
      <c r="I59" s="12">
        <v>0</v>
      </c>
    </row>
    <row r="60" spans="2:9" ht="15" customHeight="1" x14ac:dyDescent="0.2">
      <c r="B60" t="s">
        <v>135</v>
      </c>
      <c r="C60" s="12">
        <v>48</v>
      </c>
      <c r="D60" s="8">
        <v>1.62</v>
      </c>
      <c r="E60" s="12">
        <v>47</v>
      </c>
      <c r="F60" s="8">
        <v>2.2999999999999998</v>
      </c>
      <c r="G60" s="12">
        <v>1</v>
      </c>
      <c r="H60" s="8">
        <v>0.11</v>
      </c>
      <c r="I60" s="12">
        <v>0</v>
      </c>
    </row>
    <row r="61" spans="2:9" ht="15" customHeight="1" x14ac:dyDescent="0.2">
      <c r="B61" t="s">
        <v>121</v>
      </c>
      <c r="C61" s="12">
        <v>46</v>
      </c>
      <c r="D61" s="8">
        <v>1.55</v>
      </c>
      <c r="E61" s="12">
        <v>45</v>
      </c>
      <c r="F61" s="8">
        <v>2.2000000000000002</v>
      </c>
      <c r="G61" s="12">
        <v>1</v>
      </c>
      <c r="H61" s="8">
        <v>0.11</v>
      </c>
      <c r="I61" s="12">
        <v>0</v>
      </c>
    </row>
    <row r="62" spans="2:9" ht="15" customHeight="1" x14ac:dyDescent="0.2">
      <c r="B62" t="s">
        <v>110</v>
      </c>
      <c r="C62" s="12">
        <v>44</v>
      </c>
      <c r="D62" s="8">
        <v>1.48</v>
      </c>
      <c r="E62" s="12">
        <v>15</v>
      </c>
      <c r="F62" s="8">
        <v>0.73</v>
      </c>
      <c r="G62" s="12">
        <v>29</v>
      </c>
      <c r="H62" s="8">
        <v>3.3</v>
      </c>
      <c r="I62" s="12">
        <v>0</v>
      </c>
    </row>
    <row r="63" spans="2:9" ht="15" customHeight="1" x14ac:dyDescent="0.2">
      <c r="B63" t="s">
        <v>132</v>
      </c>
      <c r="C63" s="12">
        <v>43</v>
      </c>
      <c r="D63" s="8">
        <v>1.45</v>
      </c>
      <c r="E63" s="12">
        <v>29</v>
      </c>
      <c r="F63" s="8">
        <v>1.42</v>
      </c>
      <c r="G63" s="12">
        <v>14</v>
      </c>
      <c r="H63" s="8">
        <v>1.59</v>
      </c>
      <c r="I63" s="12">
        <v>0</v>
      </c>
    </row>
    <row r="64" spans="2:9" ht="15" customHeight="1" x14ac:dyDescent="0.2">
      <c r="B64" t="s">
        <v>136</v>
      </c>
      <c r="C64" s="12">
        <v>42</v>
      </c>
      <c r="D64" s="8">
        <v>1.41</v>
      </c>
      <c r="E64" s="12">
        <v>40</v>
      </c>
      <c r="F64" s="8">
        <v>1.96</v>
      </c>
      <c r="G64" s="12">
        <v>2</v>
      </c>
      <c r="H64" s="8">
        <v>0.23</v>
      </c>
      <c r="I64" s="12">
        <v>0</v>
      </c>
    </row>
    <row r="65" spans="2:9" ht="15" customHeight="1" x14ac:dyDescent="0.2">
      <c r="B65" t="s">
        <v>130</v>
      </c>
      <c r="C65" s="12">
        <v>41</v>
      </c>
      <c r="D65" s="8">
        <v>1.38</v>
      </c>
      <c r="E65" s="12">
        <v>30</v>
      </c>
      <c r="F65" s="8">
        <v>1.47</v>
      </c>
      <c r="G65" s="12">
        <v>11</v>
      </c>
      <c r="H65" s="8">
        <v>1.25</v>
      </c>
      <c r="I65" s="12">
        <v>0</v>
      </c>
    </row>
    <row r="66" spans="2:9" ht="15" customHeight="1" x14ac:dyDescent="0.2">
      <c r="B66" t="s">
        <v>109</v>
      </c>
      <c r="C66" s="12">
        <v>41</v>
      </c>
      <c r="D66" s="8">
        <v>1.38</v>
      </c>
      <c r="E66" s="12">
        <v>23</v>
      </c>
      <c r="F66" s="8">
        <v>1.1299999999999999</v>
      </c>
      <c r="G66" s="12">
        <v>18</v>
      </c>
      <c r="H66" s="8">
        <v>2.0499999999999998</v>
      </c>
      <c r="I66" s="12">
        <v>0</v>
      </c>
    </row>
    <row r="67" spans="2:9" ht="15" customHeight="1" x14ac:dyDescent="0.2">
      <c r="B67" t="s">
        <v>113</v>
      </c>
      <c r="C67" s="12">
        <v>41</v>
      </c>
      <c r="D67" s="8">
        <v>1.38</v>
      </c>
      <c r="E67" s="12">
        <v>32</v>
      </c>
      <c r="F67" s="8">
        <v>1.57</v>
      </c>
      <c r="G67" s="12">
        <v>9</v>
      </c>
      <c r="H67" s="8">
        <v>1.02</v>
      </c>
      <c r="I67" s="12">
        <v>0</v>
      </c>
    </row>
    <row r="68" spans="2:9" ht="15" customHeight="1" x14ac:dyDescent="0.2">
      <c r="B68" t="s">
        <v>122</v>
      </c>
      <c r="C68" s="12">
        <v>41</v>
      </c>
      <c r="D68" s="8">
        <v>1.38</v>
      </c>
      <c r="E68" s="12">
        <v>33</v>
      </c>
      <c r="F68" s="8">
        <v>1.62</v>
      </c>
      <c r="G68" s="12">
        <v>8</v>
      </c>
      <c r="H68" s="8">
        <v>0.91</v>
      </c>
      <c r="I68" s="12">
        <v>0</v>
      </c>
    </row>
    <row r="69" spans="2:9" ht="15" customHeight="1" x14ac:dyDescent="0.2">
      <c r="B69" t="s">
        <v>124</v>
      </c>
      <c r="C69" s="12">
        <v>41</v>
      </c>
      <c r="D69" s="8">
        <v>1.38</v>
      </c>
      <c r="E69" s="12">
        <v>39</v>
      </c>
      <c r="F69" s="8">
        <v>1.91</v>
      </c>
      <c r="G69" s="12">
        <v>2</v>
      </c>
      <c r="H69" s="8">
        <v>0.23</v>
      </c>
      <c r="I69" s="12">
        <v>0</v>
      </c>
    </row>
    <row r="71" spans="2:9" ht="15" customHeight="1" x14ac:dyDescent="0.2">
      <c r="B71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980E-4D22-4406-97D9-2728021E2CA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139</v>
      </c>
      <c r="D6" s="8">
        <v>9.42</v>
      </c>
      <c r="E6" s="12">
        <v>68</v>
      </c>
      <c r="F6" s="8">
        <v>6.31</v>
      </c>
      <c r="G6" s="12">
        <v>71</v>
      </c>
      <c r="H6" s="8">
        <v>18.78</v>
      </c>
      <c r="I6" s="12">
        <v>0</v>
      </c>
    </row>
    <row r="7" spans="2:9" ht="15" customHeight="1" x14ac:dyDescent="0.2">
      <c r="B7" t="s">
        <v>33</v>
      </c>
      <c r="C7" s="12">
        <v>59</v>
      </c>
      <c r="D7" s="8">
        <v>4</v>
      </c>
      <c r="E7" s="12">
        <v>30</v>
      </c>
      <c r="F7" s="8">
        <v>2.78</v>
      </c>
      <c r="G7" s="12">
        <v>29</v>
      </c>
      <c r="H7" s="8">
        <v>7.67</v>
      </c>
      <c r="I7" s="12">
        <v>0</v>
      </c>
    </row>
    <row r="8" spans="2:9" ht="15" customHeight="1" x14ac:dyDescent="0.2">
      <c r="B8" t="s">
        <v>34</v>
      </c>
      <c r="C8" s="12">
        <v>4</v>
      </c>
      <c r="D8" s="8">
        <v>0.27</v>
      </c>
      <c r="E8" s="12">
        <v>0</v>
      </c>
      <c r="F8" s="8">
        <v>0</v>
      </c>
      <c r="G8" s="12">
        <v>4</v>
      </c>
      <c r="H8" s="8">
        <v>1.06</v>
      </c>
      <c r="I8" s="12">
        <v>0</v>
      </c>
    </row>
    <row r="9" spans="2:9" ht="15" customHeight="1" x14ac:dyDescent="0.2">
      <c r="B9" t="s">
        <v>35</v>
      </c>
      <c r="C9" s="12">
        <v>10</v>
      </c>
      <c r="D9" s="8">
        <v>0.68</v>
      </c>
      <c r="E9" s="12">
        <v>2</v>
      </c>
      <c r="F9" s="8">
        <v>0.19</v>
      </c>
      <c r="G9" s="12">
        <v>8</v>
      </c>
      <c r="H9" s="8">
        <v>2.12</v>
      </c>
      <c r="I9" s="12">
        <v>0</v>
      </c>
    </row>
    <row r="10" spans="2:9" ht="15" customHeight="1" x14ac:dyDescent="0.2">
      <c r="B10" t="s">
        <v>36</v>
      </c>
      <c r="C10" s="12">
        <v>5</v>
      </c>
      <c r="D10" s="8">
        <v>0.34</v>
      </c>
      <c r="E10" s="12">
        <v>0</v>
      </c>
      <c r="F10" s="8">
        <v>0</v>
      </c>
      <c r="G10" s="12">
        <v>5</v>
      </c>
      <c r="H10" s="8">
        <v>1.32</v>
      </c>
      <c r="I10" s="12">
        <v>0</v>
      </c>
    </row>
    <row r="11" spans="2:9" ht="15" customHeight="1" x14ac:dyDescent="0.2">
      <c r="B11" t="s">
        <v>37</v>
      </c>
      <c r="C11" s="12">
        <v>419</v>
      </c>
      <c r="D11" s="8">
        <v>28.41</v>
      </c>
      <c r="E11" s="12">
        <v>289</v>
      </c>
      <c r="F11" s="8">
        <v>26.81</v>
      </c>
      <c r="G11" s="12">
        <v>130</v>
      </c>
      <c r="H11" s="8">
        <v>34.39</v>
      </c>
      <c r="I11" s="12">
        <v>0</v>
      </c>
    </row>
    <row r="12" spans="2:9" ht="15" customHeight="1" x14ac:dyDescent="0.2">
      <c r="B12" t="s">
        <v>38</v>
      </c>
      <c r="C12" s="12">
        <v>14</v>
      </c>
      <c r="D12" s="8">
        <v>0.95</v>
      </c>
      <c r="E12" s="12">
        <v>3</v>
      </c>
      <c r="F12" s="8">
        <v>0.28000000000000003</v>
      </c>
      <c r="G12" s="12">
        <v>11</v>
      </c>
      <c r="H12" s="8">
        <v>2.91</v>
      </c>
      <c r="I12" s="12">
        <v>0</v>
      </c>
    </row>
    <row r="13" spans="2:9" ht="15" customHeight="1" x14ac:dyDescent="0.2">
      <c r="B13" t="s">
        <v>39</v>
      </c>
      <c r="C13" s="12">
        <v>131</v>
      </c>
      <c r="D13" s="8">
        <v>8.8800000000000008</v>
      </c>
      <c r="E13" s="12">
        <v>90</v>
      </c>
      <c r="F13" s="8">
        <v>8.35</v>
      </c>
      <c r="G13" s="12">
        <v>40</v>
      </c>
      <c r="H13" s="8">
        <v>10.58</v>
      </c>
      <c r="I13" s="12">
        <v>1</v>
      </c>
    </row>
    <row r="14" spans="2:9" ht="15" customHeight="1" x14ac:dyDescent="0.2">
      <c r="B14" t="s">
        <v>40</v>
      </c>
      <c r="C14" s="12">
        <v>47</v>
      </c>
      <c r="D14" s="8">
        <v>3.19</v>
      </c>
      <c r="E14" s="12">
        <v>35</v>
      </c>
      <c r="F14" s="8">
        <v>3.25</v>
      </c>
      <c r="G14" s="12">
        <v>11</v>
      </c>
      <c r="H14" s="8">
        <v>2.91</v>
      </c>
      <c r="I14" s="12">
        <v>0</v>
      </c>
    </row>
    <row r="15" spans="2:9" ht="15" customHeight="1" x14ac:dyDescent="0.2">
      <c r="B15" t="s">
        <v>41</v>
      </c>
      <c r="C15" s="12">
        <v>275</v>
      </c>
      <c r="D15" s="8">
        <v>18.64</v>
      </c>
      <c r="E15" s="12">
        <v>258</v>
      </c>
      <c r="F15" s="8">
        <v>23.93</v>
      </c>
      <c r="G15" s="12">
        <v>17</v>
      </c>
      <c r="H15" s="8">
        <v>4.5</v>
      </c>
      <c r="I15" s="12">
        <v>0</v>
      </c>
    </row>
    <row r="16" spans="2:9" ht="15" customHeight="1" x14ac:dyDescent="0.2">
      <c r="B16" t="s">
        <v>42</v>
      </c>
      <c r="C16" s="12">
        <v>190</v>
      </c>
      <c r="D16" s="8">
        <v>12.88</v>
      </c>
      <c r="E16" s="12">
        <v>175</v>
      </c>
      <c r="F16" s="8">
        <v>16.23</v>
      </c>
      <c r="G16" s="12">
        <v>13</v>
      </c>
      <c r="H16" s="8">
        <v>3.44</v>
      </c>
      <c r="I16" s="12">
        <v>0</v>
      </c>
    </row>
    <row r="17" spans="2:9" ht="15" customHeight="1" x14ac:dyDescent="0.2">
      <c r="B17" t="s">
        <v>43</v>
      </c>
      <c r="C17" s="12">
        <v>50</v>
      </c>
      <c r="D17" s="8">
        <v>3.39</v>
      </c>
      <c r="E17" s="12">
        <v>47</v>
      </c>
      <c r="F17" s="8">
        <v>4.3600000000000003</v>
      </c>
      <c r="G17" s="12">
        <v>3</v>
      </c>
      <c r="H17" s="8">
        <v>0.79</v>
      </c>
      <c r="I17" s="12">
        <v>0</v>
      </c>
    </row>
    <row r="18" spans="2:9" ht="15" customHeight="1" x14ac:dyDescent="0.2">
      <c r="B18" t="s">
        <v>44</v>
      </c>
      <c r="C18" s="12">
        <v>80</v>
      </c>
      <c r="D18" s="8">
        <v>5.42</v>
      </c>
      <c r="E18" s="12">
        <v>51</v>
      </c>
      <c r="F18" s="8">
        <v>4.7300000000000004</v>
      </c>
      <c r="G18" s="12">
        <v>18</v>
      </c>
      <c r="H18" s="8">
        <v>4.76</v>
      </c>
      <c r="I18" s="12">
        <v>0</v>
      </c>
    </row>
    <row r="19" spans="2:9" ht="15" customHeight="1" x14ac:dyDescent="0.2">
      <c r="B19" t="s">
        <v>45</v>
      </c>
      <c r="C19" s="12">
        <v>52</v>
      </c>
      <c r="D19" s="8">
        <v>3.53</v>
      </c>
      <c r="E19" s="12">
        <v>30</v>
      </c>
      <c r="F19" s="8">
        <v>2.78</v>
      </c>
      <c r="G19" s="12">
        <v>18</v>
      </c>
      <c r="H19" s="8">
        <v>4.76</v>
      </c>
      <c r="I19" s="12">
        <v>1</v>
      </c>
    </row>
    <row r="20" spans="2:9" ht="15" customHeight="1" x14ac:dyDescent="0.2">
      <c r="B20" s="9" t="s">
        <v>198</v>
      </c>
      <c r="C20" s="12">
        <f>SUM(LTBL_30207[総数／事業所数])</f>
        <v>1475</v>
      </c>
      <c r="E20" s="12">
        <f>SUBTOTAL(109,LTBL_30207[個人／事業所数])</f>
        <v>1078</v>
      </c>
      <c r="G20" s="12">
        <f>SUBTOTAL(109,LTBL_30207[法人／事業所数])</f>
        <v>378</v>
      </c>
      <c r="I20" s="12">
        <f>SUBTOTAL(109,LTBL_30207[法人以外の団体／事業所数])</f>
        <v>2</v>
      </c>
    </row>
    <row r="21" spans="2:9" ht="15" customHeight="1" x14ac:dyDescent="0.2">
      <c r="E21" s="11">
        <f>LTBL_30207[[#Totals],[個人／事業所数]]/LTBL_30207[[#Totals],[総数／事業所数]]</f>
        <v>0.73084745762711867</v>
      </c>
      <c r="G21" s="11">
        <f>LTBL_30207[[#Totals],[法人／事業所数]]/LTBL_30207[[#Totals],[総数／事業所数]]</f>
        <v>0.25627118644067798</v>
      </c>
      <c r="I21" s="11">
        <f>LTBL_30207[[#Totals],[法人以外の団体／事業所数]]/LTBL_30207[[#Totals],[総数／事業所数]]</f>
        <v>1.3559322033898306E-3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252</v>
      </c>
      <c r="D24" s="8">
        <v>17.079999999999998</v>
      </c>
      <c r="E24" s="12">
        <v>241</v>
      </c>
      <c r="F24" s="8">
        <v>22.36</v>
      </c>
      <c r="G24" s="12">
        <v>11</v>
      </c>
      <c r="H24" s="8">
        <v>2.91</v>
      </c>
      <c r="I24" s="12">
        <v>0</v>
      </c>
    </row>
    <row r="25" spans="2:9" ht="15" customHeight="1" x14ac:dyDescent="0.2">
      <c r="B25" t="s">
        <v>69</v>
      </c>
      <c r="C25" s="12">
        <v>161</v>
      </c>
      <c r="D25" s="8">
        <v>10.92</v>
      </c>
      <c r="E25" s="12">
        <v>157</v>
      </c>
      <c r="F25" s="8">
        <v>14.56</v>
      </c>
      <c r="G25" s="12">
        <v>3</v>
      </c>
      <c r="H25" s="8">
        <v>0.79</v>
      </c>
      <c r="I25" s="12">
        <v>0</v>
      </c>
    </row>
    <row r="26" spans="2:9" ht="15" customHeight="1" x14ac:dyDescent="0.2">
      <c r="B26" t="s">
        <v>64</v>
      </c>
      <c r="C26" s="12">
        <v>111</v>
      </c>
      <c r="D26" s="8">
        <v>7.53</v>
      </c>
      <c r="E26" s="12">
        <v>73</v>
      </c>
      <c r="F26" s="8">
        <v>6.77</v>
      </c>
      <c r="G26" s="12">
        <v>38</v>
      </c>
      <c r="H26" s="8">
        <v>10.050000000000001</v>
      </c>
      <c r="I26" s="12">
        <v>0</v>
      </c>
    </row>
    <row r="27" spans="2:9" ht="15" customHeight="1" x14ac:dyDescent="0.2">
      <c r="B27" t="s">
        <v>65</v>
      </c>
      <c r="C27" s="12">
        <v>111</v>
      </c>
      <c r="D27" s="8">
        <v>7.53</v>
      </c>
      <c r="E27" s="12">
        <v>81</v>
      </c>
      <c r="F27" s="8">
        <v>7.51</v>
      </c>
      <c r="G27" s="12">
        <v>29</v>
      </c>
      <c r="H27" s="8">
        <v>7.67</v>
      </c>
      <c r="I27" s="12">
        <v>1</v>
      </c>
    </row>
    <row r="28" spans="2:9" ht="15" customHeight="1" x14ac:dyDescent="0.2">
      <c r="B28" t="s">
        <v>62</v>
      </c>
      <c r="C28" s="12">
        <v>105</v>
      </c>
      <c r="D28" s="8">
        <v>7.12</v>
      </c>
      <c r="E28" s="12">
        <v>87</v>
      </c>
      <c r="F28" s="8">
        <v>8.07</v>
      </c>
      <c r="G28" s="12">
        <v>18</v>
      </c>
      <c r="H28" s="8">
        <v>4.76</v>
      </c>
      <c r="I28" s="12">
        <v>0</v>
      </c>
    </row>
    <row r="29" spans="2:9" ht="15" customHeight="1" x14ac:dyDescent="0.2">
      <c r="B29" t="s">
        <v>54</v>
      </c>
      <c r="C29" s="12">
        <v>78</v>
      </c>
      <c r="D29" s="8">
        <v>5.29</v>
      </c>
      <c r="E29" s="12">
        <v>30</v>
      </c>
      <c r="F29" s="8">
        <v>2.78</v>
      </c>
      <c r="G29" s="12">
        <v>48</v>
      </c>
      <c r="H29" s="8">
        <v>12.7</v>
      </c>
      <c r="I29" s="12">
        <v>0</v>
      </c>
    </row>
    <row r="30" spans="2:9" ht="15" customHeight="1" x14ac:dyDescent="0.2">
      <c r="B30" t="s">
        <v>61</v>
      </c>
      <c r="C30" s="12">
        <v>73</v>
      </c>
      <c r="D30" s="8">
        <v>4.95</v>
      </c>
      <c r="E30" s="12">
        <v>53</v>
      </c>
      <c r="F30" s="8">
        <v>4.92</v>
      </c>
      <c r="G30" s="12">
        <v>20</v>
      </c>
      <c r="H30" s="8">
        <v>5.29</v>
      </c>
      <c r="I30" s="12">
        <v>0</v>
      </c>
    </row>
    <row r="31" spans="2:9" ht="15" customHeight="1" x14ac:dyDescent="0.2">
      <c r="B31" t="s">
        <v>71</v>
      </c>
      <c r="C31" s="12">
        <v>56</v>
      </c>
      <c r="D31" s="8">
        <v>3.8</v>
      </c>
      <c r="E31" s="12">
        <v>51</v>
      </c>
      <c r="F31" s="8">
        <v>4.7300000000000004</v>
      </c>
      <c r="G31" s="12">
        <v>5</v>
      </c>
      <c r="H31" s="8">
        <v>1.32</v>
      </c>
      <c r="I31" s="12">
        <v>0</v>
      </c>
    </row>
    <row r="32" spans="2:9" ht="15" customHeight="1" x14ac:dyDescent="0.2">
      <c r="B32" t="s">
        <v>63</v>
      </c>
      <c r="C32" s="12">
        <v>53</v>
      </c>
      <c r="D32" s="8">
        <v>3.59</v>
      </c>
      <c r="E32" s="12">
        <v>43</v>
      </c>
      <c r="F32" s="8">
        <v>3.99</v>
      </c>
      <c r="G32" s="12">
        <v>10</v>
      </c>
      <c r="H32" s="8">
        <v>2.65</v>
      </c>
      <c r="I32" s="12">
        <v>0</v>
      </c>
    </row>
    <row r="33" spans="2:9" ht="15" customHeight="1" x14ac:dyDescent="0.2">
      <c r="B33" t="s">
        <v>70</v>
      </c>
      <c r="C33" s="12">
        <v>50</v>
      </c>
      <c r="D33" s="8">
        <v>3.39</v>
      </c>
      <c r="E33" s="12">
        <v>47</v>
      </c>
      <c r="F33" s="8">
        <v>4.3600000000000003</v>
      </c>
      <c r="G33" s="12">
        <v>3</v>
      </c>
      <c r="H33" s="8">
        <v>0.79</v>
      </c>
      <c r="I33" s="12">
        <v>0</v>
      </c>
    </row>
    <row r="34" spans="2:9" ht="15" customHeight="1" x14ac:dyDescent="0.2">
      <c r="B34" t="s">
        <v>55</v>
      </c>
      <c r="C34" s="12">
        <v>32</v>
      </c>
      <c r="D34" s="8">
        <v>2.17</v>
      </c>
      <c r="E34" s="12">
        <v>23</v>
      </c>
      <c r="F34" s="8">
        <v>2.13</v>
      </c>
      <c r="G34" s="12">
        <v>9</v>
      </c>
      <c r="H34" s="8">
        <v>2.38</v>
      </c>
      <c r="I34" s="12">
        <v>0</v>
      </c>
    </row>
    <row r="35" spans="2:9" ht="15" customHeight="1" x14ac:dyDescent="0.2">
      <c r="B35" t="s">
        <v>56</v>
      </c>
      <c r="C35" s="12">
        <v>29</v>
      </c>
      <c r="D35" s="8">
        <v>1.97</v>
      </c>
      <c r="E35" s="12">
        <v>15</v>
      </c>
      <c r="F35" s="8">
        <v>1.39</v>
      </c>
      <c r="G35" s="12">
        <v>14</v>
      </c>
      <c r="H35" s="8">
        <v>3.7</v>
      </c>
      <c r="I35" s="12">
        <v>0</v>
      </c>
    </row>
    <row r="36" spans="2:9" ht="15" customHeight="1" x14ac:dyDescent="0.2">
      <c r="B36" t="s">
        <v>79</v>
      </c>
      <c r="C36" s="12">
        <v>26</v>
      </c>
      <c r="D36" s="8">
        <v>1.76</v>
      </c>
      <c r="E36" s="12">
        <v>14</v>
      </c>
      <c r="F36" s="8">
        <v>1.3</v>
      </c>
      <c r="G36" s="12">
        <v>12</v>
      </c>
      <c r="H36" s="8">
        <v>3.17</v>
      </c>
      <c r="I36" s="12">
        <v>0</v>
      </c>
    </row>
    <row r="37" spans="2:9" ht="15" customHeight="1" x14ac:dyDescent="0.2">
      <c r="B37" t="s">
        <v>66</v>
      </c>
      <c r="C37" s="12">
        <v>26</v>
      </c>
      <c r="D37" s="8">
        <v>1.76</v>
      </c>
      <c r="E37" s="12">
        <v>22</v>
      </c>
      <c r="F37" s="8">
        <v>2.04</v>
      </c>
      <c r="G37" s="12">
        <v>4</v>
      </c>
      <c r="H37" s="8">
        <v>1.06</v>
      </c>
      <c r="I37" s="12">
        <v>0</v>
      </c>
    </row>
    <row r="38" spans="2:9" ht="15" customHeight="1" x14ac:dyDescent="0.2">
      <c r="B38" t="s">
        <v>72</v>
      </c>
      <c r="C38" s="12">
        <v>24</v>
      </c>
      <c r="D38" s="8">
        <v>1.63</v>
      </c>
      <c r="E38" s="12">
        <v>0</v>
      </c>
      <c r="F38" s="8">
        <v>0</v>
      </c>
      <c r="G38" s="12">
        <v>13</v>
      </c>
      <c r="H38" s="8">
        <v>3.44</v>
      </c>
      <c r="I38" s="12">
        <v>0</v>
      </c>
    </row>
    <row r="39" spans="2:9" ht="15" customHeight="1" x14ac:dyDescent="0.2">
      <c r="B39" t="s">
        <v>75</v>
      </c>
      <c r="C39" s="12">
        <v>21</v>
      </c>
      <c r="D39" s="8">
        <v>1.42</v>
      </c>
      <c r="E39" s="12">
        <v>14</v>
      </c>
      <c r="F39" s="8">
        <v>1.3</v>
      </c>
      <c r="G39" s="12">
        <v>6</v>
      </c>
      <c r="H39" s="8">
        <v>1.59</v>
      </c>
      <c r="I39" s="12">
        <v>0</v>
      </c>
    </row>
    <row r="40" spans="2:9" ht="15" customHeight="1" x14ac:dyDescent="0.2">
      <c r="B40" t="s">
        <v>67</v>
      </c>
      <c r="C40" s="12">
        <v>20</v>
      </c>
      <c r="D40" s="8">
        <v>1.36</v>
      </c>
      <c r="E40" s="12">
        <v>12</v>
      </c>
      <c r="F40" s="8">
        <v>1.1100000000000001</v>
      </c>
      <c r="G40" s="12">
        <v>7</v>
      </c>
      <c r="H40" s="8">
        <v>1.85</v>
      </c>
      <c r="I40" s="12">
        <v>0</v>
      </c>
    </row>
    <row r="41" spans="2:9" ht="15" customHeight="1" x14ac:dyDescent="0.2">
      <c r="B41" t="s">
        <v>73</v>
      </c>
      <c r="C41" s="12">
        <v>20</v>
      </c>
      <c r="D41" s="8">
        <v>1.36</v>
      </c>
      <c r="E41" s="12">
        <v>18</v>
      </c>
      <c r="F41" s="8">
        <v>1.67</v>
      </c>
      <c r="G41" s="12">
        <v>2</v>
      </c>
      <c r="H41" s="8">
        <v>0.53</v>
      </c>
      <c r="I41" s="12">
        <v>0</v>
      </c>
    </row>
    <row r="42" spans="2:9" ht="15" customHeight="1" x14ac:dyDescent="0.2">
      <c r="B42" t="s">
        <v>82</v>
      </c>
      <c r="C42" s="12">
        <v>18</v>
      </c>
      <c r="D42" s="8">
        <v>1.22</v>
      </c>
      <c r="E42" s="12">
        <v>6</v>
      </c>
      <c r="F42" s="8">
        <v>0.56000000000000005</v>
      </c>
      <c r="G42" s="12">
        <v>12</v>
      </c>
      <c r="H42" s="8">
        <v>3.17</v>
      </c>
      <c r="I42" s="12">
        <v>0</v>
      </c>
    </row>
    <row r="43" spans="2:9" ht="15" customHeight="1" x14ac:dyDescent="0.2">
      <c r="B43" t="s">
        <v>60</v>
      </c>
      <c r="C43" s="12">
        <v>15</v>
      </c>
      <c r="D43" s="8">
        <v>1.02</v>
      </c>
      <c r="E43" s="12">
        <v>9</v>
      </c>
      <c r="F43" s="8">
        <v>0.83</v>
      </c>
      <c r="G43" s="12">
        <v>6</v>
      </c>
      <c r="H43" s="8">
        <v>1.59</v>
      </c>
      <c r="I43" s="12">
        <v>0</v>
      </c>
    </row>
    <row r="44" spans="2:9" ht="15" customHeight="1" x14ac:dyDescent="0.2">
      <c r="B44" t="s">
        <v>78</v>
      </c>
      <c r="C44" s="12">
        <v>15</v>
      </c>
      <c r="D44" s="8">
        <v>1.02</v>
      </c>
      <c r="E44" s="12">
        <v>9</v>
      </c>
      <c r="F44" s="8">
        <v>0.83</v>
      </c>
      <c r="G44" s="12">
        <v>6</v>
      </c>
      <c r="H44" s="8">
        <v>1.59</v>
      </c>
      <c r="I44" s="12">
        <v>0</v>
      </c>
    </row>
    <row r="45" spans="2:9" ht="15" customHeight="1" x14ac:dyDescent="0.2">
      <c r="B45" t="s">
        <v>83</v>
      </c>
      <c r="C45" s="12">
        <v>15</v>
      </c>
      <c r="D45" s="8">
        <v>1.02</v>
      </c>
      <c r="E45" s="12">
        <v>8</v>
      </c>
      <c r="F45" s="8">
        <v>0.74</v>
      </c>
      <c r="G45" s="12">
        <v>7</v>
      </c>
      <c r="H45" s="8">
        <v>1.85</v>
      </c>
      <c r="I45" s="12">
        <v>0</v>
      </c>
    </row>
    <row r="48" spans="2:9" ht="33" customHeight="1" x14ac:dyDescent="0.2">
      <c r="B48" t="s">
        <v>200</v>
      </c>
      <c r="C48" s="10" t="s">
        <v>47</v>
      </c>
      <c r="D48" s="10" t="s">
        <v>48</v>
      </c>
      <c r="E48" s="10" t="s">
        <v>49</v>
      </c>
      <c r="F48" s="10" t="s">
        <v>50</v>
      </c>
      <c r="G48" s="10" t="s">
        <v>51</v>
      </c>
      <c r="H48" s="10" t="s">
        <v>52</v>
      </c>
      <c r="I48" s="10" t="s">
        <v>53</v>
      </c>
    </row>
    <row r="49" spans="2:9" ht="15" customHeight="1" x14ac:dyDescent="0.2">
      <c r="B49" t="s">
        <v>120</v>
      </c>
      <c r="C49" s="12">
        <v>88</v>
      </c>
      <c r="D49" s="8">
        <v>5.97</v>
      </c>
      <c r="E49" s="12">
        <v>88</v>
      </c>
      <c r="F49" s="8">
        <v>8.16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117</v>
      </c>
      <c r="C50" s="12">
        <v>68</v>
      </c>
      <c r="D50" s="8">
        <v>4.6100000000000003</v>
      </c>
      <c r="E50" s="12">
        <v>66</v>
      </c>
      <c r="F50" s="8">
        <v>6.12</v>
      </c>
      <c r="G50" s="12">
        <v>2</v>
      </c>
      <c r="H50" s="8">
        <v>0.53</v>
      </c>
      <c r="I50" s="12">
        <v>0</v>
      </c>
    </row>
    <row r="51" spans="2:9" ht="15" customHeight="1" x14ac:dyDescent="0.2">
      <c r="B51" t="s">
        <v>112</v>
      </c>
      <c r="C51" s="12">
        <v>54</v>
      </c>
      <c r="D51" s="8">
        <v>3.66</v>
      </c>
      <c r="E51" s="12">
        <v>47</v>
      </c>
      <c r="F51" s="8">
        <v>4.3600000000000003</v>
      </c>
      <c r="G51" s="12">
        <v>7</v>
      </c>
      <c r="H51" s="8">
        <v>1.85</v>
      </c>
      <c r="I51" s="12">
        <v>0</v>
      </c>
    </row>
    <row r="52" spans="2:9" ht="15" customHeight="1" x14ac:dyDescent="0.2">
      <c r="B52" t="s">
        <v>116</v>
      </c>
      <c r="C52" s="12">
        <v>48</v>
      </c>
      <c r="D52" s="8">
        <v>3.25</v>
      </c>
      <c r="E52" s="12">
        <v>46</v>
      </c>
      <c r="F52" s="8">
        <v>4.2699999999999996</v>
      </c>
      <c r="G52" s="12">
        <v>2</v>
      </c>
      <c r="H52" s="8">
        <v>0.53</v>
      </c>
      <c r="I52" s="12">
        <v>0</v>
      </c>
    </row>
    <row r="53" spans="2:9" ht="15" customHeight="1" x14ac:dyDescent="0.2">
      <c r="B53" t="s">
        <v>118</v>
      </c>
      <c r="C53" s="12">
        <v>45</v>
      </c>
      <c r="D53" s="8">
        <v>3.05</v>
      </c>
      <c r="E53" s="12">
        <v>44</v>
      </c>
      <c r="F53" s="8">
        <v>4.08</v>
      </c>
      <c r="G53" s="12">
        <v>1</v>
      </c>
      <c r="H53" s="8">
        <v>0.26</v>
      </c>
      <c r="I53" s="12">
        <v>0</v>
      </c>
    </row>
    <row r="54" spans="2:9" ht="15" customHeight="1" x14ac:dyDescent="0.2">
      <c r="B54" t="s">
        <v>119</v>
      </c>
      <c r="C54" s="12">
        <v>45</v>
      </c>
      <c r="D54" s="8">
        <v>3.05</v>
      </c>
      <c r="E54" s="12">
        <v>45</v>
      </c>
      <c r="F54" s="8">
        <v>4.17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115</v>
      </c>
      <c r="C55" s="12">
        <v>42</v>
      </c>
      <c r="D55" s="8">
        <v>2.85</v>
      </c>
      <c r="E55" s="12">
        <v>41</v>
      </c>
      <c r="F55" s="8">
        <v>3.8</v>
      </c>
      <c r="G55" s="12">
        <v>1</v>
      </c>
      <c r="H55" s="8">
        <v>0.26</v>
      </c>
      <c r="I55" s="12">
        <v>0</v>
      </c>
    </row>
    <row r="56" spans="2:9" ht="15" customHeight="1" x14ac:dyDescent="0.2">
      <c r="B56" t="s">
        <v>132</v>
      </c>
      <c r="C56" s="12">
        <v>38</v>
      </c>
      <c r="D56" s="8">
        <v>2.58</v>
      </c>
      <c r="E56" s="12">
        <v>27</v>
      </c>
      <c r="F56" s="8">
        <v>2.5</v>
      </c>
      <c r="G56" s="12">
        <v>11</v>
      </c>
      <c r="H56" s="8">
        <v>2.91</v>
      </c>
      <c r="I56" s="12">
        <v>0</v>
      </c>
    </row>
    <row r="57" spans="2:9" ht="15" customHeight="1" x14ac:dyDescent="0.2">
      <c r="B57" t="s">
        <v>105</v>
      </c>
      <c r="C57" s="12">
        <v>37</v>
      </c>
      <c r="D57" s="8">
        <v>2.5099999999999998</v>
      </c>
      <c r="E57" s="12">
        <v>7</v>
      </c>
      <c r="F57" s="8">
        <v>0.65</v>
      </c>
      <c r="G57" s="12">
        <v>30</v>
      </c>
      <c r="H57" s="8">
        <v>7.94</v>
      </c>
      <c r="I57" s="12">
        <v>0</v>
      </c>
    </row>
    <row r="58" spans="2:9" ht="15" customHeight="1" x14ac:dyDescent="0.2">
      <c r="B58" t="s">
        <v>123</v>
      </c>
      <c r="C58" s="12">
        <v>35</v>
      </c>
      <c r="D58" s="8">
        <v>2.37</v>
      </c>
      <c r="E58" s="12">
        <v>32</v>
      </c>
      <c r="F58" s="8">
        <v>2.97</v>
      </c>
      <c r="G58" s="12">
        <v>3</v>
      </c>
      <c r="H58" s="8">
        <v>0.79</v>
      </c>
      <c r="I58" s="12">
        <v>0</v>
      </c>
    </row>
    <row r="59" spans="2:9" ht="15" customHeight="1" x14ac:dyDescent="0.2">
      <c r="B59" t="s">
        <v>136</v>
      </c>
      <c r="C59" s="12">
        <v>32</v>
      </c>
      <c r="D59" s="8">
        <v>2.17</v>
      </c>
      <c r="E59" s="12">
        <v>29</v>
      </c>
      <c r="F59" s="8">
        <v>2.69</v>
      </c>
      <c r="G59" s="12">
        <v>3</v>
      </c>
      <c r="H59" s="8">
        <v>0.79</v>
      </c>
      <c r="I59" s="12">
        <v>0</v>
      </c>
    </row>
    <row r="60" spans="2:9" ht="15" customHeight="1" x14ac:dyDescent="0.2">
      <c r="B60" t="s">
        <v>107</v>
      </c>
      <c r="C60" s="12">
        <v>32</v>
      </c>
      <c r="D60" s="8">
        <v>2.17</v>
      </c>
      <c r="E60" s="12">
        <v>22</v>
      </c>
      <c r="F60" s="8">
        <v>2.04</v>
      </c>
      <c r="G60" s="12">
        <v>10</v>
      </c>
      <c r="H60" s="8">
        <v>2.65</v>
      </c>
      <c r="I60" s="12">
        <v>0</v>
      </c>
    </row>
    <row r="61" spans="2:9" ht="15" customHeight="1" x14ac:dyDescent="0.2">
      <c r="B61" t="s">
        <v>111</v>
      </c>
      <c r="C61" s="12">
        <v>32</v>
      </c>
      <c r="D61" s="8">
        <v>2.17</v>
      </c>
      <c r="E61" s="12">
        <v>27</v>
      </c>
      <c r="F61" s="8">
        <v>2.5</v>
      </c>
      <c r="G61" s="12">
        <v>5</v>
      </c>
      <c r="H61" s="8">
        <v>1.32</v>
      </c>
      <c r="I61" s="12">
        <v>0</v>
      </c>
    </row>
    <row r="62" spans="2:9" ht="15" customHeight="1" x14ac:dyDescent="0.2">
      <c r="B62" t="s">
        <v>113</v>
      </c>
      <c r="C62" s="12">
        <v>31</v>
      </c>
      <c r="D62" s="8">
        <v>2.1</v>
      </c>
      <c r="E62" s="12">
        <v>26</v>
      </c>
      <c r="F62" s="8">
        <v>2.41</v>
      </c>
      <c r="G62" s="12">
        <v>5</v>
      </c>
      <c r="H62" s="8">
        <v>1.32</v>
      </c>
      <c r="I62" s="12">
        <v>0</v>
      </c>
    </row>
    <row r="63" spans="2:9" ht="15" customHeight="1" x14ac:dyDescent="0.2">
      <c r="B63" t="s">
        <v>122</v>
      </c>
      <c r="C63" s="12">
        <v>30</v>
      </c>
      <c r="D63" s="8">
        <v>2.0299999999999998</v>
      </c>
      <c r="E63" s="12">
        <v>29</v>
      </c>
      <c r="F63" s="8">
        <v>2.69</v>
      </c>
      <c r="G63" s="12">
        <v>1</v>
      </c>
      <c r="H63" s="8">
        <v>0.26</v>
      </c>
      <c r="I63" s="12">
        <v>0</v>
      </c>
    </row>
    <row r="64" spans="2:9" ht="15" customHeight="1" x14ac:dyDescent="0.2">
      <c r="B64" t="s">
        <v>108</v>
      </c>
      <c r="C64" s="12">
        <v>25</v>
      </c>
      <c r="D64" s="8">
        <v>1.69</v>
      </c>
      <c r="E64" s="12">
        <v>21</v>
      </c>
      <c r="F64" s="8">
        <v>1.95</v>
      </c>
      <c r="G64" s="12">
        <v>4</v>
      </c>
      <c r="H64" s="8">
        <v>1.06</v>
      </c>
      <c r="I64" s="12">
        <v>0</v>
      </c>
    </row>
    <row r="65" spans="2:9" ht="15" customHeight="1" x14ac:dyDescent="0.2">
      <c r="B65" t="s">
        <v>130</v>
      </c>
      <c r="C65" s="12">
        <v>25</v>
      </c>
      <c r="D65" s="8">
        <v>1.69</v>
      </c>
      <c r="E65" s="12">
        <v>19</v>
      </c>
      <c r="F65" s="8">
        <v>1.76</v>
      </c>
      <c r="G65" s="12">
        <v>6</v>
      </c>
      <c r="H65" s="8">
        <v>1.59</v>
      </c>
      <c r="I65" s="12">
        <v>0</v>
      </c>
    </row>
    <row r="66" spans="2:9" ht="15" customHeight="1" x14ac:dyDescent="0.2">
      <c r="B66" t="s">
        <v>137</v>
      </c>
      <c r="C66" s="12">
        <v>22</v>
      </c>
      <c r="D66" s="8">
        <v>1.49</v>
      </c>
      <c r="E66" s="12">
        <v>16</v>
      </c>
      <c r="F66" s="8">
        <v>1.48</v>
      </c>
      <c r="G66" s="12">
        <v>6</v>
      </c>
      <c r="H66" s="8">
        <v>1.59</v>
      </c>
      <c r="I66" s="12">
        <v>0</v>
      </c>
    </row>
    <row r="67" spans="2:9" ht="15" customHeight="1" x14ac:dyDescent="0.2">
      <c r="B67" t="s">
        <v>124</v>
      </c>
      <c r="C67" s="12">
        <v>20</v>
      </c>
      <c r="D67" s="8">
        <v>1.36</v>
      </c>
      <c r="E67" s="12">
        <v>18</v>
      </c>
      <c r="F67" s="8">
        <v>1.67</v>
      </c>
      <c r="G67" s="12">
        <v>2</v>
      </c>
      <c r="H67" s="8">
        <v>0.53</v>
      </c>
      <c r="I67" s="12">
        <v>0</v>
      </c>
    </row>
    <row r="68" spans="2:9" ht="15" customHeight="1" x14ac:dyDescent="0.2">
      <c r="B68" t="s">
        <v>121</v>
      </c>
      <c r="C68" s="12">
        <v>19</v>
      </c>
      <c r="D68" s="8">
        <v>1.29</v>
      </c>
      <c r="E68" s="12">
        <v>18</v>
      </c>
      <c r="F68" s="8">
        <v>1.67</v>
      </c>
      <c r="G68" s="12">
        <v>1</v>
      </c>
      <c r="H68" s="8">
        <v>0.26</v>
      </c>
      <c r="I68" s="12">
        <v>0</v>
      </c>
    </row>
    <row r="70" spans="2:9" ht="15" customHeight="1" x14ac:dyDescent="0.2">
      <c r="B70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5FA3-D24D-482E-9964-880F1D73F27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181</v>
      </c>
      <c r="D6" s="8">
        <v>14.25</v>
      </c>
      <c r="E6" s="12">
        <v>93</v>
      </c>
      <c r="F6" s="8">
        <v>10.78</v>
      </c>
      <c r="G6" s="12">
        <v>88</v>
      </c>
      <c r="H6" s="8">
        <v>22.39</v>
      </c>
      <c r="I6" s="12">
        <v>0</v>
      </c>
    </row>
    <row r="7" spans="2:9" ht="15" customHeight="1" x14ac:dyDescent="0.2">
      <c r="B7" t="s">
        <v>33</v>
      </c>
      <c r="C7" s="12">
        <v>121</v>
      </c>
      <c r="D7" s="8">
        <v>9.5299999999999994</v>
      </c>
      <c r="E7" s="12">
        <v>48</v>
      </c>
      <c r="F7" s="8">
        <v>5.56</v>
      </c>
      <c r="G7" s="12">
        <v>73</v>
      </c>
      <c r="H7" s="8">
        <v>18.579999999999998</v>
      </c>
      <c r="I7" s="12">
        <v>0</v>
      </c>
    </row>
    <row r="8" spans="2:9" ht="15" customHeight="1" x14ac:dyDescent="0.2">
      <c r="B8" t="s">
        <v>34</v>
      </c>
      <c r="C8" s="12">
        <v>3</v>
      </c>
      <c r="D8" s="8">
        <v>0.24</v>
      </c>
      <c r="E8" s="12">
        <v>0</v>
      </c>
      <c r="F8" s="8">
        <v>0</v>
      </c>
      <c r="G8" s="12">
        <v>3</v>
      </c>
      <c r="H8" s="8">
        <v>0.76</v>
      </c>
      <c r="I8" s="12">
        <v>0</v>
      </c>
    </row>
    <row r="9" spans="2:9" ht="15" customHeight="1" x14ac:dyDescent="0.2">
      <c r="B9" t="s">
        <v>35</v>
      </c>
      <c r="C9" s="12">
        <v>4</v>
      </c>
      <c r="D9" s="8">
        <v>0.31</v>
      </c>
      <c r="E9" s="12">
        <v>2</v>
      </c>
      <c r="F9" s="8">
        <v>0.23</v>
      </c>
      <c r="G9" s="12">
        <v>2</v>
      </c>
      <c r="H9" s="8">
        <v>0.51</v>
      </c>
      <c r="I9" s="12">
        <v>0</v>
      </c>
    </row>
    <row r="10" spans="2:9" ht="15" customHeight="1" x14ac:dyDescent="0.2">
      <c r="B10" t="s">
        <v>36</v>
      </c>
      <c r="C10" s="12">
        <v>6</v>
      </c>
      <c r="D10" s="8">
        <v>0.47</v>
      </c>
      <c r="E10" s="12">
        <v>2</v>
      </c>
      <c r="F10" s="8">
        <v>0.23</v>
      </c>
      <c r="G10" s="12">
        <v>4</v>
      </c>
      <c r="H10" s="8">
        <v>1.02</v>
      </c>
      <c r="I10" s="12">
        <v>0</v>
      </c>
    </row>
    <row r="11" spans="2:9" ht="15" customHeight="1" x14ac:dyDescent="0.2">
      <c r="B11" t="s">
        <v>37</v>
      </c>
      <c r="C11" s="12">
        <v>349</v>
      </c>
      <c r="D11" s="8">
        <v>27.48</v>
      </c>
      <c r="E11" s="12">
        <v>246</v>
      </c>
      <c r="F11" s="8">
        <v>28.51</v>
      </c>
      <c r="G11" s="12">
        <v>103</v>
      </c>
      <c r="H11" s="8">
        <v>26.21</v>
      </c>
      <c r="I11" s="12">
        <v>0</v>
      </c>
    </row>
    <row r="12" spans="2:9" ht="15" customHeight="1" x14ac:dyDescent="0.2">
      <c r="B12" t="s">
        <v>38</v>
      </c>
      <c r="C12" s="12">
        <v>3</v>
      </c>
      <c r="D12" s="8">
        <v>0.24</v>
      </c>
      <c r="E12" s="12">
        <v>1</v>
      </c>
      <c r="F12" s="8">
        <v>0.12</v>
      </c>
      <c r="G12" s="12">
        <v>2</v>
      </c>
      <c r="H12" s="8">
        <v>0.51</v>
      </c>
      <c r="I12" s="12">
        <v>0</v>
      </c>
    </row>
    <row r="13" spans="2:9" ht="15" customHeight="1" x14ac:dyDescent="0.2">
      <c r="B13" t="s">
        <v>39</v>
      </c>
      <c r="C13" s="12">
        <v>44</v>
      </c>
      <c r="D13" s="8">
        <v>3.46</v>
      </c>
      <c r="E13" s="12">
        <v>26</v>
      </c>
      <c r="F13" s="8">
        <v>3.01</v>
      </c>
      <c r="G13" s="12">
        <v>18</v>
      </c>
      <c r="H13" s="8">
        <v>4.58</v>
      </c>
      <c r="I13" s="12">
        <v>0</v>
      </c>
    </row>
    <row r="14" spans="2:9" ht="15" customHeight="1" x14ac:dyDescent="0.2">
      <c r="B14" t="s">
        <v>40</v>
      </c>
      <c r="C14" s="12">
        <v>53</v>
      </c>
      <c r="D14" s="8">
        <v>4.17</v>
      </c>
      <c r="E14" s="12">
        <v>35</v>
      </c>
      <c r="F14" s="8">
        <v>4.0599999999999996</v>
      </c>
      <c r="G14" s="12">
        <v>18</v>
      </c>
      <c r="H14" s="8">
        <v>4.58</v>
      </c>
      <c r="I14" s="12">
        <v>0</v>
      </c>
    </row>
    <row r="15" spans="2:9" ht="15" customHeight="1" x14ac:dyDescent="0.2">
      <c r="B15" t="s">
        <v>41</v>
      </c>
      <c r="C15" s="12">
        <v>143</v>
      </c>
      <c r="D15" s="8">
        <v>11.26</v>
      </c>
      <c r="E15" s="12">
        <v>129</v>
      </c>
      <c r="F15" s="8">
        <v>14.95</v>
      </c>
      <c r="G15" s="12">
        <v>12</v>
      </c>
      <c r="H15" s="8">
        <v>3.05</v>
      </c>
      <c r="I15" s="12">
        <v>0</v>
      </c>
    </row>
    <row r="16" spans="2:9" ht="15" customHeight="1" x14ac:dyDescent="0.2">
      <c r="B16" t="s">
        <v>42</v>
      </c>
      <c r="C16" s="12">
        <v>162</v>
      </c>
      <c r="D16" s="8">
        <v>12.76</v>
      </c>
      <c r="E16" s="12">
        <v>135</v>
      </c>
      <c r="F16" s="8">
        <v>15.64</v>
      </c>
      <c r="G16" s="12">
        <v>23</v>
      </c>
      <c r="H16" s="8">
        <v>5.85</v>
      </c>
      <c r="I16" s="12">
        <v>0</v>
      </c>
    </row>
    <row r="17" spans="2:9" ht="15" customHeight="1" x14ac:dyDescent="0.2">
      <c r="B17" t="s">
        <v>43</v>
      </c>
      <c r="C17" s="12">
        <v>74</v>
      </c>
      <c r="D17" s="8">
        <v>5.83</v>
      </c>
      <c r="E17" s="12">
        <v>59</v>
      </c>
      <c r="F17" s="8">
        <v>6.84</v>
      </c>
      <c r="G17" s="12">
        <v>14</v>
      </c>
      <c r="H17" s="8">
        <v>3.56</v>
      </c>
      <c r="I17" s="12">
        <v>0</v>
      </c>
    </row>
    <row r="18" spans="2:9" ht="15" customHeight="1" x14ac:dyDescent="0.2">
      <c r="B18" t="s">
        <v>44</v>
      </c>
      <c r="C18" s="12">
        <v>70</v>
      </c>
      <c r="D18" s="8">
        <v>5.51</v>
      </c>
      <c r="E18" s="12">
        <v>53</v>
      </c>
      <c r="F18" s="8">
        <v>6.14</v>
      </c>
      <c r="G18" s="12">
        <v>16</v>
      </c>
      <c r="H18" s="8">
        <v>4.07</v>
      </c>
      <c r="I18" s="12">
        <v>0</v>
      </c>
    </row>
    <row r="19" spans="2:9" ht="15" customHeight="1" x14ac:dyDescent="0.2">
      <c r="B19" t="s">
        <v>45</v>
      </c>
      <c r="C19" s="12">
        <v>57</v>
      </c>
      <c r="D19" s="8">
        <v>4.49</v>
      </c>
      <c r="E19" s="12">
        <v>34</v>
      </c>
      <c r="F19" s="8">
        <v>3.94</v>
      </c>
      <c r="G19" s="12">
        <v>17</v>
      </c>
      <c r="H19" s="8">
        <v>4.33</v>
      </c>
      <c r="I19" s="12">
        <v>0</v>
      </c>
    </row>
    <row r="20" spans="2:9" ht="15" customHeight="1" x14ac:dyDescent="0.2">
      <c r="B20" s="9" t="s">
        <v>198</v>
      </c>
      <c r="C20" s="12">
        <f>SUM(LTBL_30208[総数／事業所数])</f>
        <v>1270</v>
      </c>
      <c r="E20" s="12">
        <f>SUBTOTAL(109,LTBL_30208[個人／事業所数])</f>
        <v>863</v>
      </c>
      <c r="G20" s="12">
        <f>SUBTOTAL(109,LTBL_30208[法人／事業所数])</f>
        <v>393</v>
      </c>
      <c r="I20" s="12">
        <f>SUBTOTAL(109,LTBL_30208[法人以外の団体／事業所数])</f>
        <v>0</v>
      </c>
    </row>
    <row r="21" spans="2:9" ht="15" customHeight="1" x14ac:dyDescent="0.2">
      <c r="E21" s="11">
        <f>LTBL_30208[[#Totals],[個人／事業所数]]/LTBL_30208[[#Totals],[総数／事業所数]]</f>
        <v>0.67952755905511808</v>
      </c>
      <c r="G21" s="11">
        <f>LTBL_30208[[#Totals],[法人／事業所数]]/LTBL_30208[[#Totals],[総数／事業所数]]</f>
        <v>0.30944881889763781</v>
      </c>
      <c r="I21" s="11">
        <f>LTBL_30208[[#Totals],[法人以外の団体／事業所数]]/LTBL_30208[[#Totals],[総数／事業所数]]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136</v>
      </c>
      <c r="D24" s="8">
        <v>10.71</v>
      </c>
      <c r="E24" s="12">
        <v>119</v>
      </c>
      <c r="F24" s="8">
        <v>13.79</v>
      </c>
      <c r="G24" s="12">
        <v>17</v>
      </c>
      <c r="H24" s="8">
        <v>4.33</v>
      </c>
      <c r="I24" s="12">
        <v>0</v>
      </c>
    </row>
    <row r="25" spans="2:9" ht="15" customHeight="1" x14ac:dyDescent="0.2">
      <c r="B25" t="s">
        <v>64</v>
      </c>
      <c r="C25" s="12">
        <v>128</v>
      </c>
      <c r="D25" s="8">
        <v>10.08</v>
      </c>
      <c r="E25" s="12">
        <v>94</v>
      </c>
      <c r="F25" s="8">
        <v>10.89</v>
      </c>
      <c r="G25" s="12">
        <v>34</v>
      </c>
      <c r="H25" s="8">
        <v>8.65</v>
      </c>
      <c r="I25" s="12">
        <v>0</v>
      </c>
    </row>
    <row r="26" spans="2:9" ht="15" customHeight="1" x14ac:dyDescent="0.2">
      <c r="B26" t="s">
        <v>68</v>
      </c>
      <c r="C26" s="12">
        <v>125</v>
      </c>
      <c r="D26" s="8">
        <v>9.84</v>
      </c>
      <c r="E26" s="12">
        <v>120</v>
      </c>
      <c r="F26" s="8">
        <v>13.9</v>
      </c>
      <c r="G26" s="12">
        <v>5</v>
      </c>
      <c r="H26" s="8">
        <v>1.27</v>
      </c>
      <c r="I26" s="12">
        <v>0</v>
      </c>
    </row>
    <row r="27" spans="2:9" ht="15" customHeight="1" x14ac:dyDescent="0.2">
      <c r="B27" t="s">
        <v>54</v>
      </c>
      <c r="C27" s="12">
        <v>97</v>
      </c>
      <c r="D27" s="8">
        <v>7.64</v>
      </c>
      <c r="E27" s="12">
        <v>37</v>
      </c>
      <c r="F27" s="8">
        <v>4.29</v>
      </c>
      <c r="G27" s="12">
        <v>60</v>
      </c>
      <c r="H27" s="8">
        <v>15.27</v>
      </c>
      <c r="I27" s="12">
        <v>0</v>
      </c>
    </row>
    <row r="28" spans="2:9" ht="15" customHeight="1" x14ac:dyDescent="0.2">
      <c r="B28" t="s">
        <v>62</v>
      </c>
      <c r="C28" s="12">
        <v>82</v>
      </c>
      <c r="D28" s="8">
        <v>6.46</v>
      </c>
      <c r="E28" s="12">
        <v>69</v>
      </c>
      <c r="F28" s="8">
        <v>8</v>
      </c>
      <c r="G28" s="12">
        <v>13</v>
      </c>
      <c r="H28" s="8">
        <v>3.31</v>
      </c>
      <c r="I28" s="12">
        <v>0</v>
      </c>
    </row>
    <row r="29" spans="2:9" ht="15" customHeight="1" x14ac:dyDescent="0.2">
      <c r="B29" t="s">
        <v>70</v>
      </c>
      <c r="C29" s="12">
        <v>74</v>
      </c>
      <c r="D29" s="8">
        <v>5.83</v>
      </c>
      <c r="E29" s="12">
        <v>59</v>
      </c>
      <c r="F29" s="8">
        <v>6.84</v>
      </c>
      <c r="G29" s="12">
        <v>14</v>
      </c>
      <c r="H29" s="8">
        <v>3.56</v>
      </c>
      <c r="I29" s="12">
        <v>0</v>
      </c>
    </row>
    <row r="30" spans="2:9" ht="15" customHeight="1" x14ac:dyDescent="0.2">
      <c r="B30" t="s">
        <v>71</v>
      </c>
      <c r="C30" s="12">
        <v>54</v>
      </c>
      <c r="D30" s="8">
        <v>4.25</v>
      </c>
      <c r="E30" s="12">
        <v>53</v>
      </c>
      <c r="F30" s="8">
        <v>6.14</v>
      </c>
      <c r="G30" s="12">
        <v>1</v>
      </c>
      <c r="H30" s="8">
        <v>0.25</v>
      </c>
      <c r="I30" s="12">
        <v>0</v>
      </c>
    </row>
    <row r="31" spans="2:9" ht="15" customHeight="1" x14ac:dyDescent="0.2">
      <c r="B31" t="s">
        <v>55</v>
      </c>
      <c r="C31" s="12">
        <v>51</v>
      </c>
      <c r="D31" s="8">
        <v>4.0199999999999996</v>
      </c>
      <c r="E31" s="12">
        <v>35</v>
      </c>
      <c r="F31" s="8">
        <v>4.0599999999999996</v>
      </c>
      <c r="G31" s="12">
        <v>16</v>
      </c>
      <c r="H31" s="8">
        <v>4.07</v>
      </c>
      <c r="I31" s="12">
        <v>0</v>
      </c>
    </row>
    <row r="32" spans="2:9" ht="15" customHeight="1" x14ac:dyDescent="0.2">
      <c r="B32" t="s">
        <v>63</v>
      </c>
      <c r="C32" s="12">
        <v>44</v>
      </c>
      <c r="D32" s="8">
        <v>3.46</v>
      </c>
      <c r="E32" s="12">
        <v>36</v>
      </c>
      <c r="F32" s="8">
        <v>4.17</v>
      </c>
      <c r="G32" s="12">
        <v>8</v>
      </c>
      <c r="H32" s="8">
        <v>2.04</v>
      </c>
      <c r="I32" s="12">
        <v>0</v>
      </c>
    </row>
    <row r="33" spans="2:9" ht="15" customHeight="1" x14ac:dyDescent="0.2">
      <c r="B33" t="s">
        <v>73</v>
      </c>
      <c r="C33" s="12">
        <v>34</v>
      </c>
      <c r="D33" s="8">
        <v>2.68</v>
      </c>
      <c r="E33" s="12">
        <v>30</v>
      </c>
      <c r="F33" s="8">
        <v>3.48</v>
      </c>
      <c r="G33" s="12">
        <v>4</v>
      </c>
      <c r="H33" s="8">
        <v>1.02</v>
      </c>
      <c r="I33" s="12">
        <v>0</v>
      </c>
    </row>
    <row r="34" spans="2:9" ht="15" customHeight="1" x14ac:dyDescent="0.2">
      <c r="B34" t="s">
        <v>56</v>
      </c>
      <c r="C34" s="12">
        <v>33</v>
      </c>
      <c r="D34" s="8">
        <v>2.6</v>
      </c>
      <c r="E34" s="12">
        <v>21</v>
      </c>
      <c r="F34" s="8">
        <v>2.4300000000000002</v>
      </c>
      <c r="G34" s="12">
        <v>12</v>
      </c>
      <c r="H34" s="8">
        <v>3.05</v>
      </c>
      <c r="I34" s="12">
        <v>0</v>
      </c>
    </row>
    <row r="35" spans="2:9" ht="15" customHeight="1" x14ac:dyDescent="0.2">
      <c r="B35" t="s">
        <v>67</v>
      </c>
      <c r="C35" s="12">
        <v>33</v>
      </c>
      <c r="D35" s="8">
        <v>2.6</v>
      </c>
      <c r="E35" s="12">
        <v>22</v>
      </c>
      <c r="F35" s="8">
        <v>2.5499999999999998</v>
      </c>
      <c r="G35" s="12">
        <v>11</v>
      </c>
      <c r="H35" s="8">
        <v>2.8</v>
      </c>
      <c r="I35" s="12">
        <v>0</v>
      </c>
    </row>
    <row r="36" spans="2:9" ht="15" customHeight="1" x14ac:dyDescent="0.2">
      <c r="B36" t="s">
        <v>65</v>
      </c>
      <c r="C36" s="12">
        <v>30</v>
      </c>
      <c r="D36" s="8">
        <v>2.36</v>
      </c>
      <c r="E36" s="12">
        <v>20</v>
      </c>
      <c r="F36" s="8">
        <v>2.3199999999999998</v>
      </c>
      <c r="G36" s="12">
        <v>10</v>
      </c>
      <c r="H36" s="8">
        <v>2.54</v>
      </c>
      <c r="I36" s="12">
        <v>0</v>
      </c>
    </row>
    <row r="37" spans="2:9" ht="15" customHeight="1" x14ac:dyDescent="0.2">
      <c r="B37" t="s">
        <v>61</v>
      </c>
      <c r="C37" s="12">
        <v>27</v>
      </c>
      <c r="D37" s="8">
        <v>2.13</v>
      </c>
      <c r="E37" s="12">
        <v>21</v>
      </c>
      <c r="F37" s="8">
        <v>2.4300000000000002</v>
      </c>
      <c r="G37" s="12">
        <v>6</v>
      </c>
      <c r="H37" s="8">
        <v>1.53</v>
      </c>
      <c r="I37" s="12">
        <v>0</v>
      </c>
    </row>
    <row r="38" spans="2:9" ht="15" customHeight="1" x14ac:dyDescent="0.2">
      <c r="B38" t="s">
        <v>60</v>
      </c>
      <c r="C38" s="12">
        <v>23</v>
      </c>
      <c r="D38" s="8">
        <v>1.81</v>
      </c>
      <c r="E38" s="12">
        <v>8</v>
      </c>
      <c r="F38" s="8">
        <v>0.93</v>
      </c>
      <c r="G38" s="12">
        <v>15</v>
      </c>
      <c r="H38" s="8">
        <v>3.82</v>
      </c>
      <c r="I38" s="12">
        <v>0</v>
      </c>
    </row>
    <row r="39" spans="2:9" ht="15" customHeight="1" x14ac:dyDescent="0.2">
      <c r="B39" t="s">
        <v>58</v>
      </c>
      <c r="C39" s="12">
        <v>20</v>
      </c>
      <c r="D39" s="8">
        <v>1.57</v>
      </c>
      <c r="E39" s="12">
        <v>10</v>
      </c>
      <c r="F39" s="8">
        <v>1.1599999999999999</v>
      </c>
      <c r="G39" s="12">
        <v>10</v>
      </c>
      <c r="H39" s="8">
        <v>2.54</v>
      </c>
      <c r="I39" s="12">
        <v>0</v>
      </c>
    </row>
    <row r="40" spans="2:9" ht="15" customHeight="1" x14ac:dyDescent="0.2">
      <c r="B40" t="s">
        <v>59</v>
      </c>
      <c r="C40" s="12">
        <v>19</v>
      </c>
      <c r="D40" s="8">
        <v>1.5</v>
      </c>
      <c r="E40" s="12">
        <v>7</v>
      </c>
      <c r="F40" s="8">
        <v>0.81</v>
      </c>
      <c r="G40" s="12">
        <v>12</v>
      </c>
      <c r="H40" s="8">
        <v>3.05</v>
      </c>
      <c r="I40" s="12">
        <v>0</v>
      </c>
    </row>
    <row r="41" spans="2:9" ht="15" customHeight="1" x14ac:dyDescent="0.2">
      <c r="B41" t="s">
        <v>66</v>
      </c>
      <c r="C41" s="12">
        <v>18</v>
      </c>
      <c r="D41" s="8">
        <v>1.42</v>
      </c>
      <c r="E41" s="12">
        <v>12</v>
      </c>
      <c r="F41" s="8">
        <v>1.39</v>
      </c>
      <c r="G41" s="12">
        <v>6</v>
      </c>
      <c r="H41" s="8">
        <v>1.53</v>
      </c>
      <c r="I41" s="12">
        <v>0</v>
      </c>
    </row>
    <row r="42" spans="2:9" ht="15" customHeight="1" x14ac:dyDescent="0.2">
      <c r="B42" t="s">
        <v>84</v>
      </c>
      <c r="C42" s="12">
        <v>16</v>
      </c>
      <c r="D42" s="8">
        <v>1.26</v>
      </c>
      <c r="E42" s="12">
        <v>8</v>
      </c>
      <c r="F42" s="8">
        <v>0.93</v>
      </c>
      <c r="G42" s="12">
        <v>6</v>
      </c>
      <c r="H42" s="8">
        <v>1.53</v>
      </c>
      <c r="I42" s="12">
        <v>0</v>
      </c>
    </row>
    <row r="43" spans="2:9" ht="15" customHeight="1" x14ac:dyDescent="0.2">
      <c r="B43" t="s">
        <v>72</v>
      </c>
      <c r="C43" s="12">
        <v>16</v>
      </c>
      <c r="D43" s="8">
        <v>1.26</v>
      </c>
      <c r="E43" s="12">
        <v>0</v>
      </c>
      <c r="F43" s="8">
        <v>0</v>
      </c>
      <c r="G43" s="12">
        <v>15</v>
      </c>
      <c r="H43" s="8">
        <v>3.82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120</v>
      </c>
      <c r="C47" s="12">
        <v>76</v>
      </c>
      <c r="D47" s="8">
        <v>5.98</v>
      </c>
      <c r="E47" s="12">
        <v>68</v>
      </c>
      <c r="F47" s="8">
        <v>7.88</v>
      </c>
      <c r="G47" s="12">
        <v>8</v>
      </c>
      <c r="H47" s="8">
        <v>2.04</v>
      </c>
      <c r="I47" s="12">
        <v>0</v>
      </c>
    </row>
    <row r="48" spans="2:9" ht="15" customHeight="1" x14ac:dyDescent="0.2">
      <c r="B48" t="s">
        <v>122</v>
      </c>
      <c r="C48" s="12">
        <v>43</v>
      </c>
      <c r="D48" s="8">
        <v>3.39</v>
      </c>
      <c r="E48" s="12">
        <v>33</v>
      </c>
      <c r="F48" s="8">
        <v>3.82</v>
      </c>
      <c r="G48" s="12">
        <v>10</v>
      </c>
      <c r="H48" s="8">
        <v>2.54</v>
      </c>
      <c r="I48" s="12">
        <v>0</v>
      </c>
    </row>
    <row r="49" spans="2:9" ht="15" customHeight="1" x14ac:dyDescent="0.2">
      <c r="B49" t="s">
        <v>105</v>
      </c>
      <c r="C49" s="12">
        <v>42</v>
      </c>
      <c r="D49" s="8">
        <v>3.31</v>
      </c>
      <c r="E49" s="12">
        <v>13</v>
      </c>
      <c r="F49" s="8">
        <v>1.51</v>
      </c>
      <c r="G49" s="12">
        <v>29</v>
      </c>
      <c r="H49" s="8">
        <v>7.38</v>
      </c>
      <c r="I49" s="12">
        <v>0</v>
      </c>
    </row>
    <row r="50" spans="2:9" ht="15" customHeight="1" x14ac:dyDescent="0.2">
      <c r="B50" t="s">
        <v>123</v>
      </c>
      <c r="C50" s="12">
        <v>42</v>
      </c>
      <c r="D50" s="8">
        <v>3.31</v>
      </c>
      <c r="E50" s="12">
        <v>41</v>
      </c>
      <c r="F50" s="8">
        <v>4.75</v>
      </c>
      <c r="G50" s="12">
        <v>1</v>
      </c>
      <c r="H50" s="8">
        <v>0.25</v>
      </c>
      <c r="I50" s="12">
        <v>0</v>
      </c>
    </row>
    <row r="51" spans="2:9" ht="15" customHeight="1" x14ac:dyDescent="0.2">
      <c r="B51" t="s">
        <v>119</v>
      </c>
      <c r="C51" s="12">
        <v>41</v>
      </c>
      <c r="D51" s="8">
        <v>3.23</v>
      </c>
      <c r="E51" s="12">
        <v>40</v>
      </c>
      <c r="F51" s="8">
        <v>4.63</v>
      </c>
      <c r="G51" s="12">
        <v>1</v>
      </c>
      <c r="H51" s="8">
        <v>0.25</v>
      </c>
      <c r="I51" s="12">
        <v>0</v>
      </c>
    </row>
    <row r="52" spans="2:9" ht="15" customHeight="1" x14ac:dyDescent="0.2">
      <c r="B52" t="s">
        <v>107</v>
      </c>
      <c r="C52" s="12">
        <v>40</v>
      </c>
      <c r="D52" s="8">
        <v>3.15</v>
      </c>
      <c r="E52" s="12">
        <v>35</v>
      </c>
      <c r="F52" s="8">
        <v>4.0599999999999996</v>
      </c>
      <c r="G52" s="12">
        <v>5</v>
      </c>
      <c r="H52" s="8">
        <v>1.27</v>
      </c>
      <c r="I52" s="12">
        <v>0</v>
      </c>
    </row>
    <row r="53" spans="2:9" ht="15" customHeight="1" x14ac:dyDescent="0.2">
      <c r="B53" t="s">
        <v>118</v>
      </c>
      <c r="C53" s="12">
        <v>35</v>
      </c>
      <c r="D53" s="8">
        <v>2.76</v>
      </c>
      <c r="E53" s="12">
        <v>34</v>
      </c>
      <c r="F53" s="8">
        <v>3.94</v>
      </c>
      <c r="G53" s="12">
        <v>1</v>
      </c>
      <c r="H53" s="8">
        <v>0.25</v>
      </c>
      <c r="I53" s="12">
        <v>0</v>
      </c>
    </row>
    <row r="54" spans="2:9" ht="15" customHeight="1" x14ac:dyDescent="0.2">
      <c r="B54" t="s">
        <v>124</v>
      </c>
      <c r="C54" s="12">
        <v>34</v>
      </c>
      <c r="D54" s="8">
        <v>2.68</v>
      </c>
      <c r="E54" s="12">
        <v>30</v>
      </c>
      <c r="F54" s="8">
        <v>3.48</v>
      </c>
      <c r="G54" s="12">
        <v>4</v>
      </c>
      <c r="H54" s="8">
        <v>1.02</v>
      </c>
      <c r="I54" s="12">
        <v>0</v>
      </c>
    </row>
    <row r="55" spans="2:9" ht="15" customHeight="1" x14ac:dyDescent="0.2">
      <c r="B55" t="s">
        <v>108</v>
      </c>
      <c r="C55" s="12">
        <v>31</v>
      </c>
      <c r="D55" s="8">
        <v>2.44</v>
      </c>
      <c r="E55" s="12">
        <v>25</v>
      </c>
      <c r="F55" s="8">
        <v>2.9</v>
      </c>
      <c r="G55" s="12">
        <v>6</v>
      </c>
      <c r="H55" s="8">
        <v>1.53</v>
      </c>
      <c r="I55" s="12">
        <v>0</v>
      </c>
    </row>
    <row r="56" spans="2:9" ht="15" customHeight="1" x14ac:dyDescent="0.2">
      <c r="B56" t="s">
        <v>121</v>
      </c>
      <c r="C56" s="12">
        <v>28</v>
      </c>
      <c r="D56" s="8">
        <v>2.2000000000000002</v>
      </c>
      <c r="E56" s="12">
        <v>26</v>
      </c>
      <c r="F56" s="8">
        <v>3.01</v>
      </c>
      <c r="G56" s="12">
        <v>2</v>
      </c>
      <c r="H56" s="8">
        <v>0.51</v>
      </c>
      <c r="I56" s="12">
        <v>0</v>
      </c>
    </row>
    <row r="57" spans="2:9" ht="15" customHeight="1" x14ac:dyDescent="0.2">
      <c r="B57" t="s">
        <v>111</v>
      </c>
      <c r="C57" s="12">
        <v>27</v>
      </c>
      <c r="D57" s="8">
        <v>2.13</v>
      </c>
      <c r="E57" s="12">
        <v>21</v>
      </c>
      <c r="F57" s="8">
        <v>2.4300000000000002</v>
      </c>
      <c r="G57" s="12">
        <v>6</v>
      </c>
      <c r="H57" s="8">
        <v>1.53</v>
      </c>
      <c r="I57" s="12">
        <v>0</v>
      </c>
    </row>
    <row r="58" spans="2:9" ht="15" customHeight="1" x14ac:dyDescent="0.2">
      <c r="B58" t="s">
        <v>109</v>
      </c>
      <c r="C58" s="12">
        <v>25</v>
      </c>
      <c r="D58" s="8">
        <v>1.97</v>
      </c>
      <c r="E58" s="12">
        <v>15</v>
      </c>
      <c r="F58" s="8">
        <v>1.74</v>
      </c>
      <c r="G58" s="12">
        <v>10</v>
      </c>
      <c r="H58" s="8">
        <v>2.54</v>
      </c>
      <c r="I58" s="12">
        <v>0</v>
      </c>
    </row>
    <row r="59" spans="2:9" ht="15" customHeight="1" x14ac:dyDescent="0.2">
      <c r="B59" t="s">
        <v>116</v>
      </c>
      <c r="C59" s="12">
        <v>25</v>
      </c>
      <c r="D59" s="8">
        <v>1.97</v>
      </c>
      <c r="E59" s="12">
        <v>25</v>
      </c>
      <c r="F59" s="8">
        <v>2.9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114</v>
      </c>
      <c r="C60" s="12">
        <v>23</v>
      </c>
      <c r="D60" s="8">
        <v>1.81</v>
      </c>
      <c r="E60" s="12">
        <v>14</v>
      </c>
      <c r="F60" s="8">
        <v>1.62</v>
      </c>
      <c r="G60" s="12">
        <v>9</v>
      </c>
      <c r="H60" s="8">
        <v>2.29</v>
      </c>
      <c r="I60" s="12">
        <v>0</v>
      </c>
    </row>
    <row r="61" spans="2:9" ht="15" customHeight="1" x14ac:dyDescent="0.2">
      <c r="B61" t="s">
        <v>106</v>
      </c>
      <c r="C61" s="12">
        <v>22</v>
      </c>
      <c r="D61" s="8">
        <v>1.73</v>
      </c>
      <c r="E61" s="12">
        <v>15</v>
      </c>
      <c r="F61" s="8">
        <v>1.74</v>
      </c>
      <c r="G61" s="12">
        <v>7</v>
      </c>
      <c r="H61" s="8">
        <v>1.78</v>
      </c>
      <c r="I61" s="12">
        <v>0</v>
      </c>
    </row>
    <row r="62" spans="2:9" ht="15" customHeight="1" x14ac:dyDescent="0.2">
      <c r="B62" t="s">
        <v>115</v>
      </c>
      <c r="C62" s="12">
        <v>22</v>
      </c>
      <c r="D62" s="8">
        <v>1.73</v>
      </c>
      <c r="E62" s="12">
        <v>20</v>
      </c>
      <c r="F62" s="8">
        <v>2.3199999999999998</v>
      </c>
      <c r="G62" s="12">
        <v>2</v>
      </c>
      <c r="H62" s="8">
        <v>0.51</v>
      </c>
      <c r="I62" s="12">
        <v>0</v>
      </c>
    </row>
    <row r="63" spans="2:9" ht="15" customHeight="1" x14ac:dyDescent="0.2">
      <c r="B63" t="s">
        <v>112</v>
      </c>
      <c r="C63" s="12">
        <v>21</v>
      </c>
      <c r="D63" s="8">
        <v>1.65</v>
      </c>
      <c r="E63" s="12">
        <v>16</v>
      </c>
      <c r="F63" s="8">
        <v>1.85</v>
      </c>
      <c r="G63" s="12">
        <v>5</v>
      </c>
      <c r="H63" s="8">
        <v>1.27</v>
      </c>
      <c r="I63" s="12">
        <v>0</v>
      </c>
    </row>
    <row r="64" spans="2:9" ht="15" customHeight="1" x14ac:dyDescent="0.2">
      <c r="B64" t="s">
        <v>110</v>
      </c>
      <c r="C64" s="12">
        <v>20</v>
      </c>
      <c r="D64" s="8">
        <v>1.57</v>
      </c>
      <c r="E64" s="12">
        <v>12</v>
      </c>
      <c r="F64" s="8">
        <v>1.39</v>
      </c>
      <c r="G64" s="12">
        <v>8</v>
      </c>
      <c r="H64" s="8">
        <v>2.04</v>
      </c>
      <c r="I64" s="12">
        <v>0</v>
      </c>
    </row>
    <row r="65" spans="2:9" ht="15" customHeight="1" x14ac:dyDescent="0.2">
      <c r="B65" t="s">
        <v>125</v>
      </c>
      <c r="C65" s="12">
        <v>19</v>
      </c>
      <c r="D65" s="8">
        <v>1.5</v>
      </c>
      <c r="E65" s="12">
        <v>7</v>
      </c>
      <c r="F65" s="8">
        <v>0.81</v>
      </c>
      <c r="G65" s="12">
        <v>12</v>
      </c>
      <c r="H65" s="8">
        <v>3.05</v>
      </c>
      <c r="I65" s="12">
        <v>0</v>
      </c>
    </row>
    <row r="66" spans="2:9" ht="15" customHeight="1" x14ac:dyDescent="0.2">
      <c r="B66" t="s">
        <v>138</v>
      </c>
      <c r="C66" s="12">
        <v>18</v>
      </c>
      <c r="D66" s="8">
        <v>1.42</v>
      </c>
      <c r="E66" s="12">
        <v>15</v>
      </c>
      <c r="F66" s="8">
        <v>1.74</v>
      </c>
      <c r="G66" s="12">
        <v>3</v>
      </c>
      <c r="H66" s="8">
        <v>0.76</v>
      </c>
      <c r="I66" s="12">
        <v>0</v>
      </c>
    </row>
    <row r="68" spans="2:9" ht="15" customHeight="1" x14ac:dyDescent="0.2">
      <c r="B6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DDD7-2F58-476E-B2BE-04C973020DAB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117</v>
      </c>
      <c r="D6" s="8">
        <v>12.75</v>
      </c>
      <c r="E6" s="12">
        <v>37</v>
      </c>
      <c r="F6" s="8">
        <v>6.94</v>
      </c>
      <c r="G6" s="12">
        <v>80</v>
      </c>
      <c r="H6" s="8">
        <v>21.98</v>
      </c>
      <c r="I6" s="12">
        <v>0</v>
      </c>
    </row>
    <row r="7" spans="2:9" ht="15" customHeight="1" x14ac:dyDescent="0.2">
      <c r="B7" t="s">
        <v>33</v>
      </c>
      <c r="C7" s="12">
        <v>50</v>
      </c>
      <c r="D7" s="8">
        <v>5.45</v>
      </c>
      <c r="E7" s="12">
        <v>20</v>
      </c>
      <c r="F7" s="8">
        <v>3.75</v>
      </c>
      <c r="G7" s="12">
        <v>30</v>
      </c>
      <c r="H7" s="8">
        <v>8.24</v>
      </c>
      <c r="I7" s="12">
        <v>0</v>
      </c>
    </row>
    <row r="8" spans="2:9" ht="15" customHeight="1" x14ac:dyDescent="0.2">
      <c r="B8" t="s">
        <v>34</v>
      </c>
      <c r="C8" s="12">
        <v>6</v>
      </c>
      <c r="D8" s="8">
        <v>0.65</v>
      </c>
      <c r="E8" s="12">
        <v>0</v>
      </c>
      <c r="F8" s="8">
        <v>0</v>
      </c>
      <c r="G8" s="12">
        <v>5</v>
      </c>
      <c r="H8" s="8">
        <v>1.37</v>
      </c>
      <c r="I8" s="12">
        <v>0</v>
      </c>
    </row>
    <row r="9" spans="2:9" ht="15" customHeight="1" x14ac:dyDescent="0.2">
      <c r="B9" t="s">
        <v>35</v>
      </c>
      <c r="C9" s="12">
        <v>4</v>
      </c>
      <c r="D9" s="8">
        <v>0.44</v>
      </c>
      <c r="E9" s="12">
        <v>1</v>
      </c>
      <c r="F9" s="8">
        <v>0.19</v>
      </c>
      <c r="G9" s="12">
        <v>3</v>
      </c>
      <c r="H9" s="8">
        <v>0.82</v>
      </c>
      <c r="I9" s="12">
        <v>0</v>
      </c>
    </row>
    <row r="10" spans="2:9" ht="15" customHeight="1" x14ac:dyDescent="0.2">
      <c r="B10" t="s">
        <v>36</v>
      </c>
      <c r="C10" s="12">
        <v>7</v>
      </c>
      <c r="D10" s="8">
        <v>0.76</v>
      </c>
      <c r="E10" s="12">
        <v>0</v>
      </c>
      <c r="F10" s="8">
        <v>0</v>
      </c>
      <c r="G10" s="12">
        <v>7</v>
      </c>
      <c r="H10" s="8">
        <v>1.92</v>
      </c>
      <c r="I10" s="12">
        <v>0</v>
      </c>
    </row>
    <row r="11" spans="2:9" ht="15" customHeight="1" x14ac:dyDescent="0.2">
      <c r="B11" t="s">
        <v>37</v>
      </c>
      <c r="C11" s="12">
        <v>207</v>
      </c>
      <c r="D11" s="8">
        <v>22.55</v>
      </c>
      <c r="E11" s="12">
        <v>121</v>
      </c>
      <c r="F11" s="8">
        <v>22.7</v>
      </c>
      <c r="G11" s="12">
        <v>86</v>
      </c>
      <c r="H11" s="8">
        <v>23.63</v>
      </c>
      <c r="I11" s="12">
        <v>0</v>
      </c>
    </row>
    <row r="12" spans="2:9" ht="15" customHeight="1" x14ac:dyDescent="0.2">
      <c r="B12" t="s">
        <v>38</v>
      </c>
      <c r="C12" s="12">
        <v>7</v>
      </c>
      <c r="D12" s="8">
        <v>0.76</v>
      </c>
      <c r="E12" s="12">
        <v>2</v>
      </c>
      <c r="F12" s="8">
        <v>0.38</v>
      </c>
      <c r="G12" s="12">
        <v>5</v>
      </c>
      <c r="H12" s="8">
        <v>1.37</v>
      </c>
      <c r="I12" s="12">
        <v>0</v>
      </c>
    </row>
    <row r="13" spans="2:9" ht="15" customHeight="1" x14ac:dyDescent="0.2">
      <c r="B13" t="s">
        <v>39</v>
      </c>
      <c r="C13" s="12">
        <v>65</v>
      </c>
      <c r="D13" s="8">
        <v>7.08</v>
      </c>
      <c r="E13" s="12">
        <v>19</v>
      </c>
      <c r="F13" s="8">
        <v>3.56</v>
      </c>
      <c r="G13" s="12">
        <v>46</v>
      </c>
      <c r="H13" s="8">
        <v>12.64</v>
      </c>
      <c r="I13" s="12">
        <v>0</v>
      </c>
    </row>
    <row r="14" spans="2:9" ht="15" customHeight="1" x14ac:dyDescent="0.2">
      <c r="B14" t="s">
        <v>40</v>
      </c>
      <c r="C14" s="12">
        <v>43</v>
      </c>
      <c r="D14" s="8">
        <v>4.68</v>
      </c>
      <c r="E14" s="12">
        <v>20</v>
      </c>
      <c r="F14" s="8">
        <v>3.75</v>
      </c>
      <c r="G14" s="12">
        <v>23</v>
      </c>
      <c r="H14" s="8">
        <v>6.32</v>
      </c>
      <c r="I14" s="12">
        <v>0</v>
      </c>
    </row>
    <row r="15" spans="2:9" ht="15" customHeight="1" x14ac:dyDescent="0.2">
      <c r="B15" t="s">
        <v>41</v>
      </c>
      <c r="C15" s="12">
        <v>96</v>
      </c>
      <c r="D15" s="8">
        <v>10.46</v>
      </c>
      <c r="E15" s="12">
        <v>85</v>
      </c>
      <c r="F15" s="8">
        <v>15.95</v>
      </c>
      <c r="G15" s="12">
        <v>10</v>
      </c>
      <c r="H15" s="8">
        <v>2.75</v>
      </c>
      <c r="I15" s="12">
        <v>0</v>
      </c>
    </row>
    <row r="16" spans="2:9" ht="15" customHeight="1" x14ac:dyDescent="0.2">
      <c r="B16" t="s">
        <v>42</v>
      </c>
      <c r="C16" s="12">
        <v>151</v>
      </c>
      <c r="D16" s="8">
        <v>16.45</v>
      </c>
      <c r="E16" s="12">
        <v>123</v>
      </c>
      <c r="F16" s="8">
        <v>23.08</v>
      </c>
      <c r="G16" s="12">
        <v>27</v>
      </c>
      <c r="H16" s="8">
        <v>7.42</v>
      </c>
      <c r="I16" s="12">
        <v>0</v>
      </c>
    </row>
    <row r="17" spans="2:9" ht="15" customHeight="1" x14ac:dyDescent="0.2">
      <c r="B17" t="s">
        <v>43</v>
      </c>
      <c r="C17" s="12">
        <v>58</v>
      </c>
      <c r="D17" s="8">
        <v>6.32</v>
      </c>
      <c r="E17" s="12">
        <v>36</v>
      </c>
      <c r="F17" s="8">
        <v>6.75</v>
      </c>
      <c r="G17" s="12">
        <v>10</v>
      </c>
      <c r="H17" s="8">
        <v>2.75</v>
      </c>
      <c r="I17" s="12">
        <v>0</v>
      </c>
    </row>
    <row r="18" spans="2:9" ht="15" customHeight="1" x14ac:dyDescent="0.2">
      <c r="B18" t="s">
        <v>44</v>
      </c>
      <c r="C18" s="12">
        <v>76</v>
      </c>
      <c r="D18" s="8">
        <v>8.2799999999999994</v>
      </c>
      <c r="E18" s="12">
        <v>53</v>
      </c>
      <c r="F18" s="8">
        <v>9.94</v>
      </c>
      <c r="G18" s="12">
        <v>19</v>
      </c>
      <c r="H18" s="8">
        <v>5.22</v>
      </c>
      <c r="I18" s="12">
        <v>0</v>
      </c>
    </row>
    <row r="19" spans="2:9" ht="15" customHeight="1" x14ac:dyDescent="0.2">
      <c r="B19" t="s">
        <v>45</v>
      </c>
      <c r="C19" s="12">
        <v>31</v>
      </c>
      <c r="D19" s="8">
        <v>3.38</v>
      </c>
      <c r="E19" s="12">
        <v>16</v>
      </c>
      <c r="F19" s="8">
        <v>3</v>
      </c>
      <c r="G19" s="12">
        <v>13</v>
      </c>
      <c r="H19" s="8">
        <v>3.57</v>
      </c>
      <c r="I19" s="12">
        <v>0</v>
      </c>
    </row>
    <row r="20" spans="2:9" ht="15" customHeight="1" x14ac:dyDescent="0.2">
      <c r="B20" s="9" t="s">
        <v>198</v>
      </c>
      <c r="C20" s="12">
        <f>SUM(LTBL_30209[総数／事業所数])</f>
        <v>918</v>
      </c>
      <c r="E20" s="12">
        <f>SUBTOTAL(109,LTBL_30209[個人／事業所数])</f>
        <v>533</v>
      </c>
      <c r="G20" s="12">
        <f>SUBTOTAL(109,LTBL_30209[法人／事業所数])</f>
        <v>364</v>
      </c>
      <c r="I20" s="12">
        <f>SUBTOTAL(109,LTBL_30209[法人以外の団体／事業所数])</f>
        <v>0</v>
      </c>
    </row>
    <row r="21" spans="2:9" ht="15" customHeight="1" x14ac:dyDescent="0.2">
      <c r="E21" s="11">
        <f>LTBL_30209[[#Totals],[個人／事業所数]]/LTBL_30209[[#Totals],[総数／事業所数]]</f>
        <v>0.58061002178649235</v>
      </c>
      <c r="G21" s="11">
        <f>LTBL_30209[[#Totals],[法人／事業所数]]/LTBL_30209[[#Totals],[総数／事業所数]]</f>
        <v>0.39651416122004357</v>
      </c>
      <c r="I21" s="11">
        <f>LTBL_30209[[#Totals],[法人以外の団体／事業所数]]/LTBL_30209[[#Totals],[総数／事業所数]]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124</v>
      </c>
      <c r="D24" s="8">
        <v>13.51</v>
      </c>
      <c r="E24" s="12">
        <v>106</v>
      </c>
      <c r="F24" s="8">
        <v>19.89</v>
      </c>
      <c r="G24" s="12">
        <v>18</v>
      </c>
      <c r="H24" s="8">
        <v>4.95</v>
      </c>
      <c r="I24" s="12">
        <v>0</v>
      </c>
    </row>
    <row r="25" spans="2:9" ht="15" customHeight="1" x14ac:dyDescent="0.2">
      <c r="B25" t="s">
        <v>68</v>
      </c>
      <c r="C25" s="12">
        <v>93</v>
      </c>
      <c r="D25" s="8">
        <v>10.130000000000001</v>
      </c>
      <c r="E25" s="12">
        <v>84</v>
      </c>
      <c r="F25" s="8">
        <v>15.76</v>
      </c>
      <c r="G25" s="12">
        <v>9</v>
      </c>
      <c r="H25" s="8">
        <v>2.4700000000000002</v>
      </c>
      <c r="I25" s="12">
        <v>0</v>
      </c>
    </row>
    <row r="26" spans="2:9" ht="15" customHeight="1" x14ac:dyDescent="0.2">
      <c r="B26" t="s">
        <v>64</v>
      </c>
      <c r="C26" s="12">
        <v>70</v>
      </c>
      <c r="D26" s="8">
        <v>7.63</v>
      </c>
      <c r="E26" s="12">
        <v>39</v>
      </c>
      <c r="F26" s="8">
        <v>7.32</v>
      </c>
      <c r="G26" s="12">
        <v>31</v>
      </c>
      <c r="H26" s="8">
        <v>8.52</v>
      </c>
      <c r="I26" s="12">
        <v>0</v>
      </c>
    </row>
    <row r="27" spans="2:9" ht="15" customHeight="1" x14ac:dyDescent="0.2">
      <c r="B27" t="s">
        <v>71</v>
      </c>
      <c r="C27" s="12">
        <v>61</v>
      </c>
      <c r="D27" s="8">
        <v>6.64</v>
      </c>
      <c r="E27" s="12">
        <v>53</v>
      </c>
      <c r="F27" s="8">
        <v>9.94</v>
      </c>
      <c r="G27" s="12">
        <v>8</v>
      </c>
      <c r="H27" s="8">
        <v>2.2000000000000002</v>
      </c>
      <c r="I27" s="12">
        <v>0</v>
      </c>
    </row>
    <row r="28" spans="2:9" ht="15" customHeight="1" x14ac:dyDescent="0.2">
      <c r="B28" t="s">
        <v>70</v>
      </c>
      <c r="C28" s="12">
        <v>58</v>
      </c>
      <c r="D28" s="8">
        <v>6.32</v>
      </c>
      <c r="E28" s="12">
        <v>36</v>
      </c>
      <c r="F28" s="8">
        <v>6.75</v>
      </c>
      <c r="G28" s="12">
        <v>10</v>
      </c>
      <c r="H28" s="8">
        <v>2.75</v>
      </c>
      <c r="I28" s="12">
        <v>0</v>
      </c>
    </row>
    <row r="29" spans="2:9" ht="15" customHeight="1" x14ac:dyDescent="0.2">
      <c r="B29" t="s">
        <v>54</v>
      </c>
      <c r="C29" s="12">
        <v>57</v>
      </c>
      <c r="D29" s="8">
        <v>6.21</v>
      </c>
      <c r="E29" s="12">
        <v>11</v>
      </c>
      <c r="F29" s="8">
        <v>2.06</v>
      </c>
      <c r="G29" s="12">
        <v>46</v>
      </c>
      <c r="H29" s="8">
        <v>12.64</v>
      </c>
      <c r="I29" s="12">
        <v>0</v>
      </c>
    </row>
    <row r="30" spans="2:9" ht="15" customHeight="1" x14ac:dyDescent="0.2">
      <c r="B30" t="s">
        <v>65</v>
      </c>
      <c r="C30" s="12">
        <v>48</v>
      </c>
      <c r="D30" s="8">
        <v>5.23</v>
      </c>
      <c r="E30" s="12">
        <v>14</v>
      </c>
      <c r="F30" s="8">
        <v>2.63</v>
      </c>
      <c r="G30" s="12">
        <v>34</v>
      </c>
      <c r="H30" s="8">
        <v>9.34</v>
      </c>
      <c r="I30" s="12">
        <v>0</v>
      </c>
    </row>
    <row r="31" spans="2:9" ht="15" customHeight="1" x14ac:dyDescent="0.2">
      <c r="B31" t="s">
        <v>63</v>
      </c>
      <c r="C31" s="12">
        <v>46</v>
      </c>
      <c r="D31" s="8">
        <v>5.01</v>
      </c>
      <c r="E31" s="12">
        <v>31</v>
      </c>
      <c r="F31" s="8">
        <v>5.82</v>
      </c>
      <c r="G31" s="12">
        <v>15</v>
      </c>
      <c r="H31" s="8">
        <v>4.12</v>
      </c>
      <c r="I31" s="12">
        <v>0</v>
      </c>
    </row>
    <row r="32" spans="2:9" ht="15" customHeight="1" x14ac:dyDescent="0.2">
      <c r="B32" t="s">
        <v>62</v>
      </c>
      <c r="C32" s="12">
        <v>39</v>
      </c>
      <c r="D32" s="8">
        <v>4.25</v>
      </c>
      <c r="E32" s="12">
        <v>28</v>
      </c>
      <c r="F32" s="8">
        <v>5.25</v>
      </c>
      <c r="G32" s="12">
        <v>11</v>
      </c>
      <c r="H32" s="8">
        <v>3.02</v>
      </c>
      <c r="I32" s="12">
        <v>0</v>
      </c>
    </row>
    <row r="33" spans="2:9" ht="15" customHeight="1" x14ac:dyDescent="0.2">
      <c r="B33" t="s">
        <v>55</v>
      </c>
      <c r="C33" s="12">
        <v>32</v>
      </c>
      <c r="D33" s="8">
        <v>3.49</v>
      </c>
      <c r="E33" s="12">
        <v>13</v>
      </c>
      <c r="F33" s="8">
        <v>2.44</v>
      </c>
      <c r="G33" s="12">
        <v>19</v>
      </c>
      <c r="H33" s="8">
        <v>5.22</v>
      </c>
      <c r="I33" s="12">
        <v>0</v>
      </c>
    </row>
    <row r="34" spans="2:9" ht="15" customHeight="1" x14ac:dyDescent="0.2">
      <c r="B34" t="s">
        <v>56</v>
      </c>
      <c r="C34" s="12">
        <v>28</v>
      </c>
      <c r="D34" s="8">
        <v>3.05</v>
      </c>
      <c r="E34" s="12">
        <v>13</v>
      </c>
      <c r="F34" s="8">
        <v>2.44</v>
      </c>
      <c r="G34" s="12">
        <v>15</v>
      </c>
      <c r="H34" s="8">
        <v>4.12</v>
      </c>
      <c r="I34" s="12">
        <v>0</v>
      </c>
    </row>
    <row r="35" spans="2:9" ht="15" customHeight="1" x14ac:dyDescent="0.2">
      <c r="B35" t="s">
        <v>67</v>
      </c>
      <c r="C35" s="12">
        <v>23</v>
      </c>
      <c r="D35" s="8">
        <v>2.5099999999999998</v>
      </c>
      <c r="E35" s="12">
        <v>9</v>
      </c>
      <c r="F35" s="8">
        <v>1.69</v>
      </c>
      <c r="G35" s="12">
        <v>14</v>
      </c>
      <c r="H35" s="8">
        <v>3.85</v>
      </c>
      <c r="I35" s="12">
        <v>0</v>
      </c>
    </row>
    <row r="36" spans="2:9" ht="15" customHeight="1" x14ac:dyDescent="0.2">
      <c r="B36" t="s">
        <v>61</v>
      </c>
      <c r="C36" s="12">
        <v>20</v>
      </c>
      <c r="D36" s="8">
        <v>2.1800000000000002</v>
      </c>
      <c r="E36" s="12">
        <v>10</v>
      </c>
      <c r="F36" s="8">
        <v>1.88</v>
      </c>
      <c r="G36" s="12">
        <v>10</v>
      </c>
      <c r="H36" s="8">
        <v>2.75</v>
      </c>
      <c r="I36" s="12">
        <v>0</v>
      </c>
    </row>
    <row r="37" spans="2:9" ht="15" customHeight="1" x14ac:dyDescent="0.2">
      <c r="B37" t="s">
        <v>66</v>
      </c>
      <c r="C37" s="12">
        <v>19</v>
      </c>
      <c r="D37" s="8">
        <v>2.0699999999999998</v>
      </c>
      <c r="E37" s="12">
        <v>11</v>
      </c>
      <c r="F37" s="8">
        <v>2.06</v>
      </c>
      <c r="G37" s="12">
        <v>8</v>
      </c>
      <c r="H37" s="8">
        <v>2.2000000000000002</v>
      </c>
      <c r="I37" s="12">
        <v>0</v>
      </c>
    </row>
    <row r="38" spans="2:9" ht="15" customHeight="1" x14ac:dyDescent="0.2">
      <c r="B38" t="s">
        <v>80</v>
      </c>
      <c r="C38" s="12">
        <v>16</v>
      </c>
      <c r="D38" s="8">
        <v>1.74</v>
      </c>
      <c r="E38" s="12">
        <v>11</v>
      </c>
      <c r="F38" s="8">
        <v>2.06</v>
      </c>
      <c r="G38" s="12">
        <v>4</v>
      </c>
      <c r="H38" s="8">
        <v>1.1000000000000001</v>
      </c>
      <c r="I38" s="12">
        <v>0</v>
      </c>
    </row>
    <row r="39" spans="2:9" ht="15" customHeight="1" x14ac:dyDescent="0.2">
      <c r="B39" t="s">
        <v>73</v>
      </c>
      <c r="C39" s="12">
        <v>16</v>
      </c>
      <c r="D39" s="8">
        <v>1.74</v>
      </c>
      <c r="E39" s="12">
        <v>10</v>
      </c>
      <c r="F39" s="8">
        <v>1.88</v>
      </c>
      <c r="G39" s="12">
        <v>6</v>
      </c>
      <c r="H39" s="8">
        <v>1.65</v>
      </c>
      <c r="I39" s="12">
        <v>0</v>
      </c>
    </row>
    <row r="40" spans="2:9" ht="15" customHeight="1" x14ac:dyDescent="0.2">
      <c r="B40" t="s">
        <v>72</v>
      </c>
      <c r="C40" s="12">
        <v>15</v>
      </c>
      <c r="D40" s="8">
        <v>1.63</v>
      </c>
      <c r="E40" s="12">
        <v>0</v>
      </c>
      <c r="F40" s="8">
        <v>0</v>
      </c>
      <c r="G40" s="12">
        <v>11</v>
      </c>
      <c r="H40" s="8">
        <v>3.02</v>
      </c>
      <c r="I40" s="12">
        <v>0</v>
      </c>
    </row>
    <row r="41" spans="2:9" ht="15" customHeight="1" x14ac:dyDescent="0.2">
      <c r="B41" t="s">
        <v>78</v>
      </c>
      <c r="C41" s="12">
        <v>13</v>
      </c>
      <c r="D41" s="8">
        <v>1.42</v>
      </c>
      <c r="E41" s="12">
        <v>4</v>
      </c>
      <c r="F41" s="8">
        <v>0.75</v>
      </c>
      <c r="G41" s="12">
        <v>9</v>
      </c>
      <c r="H41" s="8">
        <v>2.4700000000000002</v>
      </c>
      <c r="I41" s="12">
        <v>0</v>
      </c>
    </row>
    <row r="42" spans="2:9" ht="15" customHeight="1" x14ac:dyDescent="0.2">
      <c r="B42" t="s">
        <v>75</v>
      </c>
      <c r="C42" s="12">
        <v>11</v>
      </c>
      <c r="D42" s="8">
        <v>1.2</v>
      </c>
      <c r="E42" s="12">
        <v>6</v>
      </c>
      <c r="F42" s="8">
        <v>1.1299999999999999</v>
      </c>
      <c r="G42" s="12">
        <v>5</v>
      </c>
      <c r="H42" s="8">
        <v>1.37</v>
      </c>
      <c r="I42" s="12">
        <v>0</v>
      </c>
    </row>
    <row r="43" spans="2:9" ht="15" customHeight="1" x14ac:dyDescent="0.2">
      <c r="B43" t="s">
        <v>58</v>
      </c>
      <c r="C43" s="12">
        <v>9</v>
      </c>
      <c r="D43" s="8">
        <v>0.98</v>
      </c>
      <c r="E43" s="12">
        <v>5</v>
      </c>
      <c r="F43" s="8">
        <v>0.94</v>
      </c>
      <c r="G43" s="12">
        <v>4</v>
      </c>
      <c r="H43" s="8">
        <v>1.1000000000000001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120</v>
      </c>
      <c r="C47" s="12">
        <v>79</v>
      </c>
      <c r="D47" s="8">
        <v>8.61</v>
      </c>
      <c r="E47" s="12">
        <v>68</v>
      </c>
      <c r="F47" s="8">
        <v>12.76</v>
      </c>
      <c r="G47" s="12">
        <v>11</v>
      </c>
      <c r="H47" s="8">
        <v>3.02</v>
      </c>
      <c r="I47" s="12">
        <v>0</v>
      </c>
    </row>
    <row r="48" spans="2:9" ht="15" customHeight="1" x14ac:dyDescent="0.2">
      <c r="B48" t="s">
        <v>123</v>
      </c>
      <c r="C48" s="12">
        <v>49</v>
      </c>
      <c r="D48" s="8">
        <v>5.34</v>
      </c>
      <c r="E48" s="12">
        <v>44</v>
      </c>
      <c r="F48" s="8">
        <v>8.26</v>
      </c>
      <c r="G48" s="12">
        <v>5</v>
      </c>
      <c r="H48" s="8">
        <v>1.37</v>
      </c>
      <c r="I48" s="12">
        <v>0</v>
      </c>
    </row>
    <row r="49" spans="2:9" ht="15" customHeight="1" x14ac:dyDescent="0.2">
      <c r="B49" t="s">
        <v>108</v>
      </c>
      <c r="C49" s="12">
        <v>29</v>
      </c>
      <c r="D49" s="8">
        <v>3.16</v>
      </c>
      <c r="E49" s="12">
        <v>21</v>
      </c>
      <c r="F49" s="8">
        <v>3.94</v>
      </c>
      <c r="G49" s="12">
        <v>8</v>
      </c>
      <c r="H49" s="8">
        <v>2.2000000000000002</v>
      </c>
      <c r="I49" s="12">
        <v>0</v>
      </c>
    </row>
    <row r="50" spans="2:9" ht="15" customHeight="1" x14ac:dyDescent="0.2">
      <c r="B50" t="s">
        <v>112</v>
      </c>
      <c r="C50" s="12">
        <v>29</v>
      </c>
      <c r="D50" s="8">
        <v>3.16</v>
      </c>
      <c r="E50" s="12">
        <v>9</v>
      </c>
      <c r="F50" s="8">
        <v>1.69</v>
      </c>
      <c r="G50" s="12">
        <v>20</v>
      </c>
      <c r="H50" s="8">
        <v>5.49</v>
      </c>
      <c r="I50" s="12">
        <v>0</v>
      </c>
    </row>
    <row r="51" spans="2:9" ht="15" customHeight="1" x14ac:dyDescent="0.2">
      <c r="B51" t="s">
        <v>115</v>
      </c>
      <c r="C51" s="12">
        <v>29</v>
      </c>
      <c r="D51" s="8">
        <v>3.16</v>
      </c>
      <c r="E51" s="12">
        <v>27</v>
      </c>
      <c r="F51" s="8">
        <v>5.07</v>
      </c>
      <c r="G51" s="12">
        <v>2</v>
      </c>
      <c r="H51" s="8">
        <v>0.55000000000000004</v>
      </c>
      <c r="I51" s="12">
        <v>0</v>
      </c>
    </row>
    <row r="52" spans="2:9" ht="15" customHeight="1" x14ac:dyDescent="0.2">
      <c r="B52" t="s">
        <v>105</v>
      </c>
      <c r="C52" s="12">
        <v>26</v>
      </c>
      <c r="D52" s="8">
        <v>2.83</v>
      </c>
      <c r="E52" s="12">
        <v>3</v>
      </c>
      <c r="F52" s="8">
        <v>0.56000000000000005</v>
      </c>
      <c r="G52" s="12">
        <v>23</v>
      </c>
      <c r="H52" s="8">
        <v>6.32</v>
      </c>
      <c r="I52" s="12">
        <v>0</v>
      </c>
    </row>
    <row r="53" spans="2:9" ht="15" customHeight="1" x14ac:dyDescent="0.2">
      <c r="B53" t="s">
        <v>119</v>
      </c>
      <c r="C53" s="12">
        <v>26</v>
      </c>
      <c r="D53" s="8">
        <v>2.83</v>
      </c>
      <c r="E53" s="12">
        <v>26</v>
      </c>
      <c r="F53" s="8">
        <v>4.88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121</v>
      </c>
      <c r="C54" s="12">
        <v>23</v>
      </c>
      <c r="D54" s="8">
        <v>2.5099999999999998</v>
      </c>
      <c r="E54" s="12">
        <v>18</v>
      </c>
      <c r="F54" s="8">
        <v>3.38</v>
      </c>
      <c r="G54" s="12">
        <v>5</v>
      </c>
      <c r="H54" s="8">
        <v>1.37</v>
      </c>
      <c r="I54" s="12">
        <v>0</v>
      </c>
    </row>
    <row r="55" spans="2:9" ht="15" customHeight="1" x14ac:dyDescent="0.2">
      <c r="B55" t="s">
        <v>122</v>
      </c>
      <c r="C55" s="12">
        <v>21</v>
      </c>
      <c r="D55" s="8">
        <v>2.29</v>
      </c>
      <c r="E55" s="12">
        <v>18</v>
      </c>
      <c r="F55" s="8">
        <v>3.38</v>
      </c>
      <c r="G55" s="12">
        <v>3</v>
      </c>
      <c r="H55" s="8">
        <v>0.82</v>
      </c>
      <c r="I55" s="12">
        <v>0</v>
      </c>
    </row>
    <row r="56" spans="2:9" ht="15" customHeight="1" x14ac:dyDescent="0.2">
      <c r="B56" t="s">
        <v>118</v>
      </c>
      <c r="C56" s="12">
        <v>20</v>
      </c>
      <c r="D56" s="8">
        <v>2.1800000000000002</v>
      </c>
      <c r="E56" s="12">
        <v>19</v>
      </c>
      <c r="F56" s="8">
        <v>3.56</v>
      </c>
      <c r="G56" s="12">
        <v>1</v>
      </c>
      <c r="H56" s="8">
        <v>0.27</v>
      </c>
      <c r="I56" s="12">
        <v>0</v>
      </c>
    </row>
    <row r="57" spans="2:9" ht="15" customHeight="1" x14ac:dyDescent="0.2">
      <c r="B57" t="s">
        <v>116</v>
      </c>
      <c r="C57" s="12">
        <v>19</v>
      </c>
      <c r="D57" s="8">
        <v>2.0699999999999998</v>
      </c>
      <c r="E57" s="12">
        <v>17</v>
      </c>
      <c r="F57" s="8">
        <v>3.19</v>
      </c>
      <c r="G57" s="12">
        <v>2</v>
      </c>
      <c r="H57" s="8">
        <v>0.55000000000000004</v>
      </c>
      <c r="I57" s="12">
        <v>0</v>
      </c>
    </row>
    <row r="58" spans="2:9" ht="15" customHeight="1" x14ac:dyDescent="0.2">
      <c r="B58" t="s">
        <v>111</v>
      </c>
      <c r="C58" s="12">
        <v>18</v>
      </c>
      <c r="D58" s="8">
        <v>1.96</v>
      </c>
      <c r="E58" s="12">
        <v>12</v>
      </c>
      <c r="F58" s="8">
        <v>2.25</v>
      </c>
      <c r="G58" s="12">
        <v>6</v>
      </c>
      <c r="H58" s="8">
        <v>1.65</v>
      </c>
      <c r="I58" s="12">
        <v>0</v>
      </c>
    </row>
    <row r="59" spans="2:9" ht="15" customHeight="1" x14ac:dyDescent="0.2">
      <c r="B59" t="s">
        <v>109</v>
      </c>
      <c r="C59" s="12">
        <v>17</v>
      </c>
      <c r="D59" s="8">
        <v>1.85</v>
      </c>
      <c r="E59" s="12">
        <v>12</v>
      </c>
      <c r="F59" s="8">
        <v>2.25</v>
      </c>
      <c r="G59" s="12">
        <v>5</v>
      </c>
      <c r="H59" s="8">
        <v>1.37</v>
      </c>
      <c r="I59" s="12">
        <v>0</v>
      </c>
    </row>
    <row r="60" spans="2:9" ht="15" customHeight="1" x14ac:dyDescent="0.2">
      <c r="B60" t="s">
        <v>124</v>
      </c>
      <c r="C60" s="12">
        <v>16</v>
      </c>
      <c r="D60" s="8">
        <v>1.74</v>
      </c>
      <c r="E60" s="12">
        <v>10</v>
      </c>
      <c r="F60" s="8">
        <v>1.88</v>
      </c>
      <c r="G60" s="12">
        <v>6</v>
      </c>
      <c r="H60" s="8">
        <v>1.65</v>
      </c>
      <c r="I60" s="12">
        <v>0</v>
      </c>
    </row>
    <row r="61" spans="2:9" ht="15" customHeight="1" x14ac:dyDescent="0.2">
      <c r="B61" t="s">
        <v>114</v>
      </c>
      <c r="C61" s="12">
        <v>15</v>
      </c>
      <c r="D61" s="8">
        <v>1.63</v>
      </c>
      <c r="E61" s="12">
        <v>5</v>
      </c>
      <c r="F61" s="8">
        <v>0.94</v>
      </c>
      <c r="G61" s="12">
        <v>10</v>
      </c>
      <c r="H61" s="8">
        <v>2.75</v>
      </c>
      <c r="I61" s="12">
        <v>0</v>
      </c>
    </row>
    <row r="62" spans="2:9" ht="15" customHeight="1" x14ac:dyDescent="0.2">
      <c r="B62" t="s">
        <v>133</v>
      </c>
      <c r="C62" s="12">
        <v>14</v>
      </c>
      <c r="D62" s="8">
        <v>1.53</v>
      </c>
      <c r="E62" s="12">
        <v>7</v>
      </c>
      <c r="F62" s="8">
        <v>1.31</v>
      </c>
      <c r="G62" s="12">
        <v>7</v>
      </c>
      <c r="H62" s="8">
        <v>1.92</v>
      </c>
      <c r="I62" s="12">
        <v>0</v>
      </c>
    </row>
    <row r="63" spans="2:9" ht="15" customHeight="1" x14ac:dyDescent="0.2">
      <c r="B63" t="s">
        <v>139</v>
      </c>
      <c r="C63" s="12">
        <v>14</v>
      </c>
      <c r="D63" s="8">
        <v>1.53</v>
      </c>
      <c r="E63" s="12">
        <v>11</v>
      </c>
      <c r="F63" s="8">
        <v>2.06</v>
      </c>
      <c r="G63" s="12">
        <v>3</v>
      </c>
      <c r="H63" s="8">
        <v>0.82</v>
      </c>
      <c r="I63" s="12">
        <v>0</v>
      </c>
    </row>
    <row r="64" spans="2:9" ht="15" customHeight="1" x14ac:dyDescent="0.2">
      <c r="B64" t="s">
        <v>106</v>
      </c>
      <c r="C64" s="12">
        <v>13</v>
      </c>
      <c r="D64" s="8">
        <v>1.42</v>
      </c>
      <c r="E64" s="12">
        <v>5</v>
      </c>
      <c r="F64" s="8">
        <v>0.94</v>
      </c>
      <c r="G64" s="12">
        <v>8</v>
      </c>
      <c r="H64" s="8">
        <v>2.2000000000000002</v>
      </c>
      <c r="I64" s="12">
        <v>0</v>
      </c>
    </row>
    <row r="65" spans="2:9" ht="15" customHeight="1" x14ac:dyDescent="0.2">
      <c r="B65" t="s">
        <v>130</v>
      </c>
      <c r="C65" s="12">
        <v>13</v>
      </c>
      <c r="D65" s="8">
        <v>1.42</v>
      </c>
      <c r="E65" s="12">
        <v>7</v>
      </c>
      <c r="F65" s="8">
        <v>1.31</v>
      </c>
      <c r="G65" s="12">
        <v>6</v>
      </c>
      <c r="H65" s="8">
        <v>1.65</v>
      </c>
      <c r="I65" s="12">
        <v>0</v>
      </c>
    </row>
    <row r="66" spans="2:9" ht="15" customHeight="1" x14ac:dyDescent="0.2">
      <c r="B66" t="s">
        <v>125</v>
      </c>
      <c r="C66" s="12">
        <v>12</v>
      </c>
      <c r="D66" s="8">
        <v>1.31</v>
      </c>
      <c r="E66" s="12">
        <v>2</v>
      </c>
      <c r="F66" s="8">
        <v>0.38</v>
      </c>
      <c r="G66" s="12">
        <v>10</v>
      </c>
      <c r="H66" s="8">
        <v>2.75</v>
      </c>
      <c r="I66" s="12">
        <v>0</v>
      </c>
    </row>
    <row r="67" spans="2:9" ht="15" customHeight="1" x14ac:dyDescent="0.2">
      <c r="B67" t="s">
        <v>136</v>
      </c>
      <c r="C67" s="12">
        <v>12</v>
      </c>
      <c r="D67" s="8">
        <v>1.31</v>
      </c>
      <c r="E67" s="12">
        <v>8</v>
      </c>
      <c r="F67" s="8">
        <v>1.5</v>
      </c>
      <c r="G67" s="12">
        <v>4</v>
      </c>
      <c r="H67" s="8">
        <v>1.1000000000000001</v>
      </c>
      <c r="I67" s="12">
        <v>0</v>
      </c>
    </row>
    <row r="68" spans="2:9" ht="15" customHeight="1" x14ac:dyDescent="0.2">
      <c r="B68" t="s">
        <v>107</v>
      </c>
      <c r="C68" s="12">
        <v>12</v>
      </c>
      <c r="D68" s="8">
        <v>1.31</v>
      </c>
      <c r="E68" s="12">
        <v>10</v>
      </c>
      <c r="F68" s="8">
        <v>1.88</v>
      </c>
      <c r="G68" s="12">
        <v>2</v>
      </c>
      <c r="H68" s="8">
        <v>0.55000000000000004</v>
      </c>
      <c r="I68" s="12">
        <v>0</v>
      </c>
    </row>
    <row r="69" spans="2:9" ht="15" customHeight="1" x14ac:dyDescent="0.2">
      <c r="B69" t="s">
        <v>140</v>
      </c>
      <c r="C69" s="12">
        <v>12</v>
      </c>
      <c r="D69" s="8">
        <v>1.31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757F-5625-450B-B281-881D91C1915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64</v>
      </c>
      <c r="D6" s="8">
        <v>18.71</v>
      </c>
      <c r="E6" s="12">
        <v>50</v>
      </c>
      <c r="F6" s="8">
        <v>18.12</v>
      </c>
      <c r="G6" s="12">
        <v>14</v>
      </c>
      <c r="H6" s="8">
        <v>23.33</v>
      </c>
      <c r="I6" s="12">
        <v>0</v>
      </c>
    </row>
    <row r="7" spans="2:9" ht="15" customHeight="1" x14ac:dyDescent="0.2">
      <c r="B7" t="s">
        <v>33</v>
      </c>
      <c r="C7" s="12">
        <v>53</v>
      </c>
      <c r="D7" s="8">
        <v>15.5</v>
      </c>
      <c r="E7" s="12">
        <v>35</v>
      </c>
      <c r="F7" s="8">
        <v>12.68</v>
      </c>
      <c r="G7" s="12">
        <v>18</v>
      </c>
      <c r="H7" s="8">
        <v>30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0.28999999999999998</v>
      </c>
      <c r="E9" s="12">
        <v>1</v>
      </c>
      <c r="F9" s="8">
        <v>0.36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2</v>
      </c>
      <c r="D10" s="8">
        <v>0.57999999999999996</v>
      </c>
      <c r="E10" s="12">
        <v>1</v>
      </c>
      <c r="F10" s="8">
        <v>0.36</v>
      </c>
      <c r="G10" s="12">
        <v>1</v>
      </c>
      <c r="H10" s="8">
        <v>1.67</v>
      </c>
      <c r="I10" s="12">
        <v>0</v>
      </c>
    </row>
    <row r="11" spans="2:9" ht="15" customHeight="1" x14ac:dyDescent="0.2">
      <c r="B11" t="s">
        <v>37</v>
      </c>
      <c r="C11" s="12">
        <v>109</v>
      </c>
      <c r="D11" s="8">
        <v>31.87</v>
      </c>
      <c r="E11" s="12">
        <v>97</v>
      </c>
      <c r="F11" s="8">
        <v>35.14</v>
      </c>
      <c r="G11" s="12">
        <v>11</v>
      </c>
      <c r="H11" s="8">
        <v>18.329999999999998</v>
      </c>
      <c r="I11" s="12">
        <v>1</v>
      </c>
    </row>
    <row r="12" spans="2:9" ht="15" customHeight="1" x14ac:dyDescent="0.2">
      <c r="B12" t="s">
        <v>38</v>
      </c>
      <c r="C12" s="12">
        <v>2</v>
      </c>
      <c r="D12" s="8">
        <v>0.57999999999999996</v>
      </c>
      <c r="E12" s="12">
        <v>1</v>
      </c>
      <c r="F12" s="8">
        <v>0.36</v>
      </c>
      <c r="G12" s="12">
        <v>1</v>
      </c>
      <c r="H12" s="8">
        <v>1.67</v>
      </c>
      <c r="I12" s="12">
        <v>0</v>
      </c>
    </row>
    <row r="13" spans="2:9" ht="15" customHeight="1" x14ac:dyDescent="0.2">
      <c r="B13" t="s">
        <v>39</v>
      </c>
      <c r="C13" s="12">
        <v>4</v>
      </c>
      <c r="D13" s="8">
        <v>1.17</v>
      </c>
      <c r="E13" s="12">
        <v>2</v>
      </c>
      <c r="F13" s="8">
        <v>0.72</v>
      </c>
      <c r="G13" s="12">
        <v>2</v>
      </c>
      <c r="H13" s="8">
        <v>3.33</v>
      </c>
      <c r="I13" s="12">
        <v>0</v>
      </c>
    </row>
    <row r="14" spans="2:9" ht="15" customHeight="1" x14ac:dyDescent="0.2">
      <c r="B14" t="s">
        <v>40</v>
      </c>
      <c r="C14" s="12">
        <v>10</v>
      </c>
      <c r="D14" s="8">
        <v>2.92</v>
      </c>
      <c r="E14" s="12">
        <v>10</v>
      </c>
      <c r="F14" s="8">
        <v>3.62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41</v>
      </c>
      <c r="C15" s="12">
        <v>25</v>
      </c>
      <c r="D15" s="8">
        <v>7.31</v>
      </c>
      <c r="E15" s="12">
        <v>23</v>
      </c>
      <c r="F15" s="8">
        <v>8.33</v>
      </c>
      <c r="G15" s="12">
        <v>2</v>
      </c>
      <c r="H15" s="8">
        <v>3.33</v>
      </c>
      <c r="I15" s="12">
        <v>0</v>
      </c>
    </row>
    <row r="16" spans="2:9" ht="15" customHeight="1" x14ac:dyDescent="0.2">
      <c r="B16" t="s">
        <v>42</v>
      </c>
      <c r="C16" s="12">
        <v>30</v>
      </c>
      <c r="D16" s="8">
        <v>8.77</v>
      </c>
      <c r="E16" s="12">
        <v>28</v>
      </c>
      <c r="F16" s="8">
        <v>10.14</v>
      </c>
      <c r="G16" s="12">
        <v>2</v>
      </c>
      <c r="H16" s="8">
        <v>3.33</v>
      </c>
      <c r="I16" s="12">
        <v>0</v>
      </c>
    </row>
    <row r="17" spans="2:9" ht="15" customHeight="1" x14ac:dyDescent="0.2">
      <c r="B17" t="s">
        <v>43</v>
      </c>
      <c r="C17" s="12">
        <v>13</v>
      </c>
      <c r="D17" s="8">
        <v>3.8</v>
      </c>
      <c r="E17" s="12">
        <v>6</v>
      </c>
      <c r="F17" s="8">
        <v>2.17</v>
      </c>
      <c r="G17" s="12">
        <v>2</v>
      </c>
      <c r="H17" s="8">
        <v>3.33</v>
      </c>
      <c r="I17" s="12">
        <v>0</v>
      </c>
    </row>
    <row r="18" spans="2:9" ht="15" customHeight="1" x14ac:dyDescent="0.2">
      <c r="B18" t="s">
        <v>44</v>
      </c>
      <c r="C18" s="12">
        <v>10</v>
      </c>
      <c r="D18" s="8">
        <v>2.92</v>
      </c>
      <c r="E18" s="12">
        <v>7</v>
      </c>
      <c r="F18" s="8">
        <v>2.54</v>
      </c>
      <c r="G18" s="12">
        <v>3</v>
      </c>
      <c r="H18" s="8">
        <v>5</v>
      </c>
      <c r="I18" s="12">
        <v>0</v>
      </c>
    </row>
    <row r="19" spans="2:9" ht="15" customHeight="1" x14ac:dyDescent="0.2">
      <c r="B19" t="s">
        <v>45</v>
      </c>
      <c r="C19" s="12">
        <v>19</v>
      </c>
      <c r="D19" s="8">
        <v>5.56</v>
      </c>
      <c r="E19" s="12">
        <v>15</v>
      </c>
      <c r="F19" s="8">
        <v>5.43</v>
      </c>
      <c r="G19" s="12">
        <v>4</v>
      </c>
      <c r="H19" s="8">
        <v>6.67</v>
      </c>
      <c r="I19" s="12">
        <v>0</v>
      </c>
    </row>
    <row r="20" spans="2:9" ht="15" customHeight="1" x14ac:dyDescent="0.2">
      <c r="B20" s="9" t="s">
        <v>198</v>
      </c>
      <c r="C20" s="12">
        <f>SUM(LTBL_30304[総数／事業所数])</f>
        <v>342</v>
      </c>
      <c r="E20" s="12">
        <f>SUBTOTAL(109,LTBL_30304[個人／事業所数])</f>
        <v>276</v>
      </c>
      <c r="G20" s="12">
        <f>SUBTOTAL(109,LTBL_30304[法人／事業所数])</f>
        <v>60</v>
      </c>
      <c r="I20" s="12">
        <f>SUBTOTAL(109,LTBL_30304[法人以外の団体／事業所数])</f>
        <v>1</v>
      </c>
    </row>
    <row r="21" spans="2:9" ht="15" customHeight="1" x14ac:dyDescent="0.2">
      <c r="E21" s="11">
        <f>LTBL_30304[[#Totals],[個人／事業所数]]/LTBL_30304[[#Totals],[総数／事業所数]]</f>
        <v>0.80701754385964908</v>
      </c>
      <c r="G21" s="11">
        <f>LTBL_30304[[#Totals],[法人／事業所数]]/LTBL_30304[[#Totals],[総数／事業所数]]</f>
        <v>0.17543859649122806</v>
      </c>
      <c r="I21" s="11">
        <f>LTBL_30304[[#Totals],[法人以外の団体／事業所数]]/LTBL_30304[[#Totals],[総数／事業所数]]</f>
        <v>2.9239766081871343E-3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64</v>
      </c>
      <c r="C24" s="12">
        <v>43</v>
      </c>
      <c r="D24" s="8">
        <v>12.57</v>
      </c>
      <c r="E24" s="12">
        <v>39</v>
      </c>
      <c r="F24" s="8">
        <v>14.13</v>
      </c>
      <c r="G24" s="12">
        <v>4</v>
      </c>
      <c r="H24" s="8">
        <v>6.67</v>
      </c>
      <c r="I24" s="12">
        <v>0</v>
      </c>
    </row>
    <row r="25" spans="2:9" ht="15" customHeight="1" x14ac:dyDescent="0.2">
      <c r="B25" t="s">
        <v>54</v>
      </c>
      <c r="C25" s="12">
        <v>40</v>
      </c>
      <c r="D25" s="8">
        <v>11.7</v>
      </c>
      <c r="E25" s="12">
        <v>29</v>
      </c>
      <c r="F25" s="8">
        <v>10.51</v>
      </c>
      <c r="G25" s="12">
        <v>11</v>
      </c>
      <c r="H25" s="8">
        <v>18.329999999999998</v>
      </c>
      <c r="I25" s="12">
        <v>0</v>
      </c>
    </row>
    <row r="26" spans="2:9" ht="15" customHeight="1" x14ac:dyDescent="0.2">
      <c r="B26" t="s">
        <v>62</v>
      </c>
      <c r="C26" s="12">
        <v>31</v>
      </c>
      <c r="D26" s="8">
        <v>9.06</v>
      </c>
      <c r="E26" s="12">
        <v>30</v>
      </c>
      <c r="F26" s="8">
        <v>10.87</v>
      </c>
      <c r="G26" s="12">
        <v>0</v>
      </c>
      <c r="H26" s="8">
        <v>0</v>
      </c>
      <c r="I26" s="12">
        <v>1</v>
      </c>
    </row>
    <row r="27" spans="2:9" ht="15" customHeight="1" x14ac:dyDescent="0.2">
      <c r="B27" t="s">
        <v>69</v>
      </c>
      <c r="C27" s="12">
        <v>25</v>
      </c>
      <c r="D27" s="8">
        <v>7.31</v>
      </c>
      <c r="E27" s="12">
        <v>25</v>
      </c>
      <c r="F27" s="8">
        <v>9.06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58</v>
      </c>
      <c r="C28" s="12">
        <v>24</v>
      </c>
      <c r="D28" s="8">
        <v>7.02</v>
      </c>
      <c r="E28" s="12">
        <v>18</v>
      </c>
      <c r="F28" s="8">
        <v>6.52</v>
      </c>
      <c r="G28" s="12">
        <v>6</v>
      </c>
      <c r="H28" s="8">
        <v>10</v>
      </c>
      <c r="I28" s="12">
        <v>0</v>
      </c>
    </row>
    <row r="29" spans="2:9" ht="15" customHeight="1" x14ac:dyDescent="0.2">
      <c r="B29" t="s">
        <v>68</v>
      </c>
      <c r="C29" s="12">
        <v>22</v>
      </c>
      <c r="D29" s="8">
        <v>6.43</v>
      </c>
      <c r="E29" s="12">
        <v>20</v>
      </c>
      <c r="F29" s="8">
        <v>7.25</v>
      </c>
      <c r="G29" s="12">
        <v>2</v>
      </c>
      <c r="H29" s="8">
        <v>3.33</v>
      </c>
      <c r="I29" s="12">
        <v>0</v>
      </c>
    </row>
    <row r="30" spans="2:9" ht="15" customHeight="1" x14ac:dyDescent="0.2">
      <c r="B30" t="s">
        <v>73</v>
      </c>
      <c r="C30" s="12">
        <v>15</v>
      </c>
      <c r="D30" s="8">
        <v>4.3899999999999997</v>
      </c>
      <c r="E30" s="12">
        <v>13</v>
      </c>
      <c r="F30" s="8">
        <v>4.71</v>
      </c>
      <c r="G30" s="12">
        <v>2</v>
      </c>
      <c r="H30" s="8">
        <v>3.33</v>
      </c>
      <c r="I30" s="12">
        <v>0</v>
      </c>
    </row>
    <row r="31" spans="2:9" ht="15" customHeight="1" x14ac:dyDescent="0.2">
      <c r="B31" t="s">
        <v>55</v>
      </c>
      <c r="C31" s="12">
        <v>14</v>
      </c>
      <c r="D31" s="8">
        <v>4.09</v>
      </c>
      <c r="E31" s="12">
        <v>11</v>
      </c>
      <c r="F31" s="8">
        <v>3.99</v>
      </c>
      <c r="G31" s="12">
        <v>3</v>
      </c>
      <c r="H31" s="8">
        <v>5</v>
      </c>
      <c r="I31" s="12">
        <v>0</v>
      </c>
    </row>
    <row r="32" spans="2:9" ht="15" customHeight="1" x14ac:dyDescent="0.2">
      <c r="B32" t="s">
        <v>70</v>
      </c>
      <c r="C32" s="12">
        <v>13</v>
      </c>
      <c r="D32" s="8">
        <v>3.8</v>
      </c>
      <c r="E32" s="12">
        <v>6</v>
      </c>
      <c r="F32" s="8">
        <v>2.17</v>
      </c>
      <c r="G32" s="12">
        <v>2</v>
      </c>
      <c r="H32" s="8">
        <v>3.33</v>
      </c>
      <c r="I32" s="12">
        <v>0</v>
      </c>
    </row>
    <row r="33" spans="2:9" ht="15" customHeight="1" x14ac:dyDescent="0.2">
      <c r="B33" t="s">
        <v>61</v>
      </c>
      <c r="C33" s="12">
        <v>11</v>
      </c>
      <c r="D33" s="8">
        <v>3.22</v>
      </c>
      <c r="E33" s="12">
        <v>11</v>
      </c>
      <c r="F33" s="8">
        <v>3.99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56</v>
      </c>
      <c r="C34" s="12">
        <v>10</v>
      </c>
      <c r="D34" s="8">
        <v>2.92</v>
      </c>
      <c r="E34" s="12">
        <v>10</v>
      </c>
      <c r="F34" s="8">
        <v>3.62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77</v>
      </c>
      <c r="C35" s="12">
        <v>10</v>
      </c>
      <c r="D35" s="8">
        <v>2.92</v>
      </c>
      <c r="E35" s="12">
        <v>9</v>
      </c>
      <c r="F35" s="8">
        <v>3.26</v>
      </c>
      <c r="G35" s="12">
        <v>1</v>
      </c>
      <c r="H35" s="8">
        <v>1.67</v>
      </c>
      <c r="I35" s="12">
        <v>0</v>
      </c>
    </row>
    <row r="36" spans="2:9" ht="15" customHeight="1" x14ac:dyDescent="0.2">
      <c r="B36" t="s">
        <v>63</v>
      </c>
      <c r="C36" s="12">
        <v>10</v>
      </c>
      <c r="D36" s="8">
        <v>2.92</v>
      </c>
      <c r="E36" s="12">
        <v>10</v>
      </c>
      <c r="F36" s="8">
        <v>3.62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71</v>
      </c>
      <c r="C37" s="12">
        <v>7</v>
      </c>
      <c r="D37" s="8">
        <v>2.0499999999999998</v>
      </c>
      <c r="E37" s="12">
        <v>7</v>
      </c>
      <c r="F37" s="8">
        <v>2.54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76</v>
      </c>
      <c r="C38" s="12">
        <v>6</v>
      </c>
      <c r="D38" s="8">
        <v>1.75</v>
      </c>
      <c r="E38" s="12">
        <v>0</v>
      </c>
      <c r="F38" s="8">
        <v>0</v>
      </c>
      <c r="G38" s="12">
        <v>6</v>
      </c>
      <c r="H38" s="8">
        <v>10</v>
      </c>
      <c r="I38" s="12">
        <v>0</v>
      </c>
    </row>
    <row r="39" spans="2:9" ht="15" customHeight="1" x14ac:dyDescent="0.2">
      <c r="B39" t="s">
        <v>66</v>
      </c>
      <c r="C39" s="12">
        <v>6</v>
      </c>
      <c r="D39" s="8">
        <v>1.75</v>
      </c>
      <c r="E39" s="12">
        <v>6</v>
      </c>
      <c r="F39" s="8">
        <v>2.17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60</v>
      </c>
      <c r="C40" s="12">
        <v>5</v>
      </c>
      <c r="D40" s="8">
        <v>1.46</v>
      </c>
      <c r="E40" s="12">
        <v>3</v>
      </c>
      <c r="F40" s="8">
        <v>1.0900000000000001</v>
      </c>
      <c r="G40" s="12">
        <v>2</v>
      </c>
      <c r="H40" s="8">
        <v>3.33</v>
      </c>
      <c r="I40" s="12">
        <v>0</v>
      </c>
    </row>
    <row r="41" spans="2:9" ht="15" customHeight="1" x14ac:dyDescent="0.2">
      <c r="B41" t="s">
        <v>65</v>
      </c>
      <c r="C41" s="12">
        <v>4</v>
      </c>
      <c r="D41" s="8">
        <v>1.17</v>
      </c>
      <c r="E41" s="12">
        <v>2</v>
      </c>
      <c r="F41" s="8">
        <v>0.72</v>
      </c>
      <c r="G41" s="12">
        <v>2</v>
      </c>
      <c r="H41" s="8">
        <v>3.33</v>
      </c>
      <c r="I41" s="12">
        <v>0</v>
      </c>
    </row>
    <row r="42" spans="2:9" ht="15" customHeight="1" x14ac:dyDescent="0.2">
      <c r="B42" t="s">
        <v>67</v>
      </c>
      <c r="C42" s="12">
        <v>4</v>
      </c>
      <c r="D42" s="8">
        <v>1.17</v>
      </c>
      <c r="E42" s="12">
        <v>4</v>
      </c>
      <c r="F42" s="8">
        <v>1.45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57</v>
      </c>
      <c r="C43" s="12">
        <v>3</v>
      </c>
      <c r="D43" s="8">
        <v>0.88</v>
      </c>
      <c r="E43" s="12">
        <v>2</v>
      </c>
      <c r="F43" s="8">
        <v>0.72</v>
      </c>
      <c r="G43" s="12">
        <v>1</v>
      </c>
      <c r="H43" s="8">
        <v>1.67</v>
      </c>
      <c r="I43" s="12">
        <v>0</v>
      </c>
    </row>
    <row r="44" spans="2:9" ht="15" customHeight="1" x14ac:dyDescent="0.2">
      <c r="B44" t="s">
        <v>85</v>
      </c>
      <c r="C44" s="12">
        <v>3</v>
      </c>
      <c r="D44" s="8">
        <v>0.88</v>
      </c>
      <c r="E44" s="12">
        <v>2</v>
      </c>
      <c r="F44" s="8">
        <v>0.72</v>
      </c>
      <c r="G44" s="12">
        <v>1</v>
      </c>
      <c r="H44" s="8">
        <v>1.67</v>
      </c>
      <c r="I44" s="12">
        <v>0</v>
      </c>
    </row>
    <row r="45" spans="2:9" ht="15" customHeight="1" x14ac:dyDescent="0.2">
      <c r="B45" t="s">
        <v>81</v>
      </c>
      <c r="C45" s="12">
        <v>3</v>
      </c>
      <c r="D45" s="8">
        <v>0.88</v>
      </c>
      <c r="E45" s="12">
        <v>3</v>
      </c>
      <c r="F45" s="8">
        <v>1.0900000000000001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80</v>
      </c>
      <c r="C46" s="12">
        <v>3</v>
      </c>
      <c r="D46" s="8">
        <v>0.88</v>
      </c>
      <c r="E46" s="12">
        <v>3</v>
      </c>
      <c r="F46" s="8">
        <v>1.0900000000000001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72</v>
      </c>
      <c r="C47" s="12">
        <v>3</v>
      </c>
      <c r="D47" s="8">
        <v>0.88</v>
      </c>
      <c r="E47" s="12">
        <v>0</v>
      </c>
      <c r="F47" s="8">
        <v>0</v>
      </c>
      <c r="G47" s="12">
        <v>3</v>
      </c>
      <c r="H47" s="8">
        <v>5</v>
      </c>
      <c r="I47" s="12">
        <v>0</v>
      </c>
    </row>
    <row r="50" spans="2:9" ht="33" customHeight="1" x14ac:dyDescent="0.2">
      <c r="B50" t="s">
        <v>200</v>
      </c>
      <c r="C50" s="10" t="s">
        <v>47</v>
      </c>
      <c r="D50" s="10" t="s">
        <v>48</v>
      </c>
      <c r="E50" s="10" t="s">
        <v>49</v>
      </c>
      <c r="F50" s="10" t="s">
        <v>50</v>
      </c>
      <c r="G50" s="10" t="s">
        <v>51</v>
      </c>
      <c r="H50" s="10" t="s">
        <v>52</v>
      </c>
      <c r="I50" s="10" t="s">
        <v>53</v>
      </c>
    </row>
    <row r="51" spans="2:9" ht="15" customHeight="1" x14ac:dyDescent="0.2">
      <c r="B51" t="s">
        <v>105</v>
      </c>
      <c r="C51" s="12">
        <v>22</v>
      </c>
      <c r="D51" s="8">
        <v>6.43</v>
      </c>
      <c r="E51" s="12">
        <v>14</v>
      </c>
      <c r="F51" s="8">
        <v>5.07</v>
      </c>
      <c r="G51" s="12">
        <v>8</v>
      </c>
      <c r="H51" s="8">
        <v>13.33</v>
      </c>
      <c r="I51" s="12">
        <v>0</v>
      </c>
    </row>
    <row r="52" spans="2:9" ht="15" customHeight="1" x14ac:dyDescent="0.2">
      <c r="B52" t="s">
        <v>110</v>
      </c>
      <c r="C52" s="12">
        <v>15</v>
      </c>
      <c r="D52" s="8">
        <v>4.3899999999999997</v>
      </c>
      <c r="E52" s="12">
        <v>12</v>
      </c>
      <c r="F52" s="8">
        <v>4.3499999999999996</v>
      </c>
      <c r="G52" s="12">
        <v>3</v>
      </c>
      <c r="H52" s="8">
        <v>5</v>
      </c>
      <c r="I52" s="12">
        <v>0</v>
      </c>
    </row>
    <row r="53" spans="2:9" ht="15" customHeight="1" x14ac:dyDescent="0.2">
      <c r="B53" t="s">
        <v>124</v>
      </c>
      <c r="C53" s="12">
        <v>15</v>
      </c>
      <c r="D53" s="8">
        <v>4.3899999999999997</v>
      </c>
      <c r="E53" s="12">
        <v>13</v>
      </c>
      <c r="F53" s="8">
        <v>4.71</v>
      </c>
      <c r="G53" s="12">
        <v>2</v>
      </c>
      <c r="H53" s="8">
        <v>3.33</v>
      </c>
      <c r="I53" s="12">
        <v>0</v>
      </c>
    </row>
    <row r="54" spans="2:9" ht="15" customHeight="1" x14ac:dyDescent="0.2">
      <c r="B54" t="s">
        <v>141</v>
      </c>
      <c r="C54" s="12">
        <v>14</v>
      </c>
      <c r="D54" s="8">
        <v>4.09</v>
      </c>
      <c r="E54" s="12">
        <v>10</v>
      </c>
      <c r="F54" s="8">
        <v>3.62</v>
      </c>
      <c r="G54" s="12">
        <v>4</v>
      </c>
      <c r="H54" s="8">
        <v>6.67</v>
      </c>
      <c r="I54" s="12">
        <v>0</v>
      </c>
    </row>
    <row r="55" spans="2:9" ht="15" customHeight="1" x14ac:dyDescent="0.2">
      <c r="B55" t="s">
        <v>120</v>
      </c>
      <c r="C55" s="12">
        <v>13</v>
      </c>
      <c r="D55" s="8">
        <v>3.8</v>
      </c>
      <c r="E55" s="12">
        <v>13</v>
      </c>
      <c r="F55" s="8">
        <v>4.71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135</v>
      </c>
      <c r="C56" s="12">
        <v>12</v>
      </c>
      <c r="D56" s="8">
        <v>3.51</v>
      </c>
      <c r="E56" s="12">
        <v>12</v>
      </c>
      <c r="F56" s="8">
        <v>4.3499999999999996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118</v>
      </c>
      <c r="C57" s="12">
        <v>12</v>
      </c>
      <c r="D57" s="8">
        <v>3.51</v>
      </c>
      <c r="E57" s="12">
        <v>11</v>
      </c>
      <c r="F57" s="8">
        <v>3.99</v>
      </c>
      <c r="G57" s="12">
        <v>1</v>
      </c>
      <c r="H57" s="8">
        <v>1.67</v>
      </c>
      <c r="I57" s="12">
        <v>0</v>
      </c>
    </row>
    <row r="58" spans="2:9" ht="15" customHeight="1" x14ac:dyDescent="0.2">
      <c r="B58" t="s">
        <v>119</v>
      </c>
      <c r="C58" s="12">
        <v>12</v>
      </c>
      <c r="D58" s="8">
        <v>3.51</v>
      </c>
      <c r="E58" s="12">
        <v>12</v>
      </c>
      <c r="F58" s="8">
        <v>4.3499999999999996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137</v>
      </c>
      <c r="C59" s="12">
        <v>11</v>
      </c>
      <c r="D59" s="8">
        <v>3.22</v>
      </c>
      <c r="E59" s="12">
        <v>10</v>
      </c>
      <c r="F59" s="8">
        <v>3.62</v>
      </c>
      <c r="G59" s="12">
        <v>1</v>
      </c>
      <c r="H59" s="8">
        <v>1.67</v>
      </c>
      <c r="I59" s="12">
        <v>0</v>
      </c>
    </row>
    <row r="60" spans="2:9" ht="15" customHeight="1" x14ac:dyDescent="0.2">
      <c r="B60" t="s">
        <v>106</v>
      </c>
      <c r="C60" s="12">
        <v>9</v>
      </c>
      <c r="D60" s="8">
        <v>2.63</v>
      </c>
      <c r="E60" s="12">
        <v>9</v>
      </c>
      <c r="F60" s="8">
        <v>3.26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128</v>
      </c>
      <c r="C61" s="12">
        <v>9</v>
      </c>
      <c r="D61" s="8">
        <v>2.63</v>
      </c>
      <c r="E61" s="12">
        <v>8</v>
      </c>
      <c r="F61" s="8">
        <v>2.9</v>
      </c>
      <c r="G61" s="12">
        <v>1</v>
      </c>
      <c r="H61" s="8">
        <v>1.67</v>
      </c>
      <c r="I61" s="12">
        <v>0</v>
      </c>
    </row>
    <row r="62" spans="2:9" ht="15" customHeight="1" x14ac:dyDescent="0.2">
      <c r="B62" t="s">
        <v>108</v>
      </c>
      <c r="C62" s="12">
        <v>8</v>
      </c>
      <c r="D62" s="8">
        <v>2.34</v>
      </c>
      <c r="E62" s="12">
        <v>8</v>
      </c>
      <c r="F62" s="8">
        <v>2.9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107</v>
      </c>
      <c r="C63" s="12">
        <v>7</v>
      </c>
      <c r="D63" s="8">
        <v>2.0499999999999998</v>
      </c>
      <c r="E63" s="12">
        <v>7</v>
      </c>
      <c r="F63" s="8">
        <v>2.54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109</v>
      </c>
      <c r="C64" s="12">
        <v>7</v>
      </c>
      <c r="D64" s="8">
        <v>2.0499999999999998</v>
      </c>
      <c r="E64" s="12">
        <v>6</v>
      </c>
      <c r="F64" s="8">
        <v>2.17</v>
      </c>
      <c r="G64" s="12">
        <v>1</v>
      </c>
      <c r="H64" s="8">
        <v>1.67</v>
      </c>
      <c r="I64" s="12">
        <v>0</v>
      </c>
    </row>
    <row r="65" spans="2:9" ht="15" customHeight="1" x14ac:dyDescent="0.2">
      <c r="B65" t="s">
        <v>111</v>
      </c>
      <c r="C65" s="12">
        <v>7</v>
      </c>
      <c r="D65" s="8">
        <v>2.0499999999999998</v>
      </c>
      <c r="E65" s="12">
        <v>7</v>
      </c>
      <c r="F65" s="8">
        <v>2.54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125</v>
      </c>
      <c r="C66" s="12">
        <v>6</v>
      </c>
      <c r="D66" s="8">
        <v>1.75</v>
      </c>
      <c r="E66" s="12">
        <v>4</v>
      </c>
      <c r="F66" s="8">
        <v>1.45</v>
      </c>
      <c r="G66" s="12">
        <v>2</v>
      </c>
      <c r="H66" s="8">
        <v>3.33</v>
      </c>
      <c r="I66" s="12">
        <v>0</v>
      </c>
    </row>
    <row r="67" spans="2:9" ht="15" customHeight="1" x14ac:dyDescent="0.2">
      <c r="B67" t="s">
        <v>142</v>
      </c>
      <c r="C67" s="12">
        <v>6</v>
      </c>
      <c r="D67" s="8">
        <v>1.75</v>
      </c>
      <c r="E67" s="12">
        <v>0</v>
      </c>
      <c r="F67" s="8">
        <v>0</v>
      </c>
      <c r="G67" s="12">
        <v>6</v>
      </c>
      <c r="H67" s="8">
        <v>10</v>
      </c>
      <c r="I67" s="12">
        <v>0</v>
      </c>
    </row>
    <row r="68" spans="2:9" ht="15" customHeight="1" x14ac:dyDescent="0.2">
      <c r="B68" t="s">
        <v>132</v>
      </c>
      <c r="C68" s="12">
        <v>6</v>
      </c>
      <c r="D68" s="8">
        <v>1.75</v>
      </c>
      <c r="E68" s="12">
        <v>6</v>
      </c>
      <c r="F68" s="8">
        <v>2.17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136</v>
      </c>
      <c r="C69" s="12">
        <v>6</v>
      </c>
      <c r="D69" s="8">
        <v>1.75</v>
      </c>
      <c r="E69" s="12">
        <v>6</v>
      </c>
      <c r="F69" s="8">
        <v>2.17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138</v>
      </c>
      <c r="C70" s="12">
        <v>6</v>
      </c>
      <c r="D70" s="8">
        <v>1.75</v>
      </c>
      <c r="E70" s="12">
        <v>6</v>
      </c>
      <c r="F70" s="8">
        <v>2.17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693F-AE40-435B-A78F-030039C009D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75</v>
      </c>
      <c r="D6" s="8">
        <v>15.4</v>
      </c>
      <c r="E6" s="12">
        <v>50</v>
      </c>
      <c r="F6" s="8">
        <v>13.23</v>
      </c>
      <c r="G6" s="12">
        <v>25</v>
      </c>
      <c r="H6" s="8">
        <v>25.25</v>
      </c>
      <c r="I6" s="12">
        <v>0</v>
      </c>
    </row>
    <row r="7" spans="2:9" ht="15" customHeight="1" x14ac:dyDescent="0.2">
      <c r="B7" t="s">
        <v>33</v>
      </c>
      <c r="C7" s="12">
        <v>63</v>
      </c>
      <c r="D7" s="8">
        <v>12.94</v>
      </c>
      <c r="E7" s="12">
        <v>43</v>
      </c>
      <c r="F7" s="8">
        <v>11.38</v>
      </c>
      <c r="G7" s="12">
        <v>20</v>
      </c>
      <c r="H7" s="8">
        <v>20.2</v>
      </c>
      <c r="I7" s="12">
        <v>0</v>
      </c>
    </row>
    <row r="8" spans="2:9" ht="15" customHeight="1" x14ac:dyDescent="0.2">
      <c r="B8" t="s">
        <v>34</v>
      </c>
      <c r="C8" s="12">
        <v>1</v>
      </c>
      <c r="D8" s="8">
        <v>0.21</v>
      </c>
      <c r="E8" s="12">
        <v>1</v>
      </c>
      <c r="F8" s="8">
        <v>0.26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3</v>
      </c>
      <c r="D10" s="8">
        <v>0.62</v>
      </c>
      <c r="E10" s="12">
        <v>0</v>
      </c>
      <c r="F10" s="8">
        <v>0</v>
      </c>
      <c r="G10" s="12">
        <v>3</v>
      </c>
      <c r="H10" s="8">
        <v>3.03</v>
      </c>
      <c r="I10" s="12">
        <v>0</v>
      </c>
    </row>
    <row r="11" spans="2:9" ht="15" customHeight="1" x14ac:dyDescent="0.2">
      <c r="B11" t="s">
        <v>37</v>
      </c>
      <c r="C11" s="12">
        <v>119</v>
      </c>
      <c r="D11" s="8">
        <v>24.44</v>
      </c>
      <c r="E11" s="12">
        <v>95</v>
      </c>
      <c r="F11" s="8">
        <v>25.13</v>
      </c>
      <c r="G11" s="12">
        <v>22</v>
      </c>
      <c r="H11" s="8">
        <v>22.22</v>
      </c>
      <c r="I11" s="12">
        <v>2</v>
      </c>
    </row>
    <row r="12" spans="2:9" ht="15" customHeight="1" x14ac:dyDescent="0.2">
      <c r="B12" t="s">
        <v>38</v>
      </c>
      <c r="C12" s="12">
        <v>2</v>
      </c>
      <c r="D12" s="8">
        <v>0.41</v>
      </c>
      <c r="E12" s="12">
        <v>1</v>
      </c>
      <c r="F12" s="8">
        <v>0.26</v>
      </c>
      <c r="G12" s="12">
        <v>1</v>
      </c>
      <c r="H12" s="8">
        <v>1.01</v>
      </c>
      <c r="I12" s="12">
        <v>0</v>
      </c>
    </row>
    <row r="13" spans="2:9" ht="15" customHeight="1" x14ac:dyDescent="0.2">
      <c r="B13" t="s">
        <v>39</v>
      </c>
      <c r="C13" s="12">
        <v>30</v>
      </c>
      <c r="D13" s="8">
        <v>6.16</v>
      </c>
      <c r="E13" s="12">
        <v>24</v>
      </c>
      <c r="F13" s="8">
        <v>6.35</v>
      </c>
      <c r="G13" s="12">
        <v>6</v>
      </c>
      <c r="H13" s="8">
        <v>6.06</v>
      </c>
      <c r="I13" s="12">
        <v>0</v>
      </c>
    </row>
    <row r="14" spans="2:9" ht="15" customHeight="1" x14ac:dyDescent="0.2">
      <c r="B14" t="s">
        <v>40</v>
      </c>
      <c r="C14" s="12">
        <v>15</v>
      </c>
      <c r="D14" s="8">
        <v>3.08</v>
      </c>
      <c r="E14" s="12">
        <v>13</v>
      </c>
      <c r="F14" s="8">
        <v>3.44</v>
      </c>
      <c r="G14" s="12">
        <v>2</v>
      </c>
      <c r="H14" s="8">
        <v>2.02</v>
      </c>
      <c r="I14" s="12">
        <v>0</v>
      </c>
    </row>
    <row r="15" spans="2:9" ht="15" customHeight="1" x14ac:dyDescent="0.2">
      <c r="B15" t="s">
        <v>41</v>
      </c>
      <c r="C15" s="12">
        <v>53</v>
      </c>
      <c r="D15" s="8">
        <v>10.88</v>
      </c>
      <c r="E15" s="12">
        <v>51</v>
      </c>
      <c r="F15" s="8">
        <v>13.49</v>
      </c>
      <c r="G15" s="12">
        <v>2</v>
      </c>
      <c r="H15" s="8">
        <v>2.02</v>
      </c>
      <c r="I15" s="12">
        <v>0</v>
      </c>
    </row>
    <row r="16" spans="2:9" ht="15" customHeight="1" x14ac:dyDescent="0.2">
      <c r="B16" t="s">
        <v>42</v>
      </c>
      <c r="C16" s="12">
        <v>57</v>
      </c>
      <c r="D16" s="8">
        <v>11.7</v>
      </c>
      <c r="E16" s="12">
        <v>53</v>
      </c>
      <c r="F16" s="8">
        <v>14.02</v>
      </c>
      <c r="G16" s="12">
        <v>4</v>
      </c>
      <c r="H16" s="8">
        <v>4.04</v>
      </c>
      <c r="I16" s="12">
        <v>0</v>
      </c>
    </row>
    <row r="17" spans="2:9" ht="15" customHeight="1" x14ac:dyDescent="0.2">
      <c r="B17" t="s">
        <v>43</v>
      </c>
      <c r="C17" s="12">
        <v>17</v>
      </c>
      <c r="D17" s="8">
        <v>3.49</v>
      </c>
      <c r="E17" s="12">
        <v>9</v>
      </c>
      <c r="F17" s="8">
        <v>2.38</v>
      </c>
      <c r="G17" s="12">
        <v>1</v>
      </c>
      <c r="H17" s="8">
        <v>1.01</v>
      </c>
      <c r="I17" s="12">
        <v>0</v>
      </c>
    </row>
    <row r="18" spans="2:9" ht="15" customHeight="1" x14ac:dyDescent="0.2">
      <c r="B18" t="s">
        <v>44</v>
      </c>
      <c r="C18" s="12">
        <v>28</v>
      </c>
      <c r="D18" s="8">
        <v>5.75</v>
      </c>
      <c r="E18" s="12">
        <v>18</v>
      </c>
      <c r="F18" s="8">
        <v>4.76</v>
      </c>
      <c r="G18" s="12">
        <v>10</v>
      </c>
      <c r="H18" s="8">
        <v>10.1</v>
      </c>
      <c r="I18" s="12">
        <v>0</v>
      </c>
    </row>
    <row r="19" spans="2:9" ht="15" customHeight="1" x14ac:dyDescent="0.2">
      <c r="B19" t="s">
        <v>45</v>
      </c>
      <c r="C19" s="12">
        <v>24</v>
      </c>
      <c r="D19" s="8">
        <v>4.93</v>
      </c>
      <c r="E19" s="12">
        <v>20</v>
      </c>
      <c r="F19" s="8">
        <v>5.29</v>
      </c>
      <c r="G19" s="12">
        <v>3</v>
      </c>
      <c r="H19" s="8">
        <v>3.03</v>
      </c>
      <c r="I19" s="12">
        <v>0</v>
      </c>
    </row>
    <row r="20" spans="2:9" ht="15" customHeight="1" x14ac:dyDescent="0.2">
      <c r="B20" s="9" t="s">
        <v>198</v>
      </c>
      <c r="C20" s="12">
        <f>SUM(LTBL_30341[総数／事業所数])</f>
        <v>487</v>
      </c>
      <c r="E20" s="12">
        <f>SUBTOTAL(109,LTBL_30341[個人／事業所数])</f>
        <v>378</v>
      </c>
      <c r="G20" s="12">
        <f>SUBTOTAL(109,LTBL_30341[法人／事業所数])</f>
        <v>99</v>
      </c>
      <c r="I20" s="12">
        <f>SUBTOTAL(109,LTBL_30341[法人以外の団体／事業所数])</f>
        <v>2</v>
      </c>
    </row>
    <row r="21" spans="2:9" ht="15" customHeight="1" x14ac:dyDescent="0.2">
      <c r="E21" s="11">
        <f>LTBL_30341[[#Totals],[個人／事業所数]]/LTBL_30341[[#Totals],[総数／事業所数]]</f>
        <v>0.77618069815195068</v>
      </c>
      <c r="G21" s="11">
        <f>LTBL_30341[[#Totals],[法人／事業所数]]/LTBL_30341[[#Totals],[総数／事業所数]]</f>
        <v>0.20328542094455851</v>
      </c>
      <c r="I21" s="11">
        <f>LTBL_30341[[#Totals],[法人以外の団体／事業所数]]/LTBL_30341[[#Totals],[総数／事業所数]]</f>
        <v>4.1067761806981521E-3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52</v>
      </c>
      <c r="D24" s="8">
        <v>10.68</v>
      </c>
      <c r="E24" s="12">
        <v>50</v>
      </c>
      <c r="F24" s="8">
        <v>13.23</v>
      </c>
      <c r="G24" s="12">
        <v>2</v>
      </c>
      <c r="H24" s="8">
        <v>2.02</v>
      </c>
      <c r="I24" s="12">
        <v>0</v>
      </c>
    </row>
    <row r="25" spans="2:9" ht="15" customHeight="1" x14ac:dyDescent="0.2">
      <c r="B25" t="s">
        <v>64</v>
      </c>
      <c r="C25" s="12">
        <v>43</v>
      </c>
      <c r="D25" s="8">
        <v>8.83</v>
      </c>
      <c r="E25" s="12">
        <v>36</v>
      </c>
      <c r="F25" s="8">
        <v>9.52</v>
      </c>
      <c r="G25" s="12">
        <v>7</v>
      </c>
      <c r="H25" s="8">
        <v>7.07</v>
      </c>
      <c r="I25" s="12">
        <v>0</v>
      </c>
    </row>
    <row r="26" spans="2:9" ht="15" customHeight="1" x14ac:dyDescent="0.2">
      <c r="B26" t="s">
        <v>68</v>
      </c>
      <c r="C26" s="12">
        <v>43</v>
      </c>
      <c r="D26" s="8">
        <v>8.83</v>
      </c>
      <c r="E26" s="12">
        <v>42</v>
      </c>
      <c r="F26" s="8">
        <v>11.11</v>
      </c>
      <c r="G26" s="12">
        <v>1</v>
      </c>
      <c r="H26" s="8">
        <v>1.01</v>
      </c>
      <c r="I26" s="12">
        <v>0</v>
      </c>
    </row>
    <row r="27" spans="2:9" ht="15" customHeight="1" x14ac:dyDescent="0.2">
      <c r="B27" t="s">
        <v>54</v>
      </c>
      <c r="C27" s="12">
        <v>41</v>
      </c>
      <c r="D27" s="8">
        <v>8.42</v>
      </c>
      <c r="E27" s="12">
        <v>22</v>
      </c>
      <c r="F27" s="8">
        <v>5.82</v>
      </c>
      <c r="G27" s="12">
        <v>19</v>
      </c>
      <c r="H27" s="8">
        <v>19.190000000000001</v>
      </c>
      <c r="I27" s="12">
        <v>0</v>
      </c>
    </row>
    <row r="28" spans="2:9" ht="15" customHeight="1" x14ac:dyDescent="0.2">
      <c r="B28" t="s">
        <v>62</v>
      </c>
      <c r="C28" s="12">
        <v>36</v>
      </c>
      <c r="D28" s="8">
        <v>7.39</v>
      </c>
      <c r="E28" s="12">
        <v>31</v>
      </c>
      <c r="F28" s="8">
        <v>8.1999999999999993</v>
      </c>
      <c r="G28" s="12">
        <v>3</v>
      </c>
      <c r="H28" s="8">
        <v>3.03</v>
      </c>
      <c r="I28" s="12">
        <v>2</v>
      </c>
    </row>
    <row r="29" spans="2:9" ht="15" customHeight="1" x14ac:dyDescent="0.2">
      <c r="B29" t="s">
        <v>65</v>
      </c>
      <c r="C29" s="12">
        <v>24</v>
      </c>
      <c r="D29" s="8">
        <v>4.93</v>
      </c>
      <c r="E29" s="12">
        <v>21</v>
      </c>
      <c r="F29" s="8">
        <v>5.56</v>
      </c>
      <c r="G29" s="12">
        <v>3</v>
      </c>
      <c r="H29" s="8">
        <v>3.03</v>
      </c>
      <c r="I29" s="12">
        <v>0</v>
      </c>
    </row>
    <row r="30" spans="2:9" ht="15" customHeight="1" x14ac:dyDescent="0.2">
      <c r="B30" t="s">
        <v>58</v>
      </c>
      <c r="C30" s="12">
        <v>22</v>
      </c>
      <c r="D30" s="8">
        <v>4.5199999999999996</v>
      </c>
      <c r="E30" s="12">
        <v>18</v>
      </c>
      <c r="F30" s="8">
        <v>4.76</v>
      </c>
      <c r="G30" s="12">
        <v>4</v>
      </c>
      <c r="H30" s="8">
        <v>4.04</v>
      </c>
      <c r="I30" s="12">
        <v>0</v>
      </c>
    </row>
    <row r="31" spans="2:9" ht="15" customHeight="1" x14ac:dyDescent="0.2">
      <c r="B31" t="s">
        <v>56</v>
      </c>
      <c r="C31" s="12">
        <v>19</v>
      </c>
      <c r="D31" s="8">
        <v>3.9</v>
      </c>
      <c r="E31" s="12">
        <v>13</v>
      </c>
      <c r="F31" s="8">
        <v>3.44</v>
      </c>
      <c r="G31" s="12">
        <v>6</v>
      </c>
      <c r="H31" s="8">
        <v>6.06</v>
      </c>
      <c r="I31" s="12">
        <v>0</v>
      </c>
    </row>
    <row r="32" spans="2:9" ht="15" customHeight="1" x14ac:dyDescent="0.2">
      <c r="B32" t="s">
        <v>71</v>
      </c>
      <c r="C32" s="12">
        <v>18</v>
      </c>
      <c r="D32" s="8">
        <v>3.7</v>
      </c>
      <c r="E32" s="12">
        <v>18</v>
      </c>
      <c r="F32" s="8">
        <v>4.76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70</v>
      </c>
      <c r="C33" s="12">
        <v>17</v>
      </c>
      <c r="D33" s="8">
        <v>3.49</v>
      </c>
      <c r="E33" s="12">
        <v>9</v>
      </c>
      <c r="F33" s="8">
        <v>2.38</v>
      </c>
      <c r="G33" s="12">
        <v>1</v>
      </c>
      <c r="H33" s="8">
        <v>1.01</v>
      </c>
      <c r="I33" s="12">
        <v>0</v>
      </c>
    </row>
    <row r="34" spans="2:9" ht="15" customHeight="1" x14ac:dyDescent="0.2">
      <c r="B34" t="s">
        <v>73</v>
      </c>
      <c r="C34" s="12">
        <v>17</v>
      </c>
      <c r="D34" s="8">
        <v>3.49</v>
      </c>
      <c r="E34" s="12">
        <v>16</v>
      </c>
      <c r="F34" s="8">
        <v>4.2300000000000004</v>
      </c>
      <c r="G34" s="12">
        <v>1</v>
      </c>
      <c r="H34" s="8">
        <v>1.01</v>
      </c>
      <c r="I34" s="12">
        <v>0</v>
      </c>
    </row>
    <row r="35" spans="2:9" ht="15" customHeight="1" x14ac:dyDescent="0.2">
      <c r="B35" t="s">
        <v>55</v>
      </c>
      <c r="C35" s="12">
        <v>15</v>
      </c>
      <c r="D35" s="8">
        <v>3.08</v>
      </c>
      <c r="E35" s="12">
        <v>15</v>
      </c>
      <c r="F35" s="8">
        <v>3.97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63</v>
      </c>
      <c r="C36" s="12">
        <v>10</v>
      </c>
      <c r="D36" s="8">
        <v>2.0499999999999998</v>
      </c>
      <c r="E36" s="12">
        <v>8</v>
      </c>
      <c r="F36" s="8">
        <v>2.12</v>
      </c>
      <c r="G36" s="12">
        <v>2</v>
      </c>
      <c r="H36" s="8">
        <v>2.02</v>
      </c>
      <c r="I36" s="12">
        <v>0</v>
      </c>
    </row>
    <row r="37" spans="2:9" ht="15" customHeight="1" x14ac:dyDescent="0.2">
      <c r="B37" t="s">
        <v>66</v>
      </c>
      <c r="C37" s="12">
        <v>10</v>
      </c>
      <c r="D37" s="8">
        <v>2.0499999999999998</v>
      </c>
      <c r="E37" s="12">
        <v>9</v>
      </c>
      <c r="F37" s="8">
        <v>2.38</v>
      </c>
      <c r="G37" s="12">
        <v>1</v>
      </c>
      <c r="H37" s="8">
        <v>1.01</v>
      </c>
      <c r="I37" s="12">
        <v>0</v>
      </c>
    </row>
    <row r="38" spans="2:9" ht="15" customHeight="1" x14ac:dyDescent="0.2">
      <c r="B38" t="s">
        <v>72</v>
      </c>
      <c r="C38" s="12">
        <v>10</v>
      </c>
      <c r="D38" s="8">
        <v>2.0499999999999998</v>
      </c>
      <c r="E38" s="12">
        <v>0</v>
      </c>
      <c r="F38" s="8">
        <v>0</v>
      </c>
      <c r="G38" s="12">
        <v>10</v>
      </c>
      <c r="H38" s="8">
        <v>10.1</v>
      </c>
      <c r="I38" s="12">
        <v>0</v>
      </c>
    </row>
    <row r="39" spans="2:9" ht="15" customHeight="1" x14ac:dyDescent="0.2">
      <c r="B39" t="s">
        <v>86</v>
      </c>
      <c r="C39" s="12">
        <v>8</v>
      </c>
      <c r="D39" s="8">
        <v>1.64</v>
      </c>
      <c r="E39" s="12">
        <v>4</v>
      </c>
      <c r="F39" s="8">
        <v>1.06</v>
      </c>
      <c r="G39" s="12">
        <v>4</v>
      </c>
      <c r="H39" s="8">
        <v>4.04</v>
      </c>
      <c r="I39" s="12">
        <v>0</v>
      </c>
    </row>
    <row r="40" spans="2:9" ht="15" customHeight="1" x14ac:dyDescent="0.2">
      <c r="B40" t="s">
        <v>61</v>
      </c>
      <c r="C40" s="12">
        <v>8</v>
      </c>
      <c r="D40" s="8">
        <v>1.64</v>
      </c>
      <c r="E40" s="12">
        <v>8</v>
      </c>
      <c r="F40" s="8">
        <v>2.12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87</v>
      </c>
      <c r="C41" s="12">
        <v>6</v>
      </c>
      <c r="D41" s="8">
        <v>1.23</v>
      </c>
      <c r="E41" s="12">
        <v>4</v>
      </c>
      <c r="F41" s="8">
        <v>1.06</v>
      </c>
      <c r="G41" s="12">
        <v>2</v>
      </c>
      <c r="H41" s="8">
        <v>2.02</v>
      </c>
      <c r="I41" s="12">
        <v>0</v>
      </c>
    </row>
    <row r="42" spans="2:9" ht="15" customHeight="1" x14ac:dyDescent="0.2">
      <c r="B42" t="s">
        <v>81</v>
      </c>
      <c r="C42" s="12">
        <v>6</v>
      </c>
      <c r="D42" s="8">
        <v>1.23</v>
      </c>
      <c r="E42" s="12">
        <v>6</v>
      </c>
      <c r="F42" s="8">
        <v>1.59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57</v>
      </c>
      <c r="C43" s="12">
        <v>5</v>
      </c>
      <c r="D43" s="8">
        <v>1.03</v>
      </c>
      <c r="E43" s="12">
        <v>3</v>
      </c>
      <c r="F43" s="8">
        <v>0.79</v>
      </c>
      <c r="G43" s="12">
        <v>2</v>
      </c>
      <c r="H43" s="8">
        <v>2.02</v>
      </c>
      <c r="I43" s="12">
        <v>0</v>
      </c>
    </row>
    <row r="44" spans="2:9" ht="15" customHeight="1" x14ac:dyDescent="0.2">
      <c r="B44" t="s">
        <v>79</v>
      </c>
      <c r="C44" s="12">
        <v>5</v>
      </c>
      <c r="D44" s="8">
        <v>1.03</v>
      </c>
      <c r="E44" s="12">
        <v>2</v>
      </c>
      <c r="F44" s="8">
        <v>0.53</v>
      </c>
      <c r="G44" s="12">
        <v>3</v>
      </c>
      <c r="H44" s="8">
        <v>3.03</v>
      </c>
      <c r="I44" s="12">
        <v>0</v>
      </c>
    </row>
    <row r="45" spans="2:9" ht="15" customHeight="1" x14ac:dyDescent="0.2">
      <c r="B45" t="s">
        <v>82</v>
      </c>
      <c r="C45" s="12">
        <v>5</v>
      </c>
      <c r="D45" s="8">
        <v>1.03</v>
      </c>
      <c r="E45" s="12">
        <v>2</v>
      </c>
      <c r="F45" s="8">
        <v>0.53</v>
      </c>
      <c r="G45" s="12">
        <v>3</v>
      </c>
      <c r="H45" s="8">
        <v>3.03</v>
      </c>
      <c r="I45" s="12">
        <v>0</v>
      </c>
    </row>
    <row r="46" spans="2:9" ht="15" customHeight="1" x14ac:dyDescent="0.2">
      <c r="B46" t="s">
        <v>60</v>
      </c>
      <c r="C46" s="12">
        <v>5</v>
      </c>
      <c r="D46" s="8">
        <v>1.03</v>
      </c>
      <c r="E46" s="12">
        <v>3</v>
      </c>
      <c r="F46" s="8">
        <v>0.79</v>
      </c>
      <c r="G46" s="12">
        <v>2</v>
      </c>
      <c r="H46" s="8">
        <v>2.02</v>
      </c>
      <c r="I46" s="12">
        <v>0</v>
      </c>
    </row>
    <row r="47" spans="2:9" ht="15" customHeight="1" x14ac:dyDescent="0.2">
      <c r="B47" t="s">
        <v>67</v>
      </c>
      <c r="C47" s="12">
        <v>5</v>
      </c>
      <c r="D47" s="8">
        <v>1.03</v>
      </c>
      <c r="E47" s="12">
        <v>4</v>
      </c>
      <c r="F47" s="8">
        <v>1.06</v>
      </c>
      <c r="G47" s="12">
        <v>1</v>
      </c>
      <c r="H47" s="8">
        <v>1.01</v>
      </c>
      <c r="I47" s="12">
        <v>0</v>
      </c>
    </row>
    <row r="50" spans="2:9" ht="33" customHeight="1" x14ac:dyDescent="0.2">
      <c r="B50" t="s">
        <v>200</v>
      </c>
      <c r="C50" s="10" t="s">
        <v>47</v>
      </c>
      <c r="D50" s="10" t="s">
        <v>48</v>
      </c>
      <c r="E50" s="10" t="s">
        <v>49</v>
      </c>
      <c r="F50" s="10" t="s">
        <v>50</v>
      </c>
      <c r="G50" s="10" t="s">
        <v>51</v>
      </c>
      <c r="H50" s="10" t="s">
        <v>52</v>
      </c>
      <c r="I50" s="10" t="s">
        <v>53</v>
      </c>
    </row>
    <row r="51" spans="2:9" ht="15" customHeight="1" x14ac:dyDescent="0.2">
      <c r="B51" t="s">
        <v>120</v>
      </c>
      <c r="C51" s="12">
        <v>30</v>
      </c>
      <c r="D51" s="8">
        <v>6.16</v>
      </c>
      <c r="E51" s="12">
        <v>29</v>
      </c>
      <c r="F51" s="8">
        <v>7.67</v>
      </c>
      <c r="G51" s="12">
        <v>1</v>
      </c>
      <c r="H51" s="8">
        <v>1.01</v>
      </c>
      <c r="I51" s="12">
        <v>0</v>
      </c>
    </row>
    <row r="52" spans="2:9" ht="15" customHeight="1" x14ac:dyDescent="0.2">
      <c r="B52" t="s">
        <v>105</v>
      </c>
      <c r="C52" s="12">
        <v>25</v>
      </c>
      <c r="D52" s="8">
        <v>5.13</v>
      </c>
      <c r="E52" s="12">
        <v>10</v>
      </c>
      <c r="F52" s="8">
        <v>2.65</v>
      </c>
      <c r="G52" s="12">
        <v>15</v>
      </c>
      <c r="H52" s="8">
        <v>15.15</v>
      </c>
      <c r="I52" s="12">
        <v>0</v>
      </c>
    </row>
    <row r="53" spans="2:9" ht="15" customHeight="1" x14ac:dyDescent="0.2">
      <c r="B53" t="s">
        <v>124</v>
      </c>
      <c r="C53" s="12">
        <v>17</v>
      </c>
      <c r="D53" s="8">
        <v>3.49</v>
      </c>
      <c r="E53" s="12">
        <v>16</v>
      </c>
      <c r="F53" s="8">
        <v>4.2300000000000004</v>
      </c>
      <c r="G53" s="12">
        <v>1</v>
      </c>
      <c r="H53" s="8">
        <v>1.01</v>
      </c>
      <c r="I53" s="12">
        <v>0</v>
      </c>
    </row>
    <row r="54" spans="2:9" ht="15" customHeight="1" x14ac:dyDescent="0.2">
      <c r="B54" t="s">
        <v>118</v>
      </c>
      <c r="C54" s="12">
        <v>15</v>
      </c>
      <c r="D54" s="8">
        <v>3.08</v>
      </c>
      <c r="E54" s="12">
        <v>14</v>
      </c>
      <c r="F54" s="8">
        <v>3.7</v>
      </c>
      <c r="G54" s="12">
        <v>1</v>
      </c>
      <c r="H54" s="8">
        <v>1.01</v>
      </c>
      <c r="I54" s="12">
        <v>0</v>
      </c>
    </row>
    <row r="55" spans="2:9" ht="15" customHeight="1" x14ac:dyDescent="0.2">
      <c r="B55" t="s">
        <v>119</v>
      </c>
      <c r="C55" s="12">
        <v>15</v>
      </c>
      <c r="D55" s="8">
        <v>3.08</v>
      </c>
      <c r="E55" s="12">
        <v>15</v>
      </c>
      <c r="F55" s="8">
        <v>3.97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123</v>
      </c>
      <c r="C56" s="12">
        <v>13</v>
      </c>
      <c r="D56" s="8">
        <v>2.67</v>
      </c>
      <c r="E56" s="12">
        <v>13</v>
      </c>
      <c r="F56" s="8">
        <v>3.44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106</v>
      </c>
      <c r="C57" s="12">
        <v>12</v>
      </c>
      <c r="D57" s="8">
        <v>2.46</v>
      </c>
      <c r="E57" s="12">
        <v>7</v>
      </c>
      <c r="F57" s="8">
        <v>1.85</v>
      </c>
      <c r="G57" s="12">
        <v>5</v>
      </c>
      <c r="H57" s="8">
        <v>5.05</v>
      </c>
      <c r="I57" s="12">
        <v>0</v>
      </c>
    </row>
    <row r="58" spans="2:9" ht="15" customHeight="1" x14ac:dyDescent="0.2">
      <c r="B58" t="s">
        <v>111</v>
      </c>
      <c r="C58" s="12">
        <v>12</v>
      </c>
      <c r="D58" s="8">
        <v>2.46</v>
      </c>
      <c r="E58" s="12">
        <v>12</v>
      </c>
      <c r="F58" s="8">
        <v>3.17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112</v>
      </c>
      <c r="C59" s="12">
        <v>11</v>
      </c>
      <c r="D59" s="8">
        <v>2.2599999999999998</v>
      </c>
      <c r="E59" s="12">
        <v>11</v>
      </c>
      <c r="F59" s="8">
        <v>2.91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107</v>
      </c>
      <c r="C60" s="12">
        <v>10</v>
      </c>
      <c r="D60" s="8">
        <v>2.0499999999999998</v>
      </c>
      <c r="E60" s="12">
        <v>7</v>
      </c>
      <c r="F60" s="8">
        <v>1.85</v>
      </c>
      <c r="G60" s="12">
        <v>2</v>
      </c>
      <c r="H60" s="8">
        <v>2.02</v>
      </c>
      <c r="I60" s="12">
        <v>1</v>
      </c>
    </row>
    <row r="61" spans="2:9" ht="15" customHeight="1" x14ac:dyDescent="0.2">
      <c r="B61" t="s">
        <v>116</v>
      </c>
      <c r="C61" s="12">
        <v>10</v>
      </c>
      <c r="D61" s="8">
        <v>2.0499999999999998</v>
      </c>
      <c r="E61" s="12">
        <v>10</v>
      </c>
      <c r="F61" s="8">
        <v>2.65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109</v>
      </c>
      <c r="C62" s="12">
        <v>9</v>
      </c>
      <c r="D62" s="8">
        <v>1.85</v>
      </c>
      <c r="E62" s="12">
        <v>8</v>
      </c>
      <c r="F62" s="8">
        <v>2.12</v>
      </c>
      <c r="G62" s="12">
        <v>1</v>
      </c>
      <c r="H62" s="8">
        <v>1.01</v>
      </c>
      <c r="I62" s="12">
        <v>0</v>
      </c>
    </row>
    <row r="63" spans="2:9" ht="15" customHeight="1" x14ac:dyDescent="0.2">
      <c r="B63" t="s">
        <v>136</v>
      </c>
      <c r="C63" s="12">
        <v>8</v>
      </c>
      <c r="D63" s="8">
        <v>1.64</v>
      </c>
      <c r="E63" s="12">
        <v>7</v>
      </c>
      <c r="F63" s="8">
        <v>1.85</v>
      </c>
      <c r="G63" s="12">
        <v>1</v>
      </c>
      <c r="H63" s="8">
        <v>1.01</v>
      </c>
      <c r="I63" s="12">
        <v>0</v>
      </c>
    </row>
    <row r="64" spans="2:9" ht="15" customHeight="1" x14ac:dyDescent="0.2">
      <c r="B64" t="s">
        <v>113</v>
      </c>
      <c r="C64" s="12">
        <v>8</v>
      </c>
      <c r="D64" s="8">
        <v>1.64</v>
      </c>
      <c r="E64" s="12">
        <v>8</v>
      </c>
      <c r="F64" s="8">
        <v>2.12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137</v>
      </c>
      <c r="C65" s="12">
        <v>7</v>
      </c>
      <c r="D65" s="8">
        <v>1.44</v>
      </c>
      <c r="E65" s="12">
        <v>7</v>
      </c>
      <c r="F65" s="8">
        <v>1.85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133</v>
      </c>
      <c r="C66" s="12">
        <v>7</v>
      </c>
      <c r="D66" s="8">
        <v>1.44</v>
      </c>
      <c r="E66" s="12">
        <v>6</v>
      </c>
      <c r="F66" s="8">
        <v>1.59</v>
      </c>
      <c r="G66" s="12">
        <v>1</v>
      </c>
      <c r="H66" s="8">
        <v>1.01</v>
      </c>
      <c r="I66" s="12">
        <v>0</v>
      </c>
    </row>
    <row r="67" spans="2:9" ht="15" customHeight="1" x14ac:dyDescent="0.2">
      <c r="B67" t="s">
        <v>131</v>
      </c>
      <c r="C67" s="12">
        <v>7</v>
      </c>
      <c r="D67" s="8">
        <v>1.44</v>
      </c>
      <c r="E67" s="12">
        <v>6</v>
      </c>
      <c r="F67" s="8">
        <v>1.59</v>
      </c>
      <c r="G67" s="12">
        <v>1</v>
      </c>
      <c r="H67" s="8">
        <v>1.01</v>
      </c>
      <c r="I67" s="12">
        <v>0</v>
      </c>
    </row>
    <row r="68" spans="2:9" ht="15" customHeight="1" x14ac:dyDescent="0.2">
      <c r="B68" t="s">
        <v>138</v>
      </c>
      <c r="C68" s="12">
        <v>7</v>
      </c>
      <c r="D68" s="8">
        <v>1.44</v>
      </c>
      <c r="E68" s="12">
        <v>3</v>
      </c>
      <c r="F68" s="8">
        <v>0.79</v>
      </c>
      <c r="G68" s="12">
        <v>4</v>
      </c>
      <c r="H68" s="8">
        <v>4.04</v>
      </c>
      <c r="I68" s="12">
        <v>0</v>
      </c>
    </row>
    <row r="69" spans="2:9" ht="15" customHeight="1" x14ac:dyDescent="0.2">
      <c r="B69" t="s">
        <v>110</v>
      </c>
      <c r="C69" s="12">
        <v>7</v>
      </c>
      <c r="D69" s="8">
        <v>1.44</v>
      </c>
      <c r="E69" s="12">
        <v>5</v>
      </c>
      <c r="F69" s="8">
        <v>1.32</v>
      </c>
      <c r="G69" s="12">
        <v>2</v>
      </c>
      <c r="H69" s="8">
        <v>2.02</v>
      </c>
      <c r="I69" s="12">
        <v>0</v>
      </c>
    </row>
    <row r="70" spans="2:9" ht="15" customHeight="1" x14ac:dyDescent="0.2">
      <c r="B70" t="s">
        <v>140</v>
      </c>
      <c r="C70" s="12">
        <v>7</v>
      </c>
      <c r="D70" s="8">
        <v>1.44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C8DA-54EC-4DE2-8BC5-622E1A477D9D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23</v>
      </c>
      <c r="D6" s="8">
        <v>20</v>
      </c>
      <c r="E6" s="12">
        <v>19</v>
      </c>
      <c r="F6" s="8">
        <v>22.35</v>
      </c>
      <c r="G6" s="12">
        <v>4</v>
      </c>
      <c r="H6" s="8">
        <v>17.39</v>
      </c>
      <c r="I6" s="12">
        <v>0</v>
      </c>
    </row>
    <row r="7" spans="2:9" ht="15" customHeight="1" x14ac:dyDescent="0.2">
      <c r="B7" t="s">
        <v>33</v>
      </c>
      <c r="C7" s="12">
        <v>8</v>
      </c>
      <c r="D7" s="8">
        <v>6.96</v>
      </c>
      <c r="E7" s="12">
        <v>8</v>
      </c>
      <c r="F7" s="8">
        <v>9.41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1</v>
      </c>
      <c r="D10" s="8">
        <v>0.87</v>
      </c>
      <c r="E10" s="12">
        <v>1</v>
      </c>
      <c r="F10" s="8">
        <v>1.18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34</v>
      </c>
      <c r="D11" s="8">
        <v>29.57</v>
      </c>
      <c r="E11" s="12">
        <v>24</v>
      </c>
      <c r="F11" s="8">
        <v>28.24</v>
      </c>
      <c r="G11" s="12">
        <v>9</v>
      </c>
      <c r="H11" s="8">
        <v>39.130000000000003</v>
      </c>
      <c r="I11" s="12">
        <v>0</v>
      </c>
    </row>
    <row r="12" spans="2:9" ht="15" customHeight="1" x14ac:dyDescent="0.2">
      <c r="B12" t="s">
        <v>38</v>
      </c>
      <c r="C12" s="12">
        <v>1</v>
      </c>
      <c r="D12" s="8">
        <v>0.87</v>
      </c>
      <c r="E12" s="12">
        <v>0</v>
      </c>
      <c r="F12" s="8">
        <v>0</v>
      </c>
      <c r="G12" s="12">
        <v>1</v>
      </c>
      <c r="H12" s="8">
        <v>4.3499999999999996</v>
      </c>
      <c r="I12" s="12">
        <v>0</v>
      </c>
    </row>
    <row r="13" spans="2:9" ht="15" customHeight="1" x14ac:dyDescent="0.2">
      <c r="B13" t="s">
        <v>39</v>
      </c>
      <c r="C13" s="12">
        <v>5</v>
      </c>
      <c r="D13" s="8">
        <v>4.3499999999999996</v>
      </c>
      <c r="E13" s="12">
        <v>1</v>
      </c>
      <c r="F13" s="8">
        <v>1.18</v>
      </c>
      <c r="G13" s="12">
        <v>4</v>
      </c>
      <c r="H13" s="8">
        <v>17.39</v>
      </c>
      <c r="I13" s="12">
        <v>0</v>
      </c>
    </row>
    <row r="14" spans="2:9" ht="15" customHeight="1" x14ac:dyDescent="0.2">
      <c r="B14" t="s">
        <v>40</v>
      </c>
      <c r="C14" s="12">
        <v>2</v>
      </c>
      <c r="D14" s="8">
        <v>1.74</v>
      </c>
      <c r="E14" s="12">
        <v>2</v>
      </c>
      <c r="F14" s="8">
        <v>2.35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41</v>
      </c>
      <c r="C15" s="12">
        <v>13</v>
      </c>
      <c r="D15" s="8">
        <v>11.3</v>
      </c>
      <c r="E15" s="12">
        <v>12</v>
      </c>
      <c r="F15" s="8">
        <v>14.12</v>
      </c>
      <c r="G15" s="12">
        <v>1</v>
      </c>
      <c r="H15" s="8">
        <v>4.3499999999999996</v>
      </c>
      <c r="I15" s="12">
        <v>0</v>
      </c>
    </row>
    <row r="16" spans="2:9" ht="15" customHeight="1" x14ac:dyDescent="0.2">
      <c r="B16" t="s">
        <v>42</v>
      </c>
      <c r="C16" s="12">
        <v>11</v>
      </c>
      <c r="D16" s="8">
        <v>9.57</v>
      </c>
      <c r="E16" s="12">
        <v>11</v>
      </c>
      <c r="F16" s="8">
        <v>12.94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43</v>
      </c>
      <c r="C17" s="12">
        <v>5</v>
      </c>
      <c r="D17" s="8">
        <v>4.3499999999999996</v>
      </c>
      <c r="E17" s="12">
        <v>1</v>
      </c>
      <c r="F17" s="8">
        <v>1.18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7</v>
      </c>
      <c r="D18" s="8">
        <v>6.09</v>
      </c>
      <c r="E18" s="12">
        <v>3</v>
      </c>
      <c r="F18" s="8">
        <v>3.53</v>
      </c>
      <c r="G18" s="12">
        <v>3</v>
      </c>
      <c r="H18" s="8">
        <v>13.04</v>
      </c>
      <c r="I18" s="12">
        <v>0</v>
      </c>
    </row>
    <row r="19" spans="2:9" ht="15" customHeight="1" x14ac:dyDescent="0.2">
      <c r="B19" t="s">
        <v>45</v>
      </c>
      <c r="C19" s="12">
        <v>5</v>
      </c>
      <c r="D19" s="8">
        <v>4.3499999999999996</v>
      </c>
      <c r="E19" s="12">
        <v>3</v>
      </c>
      <c r="F19" s="8">
        <v>3.53</v>
      </c>
      <c r="G19" s="12">
        <v>1</v>
      </c>
      <c r="H19" s="8">
        <v>4.3499999999999996</v>
      </c>
      <c r="I19" s="12">
        <v>1</v>
      </c>
    </row>
    <row r="20" spans="2:9" ht="15" customHeight="1" x14ac:dyDescent="0.2">
      <c r="B20" s="9" t="s">
        <v>198</v>
      </c>
      <c r="C20" s="12">
        <f>SUM(LTBL_30343[総数／事業所数])</f>
        <v>115</v>
      </c>
      <c r="E20" s="12">
        <f>SUBTOTAL(109,LTBL_30343[個人／事業所数])</f>
        <v>85</v>
      </c>
      <c r="G20" s="12">
        <f>SUBTOTAL(109,LTBL_30343[法人／事業所数])</f>
        <v>23</v>
      </c>
      <c r="I20" s="12">
        <f>SUBTOTAL(109,LTBL_30343[法人以外の団体／事業所数])</f>
        <v>1</v>
      </c>
    </row>
    <row r="21" spans="2:9" ht="15" customHeight="1" x14ac:dyDescent="0.2">
      <c r="E21" s="11">
        <f>LTBL_30343[[#Totals],[個人／事業所数]]/LTBL_30343[[#Totals],[総数／事業所数]]</f>
        <v>0.73913043478260865</v>
      </c>
      <c r="G21" s="11">
        <f>LTBL_30343[[#Totals],[法人／事業所数]]/LTBL_30343[[#Totals],[総数／事業所数]]</f>
        <v>0.2</v>
      </c>
      <c r="I21" s="11">
        <f>LTBL_30343[[#Totals],[法人以外の団体／事業所数]]/LTBL_30343[[#Totals],[総数／事業所数]]</f>
        <v>8.6956521739130436E-3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15</v>
      </c>
      <c r="D24" s="8">
        <v>13.04</v>
      </c>
      <c r="E24" s="12">
        <v>11</v>
      </c>
      <c r="F24" s="8">
        <v>12.94</v>
      </c>
      <c r="G24" s="12">
        <v>4</v>
      </c>
      <c r="H24" s="8">
        <v>17.39</v>
      </c>
      <c r="I24" s="12">
        <v>0</v>
      </c>
    </row>
    <row r="25" spans="2:9" ht="15" customHeight="1" x14ac:dyDescent="0.2">
      <c r="B25" t="s">
        <v>64</v>
      </c>
      <c r="C25" s="12">
        <v>12</v>
      </c>
      <c r="D25" s="8">
        <v>10.43</v>
      </c>
      <c r="E25" s="12">
        <v>8</v>
      </c>
      <c r="F25" s="8">
        <v>9.41</v>
      </c>
      <c r="G25" s="12">
        <v>3</v>
      </c>
      <c r="H25" s="8">
        <v>13.04</v>
      </c>
      <c r="I25" s="12">
        <v>0</v>
      </c>
    </row>
    <row r="26" spans="2:9" ht="15" customHeight="1" x14ac:dyDescent="0.2">
      <c r="B26" t="s">
        <v>68</v>
      </c>
      <c r="C26" s="12">
        <v>10</v>
      </c>
      <c r="D26" s="8">
        <v>8.6999999999999993</v>
      </c>
      <c r="E26" s="12">
        <v>9</v>
      </c>
      <c r="F26" s="8">
        <v>10.59</v>
      </c>
      <c r="G26" s="12">
        <v>1</v>
      </c>
      <c r="H26" s="8">
        <v>4.3499999999999996</v>
      </c>
      <c r="I26" s="12">
        <v>0</v>
      </c>
    </row>
    <row r="27" spans="2:9" ht="15" customHeight="1" x14ac:dyDescent="0.2">
      <c r="B27" t="s">
        <v>62</v>
      </c>
      <c r="C27" s="12">
        <v>9</v>
      </c>
      <c r="D27" s="8">
        <v>7.83</v>
      </c>
      <c r="E27" s="12">
        <v>7</v>
      </c>
      <c r="F27" s="8">
        <v>8.24</v>
      </c>
      <c r="G27" s="12">
        <v>2</v>
      </c>
      <c r="H27" s="8">
        <v>8.6999999999999993</v>
      </c>
      <c r="I27" s="12">
        <v>0</v>
      </c>
    </row>
    <row r="28" spans="2:9" ht="15" customHeight="1" x14ac:dyDescent="0.2">
      <c r="B28" t="s">
        <v>69</v>
      </c>
      <c r="C28" s="12">
        <v>9</v>
      </c>
      <c r="D28" s="8">
        <v>7.83</v>
      </c>
      <c r="E28" s="12">
        <v>9</v>
      </c>
      <c r="F28" s="8">
        <v>10.59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55</v>
      </c>
      <c r="C29" s="12">
        <v>6</v>
      </c>
      <c r="D29" s="8">
        <v>5.22</v>
      </c>
      <c r="E29" s="12">
        <v>6</v>
      </c>
      <c r="F29" s="8">
        <v>7.06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61</v>
      </c>
      <c r="C30" s="12">
        <v>5</v>
      </c>
      <c r="D30" s="8">
        <v>4.3499999999999996</v>
      </c>
      <c r="E30" s="12">
        <v>5</v>
      </c>
      <c r="F30" s="8">
        <v>5.88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70</v>
      </c>
      <c r="C31" s="12">
        <v>5</v>
      </c>
      <c r="D31" s="8">
        <v>4.3499999999999996</v>
      </c>
      <c r="E31" s="12">
        <v>1</v>
      </c>
      <c r="F31" s="8">
        <v>1.18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72</v>
      </c>
      <c r="C32" s="12">
        <v>4</v>
      </c>
      <c r="D32" s="8">
        <v>3.48</v>
      </c>
      <c r="E32" s="12">
        <v>0</v>
      </c>
      <c r="F32" s="8">
        <v>0</v>
      </c>
      <c r="G32" s="12">
        <v>3</v>
      </c>
      <c r="H32" s="8">
        <v>13.04</v>
      </c>
      <c r="I32" s="12">
        <v>0</v>
      </c>
    </row>
    <row r="33" spans="2:9" ht="15" customHeight="1" x14ac:dyDescent="0.2">
      <c r="B33" t="s">
        <v>65</v>
      </c>
      <c r="C33" s="12">
        <v>3</v>
      </c>
      <c r="D33" s="8">
        <v>2.61</v>
      </c>
      <c r="E33" s="12">
        <v>1</v>
      </c>
      <c r="F33" s="8">
        <v>1.18</v>
      </c>
      <c r="G33" s="12">
        <v>2</v>
      </c>
      <c r="H33" s="8">
        <v>8.6999999999999993</v>
      </c>
      <c r="I33" s="12">
        <v>0</v>
      </c>
    </row>
    <row r="34" spans="2:9" ht="15" customHeight="1" x14ac:dyDescent="0.2">
      <c r="B34" t="s">
        <v>81</v>
      </c>
      <c r="C34" s="12">
        <v>3</v>
      </c>
      <c r="D34" s="8">
        <v>2.61</v>
      </c>
      <c r="E34" s="12">
        <v>3</v>
      </c>
      <c r="F34" s="8">
        <v>3.53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71</v>
      </c>
      <c r="C35" s="12">
        <v>3</v>
      </c>
      <c r="D35" s="8">
        <v>2.61</v>
      </c>
      <c r="E35" s="12">
        <v>3</v>
      </c>
      <c r="F35" s="8">
        <v>3.53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56</v>
      </c>
      <c r="C36" s="12">
        <v>2</v>
      </c>
      <c r="D36" s="8">
        <v>1.74</v>
      </c>
      <c r="E36" s="12">
        <v>2</v>
      </c>
      <c r="F36" s="8">
        <v>2.35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58</v>
      </c>
      <c r="C37" s="12">
        <v>2</v>
      </c>
      <c r="D37" s="8">
        <v>1.74</v>
      </c>
      <c r="E37" s="12">
        <v>2</v>
      </c>
      <c r="F37" s="8">
        <v>2.35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74</v>
      </c>
      <c r="C38" s="12">
        <v>2</v>
      </c>
      <c r="D38" s="8">
        <v>1.74</v>
      </c>
      <c r="E38" s="12">
        <v>2</v>
      </c>
      <c r="F38" s="8">
        <v>2.35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88</v>
      </c>
      <c r="C39" s="12">
        <v>2</v>
      </c>
      <c r="D39" s="8">
        <v>1.74</v>
      </c>
      <c r="E39" s="12">
        <v>2</v>
      </c>
      <c r="F39" s="8">
        <v>2.35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79</v>
      </c>
      <c r="C40" s="12">
        <v>2</v>
      </c>
      <c r="D40" s="8">
        <v>1.74</v>
      </c>
      <c r="E40" s="12">
        <v>0</v>
      </c>
      <c r="F40" s="8">
        <v>0</v>
      </c>
      <c r="G40" s="12">
        <v>2</v>
      </c>
      <c r="H40" s="8">
        <v>8.6999999999999993</v>
      </c>
      <c r="I40" s="12">
        <v>0</v>
      </c>
    </row>
    <row r="41" spans="2:9" ht="15" customHeight="1" x14ac:dyDescent="0.2">
      <c r="B41" t="s">
        <v>89</v>
      </c>
      <c r="C41" s="12">
        <v>2</v>
      </c>
      <c r="D41" s="8">
        <v>1.74</v>
      </c>
      <c r="E41" s="12">
        <v>1</v>
      </c>
      <c r="F41" s="8">
        <v>1.18</v>
      </c>
      <c r="G41" s="12">
        <v>1</v>
      </c>
      <c r="H41" s="8">
        <v>4.3499999999999996</v>
      </c>
      <c r="I41" s="12">
        <v>0</v>
      </c>
    </row>
    <row r="42" spans="2:9" ht="15" customHeight="1" x14ac:dyDescent="0.2">
      <c r="B42" t="s">
        <v>90</v>
      </c>
      <c r="C42" s="12">
        <v>2</v>
      </c>
      <c r="D42" s="8">
        <v>1.74</v>
      </c>
      <c r="E42" s="12">
        <v>0</v>
      </c>
      <c r="F42" s="8">
        <v>0</v>
      </c>
      <c r="G42" s="12">
        <v>2</v>
      </c>
      <c r="H42" s="8">
        <v>8.6999999999999993</v>
      </c>
      <c r="I42" s="12">
        <v>0</v>
      </c>
    </row>
    <row r="43" spans="2:9" ht="15" customHeight="1" x14ac:dyDescent="0.2">
      <c r="B43" t="s">
        <v>67</v>
      </c>
      <c r="C43" s="12">
        <v>2</v>
      </c>
      <c r="D43" s="8">
        <v>1.74</v>
      </c>
      <c r="E43" s="12">
        <v>2</v>
      </c>
      <c r="F43" s="8">
        <v>2.35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75</v>
      </c>
      <c r="C44" s="12">
        <v>2</v>
      </c>
      <c r="D44" s="8">
        <v>1.74</v>
      </c>
      <c r="E44" s="12">
        <v>2</v>
      </c>
      <c r="F44" s="8">
        <v>2.35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91</v>
      </c>
      <c r="C45" s="12">
        <v>2</v>
      </c>
      <c r="D45" s="8">
        <v>1.74</v>
      </c>
      <c r="E45" s="12">
        <v>1</v>
      </c>
      <c r="F45" s="8">
        <v>1.18</v>
      </c>
      <c r="G45" s="12">
        <v>1</v>
      </c>
      <c r="H45" s="8">
        <v>4.3499999999999996</v>
      </c>
      <c r="I45" s="12">
        <v>0</v>
      </c>
    </row>
    <row r="46" spans="2:9" ht="15" customHeight="1" x14ac:dyDescent="0.2">
      <c r="B46" t="s">
        <v>73</v>
      </c>
      <c r="C46" s="12">
        <v>2</v>
      </c>
      <c r="D46" s="8">
        <v>1.74</v>
      </c>
      <c r="E46" s="12">
        <v>2</v>
      </c>
      <c r="F46" s="8">
        <v>2.35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200</v>
      </c>
      <c r="C49" s="10" t="s">
        <v>47</v>
      </c>
      <c r="D49" s="10" t="s">
        <v>48</v>
      </c>
      <c r="E49" s="10" t="s">
        <v>49</v>
      </c>
      <c r="F49" s="10" t="s">
        <v>50</v>
      </c>
      <c r="G49" s="10" t="s">
        <v>51</v>
      </c>
      <c r="H49" s="10" t="s">
        <v>52</v>
      </c>
      <c r="I49" s="10" t="s">
        <v>53</v>
      </c>
    </row>
    <row r="50" spans="2:9" ht="15" customHeight="1" x14ac:dyDescent="0.2">
      <c r="B50" t="s">
        <v>105</v>
      </c>
      <c r="C50" s="12">
        <v>9</v>
      </c>
      <c r="D50" s="8">
        <v>7.83</v>
      </c>
      <c r="E50" s="12">
        <v>6</v>
      </c>
      <c r="F50" s="8">
        <v>7.06</v>
      </c>
      <c r="G50" s="12">
        <v>3</v>
      </c>
      <c r="H50" s="8">
        <v>13.04</v>
      </c>
      <c r="I50" s="12">
        <v>0</v>
      </c>
    </row>
    <row r="51" spans="2:9" ht="15" customHeight="1" x14ac:dyDescent="0.2">
      <c r="B51" t="s">
        <v>120</v>
      </c>
      <c r="C51" s="12">
        <v>6</v>
      </c>
      <c r="D51" s="8">
        <v>5.22</v>
      </c>
      <c r="E51" s="12">
        <v>6</v>
      </c>
      <c r="F51" s="8">
        <v>7.06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110</v>
      </c>
      <c r="C52" s="12">
        <v>5</v>
      </c>
      <c r="D52" s="8">
        <v>4.3499999999999996</v>
      </c>
      <c r="E52" s="12">
        <v>2</v>
      </c>
      <c r="F52" s="8">
        <v>2.35</v>
      </c>
      <c r="G52" s="12">
        <v>3</v>
      </c>
      <c r="H52" s="8">
        <v>13.04</v>
      </c>
      <c r="I52" s="12">
        <v>0</v>
      </c>
    </row>
    <row r="53" spans="2:9" ht="15" customHeight="1" x14ac:dyDescent="0.2">
      <c r="B53" t="s">
        <v>118</v>
      </c>
      <c r="C53" s="12">
        <v>5</v>
      </c>
      <c r="D53" s="8">
        <v>4.3499999999999996</v>
      </c>
      <c r="E53" s="12">
        <v>5</v>
      </c>
      <c r="F53" s="8">
        <v>5.88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111</v>
      </c>
      <c r="C54" s="12">
        <v>4</v>
      </c>
      <c r="D54" s="8">
        <v>3.48</v>
      </c>
      <c r="E54" s="12">
        <v>3</v>
      </c>
      <c r="F54" s="8">
        <v>3.53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125</v>
      </c>
      <c r="C55" s="12">
        <v>3</v>
      </c>
      <c r="D55" s="8">
        <v>2.61</v>
      </c>
      <c r="E55" s="12">
        <v>3</v>
      </c>
      <c r="F55" s="8">
        <v>3.53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145</v>
      </c>
      <c r="C56" s="12">
        <v>3</v>
      </c>
      <c r="D56" s="8">
        <v>2.61</v>
      </c>
      <c r="E56" s="12">
        <v>3</v>
      </c>
      <c r="F56" s="8">
        <v>3.53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136</v>
      </c>
      <c r="C57" s="12">
        <v>3</v>
      </c>
      <c r="D57" s="8">
        <v>2.61</v>
      </c>
      <c r="E57" s="12">
        <v>2</v>
      </c>
      <c r="F57" s="8">
        <v>2.35</v>
      </c>
      <c r="G57" s="12">
        <v>1</v>
      </c>
      <c r="H57" s="8">
        <v>4.3499999999999996</v>
      </c>
      <c r="I57" s="12">
        <v>0</v>
      </c>
    </row>
    <row r="58" spans="2:9" ht="15" customHeight="1" x14ac:dyDescent="0.2">
      <c r="B58" t="s">
        <v>107</v>
      </c>
      <c r="C58" s="12">
        <v>3</v>
      </c>
      <c r="D58" s="8">
        <v>2.61</v>
      </c>
      <c r="E58" s="12">
        <v>3</v>
      </c>
      <c r="F58" s="8">
        <v>3.53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115</v>
      </c>
      <c r="C59" s="12">
        <v>3</v>
      </c>
      <c r="D59" s="8">
        <v>2.61</v>
      </c>
      <c r="E59" s="12">
        <v>2</v>
      </c>
      <c r="F59" s="8">
        <v>2.35</v>
      </c>
      <c r="G59" s="12">
        <v>1</v>
      </c>
      <c r="H59" s="8">
        <v>4.3499999999999996</v>
      </c>
      <c r="I59" s="12">
        <v>0</v>
      </c>
    </row>
    <row r="60" spans="2:9" ht="15" customHeight="1" x14ac:dyDescent="0.2">
      <c r="B60" t="s">
        <v>119</v>
      </c>
      <c r="C60" s="12">
        <v>3</v>
      </c>
      <c r="D60" s="8">
        <v>2.61</v>
      </c>
      <c r="E60" s="12">
        <v>3</v>
      </c>
      <c r="F60" s="8">
        <v>3.53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140</v>
      </c>
      <c r="C61" s="12">
        <v>3</v>
      </c>
      <c r="D61" s="8">
        <v>2.61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156</v>
      </c>
      <c r="C62" s="12">
        <v>3</v>
      </c>
      <c r="D62" s="8">
        <v>2.61</v>
      </c>
      <c r="E62" s="12">
        <v>0</v>
      </c>
      <c r="F62" s="8">
        <v>0</v>
      </c>
      <c r="G62" s="12">
        <v>2</v>
      </c>
      <c r="H62" s="8">
        <v>8.6999999999999993</v>
      </c>
      <c r="I62" s="12">
        <v>0</v>
      </c>
    </row>
    <row r="63" spans="2:9" ht="15" customHeight="1" x14ac:dyDescent="0.2">
      <c r="B63" t="s">
        <v>143</v>
      </c>
      <c r="C63" s="12">
        <v>2</v>
      </c>
      <c r="D63" s="8">
        <v>1.74</v>
      </c>
      <c r="E63" s="12">
        <v>2</v>
      </c>
      <c r="F63" s="8">
        <v>2.35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144</v>
      </c>
      <c r="C64" s="12">
        <v>2</v>
      </c>
      <c r="D64" s="8">
        <v>1.74</v>
      </c>
      <c r="E64" s="12">
        <v>2</v>
      </c>
      <c r="F64" s="8">
        <v>2.35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133</v>
      </c>
      <c r="C65" s="12">
        <v>2</v>
      </c>
      <c r="D65" s="8">
        <v>1.74</v>
      </c>
      <c r="E65" s="12">
        <v>2</v>
      </c>
      <c r="F65" s="8">
        <v>2.35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146</v>
      </c>
      <c r="C66" s="12">
        <v>2</v>
      </c>
      <c r="D66" s="8">
        <v>1.74</v>
      </c>
      <c r="E66" s="12">
        <v>2</v>
      </c>
      <c r="F66" s="8">
        <v>2.35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147</v>
      </c>
      <c r="C67" s="12">
        <v>2</v>
      </c>
      <c r="D67" s="8">
        <v>1.74</v>
      </c>
      <c r="E67" s="12">
        <v>2</v>
      </c>
      <c r="F67" s="8">
        <v>2.35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148</v>
      </c>
      <c r="C68" s="12">
        <v>2</v>
      </c>
      <c r="D68" s="8">
        <v>1.74</v>
      </c>
      <c r="E68" s="12">
        <v>0</v>
      </c>
      <c r="F68" s="8">
        <v>0</v>
      </c>
      <c r="G68" s="12">
        <v>2</v>
      </c>
      <c r="H68" s="8">
        <v>8.6999999999999993</v>
      </c>
      <c r="I68" s="12">
        <v>0</v>
      </c>
    </row>
    <row r="69" spans="2:9" ht="15" customHeight="1" x14ac:dyDescent="0.2">
      <c r="B69" t="s">
        <v>149</v>
      </c>
      <c r="C69" s="12">
        <v>2</v>
      </c>
      <c r="D69" s="8">
        <v>1.74</v>
      </c>
      <c r="E69" s="12">
        <v>2</v>
      </c>
      <c r="F69" s="8">
        <v>2.35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150</v>
      </c>
      <c r="C70" s="12">
        <v>2</v>
      </c>
      <c r="D70" s="8">
        <v>1.74</v>
      </c>
      <c r="E70" s="12">
        <v>2</v>
      </c>
      <c r="F70" s="8">
        <v>2.35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151</v>
      </c>
      <c r="C71" s="12">
        <v>2</v>
      </c>
      <c r="D71" s="8">
        <v>1.74</v>
      </c>
      <c r="E71" s="12">
        <v>1</v>
      </c>
      <c r="F71" s="8">
        <v>1.18</v>
      </c>
      <c r="G71" s="12">
        <v>1</v>
      </c>
      <c r="H71" s="8">
        <v>4.3499999999999996</v>
      </c>
      <c r="I71" s="12">
        <v>0</v>
      </c>
    </row>
    <row r="72" spans="2:9" ht="15" customHeight="1" x14ac:dyDescent="0.2">
      <c r="B72" t="s">
        <v>152</v>
      </c>
      <c r="C72" s="12">
        <v>2</v>
      </c>
      <c r="D72" s="8">
        <v>1.74</v>
      </c>
      <c r="E72" s="12">
        <v>1</v>
      </c>
      <c r="F72" s="8">
        <v>1.18</v>
      </c>
      <c r="G72" s="12">
        <v>1</v>
      </c>
      <c r="H72" s="8">
        <v>4.3499999999999996</v>
      </c>
      <c r="I72" s="12">
        <v>0</v>
      </c>
    </row>
    <row r="73" spans="2:9" ht="15" customHeight="1" x14ac:dyDescent="0.2">
      <c r="B73" t="s">
        <v>153</v>
      </c>
      <c r="C73" s="12">
        <v>2</v>
      </c>
      <c r="D73" s="8">
        <v>1.74</v>
      </c>
      <c r="E73" s="12">
        <v>0</v>
      </c>
      <c r="F73" s="8">
        <v>0</v>
      </c>
      <c r="G73" s="12">
        <v>2</v>
      </c>
      <c r="H73" s="8">
        <v>8.6999999999999993</v>
      </c>
      <c r="I73" s="12">
        <v>0</v>
      </c>
    </row>
    <row r="74" spans="2:9" ht="15" customHeight="1" x14ac:dyDescent="0.2">
      <c r="B74" t="s">
        <v>154</v>
      </c>
      <c r="C74" s="12">
        <v>2</v>
      </c>
      <c r="D74" s="8">
        <v>1.74</v>
      </c>
      <c r="E74" s="12">
        <v>2</v>
      </c>
      <c r="F74" s="8">
        <v>2.35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155</v>
      </c>
      <c r="C75" s="12">
        <v>2</v>
      </c>
      <c r="D75" s="8">
        <v>1.74</v>
      </c>
      <c r="E75" s="12">
        <v>2</v>
      </c>
      <c r="F75" s="8">
        <v>2.35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123</v>
      </c>
      <c r="C76" s="12">
        <v>2</v>
      </c>
      <c r="D76" s="8">
        <v>1.74</v>
      </c>
      <c r="E76" s="12">
        <v>2</v>
      </c>
      <c r="F76" s="8">
        <v>2.35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157</v>
      </c>
      <c r="C77" s="12">
        <v>2</v>
      </c>
      <c r="D77" s="8">
        <v>1.74</v>
      </c>
      <c r="E77" s="12">
        <v>1</v>
      </c>
      <c r="F77" s="8">
        <v>1.18</v>
      </c>
      <c r="G77" s="12">
        <v>1</v>
      </c>
      <c r="H77" s="8">
        <v>4.3499999999999996</v>
      </c>
      <c r="I77" s="12">
        <v>0</v>
      </c>
    </row>
    <row r="78" spans="2:9" ht="15" customHeight="1" x14ac:dyDescent="0.2">
      <c r="B78" t="s">
        <v>124</v>
      </c>
      <c r="C78" s="12">
        <v>2</v>
      </c>
      <c r="D78" s="8">
        <v>1.74</v>
      </c>
      <c r="E78" s="12">
        <v>2</v>
      </c>
      <c r="F78" s="8">
        <v>2.35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F808-7967-43F9-B69A-A1B124345191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26</v>
      </c>
      <c r="D6" s="8">
        <v>13.33</v>
      </c>
      <c r="E6" s="12">
        <v>18</v>
      </c>
      <c r="F6" s="8">
        <v>12</v>
      </c>
      <c r="G6" s="12">
        <v>8</v>
      </c>
      <c r="H6" s="8">
        <v>19.510000000000002</v>
      </c>
      <c r="I6" s="12">
        <v>0</v>
      </c>
    </row>
    <row r="7" spans="2:9" ht="15" customHeight="1" x14ac:dyDescent="0.2">
      <c r="B7" t="s">
        <v>33</v>
      </c>
      <c r="C7" s="12">
        <v>21</v>
      </c>
      <c r="D7" s="8">
        <v>10.77</v>
      </c>
      <c r="E7" s="12">
        <v>13</v>
      </c>
      <c r="F7" s="8">
        <v>8.67</v>
      </c>
      <c r="G7" s="12">
        <v>8</v>
      </c>
      <c r="H7" s="8">
        <v>19.510000000000002</v>
      </c>
      <c r="I7" s="12">
        <v>0</v>
      </c>
    </row>
    <row r="8" spans="2:9" ht="15" customHeight="1" x14ac:dyDescent="0.2">
      <c r="B8" t="s">
        <v>34</v>
      </c>
      <c r="C8" s="12">
        <v>1</v>
      </c>
      <c r="D8" s="8">
        <v>0.51</v>
      </c>
      <c r="E8" s="12">
        <v>0</v>
      </c>
      <c r="F8" s="8">
        <v>0</v>
      </c>
      <c r="G8" s="12">
        <v>1</v>
      </c>
      <c r="H8" s="8">
        <v>2.44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1</v>
      </c>
      <c r="D10" s="8">
        <v>0.51</v>
      </c>
      <c r="E10" s="12">
        <v>1</v>
      </c>
      <c r="F10" s="8">
        <v>0.67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80</v>
      </c>
      <c r="D11" s="8">
        <v>41.03</v>
      </c>
      <c r="E11" s="12">
        <v>68</v>
      </c>
      <c r="F11" s="8">
        <v>45.33</v>
      </c>
      <c r="G11" s="12">
        <v>12</v>
      </c>
      <c r="H11" s="8">
        <v>29.27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7</v>
      </c>
      <c r="D13" s="8">
        <v>3.59</v>
      </c>
      <c r="E13" s="12">
        <v>4</v>
      </c>
      <c r="F13" s="8">
        <v>2.67</v>
      </c>
      <c r="G13" s="12">
        <v>3</v>
      </c>
      <c r="H13" s="8">
        <v>7.32</v>
      </c>
      <c r="I13" s="12">
        <v>0</v>
      </c>
    </row>
    <row r="14" spans="2:9" ht="15" customHeight="1" x14ac:dyDescent="0.2">
      <c r="B14" t="s">
        <v>40</v>
      </c>
      <c r="C14" s="12">
        <v>1</v>
      </c>
      <c r="D14" s="8">
        <v>0.51</v>
      </c>
      <c r="E14" s="12">
        <v>1</v>
      </c>
      <c r="F14" s="8">
        <v>0.67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41</v>
      </c>
      <c r="C15" s="12">
        <v>34</v>
      </c>
      <c r="D15" s="8">
        <v>17.440000000000001</v>
      </c>
      <c r="E15" s="12">
        <v>28</v>
      </c>
      <c r="F15" s="8">
        <v>18.670000000000002</v>
      </c>
      <c r="G15" s="12">
        <v>5</v>
      </c>
      <c r="H15" s="8">
        <v>12.2</v>
      </c>
      <c r="I15" s="12">
        <v>0</v>
      </c>
    </row>
    <row r="16" spans="2:9" ht="15" customHeight="1" x14ac:dyDescent="0.2">
      <c r="B16" t="s">
        <v>42</v>
      </c>
      <c r="C16" s="12">
        <v>9</v>
      </c>
      <c r="D16" s="8">
        <v>4.62</v>
      </c>
      <c r="E16" s="12">
        <v>7</v>
      </c>
      <c r="F16" s="8">
        <v>4.67</v>
      </c>
      <c r="G16" s="12">
        <v>2</v>
      </c>
      <c r="H16" s="8">
        <v>4.88</v>
      </c>
      <c r="I16" s="12">
        <v>0</v>
      </c>
    </row>
    <row r="17" spans="2:9" ht="15" customHeight="1" x14ac:dyDescent="0.2">
      <c r="B17" t="s">
        <v>43</v>
      </c>
      <c r="C17" s="12">
        <v>2</v>
      </c>
      <c r="D17" s="8">
        <v>1.03</v>
      </c>
      <c r="E17" s="12">
        <v>1</v>
      </c>
      <c r="F17" s="8">
        <v>0.67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6</v>
      </c>
      <c r="D18" s="8">
        <v>3.08</v>
      </c>
      <c r="E18" s="12">
        <v>5</v>
      </c>
      <c r="F18" s="8">
        <v>3.33</v>
      </c>
      <c r="G18" s="12">
        <v>1</v>
      </c>
      <c r="H18" s="8">
        <v>2.44</v>
      </c>
      <c r="I18" s="12">
        <v>0</v>
      </c>
    </row>
    <row r="19" spans="2:9" ht="15" customHeight="1" x14ac:dyDescent="0.2">
      <c r="B19" t="s">
        <v>45</v>
      </c>
      <c r="C19" s="12">
        <v>7</v>
      </c>
      <c r="D19" s="8">
        <v>3.59</v>
      </c>
      <c r="E19" s="12">
        <v>4</v>
      </c>
      <c r="F19" s="8">
        <v>2.67</v>
      </c>
      <c r="G19" s="12">
        <v>1</v>
      </c>
      <c r="H19" s="8">
        <v>2.44</v>
      </c>
      <c r="I19" s="12">
        <v>1</v>
      </c>
    </row>
    <row r="20" spans="2:9" ht="15" customHeight="1" x14ac:dyDescent="0.2">
      <c r="B20" s="9" t="s">
        <v>198</v>
      </c>
      <c r="C20" s="12">
        <f>SUM(LTBL_30344[総数／事業所数])</f>
        <v>195</v>
      </c>
      <c r="E20" s="12">
        <f>SUBTOTAL(109,LTBL_30344[個人／事業所数])</f>
        <v>150</v>
      </c>
      <c r="G20" s="12">
        <f>SUBTOTAL(109,LTBL_30344[法人／事業所数])</f>
        <v>41</v>
      </c>
      <c r="I20" s="12">
        <f>SUBTOTAL(109,LTBL_30344[法人以外の団体／事業所数])</f>
        <v>1</v>
      </c>
    </row>
    <row r="21" spans="2:9" ht="15" customHeight="1" x14ac:dyDescent="0.2">
      <c r="E21" s="11">
        <f>LTBL_30344[[#Totals],[個人／事業所数]]/LTBL_30344[[#Totals],[総数／事業所数]]</f>
        <v>0.76923076923076927</v>
      </c>
      <c r="G21" s="11">
        <f>LTBL_30344[[#Totals],[法人／事業所数]]/LTBL_30344[[#Totals],[総数／事業所数]]</f>
        <v>0.21025641025641026</v>
      </c>
      <c r="I21" s="11">
        <f>LTBL_30344[[#Totals],[法人以外の団体／事業所数]]/LTBL_30344[[#Totals],[総数／事業所数]]</f>
        <v>5.1282051282051282E-3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64</v>
      </c>
      <c r="C24" s="12">
        <v>41</v>
      </c>
      <c r="D24" s="8">
        <v>21.03</v>
      </c>
      <c r="E24" s="12">
        <v>38</v>
      </c>
      <c r="F24" s="8">
        <v>25.33</v>
      </c>
      <c r="G24" s="12">
        <v>3</v>
      </c>
      <c r="H24" s="8">
        <v>7.32</v>
      </c>
      <c r="I24" s="12">
        <v>0</v>
      </c>
    </row>
    <row r="25" spans="2:9" ht="15" customHeight="1" x14ac:dyDescent="0.2">
      <c r="B25" t="s">
        <v>62</v>
      </c>
      <c r="C25" s="12">
        <v>28</v>
      </c>
      <c r="D25" s="8">
        <v>14.36</v>
      </c>
      <c r="E25" s="12">
        <v>21</v>
      </c>
      <c r="F25" s="8">
        <v>14</v>
      </c>
      <c r="G25" s="12">
        <v>7</v>
      </c>
      <c r="H25" s="8">
        <v>17.07</v>
      </c>
      <c r="I25" s="12">
        <v>0</v>
      </c>
    </row>
    <row r="26" spans="2:9" ht="15" customHeight="1" x14ac:dyDescent="0.2">
      <c r="B26" t="s">
        <v>68</v>
      </c>
      <c r="C26" s="12">
        <v>24</v>
      </c>
      <c r="D26" s="8">
        <v>12.31</v>
      </c>
      <c r="E26" s="12">
        <v>22</v>
      </c>
      <c r="F26" s="8">
        <v>14.67</v>
      </c>
      <c r="G26" s="12">
        <v>2</v>
      </c>
      <c r="H26" s="8">
        <v>4.88</v>
      </c>
      <c r="I26" s="12">
        <v>0</v>
      </c>
    </row>
    <row r="27" spans="2:9" ht="15" customHeight="1" x14ac:dyDescent="0.2">
      <c r="B27" t="s">
        <v>54</v>
      </c>
      <c r="C27" s="12">
        <v>14</v>
      </c>
      <c r="D27" s="8">
        <v>7.18</v>
      </c>
      <c r="E27" s="12">
        <v>7</v>
      </c>
      <c r="F27" s="8">
        <v>4.67</v>
      </c>
      <c r="G27" s="12">
        <v>7</v>
      </c>
      <c r="H27" s="8">
        <v>17.07</v>
      </c>
      <c r="I27" s="12">
        <v>0</v>
      </c>
    </row>
    <row r="28" spans="2:9" ht="15" customHeight="1" x14ac:dyDescent="0.2">
      <c r="B28" t="s">
        <v>55</v>
      </c>
      <c r="C28" s="12">
        <v>8</v>
      </c>
      <c r="D28" s="8">
        <v>4.0999999999999996</v>
      </c>
      <c r="E28" s="12">
        <v>7</v>
      </c>
      <c r="F28" s="8">
        <v>4.67</v>
      </c>
      <c r="G28" s="12">
        <v>1</v>
      </c>
      <c r="H28" s="8">
        <v>2.44</v>
      </c>
      <c r="I28" s="12">
        <v>0</v>
      </c>
    </row>
    <row r="29" spans="2:9" ht="15" customHeight="1" x14ac:dyDescent="0.2">
      <c r="B29" t="s">
        <v>81</v>
      </c>
      <c r="C29" s="12">
        <v>7</v>
      </c>
      <c r="D29" s="8">
        <v>3.59</v>
      </c>
      <c r="E29" s="12">
        <v>4</v>
      </c>
      <c r="F29" s="8">
        <v>2.67</v>
      </c>
      <c r="G29" s="12">
        <v>3</v>
      </c>
      <c r="H29" s="8">
        <v>7.32</v>
      </c>
      <c r="I29" s="12">
        <v>0</v>
      </c>
    </row>
    <row r="30" spans="2:9" ht="15" customHeight="1" x14ac:dyDescent="0.2">
      <c r="B30" t="s">
        <v>69</v>
      </c>
      <c r="C30" s="12">
        <v>7</v>
      </c>
      <c r="D30" s="8">
        <v>3.59</v>
      </c>
      <c r="E30" s="12">
        <v>6</v>
      </c>
      <c r="F30" s="8">
        <v>4</v>
      </c>
      <c r="G30" s="12">
        <v>1</v>
      </c>
      <c r="H30" s="8">
        <v>2.44</v>
      </c>
      <c r="I30" s="12">
        <v>0</v>
      </c>
    </row>
    <row r="31" spans="2:9" ht="15" customHeight="1" x14ac:dyDescent="0.2">
      <c r="B31" t="s">
        <v>61</v>
      </c>
      <c r="C31" s="12">
        <v>6</v>
      </c>
      <c r="D31" s="8">
        <v>3.08</v>
      </c>
      <c r="E31" s="12">
        <v>5</v>
      </c>
      <c r="F31" s="8">
        <v>3.33</v>
      </c>
      <c r="G31" s="12">
        <v>1</v>
      </c>
      <c r="H31" s="8">
        <v>2.44</v>
      </c>
      <c r="I31" s="12">
        <v>0</v>
      </c>
    </row>
    <row r="32" spans="2:9" ht="15" customHeight="1" x14ac:dyDescent="0.2">
      <c r="B32" t="s">
        <v>65</v>
      </c>
      <c r="C32" s="12">
        <v>6</v>
      </c>
      <c r="D32" s="8">
        <v>3.08</v>
      </c>
      <c r="E32" s="12">
        <v>4</v>
      </c>
      <c r="F32" s="8">
        <v>2.67</v>
      </c>
      <c r="G32" s="12">
        <v>2</v>
      </c>
      <c r="H32" s="8">
        <v>4.88</v>
      </c>
      <c r="I32" s="12">
        <v>0</v>
      </c>
    </row>
    <row r="33" spans="2:9" ht="15" customHeight="1" x14ac:dyDescent="0.2">
      <c r="B33" t="s">
        <v>71</v>
      </c>
      <c r="C33" s="12">
        <v>5</v>
      </c>
      <c r="D33" s="8">
        <v>2.56</v>
      </c>
      <c r="E33" s="12">
        <v>5</v>
      </c>
      <c r="F33" s="8">
        <v>3.33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56</v>
      </c>
      <c r="C34" s="12">
        <v>4</v>
      </c>
      <c r="D34" s="8">
        <v>2.0499999999999998</v>
      </c>
      <c r="E34" s="12">
        <v>4</v>
      </c>
      <c r="F34" s="8">
        <v>2.67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57</v>
      </c>
      <c r="C35" s="12">
        <v>4</v>
      </c>
      <c r="D35" s="8">
        <v>2.0499999999999998</v>
      </c>
      <c r="E35" s="12">
        <v>2</v>
      </c>
      <c r="F35" s="8">
        <v>1.33</v>
      </c>
      <c r="G35" s="12">
        <v>2</v>
      </c>
      <c r="H35" s="8">
        <v>4.88</v>
      </c>
      <c r="I35" s="12">
        <v>0</v>
      </c>
    </row>
    <row r="36" spans="2:9" ht="15" customHeight="1" x14ac:dyDescent="0.2">
      <c r="B36" t="s">
        <v>77</v>
      </c>
      <c r="C36" s="12">
        <v>4</v>
      </c>
      <c r="D36" s="8">
        <v>2.0499999999999998</v>
      </c>
      <c r="E36" s="12">
        <v>3</v>
      </c>
      <c r="F36" s="8">
        <v>2</v>
      </c>
      <c r="G36" s="12">
        <v>1</v>
      </c>
      <c r="H36" s="8">
        <v>2.44</v>
      </c>
      <c r="I36" s="12">
        <v>0</v>
      </c>
    </row>
    <row r="37" spans="2:9" ht="15" customHeight="1" x14ac:dyDescent="0.2">
      <c r="B37" t="s">
        <v>86</v>
      </c>
      <c r="C37" s="12">
        <v>3</v>
      </c>
      <c r="D37" s="8">
        <v>1.54</v>
      </c>
      <c r="E37" s="12">
        <v>3</v>
      </c>
      <c r="F37" s="8">
        <v>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74</v>
      </c>
      <c r="C38" s="12">
        <v>3</v>
      </c>
      <c r="D38" s="8">
        <v>1.54</v>
      </c>
      <c r="E38" s="12">
        <v>1</v>
      </c>
      <c r="F38" s="8">
        <v>0.67</v>
      </c>
      <c r="G38" s="12">
        <v>2</v>
      </c>
      <c r="H38" s="8">
        <v>4.88</v>
      </c>
      <c r="I38" s="12">
        <v>0</v>
      </c>
    </row>
    <row r="39" spans="2:9" ht="15" customHeight="1" x14ac:dyDescent="0.2">
      <c r="B39" t="s">
        <v>88</v>
      </c>
      <c r="C39" s="12">
        <v>3</v>
      </c>
      <c r="D39" s="8">
        <v>1.54</v>
      </c>
      <c r="E39" s="12">
        <v>2</v>
      </c>
      <c r="F39" s="8">
        <v>1.33</v>
      </c>
      <c r="G39" s="12">
        <v>1</v>
      </c>
      <c r="H39" s="8">
        <v>2.44</v>
      </c>
      <c r="I39" s="12">
        <v>0</v>
      </c>
    </row>
    <row r="40" spans="2:9" ht="15" customHeight="1" x14ac:dyDescent="0.2">
      <c r="B40" t="s">
        <v>92</v>
      </c>
      <c r="C40" s="12">
        <v>3</v>
      </c>
      <c r="D40" s="8">
        <v>1.54</v>
      </c>
      <c r="E40" s="12">
        <v>1</v>
      </c>
      <c r="F40" s="8">
        <v>0.67</v>
      </c>
      <c r="G40" s="12">
        <v>2</v>
      </c>
      <c r="H40" s="8">
        <v>4.88</v>
      </c>
      <c r="I40" s="12">
        <v>0</v>
      </c>
    </row>
    <row r="41" spans="2:9" ht="15" customHeight="1" x14ac:dyDescent="0.2">
      <c r="B41" t="s">
        <v>84</v>
      </c>
      <c r="C41" s="12">
        <v>3</v>
      </c>
      <c r="D41" s="8">
        <v>1.54</v>
      </c>
      <c r="E41" s="12">
        <v>2</v>
      </c>
      <c r="F41" s="8">
        <v>1.33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83</v>
      </c>
      <c r="C42" s="12">
        <v>3</v>
      </c>
      <c r="D42" s="8">
        <v>1.54</v>
      </c>
      <c r="E42" s="12">
        <v>3</v>
      </c>
      <c r="F42" s="8">
        <v>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60</v>
      </c>
      <c r="C43" s="12">
        <v>2</v>
      </c>
      <c r="D43" s="8">
        <v>1.03</v>
      </c>
      <c r="E43" s="12">
        <v>2</v>
      </c>
      <c r="F43" s="8">
        <v>1.33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63</v>
      </c>
      <c r="C44" s="12">
        <v>2</v>
      </c>
      <c r="D44" s="8">
        <v>1.03</v>
      </c>
      <c r="E44" s="12">
        <v>2</v>
      </c>
      <c r="F44" s="8">
        <v>1.33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75</v>
      </c>
      <c r="C45" s="12">
        <v>2</v>
      </c>
      <c r="D45" s="8">
        <v>1.03</v>
      </c>
      <c r="E45" s="12">
        <v>1</v>
      </c>
      <c r="F45" s="8">
        <v>0.67</v>
      </c>
      <c r="G45" s="12">
        <v>1</v>
      </c>
      <c r="H45" s="8">
        <v>2.44</v>
      </c>
      <c r="I45" s="12">
        <v>0</v>
      </c>
    </row>
    <row r="46" spans="2:9" ht="15" customHeight="1" x14ac:dyDescent="0.2">
      <c r="B46" t="s">
        <v>70</v>
      </c>
      <c r="C46" s="12">
        <v>2</v>
      </c>
      <c r="D46" s="8">
        <v>1.03</v>
      </c>
      <c r="E46" s="12">
        <v>1</v>
      </c>
      <c r="F46" s="8">
        <v>0.67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200</v>
      </c>
      <c r="C49" s="10" t="s">
        <v>47</v>
      </c>
      <c r="D49" s="10" t="s">
        <v>48</v>
      </c>
      <c r="E49" s="10" t="s">
        <v>49</v>
      </c>
      <c r="F49" s="10" t="s">
        <v>50</v>
      </c>
      <c r="G49" s="10" t="s">
        <v>51</v>
      </c>
      <c r="H49" s="10" t="s">
        <v>52</v>
      </c>
      <c r="I49" s="10" t="s">
        <v>53</v>
      </c>
    </row>
    <row r="50" spans="2:9" ht="15" customHeight="1" x14ac:dyDescent="0.2">
      <c r="B50" t="s">
        <v>111</v>
      </c>
      <c r="C50" s="12">
        <v>21</v>
      </c>
      <c r="D50" s="8">
        <v>10.77</v>
      </c>
      <c r="E50" s="12">
        <v>20</v>
      </c>
      <c r="F50" s="8">
        <v>13.33</v>
      </c>
      <c r="G50" s="12">
        <v>1</v>
      </c>
      <c r="H50" s="8">
        <v>2.44</v>
      </c>
      <c r="I50" s="12">
        <v>0</v>
      </c>
    </row>
    <row r="51" spans="2:9" ht="15" customHeight="1" x14ac:dyDescent="0.2">
      <c r="B51" t="s">
        <v>107</v>
      </c>
      <c r="C51" s="12">
        <v>13</v>
      </c>
      <c r="D51" s="8">
        <v>6.67</v>
      </c>
      <c r="E51" s="12">
        <v>11</v>
      </c>
      <c r="F51" s="8">
        <v>7.33</v>
      </c>
      <c r="G51" s="12">
        <v>2</v>
      </c>
      <c r="H51" s="8">
        <v>4.88</v>
      </c>
      <c r="I51" s="12">
        <v>0</v>
      </c>
    </row>
    <row r="52" spans="2:9" ht="15" customHeight="1" x14ac:dyDescent="0.2">
      <c r="B52" t="s">
        <v>136</v>
      </c>
      <c r="C52" s="12">
        <v>11</v>
      </c>
      <c r="D52" s="8">
        <v>5.64</v>
      </c>
      <c r="E52" s="12">
        <v>7</v>
      </c>
      <c r="F52" s="8">
        <v>4.67</v>
      </c>
      <c r="G52" s="12">
        <v>4</v>
      </c>
      <c r="H52" s="8">
        <v>9.76</v>
      </c>
      <c r="I52" s="12">
        <v>0</v>
      </c>
    </row>
    <row r="53" spans="2:9" ht="15" customHeight="1" x14ac:dyDescent="0.2">
      <c r="B53" t="s">
        <v>118</v>
      </c>
      <c r="C53" s="12">
        <v>9</v>
      </c>
      <c r="D53" s="8">
        <v>4.62</v>
      </c>
      <c r="E53" s="12">
        <v>9</v>
      </c>
      <c r="F53" s="8">
        <v>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163</v>
      </c>
      <c r="C54" s="12">
        <v>5</v>
      </c>
      <c r="D54" s="8">
        <v>2.56</v>
      </c>
      <c r="E54" s="12">
        <v>5</v>
      </c>
      <c r="F54" s="8">
        <v>3.33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164</v>
      </c>
      <c r="C55" s="12">
        <v>5</v>
      </c>
      <c r="D55" s="8">
        <v>2.56</v>
      </c>
      <c r="E55" s="12">
        <v>5</v>
      </c>
      <c r="F55" s="8">
        <v>3.33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165</v>
      </c>
      <c r="C56" s="12">
        <v>5</v>
      </c>
      <c r="D56" s="8">
        <v>2.56</v>
      </c>
      <c r="E56" s="12">
        <v>3</v>
      </c>
      <c r="F56" s="8">
        <v>2</v>
      </c>
      <c r="G56" s="12">
        <v>2</v>
      </c>
      <c r="H56" s="8">
        <v>4.88</v>
      </c>
      <c r="I56" s="12">
        <v>0</v>
      </c>
    </row>
    <row r="57" spans="2:9" ht="15" customHeight="1" x14ac:dyDescent="0.2">
      <c r="B57" t="s">
        <v>116</v>
      </c>
      <c r="C57" s="12">
        <v>5</v>
      </c>
      <c r="D57" s="8">
        <v>2.56</v>
      </c>
      <c r="E57" s="12">
        <v>5</v>
      </c>
      <c r="F57" s="8">
        <v>3.33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125</v>
      </c>
      <c r="C58" s="12">
        <v>4</v>
      </c>
      <c r="D58" s="8">
        <v>2.0499999999999998</v>
      </c>
      <c r="E58" s="12">
        <v>1</v>
      </c>
      <c r="F58" s="8">
        <v>0.67</v>
      </c>
      <c r="G58" s="12">
        <v>3</v>
      </c>
      <c r="H58" s="8">
        <v>7.32</v>
      </c>
      <c r="I58" s="12">
        <v>0</v>
      </c>
    </row>
    <row r="59" spans="2:9" ht="15" customHeight="1" x14ac:dyDescent="0.2">
      <c r="B59" t="s">
        <v>137</v>
      </c>
      <c r="C59" s="12">
        <v>4</v>
      </c>
      <c r="D59" s="8">
        <v>2.0499999999999998</v>
      </c>
      <c r="E59" s="12">
        <v>3</v>
      </c>
      <c r="F59" s="8">
        <v>2</v>
      </c>
      <c r="G59" s="12">
        <v>1</v>
      </c>
      <c r="H59" s="8">
        <v>2.44</v>
      </c>
      <c r="I59" s="12">
        <v>0</v>
      </c>
    </row>
    <row r="60" spans="2:9" ht="15" customHeight="1" x14ac:dyDescent="0.2">
      <c r="B60" t="s">
        <v>162</v>
      </c>
      <c r="C60" s="12">
        <v>4</v>
      </c>
      <c r="D60" s="8">
        <v>2.0499999999999998</v>
      </c>
      <c r="E60" s="12">
        <v>4</v>
      </c>
      <c r="F60" s="8">
        <v>2.67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105</v>
      </c>
      <c r="C61" s="12">
        <v>3</v>
      </c>
      <c r="D61" s="8">
        <v>1.54</v>
      </c>
      <c r="E61" s="12">
        <v>1</v>
      </c>
      <c r="F61" s="8">
        <v>0.67</v>
      </c>
      <c r="G61" s="12">
        <v>2</v>
      </c>
      <c r="H61" s="8">
        <v>4.88</v>
      </c>
      <c r="I61" s="12">
        <v>0</v>
      </c>
    </row>
    <row r="62" spans="2:9" ht="15" customHeight="1" x14ac:dyDescent="0.2">
      <c r="B62" t="s">
        <v>143</v>
      </c>
      <c r="C62" s="12">
        <v>3</v>
      </c>
      <c r="D62" s="8">
        <v>1.54</v>
      </c>
      <c r="E62" s="12">
        <v>2</v>
      </c>
      <c r="F62" s="8">
        <v>1.33</v>
      </c>
      <c r="G62" s="12">
        <v>1</v>
      </c>
      <c r="H62" s="8">
        <v>2.44</v>
      </c>
      <c r="I62" s="12">
        <v>0</v>
      </c>
    </row>
    <row r="63" spans="2:9" ht="15" customHeight="1" x14ac:dyDescent="0.2">
      <c r="B63" t="s">
        <v>158</v>
      </c>
      <c r="C63" s="12">
        <v>3</v>
      </c>
      <c r="D63" s="8">
        <v>1.54</v>
      </c>
      <c r="E63" s="12">
        <v>2</v>
      </c>
      <c r="F63" s="8">
        <v>1.33</v>
      </c>
      <c r="G63" s="12">
        <v>1</v>
      </c>
      <c r="H63" s="8">
        <v>2.44</v>
      </c>
      <c r="I63" s="12">
        <v>0</v>
      </c>
    </row>
    <row r="64" spans="2:9" ht="15" customHeight="1" x14ac:dyDescent="0.2">
      <c r="B64" t="s">
        <v>159</v>
      </c>
      <c r="C64" s="12">
        <v>3</v>
      </c>
      <c r="D64" s="8">
        <v>1.54</v>
      </c>
      <c r="E64" s="12">
        <v>2</v>
      </c>
      <c r="F64" s="8">
        <v>1.33</v>
      </c>
      <c r="G64" s="12">
        <v>1</v>
      </c>
      <c r="H64" s="8">
        <v>2.44</v>
      </c>
      <c r="I64" s="12">
        <v>0</v>
      </c>
    </row>
    <row r="65" spans="2:9" ht="15" customHeight="1" x14ac:dyDescent="0.2">
      <c r="B65" t="s">
        <v>160</v>
      </c>
      <c r="C65" s="12">
        <v>3</v>
      </c>
      <c r="D65" s="8">
        <v>1.54</v>
      </c>
      <c r="E65" s="12">
        <v>3</v>
      </c>
      <c r="F65" s="8">
        <v>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147</v>
      </c>
      <c r="C66" s="12">
        <v>3</v>
      </c>
      <c r="D66" s="8">
        <v>1.54</v>
      </c>
      <c r="E66" s="12">
        <v>2</v>
      </c>
      <c r="F66" s="8">
        <v>1.33</v>
      </c>
      <c r="G66" s="12">
        <v>1</v>
      </c>
      <c r="H66" s="8">
        <v>2.44</v>
      </c>
      <c r="I66" s="12">
        <v>0</v>
      </c>
    </row>
    <row r="67" spans="2:9" ht="15" customHeight="1" x14ac:dyDescent="0.2">
      <c r="B67" t="s">
        <v>161</v>
      </c>
      <c r="C67" s="12">
        <v>3</v>
      </c>
      <c r="D67" s="8">
        <v>1.54</v>
      </c>
      <c r="E67" s="12">
        <v>2</v>
      </c>
      <c r="F67" s="8">
        <v>1.33</v>
      </c>
      <c r="G67" s="12">
        <v>1</v>
      </c>
      <c r="H67" s="8">
        <v>2.44</v>
      </c>
      <c r="I67" s="12">
        <v>0</v>
      </c>
    </row>
    <row r="68" spans="2:9" ht="15" customHeight="1" x14ac:dyDescent="0.2">
      <c r="B68" t="s">
        <v>109</v>
      </c>
      <c r="C68" s="12">
        <v>3</v>
      </c>
      <c r="D68" s="8">
        <v>1.54</v>
      </c>
      <c r="E68" s="12">
        <v>3</v>
      </c>
      <c r="F68" s="8">
        <v>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112</v>
      </c>
      <c r="C69" s="12">
        <v>3</v>
      </c>
      <c r="D69" s="8">
        <v>1.54</v>
      </c>
      <c r="E69" s="12">
        <v>2</v>
      </c>
      <c r="F69" s="8">
        <v>1.33</v>
      </c>
      <c r="G69" s="12">
        <v>1</v>
      </c>
      <c r="H69" s="8">
        <v>2.44</v>
      </c>
      <c r="I69" s="12">
        <v>0</v>
      </c>
    </row>
    <row r="70" spans="2:9" ht="15" customHeight="1" x14ac:dyDescent="0.2">
      <c r="B70" t="s">
        <v>166</v>
      </c>
      <c r="C70" s="12">
        <v>3</v>
      </c>
      <c r="D70" s="8">
        <v>1.54</v>
      </c>
      <c r="E70" s="12">
        <v>2</v>
      </c>
      <c r="F70" s="8">
        <v>1.33</v>
      </c>
      <c r="G70" s="12">
        <v>1</v>
      </c>
      <c r="H70" s="8">
        <v>2.44</v>
      </c>
      <c r="I70" s="12">
        <v>0</v>
      </c>
    </row>
    <row r="71" spans="2:9" ht="15" customHeight="1" x14ac:dyDescent="0.2">
      <c r="B71" t="s">
        <v>119</v>
      </c>
      <c r="C71" s="12">
        <v>3</v>
      </c>
      <c r="D71" s="8">
        <v>1.54</v>
      </c>
      <c r="E71" s="12">
        <v>3</v>
      </c>
      <c r="F71" s="8">
        <v>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123</v>
      </c>
      <c r="C72" s="12">
        <v>3</v>
      </c>
      <c r="D72" s="8">
        <v>1.54</v>
      </c>
      <c r="E72" s="12">
        <v>3</v>
      </c>
      <c r="F72" s="8">
        <v>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167</v>
      </c>
      <c r="C73" s="12">
        <v>3</v>
      </c>
      <c r="D73" s="8">
        <v>1.54</v>
      </c>
      <c r="E73" s="12">
        <v>3</v>
      </c>
      <c r="F73" s="8">
        <v>2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2C76-1AB0-4248-AAF3-80D043CA196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68</v>
      </c>
      <c r="D6" s="8">
        <v>13.44</v>
      </c>
      <c r="E6" s="12">
        <v>49</v>
      </c>
      <c r="F6" s="8">
        <v>12.89</v>
      </c>
      <c r="G6" s="12">
        <v>19</v>
      </c>
      <c r="H6" s="8">
        <v>15.97</v>
      </c>
      <c r="I6" s="12">
        <v>0</v>
      </c>
    </row>
    <row r="7" spans="2:9" ht="15" customHeight="1" x14ac:dyDescent="0.2">
      <c r="B7" t="s">
        <v>33</v>
      </c>
      <c r="C7" s="12">
        <v>38</v>
      </c>
      <c r="D7" s="8">
        <v>7.51</v>
      </c>
      <c r="E7" s="12">
        <v>24</v>
      </c>
      <c r="F7" s="8">
        <v>6.32</v>
      </c>
      <c r="G7" s="12">
        <v>14</v>
      </c>
      <c r="H7" s="8">
        <v>11.76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3</v>
      </c>
      <c r="D9" s="8">
        <v>0.59</v>
      </c>
      <c r="E9" s="12">
        <v>0</v>
      </c>
      <c r="F9" s="8">
        <v>0</v>
      </c>
      <c r="G9" s="12">
        <v>3</v>
      </c>
      <c r="H9" s="8">
        <v>2.52</v>
      </c>
      <c r="I9" s="12">
        <v>0</v>
      </c>
    </row>
    <row r="10" spans="2:9" ht="15" customHeight="1" x14ac:dyDescent="0.2">
      <c r="B10" t="s">
        <v>36</v>
      </c>
      <c r="C10" s="12">
        <v>7</v>
      </c>
      <c r="D10" s="8">
        <v>1.38</v>
      </c>
      <c r="E10" s="12">
        <v>2</v>
      </c>
      <c r="F10" s="8">
        <v>0.53</v>
      </c>
      <c r="G10" s="12">
        <v>4</v>
      </c>
      <c r="H10" s="8">
        <v>3.36</v>
      </c>
      <c r="I10" s="12">
        <v>0</v>
      </c>
    </row>
    <row r="11" spans="2:9" ht="15" customHeight="1" x14ac:dyDescent="0.2">
      <c r="B11" t="s">
        <v>37</v>
      </c>
      <c r="C11" s="12">
        <v>174</v>
      </c>
      <c r="D11" s="8">
        <v>34.39</v>
      </c>
      <c r="E11" s="12">
        <v>129</v>
      </c>
      <c r="F11" s="8">
        <v>33.950000000000003</v>
      </c>
      <c r="G11" s="12">
        <v>44</v>
      </c>
      <c r="H11" s="8">
        <v>36.97</v>
      </c>
      <c r="I11" s="12">
        <v>1</v>
      </c>
    </row>
    <row r="12" spans="2:9" ht="15" customHeight="1" x14ac:dyDescent="0.2">
      <c r="B12" t="s">
        <v>38</v>
      </c>
      <c r="C12" s="12">
        <v>3</v>
      </c>
      <c r="D12" s="8">
        <v>0.59</v>
      </c>
      <c r="E12" s="12">
        <v>1</v>
      </c>
      <c r="F12" s="8">
        <v>0.26</v>
      </c>
      <c r="G12" s="12">
        <v>2</v>
      </c>
      <c r="H12" s="8">
        <v>1.68</v>
      </c>
      <c r="I12" s="12">
        <v>0</v>
      </c>
    </row>
    <row r="13" spans="2:9" ht="15" customHeight="1" x14ac:dyDescent="0.2">
      <c r="B13" t="s">
        <v>39</v>
      </c>
      <c r="C13" s="12">
        <v>27</v>
      </c>
      <c r="D13" s="8">
        <v>5.34</v>
      </c>
      <c r="E13" s="12">
        <v>19</v>
      </c>
      <c r="F13" s="8">
        <v>5</v>
      </c>
      <c r="G13" s="12">
        <v>8</v>
      </c>
      <c r="H13" s="8">
        <v>6.72</v>
      </c>
      <c r="I13" s="12">
        <v>0</v>
      </c>
    </row>
    <row r="14" spans="2:9" ht="15" customHeight="1" x14ac:dyDescent="0.2">
      <c r="B14" t="s">
        <v>40</v>
      </c>
      <c r="C14" s="12">
        <v>10</v>
      </c>
      <c r="D14" s="8">
        <v>1.98</v>
      </c>
      <c r="E14" s="12">
        <v>8</v>
      </c>
      <c r="F14" s="8">
        <v>2.11</v>
      </c>
      <c r="G14" s="12">
        <v>2</v>
      </c>
      <c r="H14" s="8">
        <v>1.68</v>
      </c>
      <c r="I14" s="12">
        <v>0</v>
      </c>
    </row>
    <row r="15" spans="2:9" ht="15" customHeight="1" x14ac:dyDescent="0.2">
      <c r="B15" t="s">
        <v>41</v>
      </c>
      <c r="C15" s="12">
        <v>77</v>
      </c>
      <c r="D15" s="8">
        <v>15.22</v>
      </c>
      <c r="E15" s="12">
        <v>69</v>
      </c>
      <c r="F15" s="8">
        <v>18.16</v>
      </c>
      <c r="G15" s="12">
        <v>8</v>
      </c>
      <c r="H15" s="8">
        <v>6.72</v>
      </c>
      <c r="I15" s="12">
        <v>0</v>
      </c>
    </row>
    <row r="16" spans="2:9" ht="15" customHeight="1" x14ac:dyDescent="0.2">
      <c r="B16" t="s">
        <v>42</v>
      </c>
      <c r="C16" s="12">
        <v>52</v>
      </c>
      <c r="D16" s="8">
        <v>10.28</v>
      </c>
      <c r="E16" s="12">
        <v>45</v>
      </c>
      <c r="F16" s="8">
        <v>11.84</v>
      </c>
      <c r="G16" s="12">
        <v>6</v>
      </c>
      <c r="H16" s="8">
        <v>5.04</v>
      </c>
      <c r="I16" s="12">
        <v>0</v>
      </c>
    </row>
    <row r="17" spans="2:9" ht="15" customHeight="1" x14ac:dyDescent="0.2">
      <c r="B17" t="s">
        <v>43</v>
      </c>
      <c r="C17" s="12">
        <v>14</v>
      </c>
      <c r="D17" s="8">
        <v>2.77</v>
      </c>
      <c r="E17" s="12">
        <v>12</v>
      </c>
      <c r="F17" s="8">
        <v>3.16</v>
      </c>
      <c r="G17" s="12">
        <v>2</v>
      </c>
      <c r="H17" s="8">
        <v>1.68</v>
      </c>
      <c r="I17" s="12">
        <v>0</v>
      </c>
    </row>
    <row r="18" spans="2:9" ht="15" customHeight="1" x14ac:dyDescent="0.2">
      <c r="B18" t="s">
        <v>44</v>
      </c>
      <c r="C18" s="12">
        <v>19</v>
      </c>
      <c r="D18" s="8">
        <v>3.75</v>
      </c>
      <c r="E18" s="12">
        <v>15</v>
      </c>
      <c r="F18" s="8">
        <v>3.95</v>
      </c>
      <c r="G18" s="12">
        <v>3</v>
      </c>
      <c r="H18" s="8">
        <v>2.52</v>
      </c>
      <c r="I18" s="12">
        <v>1</v>
      </c>
    </row>
    <row r="19" spans="2:9" ht="15" customHeight="1" x14ac:dyDescent="0.2">
      <c r="B19" t="s">
        <v>45</v>
      </c>
      <c r="C19" s="12">
        <v>14</v>
      </c>
      <c r="D19" s="8">
        <v>2.77</v>
      </c>
      <c r="E19" s="12">
        <v>7</v>
      </c>
      <c r="F19" s="8">
        <v>1.84</v>
      </c>
      <c r="G19" s="12">
        <v>4</v>
      </c>
      <c r="H19" s="8">
        <v>3.36</v>
      </c>
      <c r="I19" s="12">
        <v>0</v>
      </c>
    </row>
    <row r="20" spans="2:9" ht="15" customHeight="1" x14ac:dyDescent="0.2">
      <c r="B20" s="9" t="s">
        <v>198</v>
      </c>
      <c r="C20" s="12">
        <f>SUM(LTBL_30361[総数／事業所数])</f>
        <v>506</v>
      </c>
      <c r="E20" s="12">
        <f>SUBTOTAL(109,LTBL_30361[個人／事業所数])</f>
        <v>380</v>
      </c>
      <c r="G20" s="12">
        <f>SUBTOTAL(109,LTBL_30361[法人／事業所数])</f>
        <v>119</v>
      </c>
      <c r="I20" s="12">
        <f>SUBTOTAL(109,LTBL_30361[法人以外の団体／事業所数])</f>
        <v>2</v>
      </c>
    </row>
    <row r="21" spans="2:9" ht="15" customHeight="1" x14ac:dyDescent="0.2">
      <c r="E21" s="11">
        <f>LTBL_30361[[#Totals],[個人／事業所数]]/LTBL_30361[[#Totals],[総数／事業所数]]</f>
        <v>0.75098814229249011</v>
      </c>
      <c r="G21" s="11">
        <f>LTBL_30361[[#Totals],[法人／事業所数]]/LTBL_30361[[#Totals],[総数／事業所数]]</f>
        <v>0.23517786561264822</v>
      </c>
      <c r="I21" s="11">
        <f>LTBL_30361[[#Totals],[法人以外の団体／事業所数]]/LTBL_30361[[#Totals],[総数／事業所数]]</f>
        <v>3.952569169960474E-3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68</v>
      </c>
      <c r="D24" s="8">
        <v>13.44</v>
      </c>
      <c r="E24" s="12">
        <v>60</v>
      </c>
      <c r="F24" s="8">
        <v>15.79</v>
      </c>
      <c r="G24" s="12">
        <v>8</v>
      </c>
      <c r="H24" s="8">
        <v>6.72</v>
      </c>
      <c r="I24" s="12">
        <v>0</v>
      </c>
    </row>
    <row r="25" spans="2:9" ht="15" customHeight="1" x14ac:dyDescent="0.2">
      <c r="B25" t="s">
        <v>64</v>
      </c>
      <c r="C25" s="12">
        <v>56</v>
      </c>
      <c r="D25" s="8">
        <v>11.07</v>
      </c>
      <c r="E25" s="12">
        <v>44</v>
      </c>
      <c r="F25" s="8">
        <v>11.58</v>
      </c>
      <c r="G25" s="12">
        <v>12</v>
      </c>
      <c r="H25" s="8">
        <v>10.08</v>
      </c>
      <c r="I25" s="12">
        <v>0</v>
      </c>
    </row>
    <row r="26" spans="2:9" ht="15" customHeight="1" x14ac:dyDescent="0.2">
      <c r="B26" t="s">
        <v>62</v>
      </c>
      <c r="C26" s="12">
        <v>51</v>
      </c>
      <c r="D26" s="8">
        <v>10.08</v>
      </c>
      <c r="E26" s="12">
        <v>45</v>
      </c>
      <c r="F26" s="8">
        <v>11.84</v>
      </c>
      <c r="G26" s="12">
        <v>6</v>
      </c>
      <c r="H26" s="8">
        <v>5.04</v>
      </c>
      <c r="I26" s="12">
        <v>0</v>
      </c>
    </row>
    <row r="27" spans="2:9" ht="15" customHeight="1" x14ac:dyDescent="0.2">
      <c r="B27" t="s">
        <v>69</v>
      </c>
      <c r="C27" s="12">
        <v>39</v>
      </c>
      <c r="D27" s="8">
        <v>7.71</v>
      </c>
      <c r="E27" s="12">
        <v>36</v>
      </c>
      <c r="F27" s="8">
        <v>9.4700000000000006</v>
      </c>
      <c r="G27" s="12">
        <v>3</v>
      </c>
      <c r="H27" s="8">
        <v>2.52</v>
      </c>
      <c r="I27" s="12">
        <v>0</v>
      </c>
    </row>
    <row r="28" spans="2:9" ht="15" customHeight="1" x14ac:dyDescent="0.2">
      <c r="B28" t="s">
        <v>54</v>
      </c>
      <c r="C28" s="12">
        <v>35</v>
      </c>
      <c r="D28" s="8">
        <v>6.92</v>
      </c>
      <c r="E28" s="12">
        <v>24</v>
      </c>
      <c r="F28" s="8">
        <v>6.32</v>
      </c>
      <c r="G28" s="12">
        <v>11</v>
      </c>
      <c r="H28" s="8">
        <v>9.24</v>
      </c>
      <c r="I28" s="12">
        <v>0</v>
      </c>
    </row>
    <row r="29" spans="2:9" ht="15" customHeight="1" x14ac:dyDescent="0.2">
      <c r="B29" t="s">
        <v>55</v>
      </c>
      <c r="C29" s="12">
        <v>25</v>
      </c>
      <c r="D29" s="8">
        <v>4.9400000000000004</v>
      </c>
      <c r="E29" s="12">
        <v>20</v>
      </c>
      <c r="F29" s="8">
        <v>5.26</v>
      </c>
      <c r="G29" s="12">
        <v>5</v>
      </c>
      <c r="H29" s="8">
        <v>4.2</v>
      </c>
      <c r="I29" s="12">
        <v>0</v>
      </c>
    </row>
    <row r="30" spans="2:9" ht="15" customHeight="1" x14ac:dyDescent="0.2">
      <c r="B30" t="s">
        <v>61</v>
      </c>
      <c r="C30" s="12">
        <v>24</v>
      </c>
      <c r="D30" s="8">
        <v>4.74</v>
      </c>
      <c r="E30" s="12">
        <v>18</v>
      </c>
      <c r="F30" s="8">
        <v>4.74</v>
      </c>
      <c r="G30" s="12">
        <v>6</v>
      </c>
      <c r="H30" s="8">
        <v>5.04</v>
      </c>
      <c r="I30" s="12">
        <v>0</v>
      </c>
    </row>
    <row r="31" spans="2:9" ht="15" customHeight="1" x14ac:dyDescent="0.2">
      <c r="B31" t="s">
        <v>65</v>
      </c>
      <c r="C31" s="12">
        <v>23</v>
      </c>
      <c r="D31" s="8">
        <v>4.55</v>
      </c>
      <c r="E31" s="12">
        <v>17</v>
      </c>
      <c r="F31" s="8">
        <v>4.47</v>
      </c>
      <c r="G31" s="12">
        <v>6</v>
      </c>
      <c r="H31" s="8">
        <v>5.04</v>
      </c>
      <c r="I31" s="12">
        <v>0</v>
      </c>
    </row>
    <row r="32" spans="2:9" ht="15" customHeight="1" x14ac:dyDescent="0.2">
      <c r="B32" t="s">
        <v>63</v>
      </c>
      <c r="C32" s="12">
        <v>16</v>
      </c>
      <c r="D32" s="8">
        <v>3.16</v>
      </c>
      <c r="E32" s="12">
        <v>13</v>
      </c>
      <c r="F32" s="8">
        <v>3.42</v>
      </c>
      <c r="G32" s="12">
        <v>3</v>
      </c>
      <c r="H32" s="8">
        <v>2.52</v>
      </c>
      <c r="I32" s="12">
        <v>0</v>
      </c>
    </row>
    <row r="33" spans="2:9" ht="15" customHeight="1" x14ac:dyDescent="0.2">
      <c r="B33" t="s">
        <v>71</v>
      </c>
      <c r="C33" s="12">
        <v>16</v>
      </c>
      <c r="D33" s="8">
        <v>3.16</v>
      </c>
      <c r="E33" s="12">
        <v>15</v>
      </c>
      <c r="F33" s="8">
        <v>3.95</v>
      </c>
      <c r="G33" s="12">
        <v>1</v>
      </c>
      <c r="H33" s="8">
        <v>0.84</v>
      </c>
      <c r="I33" s="12">
        <v>0</v>
      </c>
    </row>
    <row r="34" spans="2:9" ht="15" customHeight="1" x14ac:dyDescent="0.2">
      <c r="B34" t="s">
        <v>57</v>
      </c>
      <c r="C34" s="12">
        <v>15</v>
      </c>
      <c r="D34" s="8">
        <v>2.96</v>
      </c>
      <c r="E34" s="12">
        <v>9</v>
      </c>
      <c r="F34" s="8">
        <v>2.37</v>
      </c>
      <c r="G34" s="12">
        <v>6</v>
      </c>
      <c r="H34" s="8">
        <v>5.04</v>
      </c>
      <c r="I34" s="12">
        <v>0</v>
      </c>
    </row>
    <row r="35" spans="2:9" ht="15" customHeight="1" x14ac:dyDescent="0.2">
      <c r="B35" t="s">
        <v>70</v>
      </c>
      <c r="C35" s="12">
        <v>14</v>
      </c>
      <c r="D35" s="8">
        <v>2.77</v>
      </c>
      <c r="E35" s="12">
        <v>12</v>
      </c>
      <c r="F35" s="8">
        <v>3.16</v>
      </c>
      <c r="G35" s="12">
        <v>2</v>
      </c>
      <c r="H35" s="8">
        <v>1.68</v>
      </c>
      <c r="I35" s="12">
        <v>0</v>
      </c>
    </row>
    <row r="36" spans="2:9" ht="15" customHeight="1" x14ac:dyDescent="0.2">
      <c r="B36" t="s">
        <v>79</v>
      </c>
      <c r="C36" s="12">
        <v>9</v>
      </c>
      <c r="D36" s="8">
        <v>1.78</v>
      </c>
      <c r="E36" s="12">
        <v>3</v>
      </c>
      <c r="F36" s="8">
        <v>0.79</v>
      </c>
      <c r="G36" s="12">
        <v>5</v>
      </c>
      <c r="H36" s="8">
        <v>4.2</v>
      </c>
      <c r="I36" s="12">
        <v>1</v>
      </c>
    </row>
    <row r="37" spans="2:9" ht="15" customHeight="1" x14ac:dyDescent="0.2">
      <c r="B37" t="s">
        <v>56</v>
      </c>
      <c r="C37" s="12">
        <v>8</v>
      </c>
      <c r="D37" s="8">
        <v>1.58</v>
      </c>
      <c r="E37" s="12">
        <v>5</v>
      </c>
      <c r="F37" s="8">
        <v>1.32</v>
      </c>
      <c r="G37" s="12">
        <v>3</v>
      </c>
      <c r="H37" s="8">
        <v>2.52</v>
      </c>
      <c r="I37" s="12">
        <v>0</v>
      </c>
    </row>
    <row r="38" spans="2:9" ht="15" customHeight="1" x14ac:dyDescent="0.2">
      <c r="B38" t="s">
        <v>80</v>
      </c>
      <c r="C38" s="12">
        <v>8</v>
      </c>
      <c r="D38" s="8">
        <v>1.58</v>
      </c>
      <c r="E38" s="12">
        <v>7</v>
      </c>
      <c r="F38" s="8">
        <v>1.84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89</v>
      </c>
      <c r="C39" s="12">
        <v>6</v>
      </c>
      <c r="D39" s="8">
        <v>1.19</v>
      </c>
      <c r="E39" s="12">
        <v>1</v>
      </c>
      <c r="F39" s="8">
        <v>0.26</v>
      </c>
      <c r="G39" s="12">
        <v>5</v>
      </c>
      <c r="H39" s="8">
        <v>4.2</v>
      </c>
      <c r="I39" s="12">
        <v>0</v>
      </c>
    </row>
    <row r="40" spans="2:9" ht="15" customHeight="1" x14ac:dyDescent="0.2">
      <c r="B40" t="s">
        <v>88</v>
      </c>
      <c r="C40" s="12">
        <v>5</v>
      </c>
      <c r="D40" s="8">
        <v>0.99</v>
      </c>
      <c r="E40" s="12">
        <v>5</v>
      </c>
      <c r="F40" s="8">
        <v>1.32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66</v>
      </c>
      <c r="C41" s="12">
        <v>5</v>
      </c>
      <c r="D41" s="8">
        <v>0.99</v>
      </c>
      <c r="E41" s="12">
        <v>4</v>
      </c>
      <c r="F41" s="8">
        <v>1.05</v>
      </c>
      <c r="G41" s="12">
        <v>1</v>
      </c>
      <c r="H41" s="8">
        <v>0.84</v>
      </c>
      <c r="I41" s="12">
        <v>0</v>
      </c>
    </row>
    <row r="42" spans="2:9" ht="15" customHeight="1" x14ac:dyDescent="0.2">
      <c r="B42" t="s">
        <v>67</v>
      </c>
      <c r="C42" s="12">
        <v>5</v>
      </c>
      <c r="D42" s="8">
        <v>0.99</v>
      </c>
      <c r="E42" s="12">
        <v>4</v>
      </c>
      <c r="F42" s="8">
        <v>1.05</v>
      </c>
      <c r="G42" s="12">
        <v>1</v>
      </c>
      <c r="H42" s="8">
        <v>0.84</v>
      </c>
      <c r="I42" s="12">
        <v>0</v>
      </c>
    </row>
    <row r="43" spans="2:9" ht="15" customHeight="1" x14ac:dyDescent="0.2">
      <c r="B43" t="s">
        <v>81</v>
      </c>
      <c r="C43" s="12">
        <v>5</v>
      </c>
      <c r="D43" s="8">
        <v>0.99</v>
      </c>
      <c r="E43" s="12">
        <v>5</v>
      </c>
      <c r="F43" s="8">
        <v>1.32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75</v>
      </c>
      <c r="C44" s="12">
        <v>5</v>
      </c>
      <c r="D44" s="8">
        <v>0.99</v>
      </c>
      <c r="E44" s="12">
        <v>2</v>
      </c>
      <c r="F44" s="8">
        <v>0.53</v>
      </c>
      <c r="G44" s="12">
        <v>3</v>
      </c>
      <c r="H44" s="8">
        <v>2.52</v>
      </c>
      <c r="I44" s="12">
        <v>0</v>
      </c>
    </row>
    <row r="47" spans="2:9" ht="33" customHeight="1" x14ac:dyDescent="0.2">
      <c r="B47" t="s">
        <v>200</v>
      </c>
      <c r="C47" s="10" t="s">
        <v>47</v>
      </c>
      <c r="D47" s="10" t="s">
        <v>48</v>
      </c>
      <c r="E47" s="10" t="s">
        <v>49</v>
      </c>
      <c r="F47" s="10" t="s">
        <v>50</v>
      </c>
      <c r="G47" s="10" t="s">
        <v>51</v>
      </c>
      <c r="H47" s="10" t="s">
        <v>52</v>
      </c>
      <c r="I47" s="10" t="s">
        <v>53</v>
      </c>
    </row>
    <row r="48" spans="2:9" ht="15" customHeight="1" x14ac:dyDescent="0.2">
      <c r="B48" t="s">
        <v>118</v>
      </c>
      <c r="C48" s="12">
        <v>28</v>
      </c>
      <c r="D48" s="8">
        <v>5.53</v>
      </c>
      <c r="E48" s="12">
        <v>25</v>
      </c>
      <c r="F48" s="8">
        <v>6.58</v>
      </c>
      <c r="G48" s="12">
        <v>3</v>
      </c>
      <c r="H48" s="8">
        <v>2.52</v>
      </c>
      <c r="I48" s="12">
        <v>0</v>
      </c>
    </row>
    <row r="49" spans="2:9" ht="15" customHeight="1" x14ac:dyDescent="0.2">
      <c r="B49" t="s">
        <v>107</v>
      </c>
      <c r="C49" s="12">
        <v>21</v>
      </c>
      <c r="D49" s="8">
        <v>4.1500000000000004</v>
      </c>
      <c r="E49" s="12">
        <v>18</v>
      </c>
      <c r="F49" s="8">
        <v>4.74</v>
      </c>
      <c r="G49" s="12">
        <v>3</v>
      </c>
      <c r="H49" s="8">
        <v>2.52</v>
      </c>
      <c r="I49" s="12">
        <v>0</v>
      </c>
    </row>
    <row r="50" spans="2:9" ht="15" customHeight="1" x14ac:dyDescent="0.2">
      <c r="B50" t="s">
        <v>112</v>
      </c>
      <c r="C50" s="12">
        <v>17</v>
      </c>
      <c r="D50" s="8">
        <v>3.36</v>
      </c>
      <c r="E50" s="12">
        <v>13</v>
      </c>
      <c r="F50" s="8">
        <v>3.42</v>
      </c>
      <c r="G50" s="12">
        <v>4</v>
      </c>
      <c r="H50" s="8">
        <v>3.36</v>
      </c>
      <c r="I50" s="12">
        <v>0</v>
      </c>
    </row>
    <row r="51" spans="2:9" ht="15" customHeight="1" x14ac:dyDescent="0.2">
      <c r="B51" t="s">
        <v>120</v>
      </c>
      <c r="C51" s="12">
        <v>17</v>
      </c>
      <c r="D51" s="8">
        <v>3.36</v>
      </c>
      <c r="E51" s="12">
        <v>16</v>
      </c>
      <c r="F51" s="8">
        <v>4.21</v>
      </c>
      <c r="G51" s="12">
        <v>1</v>
      </c>
      <c r="H51" s="8">
        <v>0.84</v>
      </c>
      <c r="I51" s="12">
        <v>0</v>
      </c>
    </row>
    <row r="52" spans="2:9" ht="15" customHeight="1" x14ac:dyDescent="0.2">
      <c r="B52" t="s">
        <v>119</v>
      </c>
      <c r="C52" s="12">
        <v>15</v>
      </c>
      <c r="D52" s="8">
        <v>2.96</v>
      </c>
      <c r="E52" s="12">
        <v>15</v>
      </c>
      <c r="F52" s="8">
        <v>3.95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123</v>
      </c>
      <c r="C53" s="12">
        <v>14</v>
      </c>
      <c r="D53" s="8">
        <v>2.77</v>
      </c>
      <c r="E53" s="12">
        <v>13</v>
      </c>
      <c r="F53" s="8">
        <v>3.42</v>
      </c>
      <c r="G53" s="12">
        <v>1</v>
      </c>
      <c r="H53" s="8">
        <v>0.84</v>
      </c>
      <c r="I53" s="12">
        <v>0</v>
      </c>
    </row>
    <row r="54" spans="2:9" ht="15" customHeight="1" x14ac:dyDescent="0.2">
      <c r="B54" t="s">
        <v>110</v>
      </c>
      <c r="C54" s="12">
        <v>13</v>
      </c>
      <c r="D54" s="8">
        <v>2.57</v>
      </c>
      <c r="E54" s="12">
        <v>6</v>
      </c>
      <c r="F54" s="8">
        <v>1.58</v>
      </c>
      <c r="G54" s="12">
        <v>7</v>
      </c>
      <c r="H54" s="8">
        <v>5.88</v>
      </c>
      <c r="I54" s="12">
        <v>0</v>
      </c>
    </row>
    <row r="55" spans="2:9" ht="15" customHeight="1" x14ac:dyDescent="0.2">
      <c r="B55" t="s">
        <v>111</v>
      </c>
      <c r="C55" s="12">
        <v>13</v>
      </c>
      <c r="D55" s="8">
        <v>2.57</v>
      </c>
      <c r="E55" s="12">
        <v>12</v>
      </c>
      <c r="F55" s="8">
        <v>3.16</v>
      </c>
      <c r="G55" s="12">
        <v>1</v>
      </c>
      <c r="H55" s="8">
        <v>0.84</v>
      </c>
      <c r="I55" s="12">
        <v>0</v>
      </c>
    </row>
    <row r="56" spans="2:9" ht="15" customHeight="1" x14ac:dyDescent="0.2">
      <c r="B56" t="s">
        <v>125</v>
      </c>
      <c r="C56" s="12">
        <v>11</v>
      </c>
      <c r="D56" s="8">
        <v>2.17</v>
      </c>
      <c r="E56" s="12">
        <v>8</v>
      </c>
      <c r="F56" s="8">
        <v>2.11</v>
      </c>
      <c r="G56" s="12">
        <v>3</v>
      </c>
      <c r="H56" s="8">
        <v>2.52</v>
      </c>
      <c r="I56" s="12">
        <v>0</v>
      </c>
    </row>
    <row r="57" spans="2:9" ht="15" customHeight="1" x14ac:dyDescent="0.2">
      <c r="B57" t="s">
        <v>116</v>
      </c>
      <c r="C57" s="12">
        <v>11</v>
      </c>
      <c r="D57" s="8">
        <v>2.17</v>
      </c>
      <c r="E57" s="12">
        <v>11</v>
      </c>
      <c r="F57" s="8">
        <v>2.89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105</v>
      </c>
      <c r="C58" s="12">
        <v>10</v>
      </c>
      <c r="D58" s="8">
        <v>1.98</v>
      </c>
      <c r="E58" s="12">
        <v>7</v>
      </c>
      <c r="F58" s="8">
        <v>1.84</v>
      </c>
      <c r="G58" s="12">
        <v>3</v>
      </c>
      <c r="H58" s="8">
        <v>2.52</v>
      </c>
      <c r="I58" s="12">
        <v>0</v>
      </c>
    </row>
    <row r="59" spans="2:9" ht="15" customHeight="1" x14ac:dyDescent="0.2">
      <c r="B59" t="s">
        <v>137</v>
      </c>
      <c r="C59" s="12">
        <v>10</v>
      </c>
      <c r="D59" s="8">
        <v>1.98</v>
      </c>
      <c r="E59" s="12">
        <v>6</v>
      </c>
      <c r="F59" s="8">
        <v>1.58</v>
      </c>
      <c r="G59" s="12">
        <v>4</v>
      </c>
      <c r="H59" s="8">
        <v>3.36</v>
      </c>
      <c r="I59" s="12">
        <v>0</v>
      </c>
    </row>
    <row r="60" spans="2:9" ht="15" customHeight="1" x14ac:dyDescent="0.2">
      <c r="B60" t="s">
        <v>135</v>
      </c>
      <c r="C60" s="12">
        <v>10</v>
      </c>
      <c r="D60" s="8">
        <v>1.98</v>
      </c>
      <c r="E60" s="12">
        <v>9</v>
      </c>
      <c r="F60" s="8">
        <v>2.37</v>
      </c>
      <c r="G60" s="12">
        <v>1</v>
      </c>
      <c r="H60" s="8">
        <v>0.84</v>
      </c>
      <c r="I60" s="12">
        <v>0</v>
      </c>
    </row>
    <row r="61" spans="2:9" ht="15" customHeight="1" x14ac:dyDescent="0.2">
      <c r="B61" t="s">
        <v>115</v>
      </c>
      <c r="C61" s="12">
        <v>10</v>
      </c>
      <c r="D61" s="8">
        <v>1.98</v>
      </c>
      <c r="E61" s="12">
        <v>7</v>
      </c>
      <c r="F61" s="8">
        <v>1.84</v>
      </c>
      <c r="G61" s="12">
        <v>3</v>
      </c>
      <c r="H61" s="8">
        <v>2.52</v>
      </c>
      <c r="I61" s="12">
        <v>0</v>
      </c>
    </row>
    <row r="62" spans="2:9" ht="15" customHeight="1" x14ac:dyDescent="0.2">
      <c r="B62" t="s">
        <v>132</v>
      </c>
      <c r="C62" s="12">
        <v>9</v>
      </c>
      <c r="D62" s="8">
        <v>1.78</v>
      </c>
      <c r="E62" s="12">
        <v>8</v>
      </c>
      <c r="F62" s="8">
        <v>2.11</v>
      </c>
      <c r="G62" s="12">
        <v>1</v>
      </c>
      <c r="H62" s="8">
        <v>0.84</v>
      </c>
      <c r="I62" s="12">
        <v>0</v>
      </c>
    </row>
    <row r="63" spans="2:9" ht="15" customHeight="1" x14ac:dyDescent="0.2">
      <c r="B63" t="s">
        <v>169</v>
      </c>
      <c r="C63" s="12">
        <v>9</v>
      </c>
      <c r="D63" s="8">
        <v>1.78</v>
      </c>
      <c r="E63" s="12">
        <v>9</v>
      </c>
      <c r="F63" s="8">
        <v>2.37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108</v>
      </c>
      <c r="C64" s="12">
        <v>8</v>
      </c>
      <c r="D64" s="8">
        <v>1.58</v>
      </c>
      <c r="E64" s="12">
        <v>7</v>
      </c>
      <c r="F64" s="8">
        <v>1.84</v>
      </c>
      <c r="G64" s="12">
        <v>1</v>
      </c>
      <c r="H64" s="8">
        <v>0.84</v>
      </c>
      <c r="I64" s="12">
        <v>0</v>
      </c>
    </row>
    <row r="65" spans="2:9" ht="15" customHeight="1" x14ac:dyDescent="0.2">
      <c r="B65" t="s">
        <v>168</v>
      </c>
      <c r="C65" s="12">
        <v>7</v>
      </c>
      <c r="D65" s="8">
        <v>1.38</v>
      </c>
      <c r="E65" s="12">
        <v>5</v>
      </c>
      <c r="F65" s="8">
        <v>1.32</v>
      </c>
      <c r="G65" s="12">
        <v>2</v>
      </c>
      <c r="H65" s="8">
        <v>1.68</v>
      </c>
      <c r="I65" s="12">
        <v>0</v>
      </c>
    </row>
    <row r="66" spans="2:9" ht="15" customHeight="1" x14ac:dyDescent="0.2">
      <c r="B66" t="s">
        <v>130</v>
      </c>
      <c r="C66" s="12">
        <v>7</v>
      </c>
      <c r="D66" s="8">
        <v>1.38</v>
      </c>
      <c r="E66" s="12">
        <v>5</v>
      </c>
      <c r="F66" s="8">
        <v>1.32</v>
      </c>
      <c r="G66" s="12">
        <v>2</v>
      </c>
      <c r="H66" s="8">
        <v>1.68</v>
      </c>
      <c r="I66" s="12">
        <v>0</v>
      </c>
    </row>
    <row r="67" spans="2:9" ht="15" customHeight="1" x14ac:dyDescent="0.2">
      <c r="B67" t="s">
        <v>109</v>
      </c>
      <c r="C67" s="12">
        <v>7</v>
      </c>
      <c r="D67" s="8">
        <v>1.38</v>
      </c>
      <c r="E67" s="12">
        <v>4</v>
      </c>
      <c r="F67" s="8">
        <v>1.05</v>
      </c>
      <c r="G67" s="12">
        <v>3</v>
      </c>
      <c r="H67" s="8">
        <v>2.52</v>
      </c>
      <c r="I67" s="12">
        <v>0</v>
      </c>
    </row>
    <row r="68" spans="2:9" ht="15" customHeight="1" x14ac:dyDescent="0.2">
      <c r="B68" t="s">
        <v>117</v>
      </c>
      <c r="C68" s="12">
        <v>7</v>
      </c>
      <c r="D68" s="8">
        <v>1.38</v>
      </c>
      <c r="E68" s="12">
        <v>7</v>
      </c>
      <c r="F68" s="8">
        <v>1.84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121</v>
      </c>
      <c r="C69" s="12">
        <v>7</v>
      </c>
      <c r="D69" s="8">
        <v>1.38</v>
      </c>
      <c r="E69" s="12">
        <v>6</v>
      </c>
      <c r="F69" s="8">
        <v>1.58</v>
      </c>
      <c r="G69" s="12">
        <v>1</v>
      </c>
      <c r="H69" s="8">
        <v>0.84</v>
      </c>
      <c r="I69" s="12">
        <v>0</v>
      </c>
    </row>
    <row r="70" spans="2:9" ht="15" customHeight="1" x14ac:dyDescent="0.2">
      <c r="B70" t="s">
        <v>122</v>
      </c>
      <c r="C70" s="12">
        <v>7</v>
      </c>
      <c r="D70" s="8">
        <v>1.38</v>
      </c>
      <c r="E70" s="12">
        <v>6</v>
      </c>
      <c r="F70" s="8">
        <v>1.58</v>
      </c>
      <c r="G70" s="12">
        <v>1</v>
      </c>
      <c r="H70" s="8">
        <v>0.84</v>
      </c>
      <c r="I70" s="12">
        <v>0</v>
      </c>
    </row>
    <row r="72" spans="2:9" ht="15" customHeight="1" x14ac:dyDescent="0.2">
      <c r="B72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E5BBF-27FA-4E63-9E0B-CFB75B6EE4E0}">
  <sheetPr>
    <pageSetUpPr fitToPage="1"/>
  </sheetPr>
  <dimension ref="A1:H49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46</v>
      </c>
      <c r="B1" s="7" t="s">
        <v>47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</row>
    <row r="2" spans="1:8" x14ac:dyDescent="0.2">
      <c r="A2" s="1" t="s">
        <v>0</v>
      </c>
      <c r="B2" s="4">
        <v>27990</v>
      </c>
      <c r="C2" s="5">
        <v>100.00999999999999</v>
      </c>
      <c r="D2" s="4">
        <v>18448</v>
      </c>
      <c r="E2" s="5">
        <v>100</v>
      </c>
      <c r="F2" s="4">
        <v>9179</v>
      </c>
      <c r="G2" s="5">
        <v>100.01</v>
      </c>
      <c r="H2" s="4">
        <v>58</v>
      </c>
    </row>
    <row r="3" spans="1:8" x14ac:dyDescent="0.2">
      <c r="A3" s="2" t="s">
        <v>31</v>
      </c>
      <c r="B3" s="4">
        <v>2</v>
      </c>
      <c r="C3" s="5">
        <v>0.01</v>
      </c>
      <c r="D3" s="4">
        <v>0</v>
      </c>
      <c r="E3" s="5">
        <v>0</v>
      </c>
      <c r="F3" s="4">
        <v>2</v>
      </c>
      <c r="G3" s="5">
        <v>0.02</v>
      </c>
      <c r="H3" s="4">
        <v>0</v>
      </c>
    </row>
    <row r="4" spans="1:8" x14ac:dyDescent="0.2">
      <c r="A4" s="2" t="s">
        <v>32</v>
      </c>
      <c r="B4" s="4">
        <v>3590</v>
      </c>
      <c r="C4" s="5">
        <v>12.83</v>
      </c>
      <c r="D4" s="4">
        <v>1855</v>
      </c>
      <c r="E4" s="5">
        <v>10.06</v>
      </c>
      <c r="F4" s="4">
        <v>1735</v>
      </c>
      <c r="G4" s="5">
        <v>18.899999999999999</v>
      </c>
      <c r="H4" s="4">
        <v>0</v>
      </c>
    </row>
    <row r="5" spans="1:8" x14ac:dyDescent="0.2">
      <c r="A5" s="2" t="s">
        <v>33</v>
      </c>
      <c r="B5" s="4">
        <v>2386</v>
      </c>
      <c r="C5" s="5">
        <v>8.52</v>
      </c>
      <c r="D5" s="4">
        <v>1211</v>
      </c>
      <c r="E5" s="5">
        <v>6.56</v>
      </c>
      <c r="F5" s="4">
        <v>1174</v>
      </c>
      <c r="G5" s="5">
        <v>12.79</v>
      </c>
      <c r="H5" s="4">
        <v>1</v>
      </c>
    </row>
    <row r="6" spans="1:8" x14ac:dyDescent="0.2">
      <c r="A6" s="2" t="s">
        <v>34</v>
      </c>
      <c r="B6" s="4">
        <v>54</v>
      </c>
      <c r="C6" s="5">
        <v>0.19</v>
      </c>
      <c r="D6" s="4">
        <v>2</v>
      </c>
      <c r="E6" s="5">
        <v>0.01</v>
      </c>
      <c r="F6" s="4">
        <v>40</v>
      </c>
      <c r="G6" s="5">
        <v>0.44</v>
      </c>
      <c r="H6" s="4">
        <v>0</v>
      </c>
    </row>
    <row r="7" spans="1:8" x14ac:dyDescent="0.2">
      <c r="A7" s="2" t="s">
        <v>35</v>
      </c>
      <c r="B7" s="4">
        <v>155</v>
      </c>
      <c r="C7" s="5">
        <v>0.55000000000000004</v>
      </c>
      <c r="D7" s="4">
        <v>18</v>
      </c>
      <c r="E7" s="5">
        <v>0.1</v>
      </c>
      <c r="F7" s="4">
        <v>137</v>
      </c>
      <c r="G7" s="5">
        <v>1.49</v>
      </c>
      <c r="H7" s="4">
        <v>0</v>
      </c>
    </row>
    <row r="8" spans="1:8" x14ac:dyDescent="0.2">
      <c r="A8" s="2" t="s">
        <v>36</v>
      </c>
      <c r="B8" s="4">
        <v>226</v>
      </c>
      <c r="C8" s="5">
        <v>0.81</v>
      </c>
      <c r="D8" s="4">
        <v>39</v>
      </c>
      <c r="E8" s="5">
        <v>0.21</v>
      </c>
      <c r="F8" s="4">
        <v>179</v>
      </c>
      <c r="G8" s="5">
        <v>1.95</v>
      </c>
      <c r="H8" s="4">
        <v>4</v>
      </c>
    </row>
    <row r="9" spans="1:8" x14ac:dyDescent="0.2">
      <c r="A9" s="2" t="s">
        <v>37</v>
      </c>
      <c r="B9" s="4">
        <v>7311</v>
      </c>
      <c r="C9" s="5">
        <v>26.12</v>
      </c>
      <c r="D9" s="4">
        <v>4876</v>
      </c>
      <c r="E9" s="5">
        <v>26.43</v>
      </c>
      <c r="F9" s="4">
        <v>2419</v>
      </c>
      <c r="G9" s="5">
        <v>26.35</v>
      </c>
      <c r="H9" s="4">
        <v>14</v>
      </c>
    </row>
    <row r="10" spans="1:8" x14ac:dyDescent="0.2">
      <c r="A10" s="2" t="s">
        <v>38</v>
      </c>
      <c r="B10" s="4">
        <v>217</v>
      </c>
      <c r="C10" s="5">
        <v>0.78</v>
      </c>
      <c r="D10" s="4">
        <v>71</v>
      </c>
      <c r="E10" s="5">
        <v>0.38</v>
      </c>
      <c r="F10" s="4">
        <v>146</v>
      </c>
      <c r="G10" s="5">
        <v>1.59</v>
      </c>
      <c r="H10" s="4">
        <v>0</v>
      </c>
    </row>
    <row r="11" spans="1:8" x14ac:dyDescent="0.2">
      <c r="A11" s="2" t="s">
        <v>39</v>
      </c>
      <c r="B11" s="4">
        <v>2418</v>
      </c>
      <c r="C11" s="5">
        <v>8.64</v>
      </c>
      <c r="D11" s="4">
        <v>1313</v>
      </c>
      <c r="E11" s="5">
        <v>7.12</v>
      </c>
      <c r="F11" s="4">
        <v>1097</v>
      </c>
      <c r="G11" s="5">
        <v>11.95</v>
      </c>
      <c r="H11" s="4">
        <v>8</v>
      </c>
    </row>
    <row r="12" spans="1:8" x14ac:dyDescent="0.2">
      <c r="A12" s="2" t="s">
        <v>40</v>
      </c>
      <c r="B12" s="4">
        <v>1211</v>
      </c>
      <c r="C12" s="5">
        <v>4.33</v>
      </c>
      <c r="D12" s="4">
        <v>729</v>
      </c>
      <c r="E12" s="5">
        <v>3.95</v>
      </c>
      <c r="F12" s="4">
        <v>467</v>
      </c>
      <c r="G12" s="5">
        <v>5.09</v>
      </c>
      <c r="H12" s="4">
        <v>2</v>
      </c>
    </row>
    <row r="13" spans="1:8" x14ac:dyDescent="0.2">
      <c r="A13" s="2" t="s">
        <v>41</v>
      </c>
      <c r="B13" s="4">
        <v>3461</v>
      </c>
      <c r="C13" s="5">
        <v>12.37</v>
      </c>
      <c r="D13" s="4">
        <v>3105</v>
      </c>
      <c r="E13" s="5">
        <v>16.829999999999998</v>
      </c>
      <c r="F13" s="4">
        <v>341</v>
      </c>
      <c r="G13" s="5">
        <v>3.72</v>
      </c>
      <c r="H13" s="4">
        <v>1</v>
      </c>
    </row>
    <row r="14" spans="1:8" x14ac:dyDescent="0.2">
      <c r="A14" s="2" t="s">
        <v>42</v>
      </c>
      <c r="B14" s="4">
        <v>3369</v>
      </c>
      <c r="C14" s="5">
        <v>12.04</v>
      </c>
      <c r="D14" s="4">
        <v>2890</v>
      </c>
      <c r="E14" s="5">
        <v>15.67</v>
      </c>
      <c r="F14" s="4">
        <v>453</v>
      </c>
      <c r="G14" s="5">
        <v>4.9400000000000004</v>
      </c>
      <c r="H14" s="4">
        <v>7</v>
      </c>
    </row>
    <row r="15" spans="1:8" x14ac:dyDescent="0.2">
      <c r="A15" s="2" t="s">
        <v>43</v>
      </c>
      <c r="B15" s="4">
        <v>1064</v>
      </c>
      <c r="C15" s="5">
        <v>3.8</v>
      </c>
      <c r="D15" s="4">
        <v>776</v>
      </c>
      <c r="E15" s="5">
        <v>4.21</v>
      </c>
      <c r="F15" s="4">
        <v>164</v>
      </c>
      <c r="G15" s="5">
        <v>1.79</v>
      </c>
      <c r="H15" s="4">
        <v>3</v>
      </c>
    </row>
    <row r="16" spans="1:8" x14ac:dyDescent="0.2">
      <c r="A16" s="2" t="s">
        <v>44</v>
      </c>
      <c r="B16" s="4">
        <v>1440</v>
      </c>
      <c r="C16" s="5">
        <v>5.14</v>
      </c>
      <c r="D16" s="4">
        <v>971</v>
      </c>
      <c r="E16" s="5">
        <v>5.26</v>
      </c>
      <c r="F16" s="4">
        <v>397</v>
      </c>
      <c r="G16" s="5">
        <v>4.33</v>
      </c>
      <c r="H16" s="4">
        <v>3</v>
      </c>
    </row>
    <row r="17" spans="1:8" x14ac:dyDescent="0.2">
      <c r="A17" s="2" t="s">
        <v>45</v>
      </c>
      <c r="B17" s="4">
        <v>1086</v>
      </c>
      <c r="C17" s="5">
        <v>3.88</v>
      </c>
      <c r="D17" s="4">
        <v>592</v>
      </c>
      <c r="E17" s="5">
        <v>3.21</v>
      </c>
      <c r="F17" s="4">
        <v>428</v>
      </c>
      <c r="G17" s="5">
        <v>4.66</v>
      </c>
      <c r="H17" s="4">
        <v>15</v>
      </c>
    </row>
    <row r="18" spans="1:8" x14ac:dyDescent="0.2">
      <c r="A18" s="1" t="s">
        <v>1</v>
      </c>
      <c r="B18" s="4">
        <v>9058</v>
      </c>
      <c r="C18" s="5">
        <v>100.00999999999999</v>
      </c>
      <c r="D18" s="4">
        <v>4916</v>
      </c>
      <c r="E18" s="5">
        <v>100</v>
      </c>
      <c r="F18" s="4">
        <v>4103</v>
      </c>
      <c r="G18" s="5">
        <v>99.989999999999981</v>
      </c>
      <c r="H18" s="4">
        <v>9</v>
      </c>
    </row>
    <row r="19" spans="1:8" x14ac:dyDescent="0.2">
      <c r="A19" s="2" t="s">
        <v>31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32</v>
      </c>
      <c r="B20" s="4">
        <v>989</v>
      </c>
      <c r="C20" s="5">
        <v>10.92</v>
      </c>
      <c r="D20" s="4">
        <v>251</v>
      </c>
      <c r="E20" s="5">
        <v>5.1100000000000003</v>
      </c>
      <c r="F20" s="4">
        <v>738</v>
      </c>
      <c r="G20" s="5">
        <v>17.989999999999998</v>
      </c>
      <c r="H20" s="4">
        <v>0</v>
      </c>
    </row>
    <row r="21" spans="1:8" x14ac:dyDescent="0.2">
      <c r="A21" s="2" t="s">
        <v>33</v>
      </c>
      <c r="B21" s="4">
        <v>789</v>
      </c>
      <c r="C21" s="5">
        <v>8.7100000000000009</v>
      </c>
      <c r="D21" s="4">
        <v>335</v>
      </c>
      <c r="E21" s="5">
        <v>6.81</v>
      </c>
      <c r="F21" s="4">
        <v>454</v>
      </c>
      <c r="G21" s="5">
        <v>11.07</v>
      </c>
      <c r="H21" s="4">
        <v>0</v>
      </c>
    </row>
    <row r="22" spans="1:8" x14ac:dyDescent="0.2">
      <c r="A22" s="2" t="s">
        <v>34</v>
      </c>
      <c r="B22" s="4">
        <v>8</v>
      </c>
      <c r="C22" s="5">
        <v>0.09</v>
      </c>
      <c r="D22" s="4">
        <v>0</v>
      </c>
      <c r="E22" s="5">
        <v>0</v>
      </c>
      <c r="F22" s="4">
        <v>7</v>
      </c>
      <c r="G22" s="5">
        <v>0.17</v>
      </c>
      <c r="H22" s="4">
        <v>0</v>
      </c>
    </row>
    <row r="23" spans="1:8" x14ac:dyDescent="0.2">
      <c r="A23" s="2" t="s">
        <v>35</v>
      </c>
      <c r="B23" s="4">
        <v>86</v>
      </c>
      <c r="C23" s="5">
        <v>0.95</v>
      </c>
      <c r="D23" s="4">
        <v>5</v>
      </c>
      <c r="E23" s="5">
        <v>0.1</v>
      </c>
      <c r="F23" s="4">
        <v>81</v>
      </c>
      <c r="G23" s="5">
        <v>1.97</v>
      </c>
      <c r="H23" s="4">
        <v>0</v>
      </c>
    </row>
    <row r="24" spans="1:8" x14ac:dyDescent="0.2">
      <c r="A24" s="2" t="s">
        <v>36</v>
      </c>
      <c r="B24" s="4">
        <v>82</v>
      </c>
      <c r="C24" s="5">
        <v>0.91</v>
      </c>
      <c r="D24" s="4">
        <v>14</v>
      </c>
      <c r="E24" s="5">
        <v>0.28000000000000003</v>
      </c>
      <c r="F24" s="4">
        <v>67</v>
      </c>
      <c r="G24" s="5">
        <v>1.63</v>
      </c>
      <c r="H24" s="4">
        <v>1</v>
      </c>
    </row>
    <row r="25" spans="1:8" x14ac:dyDescent="0.2">
      <c r="A25" s="2" t="s">
        <v>37</v>
      </c>
      <c r="B25" s="4">
        <v>2136</v>
      </c>
      <c r="C25" s="5">
        <v>23.58</v>
      </c>
      <c r="D25" s="4">
        <v>1139</v>
      </c>
      <c r="E25" s="5">
        <v>23.17</v>
      </c>
      <c r="F25" s="4">
        <v>996</v>
      </c>
      <c r="G25" s="5">
        <v>24.27</v>
      </c>
      <c r="H25" s="4">
        <v>1</v>
      </c>
    </row>
    <row r="26" spans="1:8" x14ac:dyDescent="0.2">
      <c r="A26" s="2" t="s">
        <v>38</v>
      </c>
      <c r="B26" s="4">
        <v>102</v>
      </c>
      <c r="C26" s="5">
        <v>1.1299999999999999</v>
      </c>
      <c r="D26" s="4">
        <v>21</v>
      </c>
      <c r="E26" s="5">
        <v>0.43</v>
      </c>
      <c r="F26" s="4">
        <v>81</v>
      </c>
      <c r="G26" s="5">
        <v>1.97</v>
      </c>
      <c r="H26" s="4">
        <v>0</v>
      </c>
    </row>
    <row r="27" spans="1:8" x14ac:dyDescent="0.2">
      <c r="A27" s="2" t="s">
        <v>39</v>
      </c>
      <c r="B27" s="4">
        <v>1129</v>
      </c>
      <c r="C27" s="5">
        <v>12.46</v>
      </c>
      <c r="D27" s="4">
        <v>492</v>
      </c>
      <c r="E27" s="5">
        <v>10.01</v>
      </c>
      <c r="F27" s="4">
        <v>636</v>
      </c>
      <c r="G27" s="5">
        <v>15.5</v>
      </c>
      <c r="H27" s="4">
        <v>1</v>
      </c>
    </row>
    <row r="28" spans="1:8" x14ac:dyDescent="0.2">
      <c r="A28" s="2" t="s">
        <v>40</v>
      </c>
      <c r="B28" s="4">
        <v>546</v>
      </c>
      <c r="C28" s="5">
        <v>6.03</v>
      </c>
      <c r="D28" s="4">
        <v>272</v>
      </c>
      <c r="E28" s="5">
        <v>5.53</v>
      </c>
      <c r="F28" s="4">
        <v>270</v>
      </c>
      <c r="G28" s="5">
        <v>6.58</v>
      </c>
      <c r="H28" s="4">
        <v>1</v>
      </c>
    </row>
    <row r="29" spans="1:8" x14ac:dyDescent="0.2">
      <c r="A29" s="2" t="s">
        <v>41</v>
      </c>
      <c r="B29" s="4">
        <v>913</v>
      </c>
      <c r="C29" s="5">
        <v>10.08</v>
      </c>
      <c r="D29" s="4">
        <v>777</v>
      </c>
      <c r="E29" s="5">
        <v>15.81</v>
      </c>
      <c r="F29" s="4">
        <v>133</v>
      </c>
      <c r="G29" s="5">
        <v>3.24</v>
      </c>
      <c r="H29" s="4">
        <v>0</v>
      </c>
    </row>
    <row r="30" spans="1:8" x14ac:dyDescent="0.2">
      <c r="A30" s="2" t="s">
        <v>42</v>
      </c>
      <c r="B30" s="4">
        <v>1062</v>
      </c>
      <c r="C30" s="5">
        <v>11.72</v>
      </c>
      <c r="D30" s="4">
        <v>861</v>
      </c>
      <c r="E30" s="5">
        <v>17.510000000000002</v>
      </c>
      <c r="F30" s="4">
        <v>198</v>
      </c>
      <c r="G30" s="5">
        <v>4.83</v>
      </c>
      <c r="H30" s="4">
        <v>2</v>
      </c>
    </row>
    <row r="31" spans="1:8" x14ac:dyDescent="0.2">
      <c r="A31" s="2" t="s">
        <v>43</v>
      </c>
      <c r="B31" s="4">
        <v>286</v>
      </c>
      <c r="C31" s="5">
        <v>3.16</v>
      </c>
      <c r="D31" s="4">
        <v>199</v>
      </c>
      <c r="E31" s="5">
        <v>4.05</v>
      </c>
      <c r="F31" s="4">
        <v>82</v>
      </c>
      <c r="G31" s="5">
        <v>2</v>
      </c>
      <c r="H31" s="4">
        <v>1</v>
      </c>
    </row>
    <row r="32" spans="1:8" x14ac:dyDescent="0.2">
      <c r="A32" s="2" t="s">
        <v>44</v>
      </c>
      <c r="B32" s="4">
        <v>516</v>
      </c>
      <c r="C32" s="5">
        <v>5.7</v>
      </c>
      <c r="D32" s="4">
        <v>355</v>
      </c>
      <c r="E32" s="5">
        <v>7.22</v>
      </c>
      <c r="F32" s="4">
        <v>158</v>
      </c>
      <c r="G32" s="5">
        <v>3.85</v>
      </c>
      <c r="H32" s="4">
        <v>0</v>
      </c>
    </row>
    <row r="33" spans="1:8" x14ac:dyDescent="0.2">
      <c r="A33" s="2" t="s">
        <v>45</v>
      </c>
      <c r="B33" s="4">
        <v>414</v>
      </c>
      <c r="C33" s="5">
        <v>4.57</v>
      </c>
      <c r="D33" s="4">
        <v>195</v>
      </c>
      <c r="E33" s="5">
        <v>3.97</v>
      </c>
      <c r="F33" s="4">
        <v>202</v>
      </c>
      <c r="G33" s="5">
        <v>4.92</v>
      </c>
      <c r="H33" s="4">
        <v>2</v>
      </c>
    </row>
    <row r="34" spans="1:8" x14ac:dyDescent="0.2">
      <c r="A34" s="1" t="s">
        <v>2</v>
      </c>
      <c r="B34" s="4">
        <v>1559</v>
      </c>
      <c r="C34" s="5">
        <v>100</v>
      </c>
      <c r="D34" s="4">
        <v>1032</v>
      </c>
      <c r="E34" s="5">
        <v>99.989999999999981</v>
      </c>
      <c r="F34" s="4">
        <v>500</v>
      </c>
      <c r="G34" s="5">
        <v>99.999999999999986</v>
      </c>
      <c r="H34" s="4">
        <v>2</v>
      </c>
    </row>
    <row r="35" spans="1:8" x14ac:dyDescent="0.2">
      <c r="A35" s="2" t="s">
        <v>31</v>
      </c>
      <c r="B35" s="4">
        <v>1</v>
      </c>
      <c r="C35" s="5">
        <v>0.06</v>
      </c>
      <c r="D35" s="4">
        <v>0</v>
      </c>
      <c r="E35" s="5">
        <v>0</v>
      </c>
      <c r="F35" s="4">
        <v>1</v>
      </c>
      <c r="G35" s="5">
        <v>0.2</v>
      </c>
      <c r="H35" s="4">
        <v>0</v>
      </c>
    </row>
    <row r="36" spans="1:8" x14ac:dyDescent="0.2">
      <c r="A36" s="2" t="s">
        <v>32</v>
      </c>
      <c r="B36" s="4">
        <v>161</v>
      </c>
      <c r="C36" s="5">
        <v>10.33</v>
      </c>
      <c r="D36" s="4">
        <v>64</v>
      </c>
      <c r="E36" s="5">
        <v>6.2</v>
      </c>
      <c r="F36" s="4">
        <v>97</v>
      </c>
      <c r="G36" s="5">
        <v>19.399999999999999</v>
      </c>
      <c r="H36" s="4">
        <v>0</v>
      </c>
    </row>
    <row r="37" spans="1:8" x14ac:dyDescent="0.2">
      <c r="A37" s="2" t="s">
        <v>33</v>
      </c>
      <c r="B37" s="4">
        <v>244</v>
      </c>
      <c r="C37" s="5">
        <v>15.65</v>
      </c>
      <c r="D37" s="4">
        <v>134</v>
      </c>
      <c r="E37" s="5">
        <v>12.98</v>
      </c>
      <c r="F37" s="4">
        <v>110</v>
      </c>
      <c r="G37" s="5">
        <v>22</v>
      </c>
      <c r="H37" s="4">
        <v>0</v>
      </c>
    </row>
    <row r="38" spans="1:8" x14ac:dyDescent="0.2">
      <c r="A38" s="2" t="s">
        <v>34</v>
      </c>
      <c r="B38" s="4">
        <v>4</v>
      </c>
      <c r="C38" s="5">
        <v>0.26</v>
      </c>
      <c r="D38" s="4">
        <v>0</v>
      </c>
      <c r="E38" s="5">
        <v>0</v>
      </c>
      <c r="F38" s="4">
        <v>2</v>
      </c>
      <c r="G38" s="5">
        <v>0.4</v>
      </c>
      <c r="H38" s="4">
        <v>0</v>
      </c>
    </row>
    <row r="39" spans="1:8" x14ac:dyDescent="0.2">
      <c r="A39" s="2" t="s">
        <v>35</v>
      </c>
      <c r="B39" s="4">
        <v>3</v>
      </c>
      <c r="C39" s="5">
        <v>0.19</v>
      </c>
      <c r="D39" s="4">
        <v>0</v>
      </c>
      <c r="E39" s="5">
        <v>0</v>
      </c>
      <c r="F39" s="4">
        <v>3</v>
      </c>
      <c r="G39" s="5">
        <v>0.6</v>
      </c>
      <c r="H39" s="4">
        <v>0</v>
      </c>
    </row>
    <row r="40" spans="1:8" x14ac:dyDescent="0.2">
      <c r="A40" s="2" t="s">
        <v>36</v>
      </c>
      <c r="B40" s="4">
        <v>19</v>
      </c>
      <c r="C40" s="5">
        <v>1.22</v>
      </c>
      <c r="D40" s="4">
        <v>1</v>
      </c>
      <c r="E40" s="5">
        <v>0.1</v>
      </c>
      <c r="F40" s="4">
        <v>16</v>
      </c>
      <c r="G40" s="5">
        <v>3.2</v>
      </c>
      <c r="H40" s="4">
        <v>0</v>
      </c>
    </row>
    <row r="41" spans="1:8" x14ac:dyDescent="0.2">
      <c r="A41" s="2" t="s">
        <v>37</v>
      </c>
      <c r="B41" s="4">
        <v>425</v>
      </c>
      <c r="C41" s="5">
        <v>27.26</v>
      </c>
      <c r="D41" s="4">
        <v>288</v>
      </c>
      <c r="E41" s="5">
        <v>27.91</v>
      </c>
      <c r="F41" s="4">
        <v>137</v>
      </c>
      <c r="G41" s="5">
        <v>27.4</v>
      </c>
      <c r="H41" s="4">
        <v>0</v>
      </c>
    </row>
    <row r="42" spans="1:8" x14ac:dyDescent="0.2">
      <c r="A42" s="2" t="s">
        <v>38</v>
      </c>
      <c r="B42" s="4">
        <v>6</v>
      </c>
      <c r="C42" s="5">
        <v>0.38</v>
      </c>
      <c r="D42" s="4">
        <v>2</v>
      </c>
      <c r="E42" s="5">
        <v>0.19</v>
      </c>
      <c r="F42" s="4">
        <v>4</v>
      </c>
      <c r="G42" s="5">
        <v>0.8</v>
      </c>
      <c r="H42" s="4">
        <v>0</v>
      </c>
    </row>
    <row r="43" spans="1:8" x14ac:dyDescent="0.2">
      <c r="A43" s="2" t="s">
        <v>39</v>
      </c>
      <c r="B43" s="4">
        <v>142</v>
      </c>
      <c r="C43" s="5">
        <v>9.11</v>
      </c>
      <c r="D43" s="4">
        <v>96</v>
      </c>
      <c r="E43" s="5">
        <v>9.3000000000000007</v>
      </c>
      <c r="F43" s="4">
        <v>46</v>
      </c>
      <c r="G43" s="5">
        <v>9.1999999999999993</v>
      </c>
      <c r="H43" s="4">
        <v>0</v>
      </c>
    </row>
    <row r="44" spans="1:8" x14ac:dyDescent="0.2">
      <c r="A44" s="2" t="s">
        <v>40</v>
      </c>
      <c r="B44" s="4">
        <v>50</v>
      </c>
      <c r="C44" s="5">
        <v>3.21</v>
      </c>
      <c r="D44" s="4">
        <v>35</v>
      </c>
      <c r="E44" s="5">
        <v>3.39</v>
      </c>
      <c r="F44" s="4">
        <v>14</v>
      </c>
      <c r="G44" s="5">
        <v>2.8</v>
      </c>
      <c r="H44" s="4">
        <v>0</v>
      </c>
    </row>
    <row r="45" spans="1:8" x14ac:dyDescent="0.2">
      <c r="A45" s="2" t="s">
        <v>41</v>
      </c>
      <c r="B45" s="4">
        <v>147</v>
      </c>
      <c r="C45" s="5">
        <v>9.43</v>
      </c>
      <c r="D45" s="4">
        <v>137</v>
      </c>
      <c r="E45" s="5">
        <v>13.28</v>
      </c>
      <c r="F45" s="4">
        <v>10</v>
      </c>
      <c r="G45" s="5">
        <v>2</v>
      </c>
      <c r="H45" s="4">
        <v>0</v>
      </c>
    </row>
    <row r="46" spans="1:8" x14ac:dyDescent="0.2">
      <c r="A46" s="2" t="s">
        <v>42</v>
      </c>
      <c r="B46" s="4">
        <v>166</v>
      </c>
      <c r="C46" s="5">
        <v>10.65</v>
      </c>
      <c r="D46" s="4">
        <v>151</v>
      </c>
      <c r="E46" s="5">
        <v>14.63</v>
      </c>
      <c r="F46" s="4">
        <v>15</v>
      </c>
      <c r="G46" s="5">
        <v>3</v>
      </c>
      <c r="H46" s="4">
        <v>0</v>
      </c>
    </row>
    <row r="47" spans="1:8" x14ac:dyDescent="0.2">
      <c r="A47" s="2" t="s">
        <v>43</v>
      </c>
      <c r="B47" s="4">
        <v>65</v>
      </c>
      <c r="C47" s="5">
        <v>4.17</v>
      </c>
      <c r="D47" s="4">
        <v>46</v>
      </c>
      <c r="E47" s="5">
        <v>4.46</v>
      </c>
      <c r="F47" s="4">
        <v>6</v>
      </c>
      <c r="G47" s="5">
        <v>1.2</v>
      </c>
      <c r="H47" s="4">
        <v>0</v>
      </c>
    </row>
    <row r="48" spans="1:8" x14ac:dyDescent="0.2">
      <c r="A48" s="2" t="s">
        <v>44</v>
      </c>
      <c r="B48" s="4">
        <v>85</v>
      </c>
      <c r="C48" s="5">
        <v>5.45</v>
      </c>
      <c r="D48" s="4">
        <v>63</v>
      </c>
      <c r="E48" s="5">
        <v>6.1</v>
      </c>
      <c r="F48" s="4">
        <v>19</v>
      </c>
      <c r="G48" s="5">
        <v>3.8</v>
      </c>
      <c r="H48" s="4">
        <v>0</v>
      </c>
    </row>
    <row r="49" spans="1:8" x14ac:dyDescent="0.2">
      <c r="A49" s="2" t="s">
        <v>45</v>
      </c>
      <c r="B49" s="4">
        <v>41</v>
      </c>
      <c r="C49" s="5">
        <v>2.63</v>
      </c>
      <c r="D49" s="4">
        <v>15</v>
      </c>
      <c r="E49" s="5">
        <v>1.45</v>
      </c>
      <c r="F49" s="4">
        <v>20</v>
      </c>
      <c r="G49" s="5">
        <v>4</v>
      </c>
      <c r="H49" s="4">
        <v>2</v>
      </c>
    </row>
    <row r="50" spans="1:8" x14ac:dyDescent="0.2">
      <c r="A50" s="1" t="s">
        <v>3</v>
      </c>
      <c r="B50" s="4">
        <v>1481</v>
      </c>
      <c r="C50" s="5">
        <v>100</v>
      </c>
      <c r="D50" s="4">
        <v>1059</v>
      </c>
      <c r="E50" s="5">
        <v>99.990000000000009</v>
      </c>
      <c r="F50" s="4">
        <v>399</v>
      </c>
      <c r="G50" s="5">
        <v>100.01</v>
      </c>
      <c r="H50" s="4">
        <v>4</v>
      </c>
    </row>
    <row r="51" spans="1:8" x14ac:dyDescent="0.2">
      <c r="A51" s="2" t="s">
        <v>31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32</v>
      </c>
      <c r="B52" s="4">
        <v>150</v>
      </c>
      <c r="C52" s="5">
        <v>10.130000000000001</v>
      </c>
      <c r="D52" s="4">
        <v>98</v>
      </c>
      <c r="E52" s="5">
        <v>9.25</v>
      </c>
      <c r="F52" s="4">
        <v>52</v>
      </c>
      <c r="G52" s="5">
        <v>13.03</v>
      </c>
      <c r="H52" s="4">
        <v>0</v>
      </c>
    </row>
    <row r="53" spans="1:8" x14ac:dyDescent="0.2">
      <c r="A53" s="2" t="s">
        <v>33</v>
      </c>
      <c r="B53" s="4">
        <v>198</v>
      </c>
      <c r="C53" s="5">
        <v>13.37</v>
      </c>
      <c r="D53" s="4">
        <v>122</v>
      </c>
      <c r="E53" s="5">
        <v>11.52</v>
      </c>
      <c r="F53" s="4">
        <v>76</v>
      </c>
      <c r="G53" s="5">
        <v>19.05</v>
      </c>
      <c r="H53" s="4">
        <v>0</v>
      </c>
    </row>
    <row r="54" spans="1:8" x14ac:dyDescent="0.2">
      <c r="A54" s="2" t="s">
        <v>34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2">
      <c r="A55" s="2" t="s">
        <v>35</v>
      </c>
      <c r="B55" s="4">
        <v>8</v>
      </c>
      <c r="C55" s="5">
        <v>0.54</v>
      </c>
      <c r="D55" s="4">
        <v>1</v>
      </c>
      <c r="E55" s="5">
        <v>0.09</v>
      </c>
      <c r="F55" s="4">
        <v>7</v>
      </c>
      <c r="G55" s="5">
        <v>1.75</v>
      </c>
      <c r="H55" s="4">
        <v>0</v>
      </c>
    </row>
    <row r="56" spans="1:8" x14ac:dyDescent="0.2">
      <c r="A56" s="2" t="s">
        <v>36</v>
      </c>
      <c r="B56" s="4">
        <v>12</v>
      </c>
      <c r="C56" s="5">
        <v>0.81</v>
      </c>
      <c r="D56" s="4">
        <v>3</v>
      </c>
      <c r="E56" s="5">
        <v>0.28000000000000003</v>
      </c>
      <c r="F56" s="4">
        <v>8</v>
      </c>
      <c r="G56" s="5">
        <v>2.0099999999999998</v>
      </c>
      <c r="H56" s="4">
        <v>1</v>
      </c>
    </row>
    <row r="57" spans="1:8" x14ac:dyDescent="0.2">
      <c r="A57" s="2" t="s">
        <v>37</v>
      </c>
      <c r="B57" s="4">
        <v>342</v>
      </c>
      <c r="C57" s="5">
        <v>23.09</v>
      </c>
      <c r="D57" s="4">
        <v>246</v>
      </c>
      <c r="E57" s="5">
        <v>23.23</v>
      </c>
      <c r="F57" s="4">
        <v>96</v>
      </c>
      <c r="G57" s="5">
        <v>24.06</v>
      </c>
      <c r="H57" s="4">
        <v>0</v>
      </c>
    </row>
    <row r="58" spans="1:8" x14ac:dyDescent="0.2">
      <c r="A58" s="2" t="s">
        <v>38</v>
      </c>
      <c r="B58" s="4">
        <v>8</v>
      </c>
      <c r="C58" s="5">
        <v>0.54</v>
      </c>
      <c r="D58" s="4">
        <v>5</v>
      </c>
      <c r="E58" s="5">
        <v>0.47</v>
      </c>
      <c r="F58" s="4">
        <v>3</v>
      </c>
      <c r="G58" s="5">
        <v>0.75</v>
      </c>
      <c r="H58" s="4">
        <v>0</v>
      </c>
    </row>
    <row r="59" spans="1:8" x14ac:dyDescent="0.2">
      <c r="A59" s="2" t="s">
        <v>39</v>
      </c>
      <c r="B59" s="4">
        <v>133</v>
      </c>
      <c r="C59" s="5">
        <v>8.98</v>
      </c>
      <c r="D59" s="4">
        <v>90</v>
      </c>
      <c r="E59" s="5">
        <v>8.5</v>
      </c>
      <c r="F59" s="4">
        <v>42</v>
      </c>
      <c r="G59" s="5">
        <v>10.53</v>
      </c>
      <c r="H59" s="4">
        <v>1</v>
      </c>
    </row>
    <row r="60" spans="1:8" x14ac:dyDescent="0.2">
      <c r="A60" s="2" t="s">
        <v>40</v>
      </c>
      <c r="B60" s="4">
        <v>69</v>
      </c>
      <c r="C60" s="5">
        <v>4.66</v>
      </c>
      <c r="D60" s="4">
        <v>35</v>
      </c>
      <c r="E60" s="5">
        <v>3.31</v>
      </c>
      <c r="F60" s="4">
        <v>34</v>
      </c>
      <c r="G60" s="5">
        <v>8.52</v>
      </c>
      <c r="H60" s="4">
        <v>0</v>
      </c>
    </row>
    <row r="61" spans="1:8" x14ac:dyDescent="0.2">
      <c r="A61" s="2" t="s">
        <v>41</v>
      </c>
      <c r="B61" s="4">
        <v>161</v>
      </c>
      <c r="C61" s="5">
        <v>10.87</v>
      </c>
      <c r="D61" s="4">
        <v>153</v>
      </c>
      <c r="E61" s="5">
        <v>14.45</v>
      </c>
      <c r="F61" s="4">
        <v>8</v>
      </c>
      <c r="G61" s="5">
        <v>2.0099999999999998</v>
      </c>
      <c r="H61" s="4">
        <v>0</v>
      </c>
    </row>
    <row r="62" spans="1:8" x14ac:dyDescent="0.2">
      <c r="A62" s="2" t="s">
        <v>42</v>
      </c>
      <c r="B62" s="4">
        <v>185</v>
      </c>
      <c r="C62" s="5">
        <v>12.49</v>
      </c>
      <c r="D62" s="4">
        <v>155</v>
      </c>
      <c r="E62" s="5">
        <v>14.64</v>
      </c>
      <c r="F62" s="4">
        <v>27</v>
      </c>
      <c r="G62" s="5">
        <v>6.77</v>
      </c>
      <c r="H62" s="4">
        <v>2</v>
      </c>
    </row>
    <row r="63" spans="1:8" x14ac:dyDescent="0.2">
      <c r="A63" s="2" t="s">
        <v>43</v>
      </c>
      <c r="B63" s="4">
        <v>79</v>
      </c>
      <c r="C63" s="5">
        <v>5.33</v>
      </c>
      <c r="D63" s="4">
        <v>61</v>
      </c>
      <c r="E63" s="5">
        <v>5.76</v>
      </c>
      <c r="F63" s="4">
        <v>9</v>
      </c>
      <c r="G63" s="5">
        <v>2.2599999999999998</v>
      </c>
      <c r="H63" s="4">
        <v>0</v>
      </c>
    </row>
    <row r="64" spans="1:8" x14ac:dyDescent="0.2">
      <c r="A64" s="2" t="s">
        <v>44</v>
      </c>
      <c r="B64" s="4">
        <v>82</v>
      </c>
      <c r="C64" s="5">
        <v>5.54</v>
      </c>
      <c r="D64" s="4">
        <v>53</v>
      </c>
      <c r="E64" s="5">
        <v>5</v>
      </c>
      <c r="F64" s="4">
        <v>22</v>
      </c>
      <c r="G64" s="5">
        <v>5.51</v>
      </c>
      <c r="H64" s="4">
        <v>0</v>
      </c>
    </row>
    <row r="65" spans="1:8" x14ac:dyDescent="0.2">
      <c r="A65" s="2" t="s">
        <v>45</v>
      </c>
      <c r="B65" s="4">
        <v>54</v>
      </c>
      <c r="C65" s="5">
        <v>3.65</v>
      </c>
      <c r="D65" s="4">
        <v>37</v>
      </c>
      <c r="E65" s="5">
        <v>3.49</v>
      </c>
      <c r="F65" s="4">
        <v>15</v>
      </c>
      <c r="G65" s="5">
        <v>3.76</v>
      </c>
      <c r="H65" s="4">
        <v>0</v>
      </c>
    </row>
    <row r="66" spans="1:8" x14ac:dyDescent="0.2">
      <c r="A66" s="1" t="s">
        <v>4</v>
      </c>
      <c r="B66" s="4">
        <v>1023</v>
      </c>
      <c r="C66" s="5">
        <v>100.02</v>
      </c>
      <c r="D66" s="4">
        <v>778</v>
      </c>
      <c r="E66" s="5">
        <v>100.00999999999999</v>
      </c>
      <c r="F66" s="4">
        <v>229</v>
      </c>
      <c r="G66" s="5">
        <v>100.02000000000001</v>
      </c>
      <c r="H66" s="4">
        <v>2</v>
      </c>
    </row>
    <row r="67" spans="1:8" x14ac:dyDescent="0.2">
      <c r="A67" s="2" t="s">
        <v>31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32</v>
      </c>
      <c r="B68" s="4">
        <v>139</v>
      </c>
      <c r="C68" s="5">
        <v>13.59</v>
      </c>
      <c r="D68" s="4">
        <v>81</v>
      </c>
      <c r="E68" s="5">
        <v>10.41</v>
      </c>
      <c r="F68" s="4">
        <v>58</v>
      </c>
      <c r="G68" s="5">
        <v>25.33</v>
      </c>
      <c r="H68" s="4">
        <v>0</v>
      </c>
    </row>
    <row r="69" spans="1:8" x14ac:dyDescent="0.2">
      <c r="A69" s="2" t="s">
        <v>33</v>
      </c>
      <c r="B69" s="4">
        <v>72</v>
      </c>
      <c r="C69" s="5">
        <v>7.04</v>
      </c>
      <c r="D69" s="4">
        <v>42</v>
      </c>
      <c r="E69" s="5">
        <v>5.4</v>
      </c>
      <c r="F69" s="4">
        <v>30</v>
      </c>
      <c r="G69" s="5">
        <v>13.1</v>
      </c>
      <c r="H69" s="4">
        <v>0</v>
      </c>
    </row>
    <row r="70" spans="1:8" x14ac:dyDescent="0.2">
      <c r="A70" s="2" t="s">
        <v>34</v>
      </c>
      <c r="B70" s="4">
        <v>2</v>
      </c>
      <c r="C70" s="5">
        <v>0.2</v>
      </c>
      <c r="D70" s="4">
        <v>0</v>
      </c>
      <c r="E70" s="5">
        <v>0</v>
      </c>
      <c r="F70" s="4">
        <v>2</v>
      </c>
      <c r="G70" s="5">
        <v>0.87</v>
      </c>
      <c r="H70" s="4">
        <v>0</v>
      </c>
    </row>
    <row r="71" spans="1:8" x14ac:dyDescent="0.2">
      <c r="A71" s="2" t="s">
        <v>35</v>
      </c>
      <c r="B71" s="4">
        <v>1</v>
      </c>
      <c r="C71" s="5">
        <v>0.1</v>
      </c>
      <c r="D71" s="4">
        <v>0</v>
      </c>
      <c r="E71" s="5">
        <v>0</v>
      </c>
      <c r="F71" s="4">
        <v>1</v>
      </c>
      <c r="G71" s="5">
        <v>0.44</v>
      </c>
      <c r="H71" s="4">
        <v>0</v>
      </c>
    </row>
    <row r="72" spans="1:8" x14ac:dyDescent="0.2">
      <c r="A72" s="2" t="s">
        <v>36</v>
      </c>
      <c r="B72" s="4">
        <v>10</v>
      </c>
      <c r="C72" s="5">
        <v>0.98</v>
      </c>
      <c r="D72" s="4">
        <v>3</v>
      </c>
      <c r="E72" s="5">
        <v>0.39</v>
      </c>
      <c r="F72" s="4">
        <v>7</v>
      </c>
      <c r="G72" s="5">
        <v>3.06</v>
      </c>
      <c r="H72" s="4">
        <v>0</v>
      </c>
    </row>
    <row r="73" spans="1:8" x14ac:dyDescent="0.2">
      <c r="A73" s="2" t="s">
        <v>37</v>
      </c>
      <c r="B73" s="4">
        <v>291</v>
      </c>
      <c r="C73" s="5">
        <v>28.45</v>
      </c>
      <c r="D73" s="4">
        <v>233</v>
      </c>
      <c r="E73" s="5">
        <v>29.95</v>
      </c>
      <c r="F73" s="4">
        <v>58</v>
      </c>
      <c r="G73" s="5">
        <v>25.33</v>
      </c>
      <c r="H73" s="4">
        <v>0</v>
      </c>
    </row>
    <row r="74" spans="1:8" x14ac:dyDescent="0.2">
      <c r="A74" s="2" t="s">
        <v>38</v>
      </c>
      <c r="B74" s="4">
        <v>9</v>
      </c>
      <c r="C74" s="5">
        <v>0.88</v>
      </c>
      <c r="D74" s="4">
        <v>8</v>
      </c>
      <c r="E74" s="5">
        <v>1.03</v>
      </c>
      <c r="F74" s="4">
        <v>1</v>
      </c>
      <c r="G74" s="5">
        <v>0.44</v>
      </c>
      <c r="H74" s="4">
        <v>0</v>
      </c>
    </row>
    <row r="75" spans="1:8" x14ac:dyDescent="0.2">
      <c r="A75" s="2" t="s">
        <v>39</v>
      </c>
      <c r="B75" s="4">
        <v>160</v>
      </c>
      <c r="C75" s="5">
        <v>15.64</v>
      </c>
      <c r="D75" s="4">
        <v>134</v>
      </c>
      <c r="E75" s="5">
        <v>17.22</v>
      </c>
      <c r="F75" s="4">
        <v>25</v>
      </c>
      <c r="G75" s="5">
        <v>10.92</v>
      </c>
      <c r="H75" s="4">
        <v>1</v>
      </c>
    </row>
    <row r="76" spans="1:8" x14ac:dyDescent="0.2">
      <c r="A76" s="2" t="s">
        <v>40</v>
      </c>
      <c r="B76" s="4">
        <v>31</v>
      </c>
      <c r="C76" s="5">
        <v>3.03</v>
      </c>
      <c r="D76" s="4">
        <v>25</v>
      </c>
      <c r="E76" s="5">
        <v>3.21</v>
      </c>
      <c r="F76" s="4">
        <v>6</v>
      </c>
      <c r="G76" s="5">
        <v>2.62</v>
      </c>
      <c r="H76" s="4">
        <v>0</v>
      </c>
    </row>
    <row r="77" spans="1:8" x14ac:dyDescent="0.2">
      <c r="A77" s="2" t="s">
        <v>41</v>
      </c>
      <c r="B77" s="4">
        <v>93</v>
      </c>
      <c r="C77" s="5">
        <v>9.09</v>
      </c>
      <c r="D77" s="4">
        <v>85</v>
      </c>
      <c r="E77" s="5">
        <v>10.93</v>
      </c>
      <c r="F77" s="4">
        <v>7</v>
      </c>
      <c r="G77" s="5">
        <v>3.06</v>
      </c>
      <c r="H77" s="4">
        <v>0</v>
      </c>
    </row>
    <row r="78" spans="1:8" x14ac:dyDescent="0.2">
      <c r="A78" s="2" t="s">
        <v>42</v>
      </c>
      <c r="B78" s="4">
        <v>103</v>
      </c>
      <c r="C78" s="5">
        <v>10.07</v>
      </c>
      <c r="D78" s="4">
        <v>92</v>
      </c>
      <c r="E78" s="5">
        <v>11.83</v>
      </c>
      <c r="F78" s="4">
        <v>11</v>
      </c>
      <c r="G78" s="5">
        <v>4.8</v>
      </c>
      <c r="H78" s="4">
        <v>0</v>
      </c>
    </row>
    <row r="79" spans="1:8" x14ac:dyDescent="0.2">
      <c r="A79" s="2" t="s">
        <v>43</v>
      </c>
      <c r="B79" s="4">
        <v>47</v>
      </c>
      <c r="C79" s="5">
        <v>4.59</v>
      </c>
      <c r="D79" s="4">
        <v>31</v>
      </c>
      <c r="E79" s="5">
        <v>3.98</v>
      </c>
      <c r="F79" s="4">
        <v>6</v>
      </c>
      <c r="G79" s="5">
        <v>2.62</v>
      </c>
      <c r="H79" s="4">
        <v>0</v>
      </c>
    </row>
    <row r="80" spans="1:8" x14ac:dyDescent="0.2">
      <c r="A80" s="2" t="s">
        <v>44</v>
      </c>
      <c r="B80" s="4">
        <v>32</v>
      </c>
      <c r="C80" s="5">
        <v>3.13</v>
      </c>
      <c r="D80" s="4">
        <v>23</v>
      </c>
      <c r="E80" s="5">
        <v>2.96</v>
      </c>
      <c r="F80" s="4">
        <v>7</v>
      </c>
      <c r="G80" s="5">
        <v>3.06</v>
      </c>
      <c r="H80" s="4">
        <v>0</v>
      </c>
    </row>
    <row r="81" spans="1:8" x14ac:dyDescent="0.2">
      <c r="A81" s="2" t="s">
        <v>45</v>
      </c>
      <c r="B81" s="4">
        <v>33</v>
      </c>
      <c r="C81" s="5">
        <v>3.23</v>
      </c>
      <c r="D81" s="4">
        <v>21</v>
      </c>
      <c r="E81" s="5">
        <v>2.7</v>
      </c>
      <c r="F81" s="4">
        <v>10</v>
      </c>
      <c r="G81" s="5">
        <v>4.37</v>
      </c>
      <c r="H81" s="4">
        <v>1</v>
      </c>
    </row>
    <row r="82" spans="1:8" x14ac:dyDescent="0.2">
      <c r="A82" s="1" t="s">
        <v>5</v>
      </c>
      <c r="B82" s="4">
        <v>1100</v>
      </c>
      <c r="C82" s="5">
        <v>100.00000000000001</v>
      </c>
      <c r="D82" s="4">
        <v>794</v>
      </c>
      <c r="E82" s="5">
        <v>100</v>
      </c>
      <c r="F82" s="4">
        <v>292</v>
      </c>
      <c r="G82" s="5">
        <v>99.990000000000009</v>
      </c>
      <c r="H82" s="4">
        <v>5</v>
      </c>
    </row>
    <row r="83" spans="1:8" x14ac:dyDescent="0.2">
      <c r="A83" s="2" t="s">
        <v>31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32</v>
      </c>
      <c r="B84" s="4">
        <v>123</v>
      </c>
      <c r="C84" s="5">
        <v>11.18</v>
      </c>
      <c r="D84" s="4">
        <v>72</v>
      </c>
      <c r="E84" s="5">
        <v>9.07</v>
      </c>
      <c r="F84" s="4">
        <v>51</v>
      </c>
      <c r="G84" s="5">
        <v>17.47</v>
      </c>
      <c r="H84" s="4">
        <v>0</v>
      </c>
    </row>
    <row r="85" spans="1:8" x14ac:dyDescent="0.2">
      <c r="A85" s="2" t="s">
        <v>33</v>
      </c>
      <c r="B85" s="4">
        <v>52</v>
      </c>
      <c r="C85" s="5">
        <v>4.7300000000000004</v>
      </c>
      <c r="D85" s="4">
        <v>29</v>
      </c>
      <c r="E85" s="5">
        <v>3.65</v>
      </c>
      <c r="F85" s="4">
        <v>23</v>
      </c>
      <c r="G85" s="5">
        <v>7.88</v>
      </c>
      <c r="H85" s="4">
        <v>0</v>
      </c>
    </row>
    <row r="86" spans="1:8" x14ac:dyDescent="0.2">
      <c r="A86" s="2" t="s">
        <v>34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2">
      <c r="A87" s="2" t="s">
        <v>35</v>
      </c>
      <c r="B87" s="4">
        <v>4</v>
      </c>
      <c r="C87" s="5">
        <v>0.36</v>
      </c>
      <c r="D87" s="4">
        <v>0</v>
      </c>
      <c r="E87" s="5">
        <v>0</v>
      </c>
      <c r="F87" s="4">
        <v>4</v>
      </c>
      <c r="G87" s="5">
        <v>1.37</v>
      </c>
      <c r="H87" s="4">
        <v>0</v>
      </c>
    </row>
    <row r="88" spans="1:8" x14ac:dyDescent="0.2">
      <c r="A88" s="2" t="s">
        <v>36</v>
      </c>
      <c r="B88" s="4">
        <v>5</v>
      </c>
      <c r="C88" s="5">
        <v>0.45</v>
      </c>
      <c r="D88" s="4">
        <v>0</v>
      </c>
      <c r="E88" s="5">
        <v>0</v>
      </c>
      <c r="F88" s="4">
        <v>5</v>
      </c>
      <c r="G88" s="5">
        <v>1.71</v>
      </c>
      <c r="H88" s="4">
        <v>0</v>
      </c>
    </row>
    <row r="89" spans="1:8" x14ac:dyDescent="0.2">
      <c r="A89" s="2" t="s">
        <v>37</v>
      </c>
      <c r="B89" s="4">
        <v>330</v>
      </c>
      <c r="C89" s="5">
        <v>30</v>
      </c>
      <c r="D89" s="4">
        <v>242</v>
      </c>
      <c r="E89" s="5">
        <v>30.48</v>
      </c>
      <c r="F89" s="4">
        <v>88</v>
      </c>
      <c r="G89" s="5">
        <v>30.14</v>
      </c>
      <c r="H89" s="4">
        <v>0</v>
      </c>
    </row>
    <row r="90" spans="1:8" x14ac:dyDescent="0.2">
      <c r="A90" s="2" t="s">
        <v>38</v>
      </c>
      <c r="B90" s="4">
        <v>8</v>
      </c>
      <c r="C90" s="5">
        <v>0.73</v>
      </c>
      <c r="D90" s="4">
        <v>2</v>
      </c>
      <c r="E90" s="5">
        <v>0.25</v>
      </c>
      <c r="F90" s="4">
        <v>6</v>
      </c>
      <c r="G90" s="5">
        <v>2.0499999999999998</v>
      </c>
      <c r="H90" s="4">
        <v>0</v>
      </c>
    </row>
    <row r="91" spans="1:8" x14ac:dyDescent="0.2">
      <c r="A91" s="2" t="s">
        <v>39</v>
      </c>
      <c r="B91" s="4">
        <v>89</v>
      </c>
      <c r="C91" s="5">
        <v>8.09</v>
      </c>
      <c r="D91" s="4">
        <v>59</v>
      </c>
      <c r="E91" s="5">
        <v>7.43</v>
      </c>
      <c r="F91" s="4">
        <v>30</v>
      </c>
      <c r="G91" s="5">
        <v>10.27</v>
      </c>
      <c r="H91" s="4">
        <v>0</v>
      </c>
    </row>
    <row r="92" spans="1:8" x14ac:dyDescent="0.2">
      <c r="A92" s="2" t="s">
        <v>40</v>
      </c>
      <c r="B92" s="4">
        <v>55</v>
      </c>
      <c r="C92" s="5">
        <v>5</v>
      </c>
      <c r="D92" s="4">
        <v>42</v>
      </c>
      <c r="E92" s="5">
        <v>5.29</v>
      </c>
      <c r="F92" s="4">
        <v>13</v>
      </c>
      <c r="G92" s="5">
        <v>4.45</v>
      </c>
      <c r="H92" s="4">
        <v>0</v>
      </c>
    </row>
    <row r="93" spans="1:8" x14ac:dyDescent="0.2">
      <c r="A93" s="2" t="s">
        <v>41</v>
      </c>
      <c r="B93" s="4">
        <v>165</v>
      </c>
      <c r="C93" s="5">
        <v>15</v>
      </c>
      <c r="D93" s="4">
        <v>150</v>
      </c>
      <c r="E93" s="5">
        <v>18.89</v>
      </c>
      <c r="F93" s="4">
        <v>14</v>
      </c>
      <c r="G93" s="5">
        <v>4.79</v>
      </c>
      <c r="H93" s="4">
        <v>0</v>
      </c>
    </row>
    <row r="94" spans="1:8" x14ac:dyDescent="0.2">
      <c r="A94" s="2" t="s">
        <v>42</v>
      </c>
      <c r="B94" s="4">
        <v>134</v>
      </c>
      <c r="C94" s="5">
        <v>12.18</v>
      </c>
      <c r="D94" s="4">
        <v>116</v>
      </c>
      <c r="E94" s="5">
        <v>14.61</v>
      </c>
      <c r="F94" s="4">
        <v>16</v>
      </c>
      <c r="G94" s="5">
        <v>5.48</v>
      </c>
      <c r="H94" s="4">
        <v>1</v>
      </c>
    </row>
    <row r="95" spans="1:8" x14ac:dyDescent="0.2">
      <c r="A95" s="2" t="s">
        <v>43</v>
      </c>
      <c r="B95" s="4">
        <v>41</v>
      </c>
      <c r="C95" s="5">
        <v>3.73</v>
      </c>
      <c r="D95" s="4">
        <v>33</v>
      </c>
      <c r="E95" s="5">
        <v>4.16</v>
      </c>
      <c r="F95" s="4">
        <v>6</v>
      </c>
      <c r="G95" s="5">
        <v>2.0499999999999998</v>
      </c>
      <c r="H95" s="4">
        <v>1</v>
      </c>
    </row>
    <row r="96" spans="1:8" x14ac:dyDescent="0.2">
      <c r="A96" s="2" t="s">
        <v>44</v>
      </c>
      <c r="B96" s="4">
        <v>53</v>
      </c>
      <c r="C96" s="5">
        <v>4.82</v>
      </c>
      <c r="D96" s="4">
        <v>31</v>
      </c>
      <c r="E96" s="5">
        <v>3.9</v>
      </c>
      <c r="F96" s="4">
        <v>15</v>
      </c>
      <c r="G96" s="5">
        <v>5.14</v>
      </c>
      <c r="H96" s="4">
        <v>2</v>
      </c>
    </row>
    <row r="97" spans="1:8" x14ac:dyDescent="0.2">
      <c r="A97" s="2" t="s">
        <v>45</v>
      </c>
      <c r="B97" s="4">
        <v>41</v>
      </c>
      <c r="C97" s="5">
        <v>3.73</v>
      </c>
      <c r="D97" s="4">
        <v>18</v>
      </c>
      <c r="E97" s="5">
        <v>2.27</v>
      </c>
      <c r="F97" s="4">
        <v>21</v>
      </c>
      <c r="G97" s="5">
        <v>7.19</v>
      </c>
      <c r="H97" s="4">
        <v>1</v>
      </c>
    </row>
    <row r="98" spans="1:8" x14ac:dyDescent="0.2">
      <c r="A98" s="1" t="s">
        <v>6</v>
      </c>
      <c r="B98" s="4">
        <v>2969</v>
      </c>
      <c r="C98" s="5">
        <v>99.990000000000009</v>
      </c>
      <c r="D98" s="4">
        <v>2041</v>
      </c>
      <c r="E98" s="5">
        <v>99.99</v>
      </c>
      <c r="F98" s="4">
        <v>880</v>
      </c>
      <c r="G98" s="5">
        <v>99.999999999999986</v>
      </c>
      <c r="H98" s="4">
        <v>10</v>
      </c>
    </row>
    <row r="99" spans="1:8" x14ac:dyDescent="0.2">
      <c r="A99" s="2" t="s">
        <v>31</v>
      </c>
      <c r="B99" s="4">
        <v>1</v>
      </c>
      <c r="C99" s="5">
        <v>0.03</v>
      </c>
      <c r="D99" s="4">
        <v>0</v>
      </c>
      <c r="E99" s="5">
        <v>0</v>
      </c>
      <c r="F99" s="4">
        <v>1</v>
      </c>
      <c r="G99" s="5">
        <v>0.11</v>
      </c>
      <c r="H99" s="4">
        <v>0</v>
      </c>
    </row>
    <row r="100" spans="1:8" x14ac:dyDescent="0.2">
      <c r="A100" s="2" t="s">
        <v>32</v>
      </c>
      <c r="B100" s="4">
        <v>350</v>
      </c>
      <c r="C100" s="5">
        <v>11.79</v>
      </c>
      <c r="D100" s="4">
        <v>205</v>
      </c>
      <c r="E100" s="5">
        <v>10.039999999999999</v>
      </c>
      <c r="F100" s="4">
        <v>145</v>
      </c>
      <c r="G100" s="5">
        <v>16.48</v>
      </c>
      <c r="H100" s="4">
        <v>0</v>
      </c>
    </row>
    <row r="101" spans="1:8" x14ac:dyDescent="0.2">
      <c r="A101" s="2" t="s">
        <v>33</v>
      </c>
      <c r="B101" s="4">
        <v>220</v>
      </c>
      <c r="C101" s="5">
        <v>7.41</v>
      </c>
      <c r="D101" s="4">
        <v>118</v>
      </c>
      <c r="E101" s="5">
        <v>5.78</v>
      </c>
      <c r="F101" s="4">
        <v>101</v>
      </c>
      <c r="G101" s="5">
        <v>11.48</v>
      </c>
      <c r="H101" s="4">
        <v>1</v>
      </c>
    </row>
    <row r="102" spans="1:8" x14ac:dyDescent="0.2">
      <c r="A102" s="2" t="s">
        <v>34</v>
      </c>
      <c r="B102" s="4">
        <v>5</v>
      </c>
      <c r="C102" s="5">
        <v>0.17</v>
      </c>
      <c r="D102" s="4">
        <v>0</v>
      </c>
      <c r="E102" s="5">
        <v>0</v>
      </c>
      <c r="F102" s="4">
        <v>5</v>
      </c>
      <c r="G102" s="5">
        <v>0.56999999999999995</v>
      </c>
      <c r="H102" s="4">
        <v>0</v>
      </c>
    </row>
    <row r="103" spans="1:8" x14ac:dyDescent="0.2">
      <c r="A103" s="2" t="s">
        <v>35</v>
      </c>
      <c r="B103" s="4">
        <v>16</v>
      </c>
      <c r="C103" s="5">
        <v>0.54</v>
      </c>
      <c r="D103" s="4">
        <v>3</v>
      </c>
      <c r="E103" s="5">
        <v>0.15</v>
      </c>
      <c r="F103" s="4">
        <v>13</v>
      </c>
      <c r="G103" s="5">
        <v>1.48</v>
      </c>
      <c r="H103" s="4">
        <v>0</v>
      </c>
    </row>
    <row r="104" spans="1:8" x14ac:dyDescent="0.2">
      <c r="A104" s="2" t="s">
        <v>36</v>
      </c>
      <c r="B104" s="4">
        <v>23</v>
      </c>
      <c r="C104" s="5">
        <v>0.77</v>
      </c>
      <c r="D104" s="4">
        <v>2</v>
      </c>
      <c r="E104" s="5">
        <v>0.1</v>
      </c>
      <c r="F104" s="4">
        <v>19</v>
      </c>
      <c r="G104" s="5">
        <v>2.16</v>
      </c>
      <c r="H104" s="4">
        <v>2</v>
      </c>
    </row>
    <row r="105" spans="1:8" x14ac:dyDescent="0.2">
      <c r="A105" s="2" t="s">
        <v>37</v>
      </c>
      <c r="B105" s="4">
        <v>799</v>
      </c>
      <c r="C105" s="5">
        <v>26.91</v>
      </c>
      <c r="D105" s="4">
        <v>514</v>
      </c>
      <c r="E105" s="5">
        <v>25.18</v>
      </c>
      <c r="F105" s="4">
        <v>282</v>
      </c>
      <c r="G105" s="5">
        <v>32.049999999999997</v>
      </c>
      <c r="H105" s="4">
        <v>3</v>
      </c>
    </row>
    <row r="106" spans="1:8" x14ac:dyDescent="0.2">
      <c r="A106" s="2" t="s">
        <v>38</v>
      </c>
      <c r="B106" s="4">
        <v>31</v>
      </c>
      <c r="C106" s="5">
        <v>1.04</v>
      </c>
      <c r="D106" s="4">
        <v>11</v>
      </c>
      <c r="E106" s="5">
        <v>0.54</v>
      </c>
      <c r="F106" s="4">
        <v>20</v>
      </c>
      <c r="G106" s="5">
        <v>2.27</v>
      </c>
      <c r="H106" s="4">
        <v>0</v>
      </c>
    </row>
    <row r="107" spans="1:8" x14ac:dyDescent="0.2">
      <c r="A107" s="2" t="s">
        <v>39</v>
      </c>
      <c r="B107" s="4">
        <v>194</v>
      </c>
      <c r="C107" s="5">
        <v>6.53</v>
      </c>
      <c r="D107" s="4">
        <v>95</v>
      </c>
      <c r="E107" s="5">
        <v>4.6500000000000004</v>
      </c>
      <c r="F107" s="4">
        <v>97</v>
      </c>
      <c r="G107" s="5">
        <v>11.02</v>
      </c>
      <c r="H107" s="4">
        <v>2</v>
      </c>
    </row>
    <row r="108" spans="1:8" x14ac:dyDescent="0.2">
      <c r="A108" s="2" t="s">
        <v>40</v>
      </c>
      <c r="B108" s="4">
        <v>110</v>
      </c>
      <c r="C108" s="5">
        <v>3.7</v>
      </c>
      <c r="D108" s="4">
        <v>85</v>
      </c>
      <c r="E108" s="5">
        <v>4.16</v>
      </c>
      <c r="F108" s="4">
        <v>20</v>
      </c>
      <c r="G108" s="5">
        <v>2.27</v>
      </c>
      <c r="H108" s="4">
        <v>0</v>
      </c>
    </row>
    <row r="109" spans="1:8" x14ac:dyDescent="0.2">
      <c r="A109" s="2" t="s">
        <v>41</v>
      </c>
      <c r="B109" s="4">
        <v>472</v>
      </c>
      <c r="C109" s="5">
        <v>15.9</v>
      </c>
      <c r="D109" s="4">
        <v>437</v>
      </c>
      <c r="E109" s="5">
        <v>21.41</v>
      </c>
      <c r="F109" s="4">
        <v>34</v>
      </c>
      <c r="G109" s="5">
        <v>3.86</v>
      </c>
      <c r="H109" s="4">
        <v>1</v>
      </c>
    </row>
    <row r="110" spans="1:8" x14ac:dyDescent="0.2">
      <c r="A110" s="2" t="s">
        <v>42</v>
      </c>
      <c r="B110" s="4">
        <v>377</v>
      </c>
      <c r="C110" s="5">
        <v>12.7</v>
      </c>
      <c r="D110" s="4">
        <v>331</v>
      </c>
      <c r="E110" s="5">
        <v>16.22</v>
      </c>
      <c r="F110" s="4">
        <v>43</v>
      </c>
      <c r="G110" s="5">
        <v>4.8899999999999997</v>
      </c>
      <c r="H110" s="4">
        <v>1</v>
      </c>
    </row>
    <row r="111" spans="1:8" x14ac:dyDescent="0.2">
      <c r="A111" s="2" t="s">
        <v>43</v>
      </c>
      <c r="B111" s="4">
        <v>105</v>
      </c>
      <c r="C111" s="5">
        <v>3.54</v>
      </c>
      <c r="D111" s="4">
        <v>80</v>
      </c>
      <c r="E111" s="5">
        <v>3.92</v>
      </c>
      <c r="F111" s="4">
        <v>14</v>
      </c>
      <c r="G111" s="5">
        <v>1.59</v>
      </c>
      <c r="H111" s="4">
        <v>0</v>
      </c>
    </row>
    <row r="112" spans="1:8" x14ac:dyDescent="0.2">
      <c r="A112" s="2" t="s">
        <v>44</v>
      </c>
      <c r="B112" s="4">
        <v>154</v>
      </c>
      <c r="C112" s="5">
        <v>5.19</v>
      </c>
      <c r="D112" s="4">
        <v>96</v>
      </c>
      <c r="E112" s="5">
        <v>4.7</v>
      </c>
      <c r="F112" s="4">
        <v>41</v>
      </c>
      <c r="G112" s="5">
        <v>4.66</v>
      </c>
      <c r="H112" s="4">
        <v>0</v>
      </c>
    </row>
    <row r="113" spans="1:8" x14ac:dyDescent="0.2">
      <c r="A113" s="2" t="s">
        <v>45</v>
      </c>
      <c r="B113" s="4">
        <v>112</v>
      </c>
      <c r="C113" s="5">
        <v>3.77</v>
      </c>
      <c r="D113" s="4">
        <v>64</v>
      </c>
      <c r="E113" s="5">
        <v>3.14</v>
      </c>
      <c r="F113" s="4">
        <v>45</v>
      </c>
      <c r="G113" s="5">
        <v>5.1100000000000003</v>
      </c>
      <c r="H113" s="4">
        <v>0</v>
      </c>
    </row>
    <row r="114" spans="1:8" x14ac:dyDescent="0.2">
      <c r="A114" s="1" t="s">
        <v>7</v>
      </c>
      <c r="B114" s="4">
        <v>1475</v>
      </c>
      <c r="C114" s="5">
        <v>100</v>
      </c>
      <c r="D114" s="4">
        <v>1078</v>
      </c>
      <c r="E114" s="5">
        <v>100.00000000000001</v>
      </c>
      <c r="F114" s="4">
        <v>378</v>
      </c>
      <c r="G114" s="5">
        <v>99.990000000000009</v>
      </c>
      <c r="H114" s="4">
        <v>2</v>
      </c>
    </row>
    <row r="115" spans="1:8" x14ac:dyDescent="0.2">
      <c r="A115" s="2" t="s">
        <v>31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32</v>
      </c>
      <c r="B116" s="4">
        <v>139</v>
      </c>
      <c r="C116" s="5">
        <v>9.42</v>
      </c>
      <c r="D116" s="4">
        <v>68</v>
      </c>
      <c r="E116" s="5">
        <v>6.31</v>
      </c>
      <c r="F116" s="4">
        <v>71</v>
      </c>
      <c r="G116" s="5">
        <v>18.78</v>
      </c>
      <c r="H116" s="4">
        <v>0</v>
      </c>
    </row>
    <row r="117" spans="1:8" x14ac:dyDescent="0.2">
      <c r="A117" s="2" t="s">
        <v>33</v>
      </c>
      <c r="B117" s="4">
        <v>59</v>
      </c>
      <c r="C117" s="5">
        <v>4</v>
      </c>
      <c r="D117" s="4">
        <v>30</v>
      </c>
      <c r="E117" s="5">
        <v>2.78</v>
      </c>
      <c r="F117" s="4">
        <v>29</v>
      </c>
      <c r="G117" s="5">
        <v>7.67</v>
      </c>
      <c r="H117" s="4">
        <v>0</v>
      </c>
    </row>
    <row r="118" spans="1:8" x14ac:dyDescent="0.2">
      <c r="A118" s="2" t="s">
        <v>34</v>
      </c>
      <c r="B118" s="4">
        <v>4</v>
      </c>
      <c r="C118" s="5">
        <v>0.27</v>
      </c>
      <c r="D118" s="4">
        <v>0</v>
      </c>
      <c r="E118" s="5">
        <v>0</v>
      </c>
      <c r="F118" s="4">
        <v>4</v>
      </c>
      <c r="G118" s="5">
        <v>1.06</v>
      </c>
      <c r="H118" s="4">
        <v>0</v>
      </c>
    </row>
    <row r="119" spans="1:8" x14ac:dyDescent="0.2">
      <c r="A119" s="2" t="s">
        <v>35</v>
      </c>
      <c r="B119" s="4">
        <v>10</v>
      </c>
      <c r="C119" s="5">
        <v>0.68</v>
      </c>
      <c r="D119" s="4">
        <v>2</v>
      </c>
      <c r="E119" s="5">
        <v>0.19</v>
      </c>
      <c r="F119" s="4">
        <v>8</v>
      </c>
      <c r="G119" s="5">
        <v>2.12</v>
      </c>
      <c r="H119" s="4">
        <v>0</v>
      </c>
    </row>
    <row r="120" spans="1:8" x14ac:dyDescent="0.2">
      <c r="A120" s="2" t="s">
        <v>36</v>
      </c>
      <c r="B120" s="4">
        <v>5</v>
      </c>
      <c r="C120" s="5">
        <v>0.34</v>
      </c>
      <c r="D120" s="4">
        <v>0</v>
      </c>
      <c r="E120" s="5">
        <v>0</v>
      </c>
      <c r="F120" s="4">
        <v>5</v>
      </c>
      <c r="G120" s="5">
        <v>1.32</v>
      </c>
      <c r="H120" s="4">
        <v>0</v>
      </c>
    </row>
    <row r="121" spans="1:8" x14ac:dyDescent="0.2">
      <c r="A121" s="2" t="s">
        <v>37</v>
      </c>
      <c r="B121" s="4">
        <v>419</v>
      </c>
      <c r="C121" s="5">
        <v>28.41</v>
      </c>
      <c r="D121" s="4">
        <v>289</v>
      </c>
      <c r="E121" s="5">
        <v>26.81</v>
      </c>
      <c r="F121" s="4">
        <v>130</v>
      </c>
      <c r="G121" s="5">
        <v>34.39</v>
      </c>
      <c r="H121" s="4">
        <v>0</v>
      </c>
    </row>
    <row r="122" spans="1:8" x14ac:dyDescent="0.2">
      <c r="A122" s="2" t="s">
        <v>38</v>
      </c>
      <c r="B122" s="4">
        <v>14</v>
      </c>
      <c r="C122" s="5">
        <v>0.95</v>
      </c>
      <c r="D122" s="4">
        <v>3</v>
      </c>
      <c r="E122" s="5">
        <v>0.28000000000000003</v>
      </c>
      <c r="F122" s="4">
        <v>11</v>
      </c>
      <c r="G122" s="5">
        <v>2.91</v>
      </c>
      <c r="H122" s="4">
        <v>0</v>
      </c>
    </row>
    <row r="123" spans="1:8" x14ac:dyDescent="0.2">
      <c r="A123" s="2" t="s">
        <v>39</v>
      </c>
      <c r="B123" s="4">
        <v>131</v>
      </c>
      <c r="C123" s="5">
        <v>8.8800000000000008</v>
      </c>
      <c r="D123" s="4">
        <v>90</v>
      </c>
      <c r="E123" s="5">
        <v>8.35</v>
      </c>
      <c r="F123" s="4">
        <v>40</v>
      </c>
      <c r="G123" s="5">
        <v>10.58</v>
      </c>
      <c r="H123" s="4">
        <v>1</v>
      </c>
    </row>
    <row r="124" spans="1:8" x14ac:dyDescent="0.2">
      <c r="A124" s="2" t="s">
        <v>40</v>
      </c>
      <c r="B124" s="4">
        <v>47</v>
      </c>
      <c r="C124" s="5">
        <v>3.19</v>
      </c>
      <c r="D124" s="4">
        <v>35</v>
      </c>
      <c r="E124" s="5">
        <v>3.25</v>
      </c>
      <c r="F124" s="4">
        <v>11</v>
      </c>
      <c r="G124" s="5">
        <v>2.91</v>
      </c>
      <c r="H124" s="4">
        <v>0</v>
      </c>
    </row>
    <row r="125" spans="1:8" x14ac:dyDescent="0.2">
      <c r="A125" s="2" t="s">
        <v>41</v>
      </c>
      <c r="B125" s="4">
        <v>275</v>
      </c>
      <c r="C125" s="5">
        <v>18.64</v>
      </c>
      <c r="D125" s="4">
        <v>258</v>
      </c>
      <c r="E125" s="5">
        <v>23.93</v>
      </c>
      <c r="F125" s="4">
        <v>17</v>
      </c>
      <c r="G125" s="5">
        <v>4.5</v>
      </c>
      <c r="H125" s="4">
        <v>0</v>
      </c>
    </row>
    <row r="126" spans="1:8" x14ac:dyDescent="0.2">
      <c r="A126" s="2" t="s">
        <v>42</v>
      </c>
      <c r="B126" s="4">
        <v>190</v>
      </c>
      <c r="C126" s="5">
        <v>12.88</v>
      </c>
      <c r="D126" s="4">
        <v>175</v>
      </c>
      <c r="E126" s="5">
        <v>16.23</v>
      </c>
      <c r="F126" s="4">
        <v>13</v>
      </c>
      <c r="G126" s="5">
        <v>3.44</v>
      </c>
      <c r="H126" s="4">
        <v>0</v>
      </c>
    </row>
    <row r="127" spans="1:8" x14ac:dyDescent="0.2">
      <c r="A127" s="2" t="s">
        <v>43</v>
      </c>
      <c r="B127" s="4">
        <v>50</v>
      </c>
      <c r="C127" s="5">
        <v>3.39</v>
      </c>
      <c r="D127" s="4">
        <v>47</v>
      </c>
      <c r="E127" s="5">
        <v>4.3600000000000003</v>
      </c>
      <c r="F127" s="4">
        <v>3</v>
      </c>
      <c r="G127" s="5">
        <v>0.79</v>
      </c>
      <c r="H127" s="4">
        <v>0</v>
      </c>
    </row>
    <row r="128" spans="1:8" x14ac:dyDescent="0.2">
      <c r="A128" s="2" t="s">
        <v>44</v>
      </c>
      <c r="B128" s="4">
        <v>80</v>
      </c>
      <c r="C128" s="5">
        <v>5.42</v>
      </c>
      <c r="D128" s="4">
        <v>51</v>
      </c>
      <c r="E128" s="5">
        <v>4.7300000000000004</v>
      </c>
      <c r="F128" s="4">
        <v>18</v>
      </c>
      <c r="G128" s="5">
        <v>4.76</v>
      </c>
      <c r="H128" s="4">
        <v>0</v>
      </c>
    </row>
    <row r="129" spans="1:8" x14ac:dyDescent="0.2">
      <c r="A129" s="2" t="s">
        <v>45</v>
      </c>
      <c r="B129" s="4">
        <v>52</v>
      </c>
      <c r="C129" s="5">
        <v>3.53</v>
      </c>
      <c r="D129" s="4">
        <v>30</v>
      </c>
      <c r="E129" s="5">
        <v>2.78</v>
      </c>
      <c r="F129" s="4">
        <v>18</v>
      </c>
      <c r="G129" s="5">
        <v>4.76</v>
      </c>
      <c r="H129" s="4">
        <v>1</v>
      </c>
    </row>
    <row r="130" spans="1:8" x14ac:dyDescent="0.2">
      <c r="A130" s="1" t="s">
        <v>8</v>
      </c>
      <c r="B130" s="4">
        <v>1270</v>
      </c>
      <c r="C130" s="5">
        <v>100.00000000000001</v>
      </c>
      <c r="D130" s="4">
        <v>863</v>
      </c>
      <c r="E130" s="5">
        <v>100.01</v>
      </c>
      <c r="F130" s="4">
        <v>393</v>
      </c>
      <c r="G130" s="5">
        <v>99.999999999999986</v>
      </c>
      <c r="H130" s="4">
        <v>0</v>
      </c>
    </row>
    <row r="131" spans="1:8" x14ac:dyDescent="0.2">
      <c r="A131" s="2" t="s">
        <v>31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32</v>
      </c>
      <c r="B132" s="4">
        <v>181</v>
      </c>
      <c r="C132" s="5">
        <v>14.25</v>
      </c>
      <c r="D132" s="4">
        <v>93</v>
      </c>
      <c r="E132" s="5">
        <v>10.78</v>
      </c>
      <c r="F132" s="4">
        <v>88</v>
      </c>
      <c r="G132" s="5">
        <v>22.39</v>
      </c>
      <c r="H132" s="4">
        <v>0</v>
      </c>
    </row>
    <row r="133" spans="1:8" x14ac:dyDescent="0.2">
      <c r="A133" s="2" t="s">
        <v>33</v>
      </c>
      <c r="B133" s="4">
        <v>121</v>
      </c>
      <c r="C133" s="5">
        <v>9.5299999999999994</v>
      </c>
      <c r="D133" s="4">
        <v>48</v>
      </c>
      <c r="E133" s="5">
        <v>5.56</v>
      </c>
      <c r="F133" s="4">
        <v>73</v>
      </c>
      <c r="G133" s="5">
        <v>18.579999999999998</v>
      </c>
      <c r="H133" s="4">
        <v>0</v>
      </c>
    </row>
    <row r="134" spans="1:8" x14ac:dyDescent="0.2">
      <c r="A134" s="2" t="s">
        <v>34</v>
      </c>
      <c r="B134" s="4">
        <v>3</v>
      </c>
      <c r="C134" s="5">
        <v>0.24</v>
      </c>
      <c r="D134" s="4">
        <v>0</v>
      </c>
      <c r="E134" s="5">
        <v>0</v>
      </c>
      <c r="F134" s="4">
        <v>3</v>
      </c>
      <c r="G134" s="5">
        <v>0.76</v>
      </c>
      <c r="H134" s="4">
        <v>0</v>
      </c>
    </row>
    <row r="135" spans="1:8" x14ac:dyDescent="0.2">
      <c r="A135" s="2" t="s">
        <v>35</v>
      </c>
      <c r="B135" s="4">
        <v>4</v>
      </c>
      <c r="C135" s="5">
        <v>0.31</v>
      </c>
      <c r="D135" s="4">
        <v>2</v>
      </c>
      <c r="E135" s="5">
        <v>0.23</v>
      </c>
      <c r="F135" s="4">
        <v>2</v>
      </c>
      <c r="G135" s="5">
        <v>0.51</v>
      </c>
      <c r="H135" s="4">
        <v>0</v>
      </c>
    </row>
    <row r="136" spans="1:8" x14ac:dyDescent="0.2">
      <c r="A136" s="2" t="s">
        <v>36</v>
      </c>
      <c r="B136" s="4">
        <v>6</v>
      </c>
      <c r="C136" s="5">
        <v>0.47</v>
      </c>
      <c r="D136" s="4">
        <v>2</v>
      </c>
      <c r="E136" s="5">
        <v>0.23</v>
      </c>
      <c r="F136" s="4">
        <v>4</v>
      </c>
      <c r="G136" s="5">
        <v>1.02</v>
      </c>
      <c r="H136" s="4">
        <v>0</v>
      </c>
    </row>
    <row r="137" spans="1:8" x14ac:dyDescent="0.2">
      <c r="A137" s="2" t="s">
        <v>37</v>
      </c>
      <c r="B137" s="4">
        <v>349</v>
      </c>
      <c r="C137" s="5">
        <v>27.48</v>
      </c>
      <c r="D137" s="4">
        <v>246</v>
      </c>
      <c r="E137" s="5">
        <v>28.51</v>
      </c>
      <c r="F137" s="4">
        <v>103</v>
      </c>
      <c r="G137" s="5">
        <v>26.21</v>
      </c>
      <c r="H137" s="4">
        <v>0</v>
      </c>
    </row>
    <row r="138" spans="1:8" x14ac:dyDescent="0.2">
      <c r="A138" s="2" t="s">
        <v>38</v>
      </c>
      <c r="B138" s="4">
        <v>3</v>
      </c>
      <c r="C138" s="5">
        <v>0.24</v>
      </c>
      <c r="D138" s="4">
        <v>1</v>
      </c>
      <c r="E138" s="5">
        <v>0.12</v>
      </c>
      <c r="F138" s="4">
        <v>2</v>
      </c>
      <c r="G138" s="5">
        <v>0.51</v>
      </c>
      <c r="H138" s="4">
        <v>0</v>
      </c>
    </row>
    <row r="139" spans="1:8" x14ac:dyDescent="0.2">
      <c r="A139" s="2" t="s">
        <v>39</v>
      </c>
      <c r="B139" s="4">
        <v>44</v>
      </c>
      <c r="C139" s="5">
        <v>3.46</v>
      </c>
      <c r="D139" s="4">
        <v>26</v>
      </c>
      <c r="E139" s="5">
        <v>3.01</v>
      </c>
      <c r="F139" s="4">
        <v>18</v>
      </c>
      <c r="G139" s="5">
        <v>4.58</v>
      </c>
      <c r="H139" s="4">
        <v>0</v>
      </c>
    </row>
    <row r="140" spans="1:8" x14ac:dyDescent="0.2">
      <c r="A140" s="2" t="s">
        <v>40</v>
      </c>
      <c r="B140" s="4">
        <v>53</v>
      </c>
      <c r="C140" s="5">
        <v>4.17</v>
      </c>
      <c r="D140" s="4">
        <v>35</v>
      </c>
      <c r="E140" s="5">
        <v>4.0599999999999996</v>
      </c>
      <c r="F140" s="4">
        <v>18</v>
      </c>
      <c r="G140" s="5">
        <v>4.58</v>
      </c>
      <c r="H140" s="4">
        <v>0</v>
      </c>
    </row>
    <row r="141" spans="1:8" x14ac:dyDescent="0.2">
      <c r="A141" s="2" t="s">
        <v>41</v>
      </c>
      <c r="B141" s="4">
        <v>143</v>
      </c>
      <c r="C141" s="5">
        <v>11.26</v>
      </c>
      <c r="D141" s="4">
        <v>129</v>
      </c>
      <c r="E141" s="5">
        <v>14.95</v>
      </c>
      <c r="F141" s="4">
        <v>12</v>
      </c>
      <c r="G141" s="5">
        <v>3.05</v>
      </c>
      <c r="H141" s="4">
        <v>0</v>
      </c>
    </row>
    <row r="142" spans="1:8" x14ac:dyDescent="0.2">
      <c r="A142" s="2" t="s">
        <v>42</v>
      </c>
      <c r="B142" s="4">
        <v>162</v>
      </c>
      <c r="C142" s="5">
        <v>12.76</v>
      </c>
      <c r="D142" s="4">
        <v>135</v>
      </c>
      <c r="E142" s="5">
        <v>15.64</v>
      </c>
      <c r="F142" s="4">
        <v>23</v>
      </c>
      <c r="G142" s="5">
        <v>5.85</v>
      </c>
      <c r="H142" s="4">
        <v>0</v>
      </c>
    </row>
    <row r="143" spans="1:8" x14ac:dyDescent="0.2">
      <c r="A143" s="2" t="s">
        <v>43</v>
      </c>
      <c r="B143" s="4">
        <v>74</v>
      </c>
      <c r="C143" s="5">
        <v>5.83</v>
      </c>
      <c r="D143" s="4">
        <v>59</v>
      </c>
      <c r="E143" s="5">
        <v>6.84</v>
      </c>
      <c r="F143" s="4">
        <v>14</v>
      </c>
      <c r="G143" s="5">
        <v>3.56</v>
      </c>
      <c r="H143" s="4">
        <v>0</v>
      </c>
    </row>
    <row r="144" spans="1:8" x14ac:dyDescent="0.2">
      <c r="A144" s="2" t="s">
        <v>44</v>
      </c>
      <c r="B144" s="4">
        <v>70</v>
      </c>
      <c r="C144" s="5">
        <v>5.51</v>
      </c>
      <c r="D144" s="4">
        <v>53</v>
      </c>
      <c r="E144" s="5">
        <v>6.14</v>
      </c>
      <c r="F144" s="4">
        <v>16</v>
      </c>
      <c r="G144" s="5">
        <v>4.07</v>
      </c>
      <c r="H144" s="4">
        <v>0</v>
      </c>
    </row>
    <row r="145" spans="1:8" x14ac:dyDescent="0.2">
      <c r="A145" s="2" t="s">
        <v>45</v>
      </c>
      <c r="B145" s="4">
        <v>57</v>
      </c>
      <c r="C145" s="5">
        <v>4.49</v>
      </c>
      <c r="D145" s="4">
        <v>34</v>
      </c>
      <c r="E145" s="5">
        <v>3.94</v>
      </c>
      <c r="F145" s="4">
        <v>17</v>
      </c>
      <c r="G145" s="5">
        <v>4.33</v>
      </c>
      <c r="H145" s="4">
        <v>0</v>
      </c>
    </row>
    <row r="146" spans="1:8" x14ac:dyDescent="0.2">
      <c r="A146" s="1" t="s">
        <v>9</v>
      </c>
      <c r="B146" s="4">
        <v>918</v>
      </c>
      <c r="C146" s="5">
        <v>100.00999999999999</v>
      </c>
      <c r="D146" s="4">
        <v>533</v>
      </c>
      <c r="E146" s="5">
        <v>99.99</v>
      </c>
      <c r="F146" s="4">
        <v>364</v>
      </c>
      <c r="G146" s="5">
        <v>99.999999999999986</v>
      </c>
      <c r="H146" s="4">
        <v>0</v>
      </c>
    </row>
    <row r="147" spans="1:8" x14ac:dyDescent="0.2">
      <c r="A147" s="2" t="s">
        <v>31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32</v>
      </c>
      <c r="B148" s="4">
        <v>117</v>
      </c>
      <c r="C148" s="5">
        <v>12.75</v>
      </c>
      <c r="D148" s="4">
        <v>37</v>
      </c>
      <c r="E148" s="5">
        <v>6.94</v>
      </c>
      <c r="F148" s="4">
        <v>80</v>
      </c>
      <c r="G148" s="5">
        <v>21.98</v>
      </c>
      <c r="H148" s="4">
        <v>0</v>
      </c>
    </row>
    <row r="149" spans="1:8" x14ac:dyDescent="0.2">
      <c r="A149" s="2" t="s">
        <v>33</v>
      </c>
      <c r="B149" s="4">
        <v>50</v>
      </c>
      <c r="C149" s="5">
        <v>5.45</v>
      </c>
      <c r="D149" s="4">
        <v>20</v>
      </c>
      <c r="E149" s="5">
        <v>3.75</v>
      </c>
      <c r="F149" s="4">
        <v>30</v>
      </c>
      <c r="G149" s="5">
        <v>8.24</v>
      </c>
      <c r="H149" s="4">
        <v>0</v>
      </c>
    </row>
    <row r="150" spans="1:8" x14ac:dyDescent="0.2">
      <c r="A150" s="2" t="s">
        <v>34</v>
      </c>
      <c r="B150" s="4">
        <v>6</v>
      </c>
      <c r="C150" s="5">
        <v>0.65</v>
      </c>
      <c r="D150" s="4">
        <v>0</v>
      </c>
      <c r="E150" s="5">
        <v>0</v>
      </c>
      <c r="F150" s="4">
        <v>5</v>
      </c>
      <c r="G150" s="5">
        <v>1.37</v>
      </c>
      <c r="H150" s="4">
        <v>0</v>
      </c>
    </row>
    <row r="151" spans="1:8" x14ac:dyDescent="0.2">
      <c r="A151" s="2" t="s">
        <v>35</v>
      </c>
      <c r="B151" s="4">
        <v>4</v>
      </c>
      <c r="C151" s="5">
        <v>0.44</v>
      </c>
      <c r="D151" s="4">
        <v>1</v>
      </c>
      <c r="E151" s="5">
        <v>0.19</v>
      </c>
      <c r="F151" s="4">
        <v>3</v>
      </c>
      <c r="G151" s="5">
        <v>0.82</v>
      </c>
      <c r="H151" s="4">
        <v>0</v>
      </c>
    </row>
    <row r="152" spans="1:8" x14ac:dyDescent="0.2">
      <c r="A152" s="2" t="s">
        <v>36</v>
      </c>
      <c r="B152" s="4">
        <v>7</v>
      </c>
      <c r="C152" s="5">
        <v>0.76</v>
      </c>
      <c r="D152" s="4">
        <v>0</v>
      </c>
      <c r="E152" s="5">
        <v>0</v>
      </c>
      <c r="F152" s="4">
        <v>7</v>
      </c>
      <c r="G152" s="5">
        <v>1.92</v>
      </c>
      <c r="H152" s="4">
        <v>0</v>
      </c>
    </row>
    <row r="153" spans="1:8" x14ac:dyDescent="0.2">
      <c r="A153" s="2" t="s">
        <v>37</v>
      </c>
      <c r="B153" s="4">
        <v>207</v>
      </c>
      <c r="C153" s="5">
        <v>22.55</v>
      </c>
      <c r="D153" s="4">
        <v>121</v>
      </c>
      <c r="E153" s="5">
        <v>22.7</v>
      </c>
      <c r="F153" s="4">
        <v>86</v>
      </c>
      <c r="G153" s="5">
        <v>23.63</v>
      </c>
      <c r="H153" s="4">
        <v>0</v>
      </c>
    </row>
    <row r="154" spans="1:8" x14ac:dyDescent="0.2">
      <c r="A154" s="2" t="s">
        <v>38</v>
      </c>
      <c r="B154" s="4">
        <v>7</v>
      </c>
      <c r="C154" s="5">
        <v>0.76</v>
      </c>
      <c r="D154" s="4">
        <v>2</v>
      </c>
      <c r="E154" s="5">
        <v>0.38</v>
      </c>
      <c r="F154" s="4">
        <v>5</v>
      </c>
      <c r="G154" s="5">
        <v>1.37</v>
      </c>
      <c r="H154" s="4">
        <v>0</v>
      </c>
    </row>
    <row r="155" spans="1:8" x14ac:dyDescent="0.2">
      <c r="A155" s="2" t="s">
        <v>39</v>
      </c>
      <c r="B155" s="4">
        <v>65</v>
      </c>
      <c r="C155" s="5">
        <v>7.08</v>
      </c>
      <c r="D155" s="4">
        <v>19</v>
      </c>
      <c r="E155" s="5">
        <v>3.56</v>
      </c>
      <c r="F155" s="4">
        <v>46</v>
      </c>
      <c r="G155" s="5">
        <v>12.64</v>
      </c>
      <c r="H155" s="4">
        <v>0</v>
      </c>
    </row>
    <row r="156" spans="1:8" x14ac:dyDescent="0.2">
      <c r="A156" s="2" t="s">
        <v>40</v>
      </c>
      <c r="B156" s="4">
        <v>43</v>
      </c>
      <c r="C156" s="5">
        <v>4.68</v>
      </c>
      <c r="D156" s="4">
        <v>20</v>
      </c>
      <c r="E156" s="5">
        <v>3.75</v>
      </c>
      <c r="F156" s="4">
        <v>23</v>
      </c>
      <c r="G156" s="5">
        <v>6.32</v>
      </c>
      <c r="H156" s="4">
        <v>0</v>
      </c>
    </row>
    <row r="157" spans="1:8" x14ac:dyDescent="0.2">
      <c r="A157" s="2" t="s">
        <v>41</v>
      </c>
      <c r="B157" s="4">
        <v>96</v>
      </c>
      <c r="C157" s="5">
        <v>10.46</v>
      </c>
      <c r="D157" s="4">
        <v>85</v>
      </c>
      <c r="E157" s="5">
        <v>15.95</v>
      </c>
      <c r="F157" s="4">
        <v>10</v>
      </c>
      <c r="G157" s="5">
        <v>2.75</v>
      </c>
      <c r="H157" s="4">
        <v>0</v>
      </c>
    </row>
    <row r="158" spans="1:8" x14ac:dyDescent="0.2">
      <c r="A158" s="2" t="s">
        <v>42</v>
      </c>
      <c r="B158" s="4">
        <v>151</v>
      </c>
      <c r="C158" s="5">
        <v>16.45</v>
      </c>
      <c r="D158" s="4">
        <v>123</v>
      </c>
      <c r="E158" s="5">
        <v>23.08</v>
      </c>
      <c r="F158" s="4">
        <v>27</v>
      </c>
      <c r="G158" s="5">
        <v>7.42</v>
      </c>
      <c r="H158" s="4">
        <v>0</v>
      </c>
    </row>
    <row r="159" spans="1:8" x14ac:dyDescent="0.2">
      <c r="A159" s="2" t="s">
        <v>43</v>
      </c>
      <c r="B159" s="4">
        <v>58</v>
      </c>
      <c r="C159" s="5">
        <v>6.32</v>
      </c>
      <c r="D159" s="4">
        <v>36</v>
      </c>
      <c r="E159" s="5">
        <v>6.75</v>
      </c>
      <c r="F159" s="4">
        <v>10</v>
      </c>
      <c r="G159" s="5">
        <v>2.75</v>
      </c>
      <c r="H159" s="4">
        <v>0</v>
      </c>
    </row>
    <row r="160" spans="1:8" x14ac:dyDescent="0.2">
      <c r="A160" s="2" t="s">
        <v>44</v>
      </c>
      <c r="B160" s="4">
        <v>76</v>
      </c>
      <c r="C160" s="5">
        <v>8.2799999999999994</v>
      </c>
      <c r="D160" s="4">
        <v>53</v>
      </c>
      <c r="E160" s="5">
        <v>9.94</v>
      </c>
      <c r="F160" s="4">
        <v>19</v>
      </c>
      <c r="G160" s="5">
        <v>5.22</v>
      </c>
      <c r="H160" s="4">
        <v>0</v>
      </c>
    </row>
    <row r="161" spans="1:8" x14ac:dyDescent="0.2">
      <c r="A161" s="2" t="s">
        <v>45</v>
      </c>
      <c r="B161" s="4">
        <v>31</v>
      </c>
      <c r="C161" s="5">
        <v>3.38</v>
      </c>
      <c r="D161" s="4">
        <v>16</v>
      </c>
      <c r="E161" s="5">
        <v>3</v>
      </c>
      <c r="F161" s="4">
        <v>13</v>
      </c>
      <c r="G161" s="5">
        <v>3.57</v>
      </c>
      <c r="H161" s="4">
        <v>0</v>
      </c>
    </row>
    <row r="162" spans="1:8" x14ac:dyDescent="0.2">
      <c r="A162" s="1" t="s">
        <v>10</v>
      </c>
      <c r="B162" s="4">
        <v>342</v>
      </c>
      <c r="C162" s="5">
        <v>99.98</v>
      </c>
      <c r="D162" s="4">
        <v>276</v>
      </c>
      <c r="E162" s="5">
        <v>99.97</v>
      </c>
      <c r="F162" s="4">
        <v>60</v>
      </c>
      <c r="G162" s="5">
        <v>99.99</v>
      </c>
      <c r="H162" s="4">
        <v>1</v>
      </c>
    </row>
    <row r="163" spans="1:8" x14ac:dyDescent="0.2">
      <c r="A163" s="2" t="s">
        <v>31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32</v>
      </c>
      <c r="B164" s="4">
        <v>64</v>
      </c>
      <c r="C164" s="5">
        <v>18.71</v>
      </c>
      <c r="D164" s="4">
        <v>50</v>
      </c>
      <c r="E164" s="5">
        <v>18.12</v>
      </c>
      <c r="F164" s="4">
        <v>14</v>
      </c>
      <c r="G164" s="5">
        <v>23.33</v>
      </c>
      <c r="H164" s="4">
        <v>0</v>
      </c>
    </row>
    <row r="165" spans="1:8" x14ac:dyDescent="0.2">
      <c r="A165" s="2" t="s">
        <v>33</v>
      </c>
      <c r="B165" s="4">
        <v>53</v>
      </c>
      <c r="C165" s="5">
        <v>15.5</v>
      </c>
      <c r="D165" s="4">
        <v>35</v>
      </c>
      <c r="E165" s="5">
        <v>12.68</v>
      </c>
      <c r="F165" s="4">
        <v>18</v>
      </c>
      <c r="G165" s="5">
        <v>30</v>
      </c>
      <c r="H165" s="4">
        <v>0</v>
      </c>
    </row>
    <row r="166" spans="1:8" x14ac:dyDescent="0.2">
      <c r="A166" s="2" t="s">
        <v>34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2">
      <c r="A167" s="2" t="s">
        <v>35</v>
      </c>
      <c r="B167" s="4">
        <v>1</v>
      </c>
      <c r="C167" s="5">
        <v>0.28999999999999998</v>
      </c>
      <c r="D167" s="4">
        <v>1</v>
      </c>
      <c r="E167" s="5">
        <v>0.36</v>
      </c>
      <c r="F167" s="4">
        <v>0</v>
      </c>
      <c r="G167" s="5">
        <v>0</v>
      </c>
      <c r="H167" s="4">
        <v>0</v>
      </c>
    </row>
    <row r="168" spans="1:8" x14ac:dyDescent="0.2">
      <c r="A168" s="2" t="s">
        <v>36</v>
      </c>
      <c r="B168" s="4">
        <v>2</v>
      </c>
      <c r="C168" s="5">
        <v>0.57999999999999996</v>
      </c>
      <c r="D168" s="4">
        <v>1</v>
      </c>
      <c r="E168" s="5">
        <v>0.36</v>
      </c>
      <c r="F168" s="4">
        <v>1</v>
      </c>
      <c r="G168" s="5">
        <v>1.67</v>
      </c>
      <c r="H168" s="4">
        <v>0</v>
      </c>
    </row>
    <row r="169" spans="1:8" x14ac:dyDescent="0.2">
      <c r="A169" s="2" t="s">
        <v>37</v>
      </c>
      <c r="B169" s="4">
        <v>109</v>
      </c>
      <c r="C169" s="5">
        <v>31.87</v>
      </c>
      <c r="D169" s="4">
        <v>97</v>
      </c>
      <c r="E169" s="5">
        <v>35.14</v>
      </c>
      <c r="F169" s="4">
        <v>11</v>
      </c>
      <c r="G169" s="5">
        <v>18.329999999999998</v>
      </c>
      <c r="H169" s="4">
        <v>1</v>
      </c>
    </row>
    <row r="170" spans="1:8" x14ac:dyDescent="0.2">
      <c r="A170" s="2" t="s">
        <v>38</v>
      </c>
      <c r="B170" s="4">
        <v>2</v>
      </c>
      <c r="C170" s="5">
        <v>0.57999999999999996</v>
      </c>
      <c r="D170" s="4">
        <v>1</v>
      </c>
      <c r="E170" s="5">
        <v>0.36</v>
      </c>
      <c r="F170" s="4">
        <v>1</v>
      </c>
      <c r="G170" s="5">
        <v>1.67</v>
      </c>
      <c r="H170" s="4">
        <v>0</v>
      </c>
    </row>
    <row r="171" spans="1:8" x14ac:dyDescent="0.2">
      <c r="A171" s="2" t="s">
        <v>39</v>
      </c>
      <c r="B171" s="4">
        <v>4</v>
      </c>
      <c r="C171" s="5">
        <v>1.17</v>
      </c>
      <c r="D171" s="4">
        <v>2</v>
      </c>
      <c r="E171" s="5">
        <v>0.72</v>
      </c>
      <c r="F171" s="4">
        <v>2</v>
      </c>
      <c r="G171" s="5">
        <v>3.33</v>
      </c>
      <c r="H171" s="4">
        <v>0</v>
      </c>
    </row>
    <row r="172" spans="1:8" x14ac:dyDescent="0.2">
      <c r="A172" s="2" t="s">
        <v>40</v>
      </c>
      <c r="B172" s="4">
        <v>10</v>
      </c>
      <c r="C172" s="5">
        <v>2.92</v>
      </c>
      <c r="D172" s="4">
        <v>10</v>
      </c>
      <c r="E172" s="5">
        <v>3.62</v>
      </c>
      <c r="F172" s="4">
        <v>0</v>
      </c>
      <c r="G172" s="5">
        <v>0</v>
      </c>
      <c r="H172" s="4">
        <v>0</v>
      </c>
    </row>
    <row r="173" spans="1:8" x14ac:dyDescent="0.2">
      <c r="A173" s="2" t="s">
        <v>41</v>
      </c>
      <c r="B173" s="4">
        <v>25</v>
      </c>
      <c r="C173" s="5">
        <v>7.31</v>
      </c>
      <c r="D173" s="4">
        <v>23</v>
      </c>
      <c r="E173" s="5">
        <v>8.33</v>
      </c>
      <c r="F173" s="4">
        <v>2</v>
      </c>
      <c r="G173" s="5">
        <v>3.33</v>
      </c>
      <c r="H173" s="4">
        <v>0</v>
      </c>
    </row>
    <row r="174" spans="1:8" x14ac:dyDescent="0.2">
      <c r="A174" s="2" t="s">
        <v>42</v>
      </c>
      <c r="B174" s="4">
        <v>30</v>
      </c>
      <c r="C174" s="5">
        <v>8.77</v>
      </c>
      <c r="D174" s="4">
        <v>28</v>
      </c>
      <c r="E174" s="5">
        <v>10.14</v>
      </c>
      <c r="F174" s="4">
        <v>2</v>
      </c>
      <c r="G174" s="5">
        <v>3.33</v>
      </c>
      <c r="H174" s="4">
        <v>0</v>
      </c>
    </row>
    <row r="175" spans="1:8" x14ac:dyDescent="0.2">
      <c r="A175" s="2" t="s">
        <v>43</v>
      </c>
      <c r="B175" s="4">
        <v>13</v>
      </c>
      <c r="C175" s="5">
        <v>3.8</v>
      </c>
      <c r="D175" s="4">
        <v>6</v>
      </c>
      <c r="E175" s="5">
        <v>2.17</v>
      </c>
      <c r="F175" s="4">
        <v>2</v>
      </c>
      <c r="G175" s="5">
        <v>3.33</v>
      </c>
      <c r="H175" s="4">
        <v>0</v>
      </c>
    </row>
    <row r="176" spans="1:8" x14ac:dyDescent="0.2">
      <c r="A176" s="2" t="s">
        <v>44</v>
      </c>
      <c r="B176" s="4">
        <v>10</v>
      </c>
      <c r="C176" s="5">
        <v>2.92</v>
      </c>
      <c r="D176" s="4">
        <v>7</v>
      </c>
      <c r="E176" s="5">
        <v>2.54</v>
      </c>
      <c r="F176" s="4">
        <v>3</v>
      </c>
      <c r="G176" s="5">
        <v>5</v>
      </c>
      <c r="H176" s="4">
        <v>0</v>
      </c>
    </row>
    <row r="177" spans="1:8" x14ac:dyDescent="0.2">
      <c r="A177" s="2" t="s">
        <v>45</v>
      </c>
      <c r="B177" s="4">
        <v>19</v>
      </c>
      <c r="C177" s="5">
        <v>5.56</v>
      </c>
      <c r="D177" s="4">
        <v>15</v>
      </c>
      <c r="E177" s="5">
        <v>5.43</v>
      </c>
      <c r="F177" s="4">
        <v>4</v>
      </c>
      <c r="G177" s="5">
        <v>6.67</v>
      </c>
      <c r="H177" s="4">
        <v>0</v>
      </c>
    </row>
    <row r="178" spans="1:8" x14ac:dyDescent="0.2">
      <c r="A178" s="1" t="s">
        <v>11</v>
      </c>
      <c r="B178" s="4">
        <v>487</v>
      </c>
      <c r="C178" s="5">
        <v>100.00999999999999</v>
      </c>
      <c r="D178" s="4">
        <v>378</v>
      </c>
      <c r="E178" s="5">
        <v>99.99</v>
      </c>
      <c r="F178" s="4">
        <v>99</v>
      </c>
      <c r="G178" s="5">
        <v>99.990000000000009</v>
      </c>
      <c r="H178" s="4">
        <v>2</v>
      </c>
    </row>
    <row r="179" spans="1:8" x14ac:dyDescent="0.2">
      <c r="A179" s="2" t="s">
        <v>31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32</v>
      </c>
      <c r="B180" s="4">
        <v>75</v>
      </c>
      <c r="C180" s="5">
        <v>15.4</v>
      </c>
      <c r="D180" s="4">
        <v>50</v>
      </c>
      <c r="E180" s="5">
        <v>13.23</v>
      </c>
      <c r="F180" s="4">
        <v>25</v>
      </c>
      <c r="G180" s="5">
        <v>25.25</v>
      </c>
      <c r="H180" s="4">
        <v>0</v>
      </c>
    </row>
    <row r="181" spans="1:8" x14ac:dyDescent="0.2">
      <c r="A181" s="2" t="s">
        <v>33</v>
      </c>
      <c r="B181" s="4">
        <v>63</v>
      </c>
      <c r="C181" s="5">
        <v>12.94</v>
      </c>
      <c r="D181" s="4">
        <v>43</v>
      </c>
      <c r="E181" s="5">
        <v>11.38</v>
      </c>
      <c r="F181" s="4">
        <v>20</v>
      </c>
      <c r="G181" s="5">
        <v>20.2</v>
      </c>
      <c r="H181" s="4">
        <v>0</v>
      </c>
    </row>
    <row r="182" spans="1:8" x14ac:dyDescent="0.2">
      <c r="A182" s="2" t="s">
        <v>34</v>
      </c>
      <c r="B182" s="4">
        <v>1</v>
      </c>
      <c r="C182" s="5">
        <v>0.21</v>
      </c>
      <c r="D182" s="4">
        <v>1</v>
      </c>
      <c r="E182" s="5">
        <v>0.26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35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2">
      <c r="A184" s="2" t="s">
        <v>36</v>
      </c>
      <c r="B184" s="4">
        <v>3</v>
      </c>
      <c r="C184" s="5">
        <v>0.62</v>
      </c>
      <c r="D184" s="4">
        <v>0</v>
      </c>
      <c r="E184" s="5">
        <v>0</v>
      </c>
      <c r="F184" s="4">
        <v>3</v>
      </c>
      <c r="G184" s="5">
        <v>3.03</v>
      </c>
      <c r="H184" s="4">
        <v>0</v>
      </c>
    </row>
    <row r="185" spans="1:8" x14ac:dyDescent="0.2">
      <c r="A185" s="2" t="s">
        <v>37</v>
      </c>
      <c r="B185" s="4">
        <v>119</v>
      </c>
      <c r="C185" s="5">
        <v>24.44</v>
      </c>
      <c r="D185" s="4">
        <v>95</v>
      </c>
      <c r="E185" s="5">
        <v>25.13</v>
      </c>
      <c r="F185" s="4">
        <v>22</v>
      </c>
      <c r="G185" s="5">
        <v>22.22</v>
      </c>
      <c r="H185" s="4">
        <v>2</v>
      </c>
    </row>
    <row r="186" spans="1:8" x14ac:dyDescent="0.2">
      <c r="A186" s="2" t="s">
        <v>38</v>
      </c>
      <c r="B186" s="4">
        <v>2</v>
      </c>
      <c r="C186" s="5">
        <v>0.41</v>
      </c>
      <c r="D186" s="4">
        <v>1</v>
      </c>
      <c r="E186" s="5">
        <v>0.26</v>
      </c>
      <c r="F186" s="4">
        <v>1</v>
      </c>
      <c r="G186" s="5">
        <v>1.01</v>
      </c>
      <c r="H186" s="4">
        <v>0</v>
      </c>
    </row>
    <row r="187" spans="1:8" x14ac:dyDescent="0.2">
      <c r="A187" s="2" t="s">
        <v>39</v>
      </c>
      <c r="B187" s="4">
        <v>30</v>
      </c>
      <c r="C187" s="5">
        <v>6.16</v>
      </c>
      <c r="D187" s="4">
        <v>24</v>
      </c>
      <c r="E187" s="5">
        <v>6.35</v>
      </c>
      <c r="F187" s="4">
        <v>6</v>
      </c>
      <c r="G187" s="5">
        <v>6.06</v>
      </c>
      <c r="H187" s="4">
        <v>0</v>
      </c>
    </row>
    <row r="188" spans="1:8" x14ac:dyDescent="0.2">
      <c r="A188" s="2" t="s">
        <v>40</v>
      </c>
      <c r="B188" s="4">
        <v>15</v>
      </c>
      <c r="C188" s="5">
        <v>3.08</v>
      </c>
      <c r="D188" s="4">
        <v>13</v>
      </c>
      <c r="E188" s="5">
        <v>3.44</v>
      </c>
      <c r="F188" s="4">
        <v>2</v>
      </c>
      <c r="G188" s="5">
        <v>2.02</v>
      </c>
      <c r="H188" s="4">
        <v>0</v>
      </c>
    </row>
    <row r="189" spans="1:8" x14ac:dyDescent="0.2">
      <c r="A189" s="2" t="s">
        <v>41</v>
      </c>
      <c r="B189" s="4">
        <v>53</v>
      </c>
      <c r="C189" s="5">
        <v>10.88</v>
      </c>
      <c r="D189" s="4">
        <v>51</v>
      </c>
      <c r="E189" s="5">
        <v>13.49</v>
      </c>
      <c r="F189" s="4">
        <v>2</v>
      </c>
      <c r="G189" s="5">
        <v>2.02</v>
      </c>
      <c r="H189" s="4">
        <v>0</v>
      </c>
    </row>
    <row r="190" spans="1:8" x14ac:dyDescent="0.2">
      <c r="A190" s="2" t="s">
        <v>42</v>
      </c>
      <c r="B190" s="4">
        <v>57</v>
      </c>
      <c r="C190" s="5">
        <v>11.7</v>
      </c>
      <c r="D190" s="4">
        <v>53</v>
      </c>
      <c r="E190" s="5">
        <v>14.02</v>
      </c>
      <c r="F190" s="4">
        <v>4</v>
      </c>
      <c r="G190" s="5">
        <v>4.04</v>
      </c>
      <c r="H190" s="4">
        <v>0</v>
      </c>
    </row>
    <row r="191" spans="1:8" x14ac:dyDescent="0.2">
      <c r="A191" s="2" t="s">
        <v>43</v>
      </c>
      <c r="B191" s="4">
        <v>17</v>
      </c>
      <c r="C191" s="5">
        <v>3.49</v>
      </c>
      <c r="D191" s="4">
        <v>9</v>
      </c>
      <c r="E191" s="5">
        <v>2.38</v>
      </c>
      <c r="F191" s="4">
        <v>1</v>
      </c>
      <c r="G191" s="5">
        <v>1.01</v>
      </c>
      <c r="H191" s="4">
        <v>0</v>
      </c>
    </row>
    <row r="192" spans="1:8" x14ac:dyDescent="0.2">
      <c r="A192" s="2" t="s">
        <v>44</v>
      </c>
      <c r="B192" s="4">
        <v>28</v>
      </c>
      <c r="C192" s="5">
        <v>5.75</v>
      </c>
      <c r="D192" s="4">
        <v>18</v>
      </c>
      <c r="E192" s="5">
        <v>4.76</v>
      </c>
      <c r="F192" s="4">
        <v>10</v>
      </c>
      <c r="G192" s="5">
        <v>10.1</v>
      </c>
      <c r="H192" s="4">
        <v>0</v>
      </c>
    </row>
    <row r="193" spans="1:8" x14ac:dyDescent="0.2">
      <c r="A193" s="2" t="s">
        <v>45</v>
      </c>
      <c r="B193" s="4">
        <v>24</v>
      </c>
      <c r="C193" s="5">
        <v>4.93</v>
      </c>
      <c r="D193" s="4">
        <v>20</v>
      </c>
      <c r="E193" s="5">
        <v>5.29</v>
      </c>
      <c r="F193" s="4">
        <v>3</v>
      </c>
      <c r="G193" s="5">
        <v>3.03</v>
      </c>
      <c r="H193" s="4">
        <v>0</v>
      </c>
    </row>
    <row r="194" spans="1:8" x14ac:dyDescent="0.2">
      <c r="A194" s="1" t="s">
        <v>12</v>
      </c>
      <c r="B194" s="4">
        <v>115</v>
      </c>
      <c r="C194" s="5">
        <v>100.01999999999998</v>
      </c>
      <c r="D194" s="4">
        <v>85</v>
      </c>
      <c r="E194" s="5">
        <v>100.01000000000002</v>
      </c>
      <c r="F194" s="4">
        <v>23</v>
      </c>
      <c r="G194" s="5">
        <v>100</v>
      </c>
      <c r="H194" s="4">
        <v>1</v>
      </c>
    </row>
    <row r="195" spans="1:8" x14ac:dyDescent="0.2">
      <c r="A195" s="2" t="s">
        <v>31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32</v>
      </c>
      <c r="B196" s="4">
        <v>23</v>
      </c>
      <c r="C196" s="5">
        <v>20</v>
      </c>
      <c r="D196" s="4">
        <v>19</v>
      </c>
      <c r="E196" s="5">
        <v>22.35</v>
      </c>
      <c r="F196" s="4">
        <v>4</v>
      </c>
      <c r="G196" s="5">
        <v>17.39</v>
      </c>
      <c r="H196" s="4">
        <v>0</v>
      </c>
    </row>
    <row r="197" spans="1:8" x14ac:dyDescent="0.2">
      <c r="A197" s="2" t="s">
        <v>33</v>
      </c>
      <c r="B197" s="4">
        <v>8</v>
      </c>
      <c r="C197" s="5">
        <v>6.96</v>
      </c>
      <c r="D197" s="4">
        <v>8</v>
      </c>
      <c r="E197" s="5">
        <v>9.41</v>
      </c>
      <c r="F197" s="4">
        <v>0</v>
      </c>
      <c r="G197" s="5">
        <v>0</v>
      </c>
      <c r="H197" s="4">
        <v>0</v>
      </c>
    </row>
    <row r="198" spans="1:8" x14ac:dyDescent="0.2">
      <c r="A198" s="2" t="s">
        <v>34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35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36</v>
      </c>
      <c r="B200" s="4">
        <v>1</v>
      </c>
      <c r="C200" s="5">
        <v>0.87</v>
      </c>
      <c r="D200" s="4">
        <v>1</v>
      </c>
      <c r="E200" s="5">
        <v>1.18</v>
      </c>
      <c r="F200" s="4">
        <v>0</v>
      </c>
      <c r="G200" s="5">
        <v>0</v>
      </c>
      <c r="H200" s="4">
        <v>0</v>
      </c>
    </row>
    <row r="201" spans="1:8" x14ac:dyDescent="0.2">
      <c r="A201" s="2" t="s">
        <v>37</v>
      </c>
      <c r="B201" s="4">
        <v>34</v>
      </c>
      <c r="C201" s="5">
        <v>29.57</v>
      </c>
      <c r="D201" s="4">
        <v>24</v>
      </c>
      <c r="E201" s="5">
        <v>28.24</v>
      </c>
      <c r="F201" s="4">
        <v>9</v>
      </c>
      <c r="G201" s="5">
        <v>39.130000000000003</v>
      </c>
      <c r="H201" s="4">
        <v>0</v>
      </c>
    </row>
    <row r="202" spans="1:8" x14ac:dyDescent="0.2">
      <c r="A202" s="2" t="s">
        <v>38</v>
      </c>
      <c r="B202" s="4">
        <v>1</v>
      </c>
      <c r="C202" s="5">
        <v>0.87</v>
      </c>
      <c r="D202" s="4">
        <v>0</v>
      </c>
      <c r="E202" s="5">
        <v>0</v>
      </c>
      <c r="F202" s="4">
        <v>1</v>
      </c>
      <c r="G202" s="5">
        <v>4.3499999999999996</v>
      </c>
      <c r="H202" s="4">
        <v>0</v>
      </c>
    </row>
    <row r="203" spans="1:8" x14ac:dyDescent="0.2">
      <c r="A203" s="2" t="s">
        <v>39</v>
      </c>
      <c r="B203" s="4">
        <v>5</v>
      </c>
      <c r="C203" s="5">
        <v>4.3499999999999996</v>
      </c>
      <c r="D203" s="4">
        <v>1</v>
      </c>
      <c r="E203" s="5">
        <v>1.18</v>
      </c>
      <c r="F203" s="4">
        <v>4</v>
      </c>
      <c r="G203" s="5">
        <v>17.39</v>
      </c>
      <c r="H203" s="4">
        <v>0</v>
      </c>
    </row>
    <row r="204" spans="1:8" x14ac:dyDescent="0.2">
      <c r="A204" s="2" t="s">
        <v>40</v>
      </c>
      <c r="B204" s="4">
        <v>2</v>
      </c>
      <c r="C204" s="5">
        <v>1.74</v>
      </c>
      <c r="D204" s="4">
        <v>2</v>
      </c>
      <c r="E204" s="5">
        <v>2.35</v>
      </c>
      <c r="F204" s="4">
        <v>0</v>
      </c>
      <c r="G204" s="5">
        <v>0</v>
      </c>
      <c r="H204" s="4">
        <v>0</v>
      </c>
    </row>
    <row r="205" spans="1:8" x14ac:dyDescent="0.2">
      <c r="A205" s="2" t="s">
        <v>41</v>
      </c>
      <c r="B205" s="4">
        <v>13</v>
      </c>
      <c r="C205" s="5">
        <v>11.3</v>
      </c>
      <c r="D205" s="4">
        <v>12</v>
      </c>
      <c r="E205" s="5">
        <v>14.12</v>
      </c>
      <c r="F205" s="4">
        <v>1</v>
      </c>
      <c r="G205" s="5">
        <v>4.3499999999999996</v>
      </c>
      <c r="H205" s="4">
        <v>0</v>
      </c>
    </row>
    <row r="206" spans="1:8" x14ac:dyDescent="0.2">
      <c r="A206" s="2" t="s">
        <v>42</v>
      </c>
      <c r="B206" s="4">
        <v>11</v>
      </c>
      <c r="C206" s="5">
        <v>9.57</v>
      </c>
      <c r="D206" s="4">
        <v>11</v>
      </c>
      <c r="E206" s="5">
        <v>12.94</v>
      </c>
      <c r="F206" s="4">
        <v>0</v>
      </c>
      <c r="G206" s="5">
        <v>0</v>
      </c>
      <c r="H206" s="4">
        <v>0</v>
      </c>
    </row>
    <row r="207" spans="1:8" x14ac:dyDescent="0.2">
      <c r="A207" s="2" t="s">
        <v>43</v>
      </c>
      <c r="B207" s="4">
        <v>5</v>
      </c>
      <c r="C207" s="5">
        <v>4.3499999999999996</v>
      </c>
      <c r="D207" s="4">
        <v>1</v>
      </c>
      <c r="E207" s="5">
        <v>1.18</v>
      </c>
      <c r="F207" s="4">
        <v>0</v>
      </c>
      <c r="G207" s="5">
        <v>0</v>
      </c>
      <c r="H207" s="4">
        <v>0</v>
      </c>
    </row>
    <row r="208" spans="1:8" x14ac:dyDescent="0.2">
      <c r="A208" s="2" t="s">
        <v>44</v>
      </c>
      <c r="B208" s="4">
        <v>7</v>
      </c>
      <c r="C208" s="5">
        <v>6.09</v>
      </c>
      <c r="D208" s="4">
        <v>3</v>
      </c>
      <c r="E208" s="5">
        <v>3.53</v>
      </c>
      <c r="F208" s="4">
        <v>3</v>
      </c>
      <c r="G208" s="5">
        <v>13.04</v>
      </c>
      <c r="H208" s="4">
        <v>0</v>
      </c>
    </row>
    <row r="209" spans="1:8" x14ac:dyDescent="0.2">
      <c r="A209" s="2" t="s">
        <v>45</v>
      </c>
      <c r="B209" s="4">
        <v>5</v>
      </c>
      <c r="C209" s="5">
        <v>4.3499999999999996</v>
      </c>
      <c r="D209" s="4">
        <v>3</v>
      </c>
      <c r="E209" s="5">
        <v>3.53</v>
      </c>
      <c r="F209" s="4">
        <v>1</v>
      </c>
      <c r="G209" s="5">
        <v>4.3499999999999996</v>
      </c>
      <c r="H209" s="4">
        <v>1</v>
      </c>
    </row>
    <row r="210" spans="1:8" x14ac:dyDescent="0.2">
      <c r="A210" s="1" t="s">
        <v>13</v>
      </c>
      <c r="B210" s="4">
        <v>195</v>
      </c>
      <c r="C210" s="5">
        <v>100.01000000000002</v>
      </c>
      <c r="D210" s="4">
        <v>150</v>
      </c>
      <c r="E210" s="5">
        <v>100.02000000000001</v>
      </c>
      <c r="F210" s="4">
        <v>41</v>
      </c>
      <c r="G210" s="5">
        <v>100.01</v>
      </c>
      <c r="H210" s="4">
        <v>1</v>
      </c>
    </row>
    <row r="211" spans="1:8" x14ac:dyDescent="0.2">
      <c r="A211" s="2" t="s">
        <v>31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32</v>
      </c>
      <c r="B212" s="4">
        <v>26</v>
      </c>
      <c r="C212" s="5">
        <v>13.33</v>
      </c>
      <c r="D212" s="4">
        <v>18</v>
      </c>
      <c r="E212" s="5">
        <v>12</v>
      </c>
      <c r="F212" s="4">
        <v>8</v>
      </c>
      <c r="G212" s="5">
        <v>19.510000000000002</v>
      </c>
      <c r="H212" s="4">
        <v>0</v>
      </c>
    </row>
    <row r="213" spans="1:8" x14ac:dyDescent="0.2">
      <c r="A213" s="2" t="s">
        <v>33</v>
      </c>
      <c r="B213" s="4">
        <v>21</v>
      </c>
      <c r="C213" s="5">
        <v>10.77</v>
      </c>
      <c r="D213" s="4">
        <v>13</v>
      </c>
      <c r="E213" s="5">
        <v>8.67</v>
      </c>
      <c r="F213" s="4">
        <v>8</v>
      </c>
      <c r="G213" s="5">
        <v>19.510000000000002</v>
      </c>
      <c r="H213" s="4">
        <v>0</v>
      </c>
    </row>
    <row r="214" spans="1:8" x14ac:dyDescent="0.2">
      <c r="A214" s="2" t="s">
        <v>34</v>
      </c>
      <c r="B214" s="4">
        <v>1</v>
      </c>
      <c r="C214" s="5">
        <v>0.51</v>
      </c>
      <c r="D214" s="4">
        <v>0</v>
      </c>
      <c r="E214" s="5">
        <v>0</v>
      </c>
      <c r="F214" s="4">
        <v>1</v>
      </c>
      <c r="G214" s="5">
        <v>2.44</v>
      </c>
      <c r="H214" s="4">
        <v>0</v>
      </c>
    </row>
    <row r="215" spans="1:8" x14ac:dyDescent="0.2">
      <c r="A215" s="2" t="s">
        <v>35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36</v>
      </c>
      <c r="B216" s="4">
        <v>1</v>
      </c>
      <c r="C216" s="5">
        <v>0.51</v>
      </c>
      <c r="D216" s="4">
        <v>1</v>
      </c>
      <c r="E216" s="5">
        <v>0.67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37</v>
      </c>
      <c r="B217" s="4">
        <v>80</v>
      </c>
      <c r="C217" s="5">
        <v>41.03</v>
      </c>
      <c r="D217" s="4">
        <v>68</v>
      </c>
      <c r="E217" s="5">
        <v>45.33</v>
      </c>
      <c r="F217" s="4">
        <v>12</v>
      </c>
      <c r="G217" s="5">
        <v>29.27</v>
      </c>
      <c r="H217" s="4">
        <v>0</v>
      </c>
    </row>
    <row r="218" spans="1:8" x14ac:dyDescent="0.2">
      <c r="A218" s="2" t="s">
        <v>38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39</v>
      </c>
      <c r="B219" s="4">
        <v>7</v>
      </c>
      <c r="C219" s="5">
        <v>3.59</v>
      </c>
      <c r="D219" s="4">
        <v>4</v>
      </c>
      <c r="E219" s="5">
        <v>2.67</v>
      </c>
      <c r="F219" s="4">
        <v>3</v>
      </c>
      <c r="G219" s="5">
        <v>7.32</v>
      </c>
      <c r="H219" s="4">
        <v>0</v>
      </c>
    </row>
    <row r="220" spans="1:8" x14ac:dyDescent="0.2">
      <c r="A220" s="2" t="s">
        <v>40</v>
      </c>
      <c r="B220" s="4">
        <v>1</v>
      </c>
      <c r="C220" s="5">
        <v>0.51</v>
      </c>
      <c r="D220" s="4">
        <v>1</v>
      </c>
      <c r="E220" s="5">
        <v>0.67</v>
      </c>
      <c r="F220" s="4">
        <v>0</v>
      </c>
      <c r="G220" s="5">
        <v>0</v>
      </c>
      <c r="H220" s="4">
        <v>0</v>
      </c>
    </row>
    <row r="221" spans="1:8" x14ac:dyDescent="0.2">
      <c r="A221" s="2" t="s">
        <v>41</v>
      </c>
      <c r="B221" s="4">
        <v>34</v>
      </c>
      <c r="C221" s="5">
        <v>17.440000000000001</v>
      </c>
      <c r="D221" s="4">
        <v>28</v>
      </c>
      <c r="E221" s="5">
        <v>18.670000000000002</v>
      </c>
      <c r="F221" s="4">
        <v>5</v>
      </c>
      <c r="G221" s="5">
        <v>12.2</v>
      </c>
      <c r="H221" s="4">
        <v>0</v>
      </c>
    </row>
    <row r="222" spans="1:8" x14ac:dyDescent="0.2">
      <c r="A222" s="2" t="s">
        <v>42</v>
      </c>
      <c r="B222" s="4">
        <v>9</v>
      </c>
      <c r="C222" s="5">
        <v>4.62</v>
      </c>
      <c r="D222" s="4">
        <v>7</v>
      </c>
      <c r="E222" s="5">
        <v>4.67</v>
      </c>
      <c r="F222" s="4">
        <v>2</v>
      </c>
      <c r="G222" s="5">
        <v>4.88</v>
      </c>
      <c r="H222" s="4">
        <v>0</v>
      </c>
    </row>
    <row r="223" spans="1:8" x14ac:dyDescent="0.2">
      <c r="A223" s="2" t="s">
        <v>43</v>
      </c>
      <c r="B223" s="4">
        <v>2</v>
      </c>
      <c r="C223" s="5">
        <v>1.03</v>
      </c>
      <c r="D223" s="4">
        <v>1</v>
      </c>
      <c r="E223" s="5">
        <v>0.67</v>
      </c>
      <c r="F223" s="4">
        <v>0</v>
      </c>
      <c r="G223" s="5">
        <v>0</v>
      </c>
      <c r="H223" s="4">
        <v>0</v>
      </c>
    </row>
    <row r="224" spans="1:8" x14ac:dyDescent="0.2">
      <c r="A224" s="2" t="s">
        <v>44</v>
      </c>
      <c r="B224" s="4">
        <v>6</v>
      </c>
      <c r="C224" s="5">
        <v>3.08</v>
      </c>
      <c r="D224" s="4">
        <v>5</v>
      </c>
      <c r="E224" s="5">
        <v>3.33</v>
      </c>
      <c r="F224" s="4">
        <v>1</v>
      </c>
      <c r="G224" s="5">
        <v>2.44</v>
      </c>
      <c r="H224" s="4">
        <v>0</v>
      </c>
    </row>
    <row r="225" spans="1:8" x14ac:dyDescent="0.2">
      <c r="A225" s="2" t="s">
        <v>45</v>
      </c>
      <c r="B225" s="4">
        <v>7</v>
      </c>
      <c r="C225" s="5">
        <v>3.59</v>
      </c>
      <c r="D225" s="4">
        <v>4</v>
      </c>
      <c r="E225" s="5">
        <v>2.67</v>
      </c>
      <c r="F225" s="4">
        <v>1</v>
      </c>
      <c r="G225" s="5">
        <v>2.44</v>
      </c>
      <c r="H225" s="4">
        <v>1</v>
      </c>
    </row>
    <row r="226" spans="1:8" x14ac:dyDescent="0.2">
      <c r="A226" s="1" t="s">
        <v>14</v>
      </c>
      <c r="B226" s="4">
        <v>506</v>
      </c>
      <c r="C226" s="5">
        <v>100.01</v>
      </c>
      <c r="D226" s="4">
        <v>380</v>
      </c>
      <c r="E226" s="5">
        <v>100.01</v>
      </c>
      <c r="F226" s="4">
        <v>119</v>
      </c>
      <c r="G226" s="5">
        <v>99.980000000000018</v>
      </c>
      <c r="H226" s="4">
        <v>2</v>
      </c>
    </row>
    <row r="227" spans="1:8" x14ac:dyDescent="0.2">
      <c r="A227" s="2" t="s">
        <v>31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32</v>
      </c>
      <c r="B228" s="4">
        <v>68</v>
      </c>
      <c r="C228" s="5">
        <v>13.44</v>
      </c>
      <c r="D228" s="4">
        <v>49</v>
      </c>
      <c r="E228" s="5">
        <v>12.89</v>
      </c>
      <c r="F228" s="4">
        <v>19</v>
      </c>
      <c r="G228" s="5">
        <v>15.97</v>
      </c>
      <c r="H228" s="4">
        <v>0</v>
      </c>
    </row>
    <row r="229" spans="1:8" x14ac:dyDescent="0.2">
      <c r="A229" s="2" t="s">
        <v>33</v>
      </c>
      <c r="B229" s="4">
        <v>38</v>
      </c>
      <c r="C229" s="5">
        <v>7.51</v>
      </c>
      <c r="D229" s="4">
        <v>24</v>
      </c>
      <c r="E229" s="5">
        <v>6.32</v>
      </c>
      <c r="F229" s="4">
        <v>14</v>
      </c>
      <c r="G229" s="5">
        <v>11.76</v>
      </c>
      <c r="H229" s="4">
        <v>0</v>
      </c>
    </row>
    <row r="230" spans="1:8" x14ac:dyDescent="0.2">
      <c r="A230" s="2" t="s">
        <v>34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35</v>
      </c>
      <c r="B231" s="4">
        <v>3</v>
      </c>
      <c r="C231" s="5">
        <v>0.59</v>
      </c>
      <c r="D231" s="4">
        <v>0</v>
      </c>
      <c r="E231" s="5">
        <v>0</v>
      </c>
      <c r="F231" s="4">
        <v>3</v>
      </c>
      <c r="G231" s="5">
        <v>2.52</v>
      </c>
      <c r="H231" s="4">
        <v>0</v>
      </c>
    </row>
    <row r="232" spans="1:8" x14ac:dyDescent="0.2">
      <c r="A232" s="2" t="s">
        <v>36</v>
      </c>
      <c r="B232" s="4">
        <v>7</v>
      </c>
      <c r="C232" s="5">
        <v>1.38</v>
      </c>
      <c r="D232" s="4">
        <v>2</v>
      </c>
      <c r="E232" s="5">
        <v>0.53</v>
      </c>
      <c r="F232" s="4">
        <v>4</v>
      </c>
      <c r="G232" s="5">
        <v>3.36</v>
      </c>
      <c r="H232" s="4">
        <v>0</v>
      </c>
    </row>
    <row r="233" spans="1:8" x14ac:dyDescent="0.2">
      <c r="A233" s="2" t="s">
        <v>37</v>
      </c>
      <c r="B233" s="4">
        <v>174</v>
      </c>
      <c r="C233" s="5">
        <v>34.39</v>
      </c>
      <c r="D233" s="4">
        <v>129</v>
      </c>
      <c r="E233" s="5">
        <v>33.950000000000003</v>
      </c>
      <c r="F233" s="4">
        <v>44</v>
      </c>
      <c r="G233" s="5">
        <v>36.97</v>
      </c>
      <c r="H233" s="4">
        <v>1</v>
      </c>
    </row>
    <row r="234" spans="1:8" x14ac:dyDescent="0.2">
      <c r="A234" s="2" t="s">
        <v>38</v>
      </c>
      <c r="B234" s="4">
        <v>3</v>
      </c>
      <c r="C234" s="5">
        <v>0.59</v>
      </c>
      <c r="D234" s="4">
        <v>1</v>
      </c>
      <c r="E234" s="5">
        <v>0.26</v>
      </c>
      <c r="F234" s="4">
        <v>2</v>
      </c>
      <c r="G234" s="5">
        <v>1.68</v>
      </c>
      <c r="H234" s="4">
        <v>0</v>
      </c>
    </row>
    <row r="235" spans="1:8" x14ac:dyDescent="0.2">
      <c r="A235" s="2" t="s">
        <v>39</v>
      </c>
      <c r="B235" s="4">
        <v>27</v>
      </c>
      <c r="C235" s="5">
        <v>5.34</v>
      </c>
      <c r="D235" s="4">
        <v>19</v>
      </c>
      <c r="E235" s="5">
        <v>5</v>
      </c>
      <c r="F235" s="4">
        <v>8</v>
      </c>
      <c r="G235" s="5">
        <v>6.72</v>
      </c>
      <c r="H235" s="4">
        <v>0</v>
      </c>
    </row>
    <row r="236" spans="1:8" x14ac:dyDescent="0.2">
      <c r="A236" s="2" t="s">
        <v>40</v>
      </c>
      <c r="B236" s="4">
        <v>10</v>
      </c>
      <c r="C236" s="5">
        <v>1.98</v>
      </c>
      <c r="D236" s="4">
        <v>8</v>
      </c>
      <c r="E236" s="5">
        <v>2.11</v>
      </c>
      <c r="F236" s="4">
        <v>2</v>
      </c>
      <c r="G236" s="5">
        <v>1.68</v>
      </c>
      <c r="H236" s="4">
        <v>0</v>
      </c>
    </row>
    <row r="237" spans="1:8" x14ac:dyDescent="0.2">
      <c r="A237" s="2" t="s">
        <v>41</v>
      </c>
      <c r="B237" s="4">
        <v>77</v>
      </c>
      <c r="C237" s="5">
        <v>15.22</v>
      </c>
      <c r="D237" s="4">
        <v>69</v>
      </c>
      <c r="E237" s="5">
        <v>18.16</v>
      </c>
      <c r="F237" s="4">
        <v>8</v>
      </c>
      <c r="G237" s="5">
        <v>6.72</v>
      </c>
      <c r="H237" s="4">
        <v>0</v>
      </c>
    </row>
    <row r="238" spans="1:8" x14ac:dyDescent="0.2">
      <c r="A238" s="2" t="s">
        <v>42</v>
      </c>
      <c r="B238" s="4">
        <v>52</v>
      </c>
      <c r="C238" s="5">
        <v>10.28</v>
      </c>
      <c r="D238" s="4">
        <v>45</v>
      </c>
      <c r="E238" s="5">
        <v>11.84</v>
      </c>
      <c r="F238" s="4">
        <v>6</v>
      </c>
      <c r="G238" s="5">
        <v>5.04</v>
      </c>
      <c r="H238" s="4">
        <v>0</v>
      </c>
    </row>
    <row r="239" spans="1:8" x14ac:dyDescent="0.2">
      <c r="A239" s="2" t="s">
        <v>43</v>
      </c>
      <c r="B239" s="4">
        <v>14</v>
      </c>
      <c r="C239" s="5">
        <v>2.77</v>
      </c>
      <c r="D239" s="4">
        <v>12</v>
      </c>
      <c r="E239" s="5">
        <v>3.16</v>
      </c>
      <c r="F239" s="4">
        <v>2</v>
      </c>
      <c r="G239" s="5">
        <v>1.68</v>
      </c>
      <c r="H239" s="4">
        <v>0</v>
      </c>
    </row>
    <row r="240" spans="1:8" x14ac:dyDescent="0.2">
      <c r="A240" s="2" t="s">
        <v>44</v>
      </c>
      <c r="B240" s="4">
        <v>19</v>
      </c>
      <c r="C240" s="5">
        <v>3.75</v>
      </c>
      <c r="D240" s="4">
        <v>15</v>
      </c>
      <c r="E240" s="5">
        <v>3.95</v>
      </c>
      <c r="F240" s="4">
        <v>3</v>
      </c>
      <c r="G240" s="5">
        <v>2.52</v>
      </c>
      <c r="H240" s="4">
        <v>1</v>
      </c>
    </row>
    <row r="241" spans="1:8" x14ac:dyDescent="0.2">
      <c r="A241" s="2" t="s">
        <v>45</v>
      </c>
      <c r="B241" s="4">
        <v>14</v>
      </c>
      <c r="C241" s="5">
        <v>2.77</v>
      </c>
      <c r="D241" s="4">
        <v>7</v>
      </c>
      <c r="E241" s="5">
        <v>1.84</v>
      </c>
      <c r="F241" s="4">
        <v>4</v>
      </c>
      <c r="G241" s="5">
        <v>3.36</v>
      </c>
      <c r="H241" s="4">
        <v>0</v>
      </c>
    </row>
    <row r="242" spans="1:8" x14ac:dyDescent="0.2">
      <c r="A242" s="1" t="s">
        <v>15</v>
      </c>
      <c r="B242" s="4">
        <v>189</v>
      </c>
      <c r="C242" s="5">
        <v>100.00000000000001</v>
      </c>
      <c r="D242" s="4">
        <v>138</v>
      </c>
      <c r="E242" s="5">
        <v>99.980000000000018</v>
      </c>
      <c r="F242" s="4">
        <v>49</v>
      </c>
      <c r="G242" s="5">
        <v>99.990000000000009</v>
      </c>
      <c r="H242" s="4">
        <v>0</v>
      </c>
    </row>
    <row r="243" spans="1:8" x14ac:dyDescent="0.2">
      <c r="A243" s="2" t="s">
        <v>31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32</v>
      </c>
      <c r="B244" s="4">
        <v>46</v>
      </c>
      <c r="C244" s="5">
        <v>24.34</v>
      </c>
      <c r="D244" s="4">
        <v>33</v>
      </c>
      <c r="E244" s="5">
        <v>23.91</v>
      </c>
      <c r="F244" s="4">
        <v>13</v>
      </c>
      <c r="G244" s="5">
        <v>26.53</v>
      </c>
      <c r="H244" s="4">
        <v>0</v>
      </c>
    </row>
    <row r="245" spans="1:8" x14ac:dyDescent="0.2">
      <c r="A245" s="2" t="s">
        <v>33</v>
      </c>
      <c r="B245" s="4">
        <v>19</v>
      </c>
      <c r="C245" s="5">
        <v>10.050000000000001</v>
      </c>
      <c r="D245" s="4">
        <v>7</v>
      </c>
      <c r="E245" s="5">
        <v>5.07</v>
      </c>
      <c r="F245" s="4">
        <v>12</v>
      </c>
      <c r="G245" s="5">
        <v>24.49</v>
      </c>
      <c r="H245" s="4">
        <v>0</v>
      </c>
    </row>
    <row r="246" spans="1:8" x14ac:dyDescent="0.2">
      <c r="A246" s="2" t="s">
        <v>34</v>
      </c>
      <c r="B246" s="4">
        <v>3</v>
      </c>
      <c r="C246" s="5">
        <v>1.59</v>
      </c>
      <c r="D246" s="4">
        <v>1</v>
      </c>
      <c r="E246" s="5">
        <v>0.72</v>
      </c>
      <c r="F246" s="4">
        <v>2</v>
      </c>
      <c r="G246" s="5">
        <v>4.08</v>
      </c>
      <c r="H246" s="4">
        <v>0</v>
      </c>
    </row>
    <row r="247" spans="1:8" x14ac:dyDescent="0.2">
      <c r="A247" s="2" t="s">
        <v>35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36</v>
      </c>
      <c r="B248" s="4">
        <v>3</v>
      </c>
      <c r="C248" s="5">
        <v>1.59</v>
      </c>
      <c r="D248" s="4">
        <v>1</v>
      </c>
      <c r="E248" s="5">
        <v>0.72</v>
      </c>
      <c r="F248" s="4">
        <v>2</v>
      </c>
      <c r="G248" s="5">
        <v>4.08</v>
      </c>
      <c r="H248" s="4">
        <v>0</v>
      </c>
    </row>
    <row r="249" spans="1:8" x14ac:dyDescent="0.2">
      <c r="A249" s="2" t="s">
        <v>37</v>
      </c>
      <c r="B249" s="4">
        <v>53</v>
      </c>
      <c r="C249" s="5">
        <v>28.04</v>
      </c>
      <c r="D249" s="4">
        <v>44</v>
      </c>
      <c r="E249" s="5">
        <v>31.88</v>
      </c>
      <c r="F249" s="4">
        <v>9</v>
      </c>
      <c r="G249" s="5">
        <v>18.37</v>
      </c>
      <c r="H249" s="4">
        <v>0</v>
      </c>
    </row>
    <row r="250" spans="1:8" x14ac:dyDescent="0.2">
      <c r="A250" s="2" t="s">
        <v>38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39</v>
      </c>
      <c r="B251" s="4">
        <v>17</v>
      </c>
      <c r="C251" s="5">
        <v>8.99</v>
      </c>
      <c r="D251" s="4">
        <v>13</v>
      </c>
      <c r="E251" s="5">
        <v>9.42</v>
      </c>
      <c r="F251" s="4">
        <v>4</v>
      </c>
      <c r="G251" s="5">
        <v>8.16</v>
      </c>
      <c r="H251" s="4">
        <v>0</v>
      </c>
    </row>
    <row r="252" spans="1:8" x14ac:dyDescent="0.2">
      <c r="A252" s="2" t="s">
        <v>40</v>
      </c>
      <c r="B252" s="4">
        <v>4</v>
      </c>
      <c r="C252" s="5">
        <v>2.12</v>
      </c>
      <c r="D252" s="4">
        <v>3</v>
      </c>
      <c r="E252" s="5">
        <v>2.17</v>
      </c>
      <c r="F252" s="4">
        <v>1</v>
      </c>
      <c r="G252" s="5">
        <v>2.04</v>
      </c>
      <c r="H252" s="4">
        <v>0</v>
      </c>
    </row>
    <row r="253" spans="1:8" x14ac:dyDescent="0.2">
      <c r="A253" s="2" t="s">
        <v>41</v>
      </c>
      <c r="B253" s="4">
        <v>12</v>
      </c>
      <c r="C253" s="5">
        <v>6.35</v>
      </c>
      <c r="D253" s="4">
        <v>10</v>
      </c>
      <c r="E253" s="5">
        <v>7.25</v>
      </c>
      <c r="F253" s="4">
        <v>2</v>
      </c>
      <c r="G253" s="5">
        <v>4.08</v>
      </c>
      <c r="H253" s="4">
        <v>0</v>
      </c>
    </row>
    <row r="254" spans="1:8" x14ac:dyDescent="0.2">
      <c r="A254" s="2" t="s">
        <v>42</v>
      </c>
      <c r="B254" s="4">
        <v>18</v>
      </c>
      <c r="C254" s="5">
        <v>9.52</v>
      </c>
      <c r="D254" s="4">
        <v>16</v>
      </c>
      <c r="E254" s="5">
        <v>11.59</v>
      </c>
      <c r="F254" s="4">
        <v>2</v>
      </c>
      <c r="G254" s="5">
        <v>4.08</v>
      </c>
      <c r="H254" s="4">
        <v>0</v>
      </c>
    </row>
    <row r="255" spans="1:8" x14ac:dyDescent="0.2">
      <c r="A255" s="2" t="s">
        <v>43</v>
      </c>
      <c r="B255" s="4">
        <v>6</v>
      </c>
      <c r="C255" s="5">
        <v>3.17</v>
      </c>
      <c r="D255" s="4">
        <v>4</v>
      </c>
      <c r="E255" s="5">
        <v>2.9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44</v>
      </c>
      <c r="B256" s="4">
        <v>5</v>
      </c>
      <c r="C256" s="5">
        <v>2.65</v>
      </c>
      <c r="D256" s="4">
        <v>4</v>
      </c>
      <c r="E256" s="5">
        <v>2.9</v>
      </c>
      <c r="F256" s="4">
        <v>1</v>
      </c>
      <c r="G256" s="5">
        <v>2.04</v>
      </c>
      <c r="H256" s="4">
        <v>0</v>
      </c>
    </row>
    <row r="257" spans="1:8" x14ac:dyDescent="0.2">
      <c r="A257" s="2" t="s">
        <v>45</v>
      </c>
      <c r="B257" s="4">
        <v>3</v>
      </c>
      <c r="C257" s="5">
        <v>1.59</v>
      </c>
      <c r="D257" s="4">
        <v>2</v>
      </c>
      <c r="E257" s="5">
        <v>1.45</v>
      </c>
      <c r="F257" s="4">
        <v>1</v>
      </c>
      <c r="G257" s="5">
        <v>2.04</v>
      </c>
      <c r="H257" s="4">
        <v>0</v>
      </c>
    </row>
    <row r="258" spans="1:8" x14ac:dyDescent="0.2">
      <c r="A258" s="1" t="s">
        <v>16</v>
      </c>
      <c r="B258" s="4">
        <v>909</v>
      </c>
      <c r="C258" s="5">
        <v>99.989999999999981</v>
      </c>
      <c r="D258" s="4">
        <v>674</v>
      </c>
      <c r="E258" s="5">
        <v>100</v>
      </c>
      <c r="F258" s="4">
        <v>209</v>
      </c>
      <c r="G258" s="5">
        <v>100</v>
      </c>
      <c r="H258" s="4">
        <v>1</v>
      </c>
    </row>
    <row r="259" spans="1:8" x14ac:dyDescent="0.2">
      <c r="A259" s="2" t="s">
        <v>31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32</v>
      </c>
      <c r="B260" s="4">
        <v>189</v>
      </c>
      <c r="C260" s="5">
        <v>20.79</v>
      </c>
      <c r="D260" s="4">
        <v>139</v>
      </c>
      <c r="E260" s="5">
        <v>20.62</v>
      </c>
      <c r="F260" s="4">
        <v>50</v>
      </c>
      <c r="G260" s="5">
        <v>23.92</v>
      </c>
      <c r="H260" s="4">
        <v>0</v>
      </c>
    </row>
    <row r="261" spans="1:8" x14ac:dyDescent="0.2">
      <c r="A261" s="2" t="s">
        <v>33</v>
      </c>
      <c r="B261" s="4">
        <v>63</v>
      </c>
      <c r="C261" s="5">
        <v>6.93</v>
      </c>
      <c r="D261" s="4">
        <v>43</v>
      </c>
      <c r="E261" s="5">
        <v>6.38</v>
      </c>
      <c r="F261" s="4">
        <v>20</v>
      </c>
      <c r="G261" s="5">
        <v>9.57</v>
      </c>
      <c r="H261" s="4">
        <v>0</v>
      </c>
    </row>
    <row r="262" spans="1:8" x14ac:dyDescent="0.2">
      <c r="A262" s="2" t="s">
        <v>34</v>
      </c>
      <c r="B262" s="4">
        <v>2</v>
      </c>
      <c r="C262" s="5">
        <v>0.22</v>
      </c>
      <c r="D262" s="4">
        <v>0</v>
      </c>
      <c r="E262" s="5">
        <v>0</v>
      </c>
      <c r="F262" s="4">
        <v>1</v>
      </c>
      <c r="G262" s="5">
        <v>0.48</v>
      </c>
      <c r="H262" s="4">
        <v>0</v>
      </c>
    </row>
    <row r="263" spans="1:8" x14ac:dyDescent="0.2">
      <c r="A263" s="2" t="s">
        <v>35</v>
      </c>
      <c r="B263" s="4">
        <v>2</v>
      </c>
      <c r="C263" s="5">
        <v>0.22</v>
      </c>
      <c r="D263" s="4">
        <v>0</v>
      </c>
      <c r="E263" s="5">
        <v>0</v>
      </c>
      <c r="F263" s="4">
        <v>2</v>
      </c>
      <c r="G263" s="5">
        <v>0.96</v>
      </c>
      <c r="H263" s="4">
        <v>0</v>
      </c>
    </row>
    <row r="264" spans="1:8" x14ac:dyDescent="0.2">
      <c r="A264" s="2" t="s">
        <v>36</v>
      </c>
      <c r="B264" s="4">
        <v>8</v>
      </c>
      <c r="C264" s="5">
        <v>0.88</v>
      </c>
      <c r="D264" s="4">
        <v>0</v>
      </c>
      <c r="E264" s="5">
        <v>0</v>
      </c>
      <c r="F264" s="4">
        <v>8</v>
      </c>
      <c r="G264" s="5">
        <v>3.83</v>
      </c>
      <c r="H264" s="4">
        <v>0</v>
      </c>
    </row>
    <row r="265" spans="1:8" x14ac:dyDescent="0.2">
      <c r="A265" s="2" t="s">
        <v>37</v>
      </c>
      <c r="B265" s="4">
        <v>260</v>
      </c>
      <c r="C265" s="5">
        <v>28.6</v>
      </c>
      <c r="D265" s="4">
        <v>202</v>
      </c>
      <c r="E265" s="5">
        <v>29.97</v>
      </c>
      <c r="F265" s="4">
        <v>56</v>
      </c>
      <c r="G265" s="5">
        <v>26.79</v>
      </c>
      <c r="H265" s="4">
        <v>1</v>
      </c>
    </row>
    <row r="266" spans="1:8" x14ac:dyDescent="0.2">
      <c r="A266" s="2" t="s">
        <v>38</v>
      </c>
      <c r="B266" s="4">
        <v>4</v>
      </c>
      <c r="C266" s="5">
        <v>0.44</v>
      </c>
      <c r="D266" s="4">
        <v>2</v>
      </c>
      <c r="E266" s="5">
        <v>0.3</v>
      </c>
      <c r="F266" s="4">
        <v>2</v>
      </c>
      <c r="G266" s="5">
        <v>0.96</v>
      </c>
      <c r="H266" s="4">
        <v>0</v>
      </c>
    </row>
    <row r="267" spans="1:8" x14ac:dyDescent="0.2">
      <c r="A267" s="2" t="s">
        <v>39</v>
      </c>
      <c r="B267" s="4">
        <v>29</v>
      </c>
      <c r="C267" s="5">
        <v>3.19</v>
      </c>
      <c r="D267" s="4">
        <v>14</v>
      </c>
      <c r="E267" s="5">
        <v>2.08</v>
      </c>
      <c r="F267" s="4">
        <v>15</v>
      </c>
      <c r="G267" s="5">
        <v>7.18</v>
      </c>
      <c r="H267" s="4">
        <v>0</v>
      </c>
    </row>
    <row r="268" spans="1:8" x14ac:dyDescent="0.2">
      <c r="A268" s="2" t="s">
        <v>40</v>
      </c>
      <c r="B268" s="4">
        <v>32</v>
      </c>
      <c r="C268" s="5">
        <v>3.52</v>
      </c>
      <c r="D268" s="4">
        <v>17</v>
      </c>
      <c r="E268" s="5">
        <v>2.52</v>
      </c>
      <c r="F268" s="4">
        <v>15</v>
      </c>
      <c r="G268" s="5">
        <v>7.18</v>
      </c>
      <c r="H268" s="4">
        <v>0</v>
      </c>
    </row>
    <row r="269" spans="1:8" x14ac:dyDescent="0.2">
      <c r="A269" s="2" t="s">
        <v>41</v>
      </c>
      <c r="B269" s="4">
        <v>110</v>
      </c>
      <c r="C269" s="5">
        <v>12.1</v>
      </c>
      <c r="D269" s="4">
        <v>97</v>
      </c>
      <c r="E269" s="5">
        <v>14.39</v>
      </c>
      <c r="F269" s="4">
        <v>12</v>
      </c>
      <c r="G269" s="5">
        <v>5.74</v>
      </c>
      <c r="H269" s="4">
        <v>0</v>
      </c>
    </row>
    <row r="270" spans="1:8" x14ac:dyDescent="0.2">
      <c r="A270" s="2" t="s">
        <v>42</v>
      </c>
      <c r="B270" s="4">
        <v>88</v>
      </c>
      <c r="C270" s="5">
        <v>9.68</v>
      </c>
      <c r="D270" s="4">
        <v>74</v>
      </c>
      <c r="E270" s="5">
        <v>10.98</v>
      </c>
      <c r="F270" s="4">
        <v>11</v>
      </c>
      <c r="G270" s="5">
        <v>5.26</v>
      </c>
      <c r="H270" s="4">
        <v>0</v>
      </c>
    </row>
    <row r="271" spans="1:8" x14ac:dyDescent="0.2">
      <c r="A271" s="2" t="s">
        <v>43</v>
      </c>
      <c r="B271" s="4">
        <v>50</v>
      </c>
      <c r="C271" s="5">
        <v>5.5</v>
      </c>
      <c r="D271" s="4">
        <v>30</v>
      </c>
      <c r="E271" s="5">
        <v>4.45</v>
      </c>
      <c r="F271" s="4">
        <v>3</v>
      </c>
      <c r="G271" s="5">
        <v>1.44</v>
      </c>
      <c r="H271" s="4">
        <v>0</v>
      </c>
    </row>
    <row r="272" spans="1:8" x14ac:dyDescent="0.2">
      <c r="A272" s="2" t="s">
        <v>44</v>
      </c>
      <c r="B272" s="4">
        <v>37</v>
      </c>
      <c r="C272" s="5">
        <v>4.07</v>
      </c>
      <c r="D272" s="4">
        <v>27</v>
      </c>
      <c r="E272" s="5">
        <v>4.01</v>
      </c>
      <c r="F272" s="4">
        <v>10</v>
      </c>
      <c r="G272" s="5">
        <v>4.78</v>
      </c>
      <c r="H272" s="4">
        <v>0</v>
      </c>
    </row>
    <row r="273" spans="1:8" x14ac:dyDescent="0.2">
      <c r="A273" s="2" t="s">
        <v>45</v>
      </c>
      <c r="B273" s="4">
        <v>35</v>
      </c>
      <c r="C273" s="5">
        <v>3.85</v>
      </c>
      <c r="D273" s="4">
        <v>29</v>
      </c>
      <c r="E273" s="5">
        <v>4.3</v>
      </c>
      <c r="F273" s="4">
        <v>4</v>
      </c>
      <c r="G273" s="5">
        <v>1.91</v>
      </c>
      <c r="H273" s="4">
        <v>0</v>
      </c>
    </row>
    <row r="274" spans="1:8" x14ac:dyDescent="0.2">
      <c r="A274" s="1" t="s">
        <v>17</v>
      </c>
      <c r="B274" s="4">
        <v>235</v>
      </c>
      <c r="C274" s="5">
        <v>100.02</v>
      </c>
      <c r="D274" s="4">
        <v>185</v>
      </c>
      <c r="E274" s="5">
        <v>99.98</v>
      </c>
      <c r="F274" s="4">
        <v>48</v>
      </c>
      <c r="G274" s="5">
        <v>99.99</v>
      </c>
      <c r="H274" s="4">
        <v>0</v>
      </c>
    </row>
    <row r="275" spans="1:8" x14ac:dyDescent="0.2">
      <c r="A275" s="2" t="s">
        <v>31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32</v>
      </c>
      <c r="B276" s="4">
        <v>50</v>
      </c>
      <c r="C276" s="5">
        <v>21.28</v>
      </c>
      <c r="D276" s="4">
        <v>34</v>
      </c>
      <c r="E276" s="5">
        <v>18.38</v>
      </c>
      <c r="F276" s="4">
        <v>16</v>
      </c>
      <c r="G276" s="5">
        <v>33.33</v>
      </c>
      <c r="H276" s="4">
        <v>0</v>
      </c>
    </row>
    <row r="277" spans="1:8" x14ac:dyDescent="0.2">
      <c r="A277" s="2" t="s">
        <v>33</v>
      </c>
      <c r="B277" s="4">
        <v>16</v>
      </c>
      <c r="C277" s="5">
        <v>6.81</v>
      </c>
      <c r="D277" s="4">
        <v>9</v>
      </c>
      <c r="E277" s="5">
        <v>4.8600000000000003</v>
      </c>
      <c r="F277" s="4">
        <v>7</v>
      </c>
      <c r="G277" s="5">
        <v>14.58</v>
      </c>
      <c r="H277" s="4">
        <v>0</v>
      </c>
    </row>
    <row r="278" spans="1:8" x14ac:dyDescent="0.2">
      <c r="A278" s="2" t="s">
        <v>34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35</v>
      </c>
      <c r="B279" s="4">
        <v>1</v>
      </c>
      <c r="C279" s="5">
        <v>0.43</v>
      </c>
      <c r="D279" s="4">
        <v>1</v>
      </c>
      <c r="E279" s="5">
        <v>0.54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36</v>
      </c>
      <c r="B280" s="4">
        <v>1</v>
      </c>
      <c r="C280" s="5">
        <v>0.43</v>
      </c>
      <c r="D280" s="4">
        <v>1</v>
      </c>
      <c r="E280" s="5">
        <v>0.54</v>
      </c>
      <c r="F280" s="4">
        <v>0</v>
      </c>
      <c r="G280" s="5">
        <v>0</v>
      </c>
      <c r="H280" s="4">
        <v>0</v>
      </c>
    </row>
    <row r="281" spans="1:8" x14ac:dyDescent="0.2">
      <c r="A281" s="2" t="s">
        <v>37</v>
      </c>
      <c r="B281" s="4">
        <v>48</v>
      </c>
      <c r="C281" s="5">
        <v>20.43</v>
      </c>
      <c r="D281" s="4">
        <v>35</v>
      </c>
      <c r="E281" s="5">
        <v>18.920000000000002</v>
      </c>
      <c r="F281" s="4">
        <v>13</v>
      </c>
      <c r="G281" s="5">
        <v>27.08</v>
      </c>
      <c r="H281" s="4">
        <v>0</v>
      </c>
    </row>
    <row r="282" spans="1:8" x14ac:dyDescent="0.2">
      <c r="A282" s="2" t="s">
        <v>38</v>
      </c>
      <c r="B282" s="4">
        <v>3</v>
      </c>
      <c r="C282" s="5">
        <v>1.28</v>
      </c>
      <c r="D282" s="4">
        <v>1</v>
      </c>
      <c r="E282" s="5">
        <v>0.54</v>
      </c>
      <c r="F282" s="4">
        <v>2</v>
      </c>
      <c r="G282" s="5">
        <v>4.17</v>
      </c>
      <c r="H282" s="4">
        <v>0</v>
      </c>
    </row>
    <row r="283" spans="1:8" x14ac:dyDescent="0.2">
      <c r="A283" s="2" t="s">
        <v>39</v>
      </c>
      <c r="B283" s="4">
        <v>25</v>
      </c>
      <c r="C283" s="5">
        <v>10.64</v>
      </c>
      <c r="D283" s="4">
        <v>21</v>
      </c>
      <c r="E283" s="5">
        <v>11.35</v>
      </c>
      <c r="F283" s="4">
        <v>4</v>
      </c>
      <c r="G283" s="5">
        <v>8.33</v>
      </c>
      <c r="H283" s="4">
        <v>0</v>
      </c>
    </row>
    <row r="284" spans="1:8" x14ac:dyDescent="0.2">
      <c r="A284" s="2" t="s">
        <v>40</v>
      </c>
      <c r="B284" s="4">
        <v>6</v>
      </c>
      <c r="C284" s="5">
        <v>2.5499999999999998</v>
      </c>
      <c r="D284" s="4">
        <v>5</v>
      </c>
      <c r="E284" s="5">
        <v>2.7</v>
      </c>
      <c r="F284" s="4">
        <v>1</v>
      </c>
      <c r="G284" s="5">
        <v>2.08</v>
      </c>
      <c r="H284" s="4">
        <v>0</v>
      </c>
    </row>
    <row r="285" spans="1:8" x14ac:dyDescent="0.2">
      <c r="A285" s="2" t="s">
        <v>41</v>
      </c>
      <c r="B285" s="4">
        <v>28</v>
      </c>
      <c r="C285" s="5">
        <v>11.91</v>
      </c>
      <c r="D285" s="4">
        <v>27</v>
      </c>
      <c r="E285" s="5">
        <v>14.59</v>
      </c>
      <c r="F285" s="4">
        <v>1</v>
      </c>
      <c r="G285" s="5">
        <v>2.08</v>
      </c>
      <c r="H285" s="4">
        <v>0</v>
      </c>
    </row>
    <row r="286" spans="1:8" x14ac:dyDescent="0.2">
      <c r="A286" s="2" t="s">
        <v>42</v>
      </c>
      <c r="B286" s="4">
        <v>34</v>
      </c>
      <c r="C286" s="5">
        <v>14.47</v>
      </c>
      <c r="D286" s="4">
        <v>32</v>
      </c>
      <c r="E286" s="5">
        <v>17.3</v>
      </c>
      <c r="F286" s="4">
        <v>2</v>
      </c>
      <c r="G286" s="5">
        <v>4.17</v>
      </c>
      <c r="H286" s="4">
        <v>0</v>
      </c>
    </row>
    <row r="287" spans="1:8" x14ac:dyDescent="0.2">
      <c r="A287" s="2" t="s">
        <v>43</v>
      </c>
      <c r="B287" s="4">
        <v>11</v>
      </c>
      <c r="C287" s="5">
        <v>4.68</v>
      </c>
      <c r="D287" s="4">
        <v>9</v>
      </c>
      <c r="E287" s="5">
        <v>4.8600000000000003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44</v>
      </c>
      <c r="B288" s="4">
        <v>5</v>
      </c>
      <c r="C288" s="5">
        <v>2.13</v>
      </c>
      <c r="D288" s="4">
        <v>3</v>
      </c>
      <c r="E288" s="5">
        <v>1.62</v>
      </c>
      <c r="F288" s="4">
        <v>2</v>
      </c>
      <c r="G288" s="5">
        <v>4.17</v>
      </c>
      <c r="H288" s="4">
        <v>0</v>
      </c>
    </row>
    <row r="289" spans="1:8" x14ac:dyDescent="0.2">
      <c r="A289" s="2" t="s">
        <v>45</v>
      </c>
      <c r="B289" s="4">
        <v>7</v>
      </c>
      <c r="C289" s="5">
        <v>2.98</v>
      </c>
      <c r="D289" s="4">
        <v>7</v>
      </c>
      <c r="E289" s="5">
        <v>3.78</v>
      </c>
      <c r="F289" s="4">
        <v>0</v>
      </c>
      <c r="G289" s="5">
        <v>0</v>
      </c>
      <c r="H289" s="4">
        <v>0</v>
      </c>
    </row>
    <row r="290" spans="1:8" x14ac:dyDescent="0.2">
      <c r="A290" s="1" t="s">
        <v>18</v>
      </c>
      <c r="B290" s="4">
        <v>195</v>
      </c>
      <c r="C290" s="5">
        <v>100</v>
      </c>
      <c r="D290" s="4">
        <v>155</v>
      </c>
      <c r="E290" s="5">
        <v>100.02</v>
      </c>
      <c r="F290" s="4">
        <v>38</v>
      </c>
      <c r="G290" s="5">
        <v>99.98</v>
      </c>
      <c r="H290" s="4">
        <v>1</v>
      </c>
    </row>
    <row r="291" spans="1:8" x14ac:dyDescent="0.2">
      <c r="A291" s="2" t="s">
        <v>31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32</v>
      </c>
      <c r="B292" s="4">
        <v>41</v>
      </c>
      <c r="C292" s="5">
        <v>21.03</v>
      </c>
      <c r="D292" s="4">
        <v>34</v>
      </c>
      <c r="E292" s="5">
        <v>21.94</v>
      </c>
      <c r="F292" s="4">
        <v>7</v>
      </c>
      <c r="G292" s="5">
        <v>18.420000000000002</v>
      </c>
      <c r="H292" s="4">
        <v>0</v>
      </c>
    </row>
    <row r="293" spans="1:8" x14ac:dyDescent="0.2">
      <c r="A293" s="2" t="s">
        <v>33</v>
      </c>
      <c r="B293" s="4">
        <v>15</v>
      </c>
      <c r="C293" s="5">
        <v>7.69</v>
      </c>
      <c r="D293" s="4">
        <v>6</v>
      </c>
      <c r="E293" s="5">
        <v>3.87</v>
      </c>
      <c r="F293" s="4">
        <v>9</v>
      </c>
      <c r="G293" s="5">
        <v>23.68</v>
      </c>
      <c r="H293" s="4">
        <v>0</v>
      </c>
    </row>
    <row r="294" spans="1:8" x14ac:dyDescent="0.2">
      <c r="A294" s="2" t="s">
        <v>34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35</v>
      </c>
      <c r="B295" s="4">
        <v>1</v>
      </c>
      <c r="C295" s="5">
        <v>0.51</v>
      </c>
      <c r="D295" s="4">
        <v>0</v>
      </c>
      <c r="E295" s="5">
        <v>0</v>
      </c>
      <c r="F295" s="4">
        <v>1</v>
      </c>
      <c r="G295" s="5">
        <v>2.63</v>
      </c>
      <c r="H295" s="4">
        <v>0</v>
      </c>
    </row>
    <row r="296" spans="1:8" x14ac:dyDescent="0.2">
      <c r="A296" s="2" t="s">
        <v>36</v>
      </c>
      <c r="B296" s="4">
        <v>1</v>
      </c>
      <c r="C296" s="5">
        <v>0.51</v>
      </c>
      <c r="D296" s="4">
        <v>1</v>
      </c>
      <c r="E296" s="5">
        <v>0.65</v>
      </c>
      <c r="F296" s="4">
        <v>0</v>
      </c>
      <c r="G296" s="5">
        <v>0</v>
      </c>
      <c r="H296" s="4">
        <v>0</v>
      </c>
    </row>
    <row r="297" spans="1:8" x14ac:dyDescent="0.2">
      <c r="A297" s="2" t="s">
        <v>37</v>
      </c>
      <c r="B297" s="4">
        <v>48</v>
      </c>
      <c r="C297" s="5">
        <v>24.62</v>
      </c>
      <c r="D297" s="4">
        <v>36</v>
      </c>
      <c r="E297" s="5">
        <v>23.23</v>
      </c>
      <c r="F297" s="4">
        <v>12</v>
      </c>
      <c r="G297" s="5">
        <v>31.58</v>
      </c>
      <c r="H297" s="4">
        <v>0</v>
      </c>
    </row>
    <row r="298" spans="1:8" x14ac:dyDescent="0.2">
      <c r="A298" s="2" t="s">
        <v>38</v>
      </c>
      <c r="B298" s="4">
        <v>2</v>
      </c>
      <c r="C298" s="5">
        <v>1.03</v>
      </c>
      <c r="D298" s="4">
        <v>2</v>
      </c>
      <c r="E298" s="5">
        <v>1.29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39</v>
      </c>
      <c r="B299" s="4">
        <v>8</v>
      </c>
      <c r="C299" s="5">
        <v>4.0999999999999996</v>
      </c>
      <c r="D299" s="4">
        <v>8</v>
      </c>
      <c r="E299" s="5">
        <v>5.16</v>
      </c>
      <c r="F299" s="4">
        <v>0</v>
      </c>
      <c r="G299" s="5">
        <v>0</v>
      </c>
      <c r="H299" s="4">
        <v>0</v>
      </c>
    </row>
    <row r="300" spans="1:8" x14ac:dyDescent="0.2">
      <c r="A300" s="2" t="s">
        <v>40</v>
      </c>
      <c r="B300" s="4">
        <v>8</v>
      </c>
      <c r="C300" s="5">
        <v>4.0999999999999996</v>
      </c>
      <c r="D300" s="4">
        <v>6</v>
      </c>
      <c r="E300" s="5">
        <v>3.87</v>
      </c>
      <c r="F300" s="4">
        <v>2</v>
      </c>
      <c r="G300" s="5">
        <v>5.26</v>
      </c>
      <c r="H300" s="4">
        <v>0</v>
      </c>
    </row>
    <row r="301" spans="1:8" x14ac:dyDescent="0.2">
      <c r="A301" s="2" t="s">
        <v>41</v>
      </c>
      <c r="B301" s="4">
        <v>14</v>
      </c>
      <c r="C301" s="5">
        <v>7.18</v>
      </c>
      <c r="D301" s="4">
        <v>14</v>
      </c>
      <c r="E301" s="5">
        <v>9.0299999999999994</v>
      </c>
      <c r="F301" s="4">
        <v>0</v>
      </c>
      <c r="G301" s="5">
        <v>0</v>
      </c>
      <c r="H301" s="4">
        <v>0</v>
      </c>
    </row>
    <row r="302" spans="1:8" x14ac:dyDescent="0.2">
      <c r="A302" s="2" t="s">
        <v>42</v>
      </c>
      <c r="B302" s="4">
        <v>25</v>
      </c>
      <c r="C302" s="5">
        <v>12.82</v>
      </c>
      <c r="D302" s="4">
        <v>23</v>
      </c>
      <c r="E302" s="5">
        <v>14.84</v>
      </c>
      <c r="F302" s="4">
        <v>2</v>
      </c>
      <c r="G302" s="5">
        <v>5.26</v>
      </c>
      <c r="H302" s="4">
        <v>0</v>
      </c>
    </row>
    <row r="303" spans="1:8" x14ac:dyDescent="0.2">
      <c r="A303" s="2" t="s">
        <v>43</v>
      </c>
      <c r="B303" s="4">
        <v>15</v>
      </c>
      <c r="C303" s="5">
        <v>7.69</v>
      </c>
      <c r="D303" s="4">
        <v>11</v>
      </c>
      <c r="E303" s="5">
        <v>7.1</v>
      </c>
      <c r="F303" s="4">
        <v>3</v>
      </c>
      <c r="G303" s="5">
        <v>7.89</v>
      </c>
      <c r="H303" s="4">
        <v>0</v>
      </c>
    </row>
    <row r="304" spans="1:8" x14ac:dyDescent="0.2">
      <c r="A304" s="2" t="s">
        <v>44</v>
      </c>
      <c r="B304" s="4">
        <v>6</v>
      </c>
      <c r="C304" s="5">
        <v>3.08</v>
      </c>
      <c r="D304" s="4">
        <v>5</v>
      </c>
      <c r="E304" s="5">
        <v>3.23</v>
      </c>
      <c r="F304" s="4">
        <v>1</v>
      </c>
      <c r="G304" s="5">
        <v>2.63</v>
      </c>
      <c r="H304" s="4">
        <v>0</v>
      </c>
    </row>
    <row r="305" spans="1:8" x14ac:dyDescent="0.2">
      <c r="A305" s="2" t="s">
        <v>45</v>
      </c>
      <c r="B305" s="4">
        <v>11</v>
      </c>
      <c r="C305" s="5">
        <v>5.64</v>
      </c>
      <c r="D305" s="4">
        <v>9</v>
      </c>
      <c r="E305" s="5">
        <v>5.81</v>
      </c>
      <c r="F305" s="4">
        <v>1</v>
      </c>
      <c r="G305" s="5">
        <v>2.63</v>
      </c>
      <c r="H305" s="4">
        <v>1</v>
      </c>
    </row>
    <row r="306" spans="1:8" x14ac:dyDescent="0.2">
      <c r="A306" s="1" t="s">
        <v>19</v>
      </c>
      <c r="B306" s="4">
        <v>225</v>
      </c>
      <c r="C306" s="5">
        <v>100.01</v>
      </c>
      <c r="D306" s="4">
        <v>169</v>
      </c>
      <c r="E306" s="5">
        <v>100.01</v>
      </c>
      <c r="F306" s="4">
        <v>51</v>
      </c>
      <c r="G306" s="5">
        <v>99.97999999999999</v>
      </c>
      <c r="H306" s="4">
        <v>1</v>
      </c>
    </row>
    <row r="307" spans="1:8" x14ac:dyDescent="0.2">
      <c r="A307" s="2" t="s">
        <v>31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32</v>
      </c>
      <c r="B308" s="4">
        <v>35</v>
      </c>
      <c r="C308" s="5">
        <v>15.56</v>
      </c>
      <c r="D308" s="4">
        <v>21</v>
      </c>
      <c r="E308" s="5">
        <v>12.43</v>
      </c>
      <c r="F308" s="4">
        <v>14</v>
      </c>
      <c r="G308" s="5">
        <v>27.45</v>
      </c>
      <c r="H308" s="4">
        <v>0</v>
      </c>
    </row>
    <row r="309" spans="1:8" x14ac:dyDescent="0.2">
      <c r="A309" s="2" t="s">
        <v>33</v>
      </c>
      <c r="B309" s="4">
        <v>13</v>
      </c>
      <c r="C309" s="5">
        <v>5.78</v>
      </c>
      <c r="D309" s="4">
        <v>7</v>
      </c>
      <c r="E309" s="5">
        <v>4.1399999999999997</v>
      </c>
      <c r="F309" s="4">
        <v>6</v>
      </c>
      <c r="G309" s="5">
        <v>11.76</v>
      </c>
      <c r="H309" s="4">
        <v>0</v>
      </c>
    </row>
    <row r="310" spans="1:8" x14ac:dyDescent="0.2">
      <c r="A310" s="2" t="s">
        <v>34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35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36</v>
      </c>
      <c r="B312" s="4">
        <v>5</v>
      </c>
      <c r="C312" s="5">
        <v>2.2200000000000002</v>
      </c>
      <c r="D312" s="4">
        <v>0</v>
      </c>
      <c r="E312" s="5">
        <v>0</v>
      </c>
      <c r="F312" s="4">
        <v>5</v>
      </c>
      <c r="G312" s="5">
        <v>9.8000000000000007</v>
      </c>
      <c r="H312" s="4">
        <v>0</v>
      </c>
    </row>
    <row r="313" spans="1:8" x14ac:dyDescent="0.2">
      <c r="A313" s="2" t="s">
        <v>37</v>
      </c>
      <c r="B313" s="4">
        <v>63</v>
      </c>
      <c r="C313" s="5">
        <v>28</v>
      </c>
      <c r="D313" s="4">
        <v>48</v>
      </c>
      <c r="E313" s="5">
        <v>28.4</v>
      </c>
      <c r="F313" s="4">
        <v>15</v>
      </c>
      <c r="G313" s="5">
        <v>29.41</v>
      </c>
      <c r="H313" s="4">
        <v>0</v>
      </c>
    </row>
    <row r="314" spans="1:8" x14ac:dyDescent="0.2">
      <c r="A314" s="2" t="s">
        <v>38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39</v>
      </c>
      <c r="B315" s="4">
        <v>15</v>
      </c>
      <c r="C315" s="5">
        <v>6.67</v>
      </c>
      <c r="D315" s="4">
        <v>15</v>
      </c>
      <c r="E315" s="5">
        <v>8.8800000000000008</v>
      </c>
      <c r="F315" s="4">
        <v>0</v>
      </c>
      <c r="G315" s="5">
        <v>0</v>
      </c>
      <c r="H315" s="4">
        <v>0</v>
      </c>
    </row>
    <row r="316" spans="1:8" x14ac:dyDescent="0.2">
      <c r="A316" s="2" t="s">
        <v>40</v>
      </c>
      <c r="B316" s="4">
        <v>8</v>
      </c>
      <c r="C316" s="5">
        <v>3.56</v>
      </c>
      <c r="D316" s="4">
        <v>7</v>
      </c>
      <c r="E316" s="5">
        <v>4.1399999999999997</v>
      </c>
      <c r="F316" s="4">
        <v>1</v>
      </c>
      <c r="G316" s="5">
        <v>1.96</v>
      </c>
      <c r="H316" s="4">
        <v>0</v>
      </c>
    </row>
    <row r="317" spans="1:8" x14ac:dyDescent="0.2">
      <c r="A317" s="2" t="s">
        <v>41</v>
      </c>
      <c r="B317" s="4">
        <v>31</v>
      </c>
      <c r="C317" s="5">
        <v>13.78</v>
      </c>
      <c r="D317" s="4">
        <v>29</v>
      </c>
      <c r="E317" s="5">
        <v>17.16</v>
      </c>
      <c r="F317" s="4">
        <v>2</v>
      </c>
      <c r="G317" s="5">
        <v>3.92</v>
      </c>
      <c r="H317" s="4">
        <v>0</v>
      </c>
    </row>
    <row r="318" spans="1:8" x14ac:dyDescent="0.2">
      <c r="A318" s="2" t="s">
        <v>42</v>
      </c>
      <c r="B318" s="4">
        <v>31</v>
      </c>
      <c r="C318" s="5">
        <v>13.78</v>
      </c>
      <c r="D318" s="4">
        <v>27</v>
      </c>
      <c r="E318" s="5">
        <v>15.98</v>
      </c>
      <c r="F318" s="4">
        <v>4</v>
      </c>
      <c r="G318" s="5">
        <v>7.84</v>
      </c>
      <c r="H318" s="4">
        <v>0</v>
      </c>
    </row>
    <row r="319" spans="1:8" x14ac:dyDescent="0.2">
      <c r="A319" s="2" t="s">
        <v>43</v>
      </c>
      <c r="B319" s="4">
        <v>7</v>
      </c>
      <c r="C319" s="5">
        <v>3.11</v>
      </c>
      <c r="D319" s="4">
        <v>4</v>
      </c>
      <c r="E319" s="5">
        <v>2.37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44</v>
      </c>
      <c r="B320" s="4">
        <v>10</v>
      </c>
      <c r="C320" s="5">
        <v>4.4400000000000004</v>
      </c>
      <c r="D320" s="4">
        <v>6</v>
      </c>
      <c r="E320" s="5">
        <v>3.55</v>
      </c>
      <c r="F320" s="4">
        <v>3</v>
      </c>
      <c r="G320" s="5">
        <v>5.88</v>
      </c>
      <c r="H320" s="4">
        <v>0</v>
      </c>
    </row>
    <row r="321" spans="1:8" x14ac:dyDescent="0.2">
      <c r="A321" s="2" t="s">
        <v>45</v>
      </c>
      <c r="B321" s="4">
        <v>7</v>
      </c>
      <c r="C321" s="5">
        <v>3.11</v>
      </c>
      <c r="D321" s="4">
        <v>5</v>
      </c>
      <c r="E321" s="5">
        <v>2.96</v>
      </c>
      <c r="F321" s="4">
        <v>1</v>
      </c>
      <c r="G321" s="5">
        <v>1.96</v>
      </c>
      <c r="H321" s="4">
        <v>1</v>
      </c>
    </row>
    <row r="322" spans="1:8" x14ac:dyDescent="0.2">
      <c r="A322" s="1" t="s">
        <v>20</v>
      </c>
      <c r="B322" s="4">
        <v>265</v>
      </c>
      <c r="C322" s="5">
        <v>99.989999999999981</v>
      </c>
      <c r="D322" s="4">
        <v>198</v>
      </c>
      <c r="E322" s="5">
        <v>100.02000000000001</v>
      </c>
      <c r="F322" s="4">
        <v>62</v>
      </c>
      <c r="G322" s="5">
        <v>99.990000000000009</v>
      </c>
      <c r="H322" s="4">
        <v>2</v>
      </c>
    </row>
    <row r="323" spans="1:8" x14ac:dyDescent="0.2">
      <c r="A323" s="2" t="s">
        <v>31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32</v>
      </c>
      <c r="B324" s="4">
        <v>66</v>
      </c>
      <c r="C324" s="5">
        <v>24.91</v>
      </c>
      <c r="D324" s="4">
        <v>44</v>
      </c>
      <c r="E324" s="5">
        <v>22.22</v>
      </c>
      <c r="F324" s="4">
        <v>22</v>
      </c>
      <c r="G324" s="5">
        <v>35.479999999999997</v>
      </c>
      <c r="H324" s="4">
        <v>0</v>
      </c>
    </row>
    <row r="325" spans="1:8" x14ac:dyDescent="0.2">
      <c r="A325" s="2" t="s">
        <v>33</v>
      </c>
      <c r="B325" s="4">
        <v>18</v>
      </c>
      <c r="C325" s="5">
        <v>6.79</v>
      </c>
      <c r="D325" s="4">
        <v>9</v>
      </c>
      <c r="E325" s="5">
        <v>4.55</v>
      </c>
      <c r="F325" s="4">
        <v>9</v>
      </c>
      <c r="G325" s="5">
        <v>14.52</v>
      </c>
      <c r="H325" s="4">
        <v>0</v>
      </c>
    </row>
    <row r="326" spans="1:8" x14ac:dyDescent="0.2">
      <c r="A326" s="2" t="s">
        <v>34</v>
      </c>
      <c r="B326" s="4">
        <v>3</v>
      </c>
      <c r="C326" s="5">
        <v>1.1299999999999999</v>
      </c>
      <c r="D326" s="4">
        <v>0</v>
      </c>
      <c r="E326" s="5">
        <v>0</v>
      </c>
      <c r="F326" s="4">
        <v>2</v>
      </c>
      <c r="G326" s="5">
        <v>3.23</v>
      </c>
      <c r="H326" s="4">
        <v>0</v>
      </c>
    </row>
    <row r="327" spans="1:8" x14ac:dyDescent="0.2">
      <c r="A327" s="2" t="s">
        <v>35</v>
      </c>
      <c r="B327" s="4">
        <v>1</v>
      </c>
      <c r="C327" s="5">
        <v>0.38</v>
      </c>
      <c r="D327" s="4">
        <v>0</v>
      </c>
      <c r="E327" s="5">
        <v>0</v>
      </c>
      <c r="F327" s="4">
        <v>1</v>
      </c>
      <c r="G327" s="5">
        <v>1.61</v>
      </c>
      <c r="H327" s="4">
        <v>0</v>
      </c>
    </row>
    <row r="328" spans="1:8" x14ac:dyDescent="0.2">
      <c r="A328" s="2" t="s">
        <v>36</v>
      </c>
      <c r="B328" s="4">
        <v>2</v>
      </c>
      <c r="C328" s="5">
        <v>0.75</v>
      </c>
      <c r="D328" s="4">
        <v>1</v>
      </c>
      <c r="E328" s="5">
        <v>0.51</v>
      </c>
      <c r="F328" s="4">
        <v>1</v>
      </c>
      <c r="G328" s="5">
        <v>1.61</v>
      </c>
      <c r="H328" s="4">
        <v>0</v>
      </c>
    </row>
    <row r="329" spans="1:8" x14ac:dyDescent="0.2">
      <c r="A329" s="2" t="s">
        <v>37</v>
      </c>
      <c r="B329" s="4">
        <v>79</v>
      </c>
      <c r="C329" s="5">
        <v>29.81</v>
      </c>
      <c r="D329" s="4">
        <v>64</v>
      </c>
      <c r="E329" s="5">
        <v>32.32</v>
      </c>
      <c r="F329" s="4">
        <v>14</v>
      </c>
      <c r="G329" s="5">
        <v>22.58</v>
      </c>
      <c r="H329" s="4">
        <v>1</v>
      </c>
    </row>
    <row r="330" spans="1:8" x14ac:dyDescent="0.2">
      <c r="A330" s="2" t="s">
        <v>38</v>
      </c>
      <c r="B330" s="4">
        <v>2</v>
      </c>
      <c r="C330" s="5">
        <v>0.75</v>
      </c>
      <c r="D330" s="4">
        <v>2</v>
      </c>
      <c r="E330" s="5">
        <v>1.01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39</v>
      </c>
      <c r="B331" s="4">
        <v>8</v>
      </c>
      <c r="C331" s="5">
        <v>3.02</v>
      </c>
      <c r="D331" s="4">
        <v>4</v>
      </c>
      <c r="E331" s="5">
        <v>2.02</v>
      </c>
      <c r="F331" s="4">
        <v>4</v>
      </c>
      <c r="G331" s="5">
        <v>6.45</v>
      </c>
      <c r="H331" s="4">
        <v>0</v>
      </c>
    </row>
    <row r="332" spans="1:8" x14ac:dyDescent="0.2">
      <c r="A332" s="2" t="s">
        <v>40</v>
      </c>
      <c r="B332" s="4">
        <v>4</v>
      </c>
      <c r="C332" s="5">
        <v>1.51</v>
      </c>
      <c r="D332" s="4">
        <v>3</v>
      </c>
      <c r="E332" s="5">
        <v>1.52</v>
      </c>
      <c r="F332" s="4">
        <v>1</v>
      </c>
      <c r="G332" s="5">
        <v>1.61</v>
      </c>
      <c r="H332" s="4">
        <v>0</v>
      </c>
    </row>
    <row r="333" spans="1:8" x14ac:dyDescent="0.2">
      <c r="A333" s="2" t="s">
        <v>41</v>
      </c>
      <c r="B333" s="4">
        <v>25</v>
      </c>
      <c r="C333" s="5">
        <v>9.43</v>
      </c>
      <c r="D333" s="4">
        <v>24</v>
      </c>
      <c r="E333" s="5">
        <v>12.12</v>
      </c>
      <c r="F333" s="4">
        <v>1</v>
      </c>
      <c r="G333" s="5">
        <v>1.61</v>
      </c>
      <c r="H333" s="4">
        <v>0</v>
      </c>
    </row>
    <row r="334" spans="1:8" x14ac:dyDescent="0.2">
      <c r="A334" s="2" t="s">
        <v>42</v>
      </c>
      <c r="B334" s="4">
        <v>32</v>
      </c>
      <c r="C334" s="5">
        <v>12.08</v>
      </c>
      <c r="D334" s="4">
        <v>29</v>
      </c>
      <c r="E334" s="5">
        <v>14.65</v>
      </c>
      <c r="F334" s="4">
        <v>2</v>
      </c>
      <c r="G334" s="5">
        <v>3.23</v>
      </c>
      <c r="H334" s="4">
        <v>1</v>
      </c>
    </row>
    <row r="335" spans="1:8" x14ac:dyDescent="0.2">
      <c r="A335" s="2" t="s">
        <v>43</v>
      </c>
      <c r="B335" s="4">
        <v>5</v>
      </c>
      <c r="C335" s="5">
        <v>1.89</v>
      </c>
      <c r="D335" s="4">
        <v>4</v>
      </c>
      <c r="E335" s="5">
        <v>2.02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44</v>
      </c>
      <c r="B336" s="4">
        <v>10</v>
      </c>
      <c r="C336" s="5">
        <v>3.77</v>
      </c>
      <c r="D336" s="4">
        <v>9</v>
      </c>
      <c r="E336" s="5">
        <v>4.55</v>
      </c>
      <c r="F336" s="4">
        <v>1</v>
      </c>
      <c r="G336" s="5">
        <v>1.61</v>
      </c>
      <c r="H336" s="4">
        <v>0</v>
      </c>
    </row>
    <row r="337" spans="1:8" x14ac:dyDescent="0.2">
      <c r="A337" s="2" t="s">
        <v>45</v>
      </c>
      <c r="B337" s="4">
        <v>10</v>
      </c>
      <c r="C337" s="5">
        <v>3.77</v>
      </c>
      <c r="D337" s="4">
        <v>5</v>
      </c>
      <c r="E337" s="5">
        <v>2.5299999999999998</v>
      </c>
      <c r="F337" s="4">
        <v>4</v>
      </c>
      <c r="G337" s="5">
        <v>6.45</v>
      </c>
      <c r="H337" s="4">
        <v>0</v>
      </c>
    </row>
    <row r="338" spans="1:8" x14ac:dyDescent="0.2">
      <c r="A338" s="1" t="s">
        <v>21</v>
      </c>
      <c r="B338" s="4">
        <v>414</v>
      </c>
      <c r="C338" s="5">
        <v>100.01</v>
      </c>
      <c r="D338" s="4">
        <v>278</v>
      </c>
      <c r="E338" s="5">
        <v>100.00999999999999</v>
      </c>
      <c r="F338" s="4">
        <v>130</v>
      </c>
      <c r="G338" s="5">
        <v>100.01</v>
      </c>
      <c r="H338" s="4">
        <v>2</v>
      </c>
    </row>
    <row r="339" spans="1:8" x14ac:dyDescent="0.2">
      <c r="A339" s="2" t="s">
        <v>31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32</v>
      </c>
      <c r="B340" s="4">
        <v>70</v>
      </c>
      <c r="C340" s="5">
        <v>16.91</v>
      </c>
      <c r="D340" s="4">
        <v>52</v>
      </c>
      <c r="E340" s="5">
        <v>18.71</v>
      </c>
      <c r="F340" s="4">
        <v>18</v>
      </c>
      <c r="G340" s="5">
        <v>13.85</v>
      </c>
      <c r="H340" s="4">
        <v>0</v>
      </c>
    </row>
    <row r="341" spans="1:8" x14ac:dyDescent="0.2">
      <c r="A341" s="2" t="s">
        <v>33</v>
      </c>
      <c r="B341" s="4">
        <v>60</v>
      </c>
      <c r="C341" s="5">
        <v>14.49</v>
      </c>
      <c r="D341" s="4">
        <v>30</v>
      </c>
      <c r="E341" s="5">
        <v>10.79</v>
      </c>
      <c r="F341" s="4">
        <v>30</v>
      </c>
      <c r="G341" s="5">
        <v>23.08</v>
      </c>
      <c r="H341" s="4">
        <v>0</v>
      </c>
    </row>
    <row r="342" spans="1:8" x14ac:dyDescent="0.2">
      <c r="A342" s="2" t="s">
        <v>34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35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2">
      <c r="A344" s="2" t="s">
        <v>36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2">
      <c r="A345" s="2" t="s">
        <v>37</v>
      </c>
      <c r="B345" s="4">
        <v>134</v>
      </c>
      <c r="C345" s="5">
        <v>32.369999999999997</v>
      </c>
      <c r="D345" s="4">
        <v>87</v>
      </c>
      <c r="E345" s="5">
        <v>31.29</v>
      </c>
      <c r="F345" s="4">
        <v>46</v>
      </c>
      <c r="G345" s="5">
        <v>35.380000000000003</v>
      </c>
      <c r="H345" s="4">
        <v>1</v>
      </c>
    </row>
    <row r="346" spans="1:8" x14ac:dyDescent="0.2">
      <c r="A346" s="2" t="s">
        <v>38</v>
      </c>
      <c r="B346" s="4">
        <v>1</v>
      </c>
      <c r="C346" s="5">
        <v>0.24</v>
      </c>
      <c r="D346" s="4">
        <v>1</v>
      </c>
      <c r="E346" s="5">
        <v>0.36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39</v>
      </c>
      <c r="B347" s="4">
        <v>23</v>
      </c>
      <c r="C347" s="5">
        <v>5.56</v>
      </c>
      <c r="D347" s="4">
        <v>14</v>
      </c>
      <c r="E347" s="5">
        <v>5.04</v>
      </c>
      <c r="F347" s="4">
        <v>9</v>
      </c>
      <c r="G347" s="5">
        <v>6.92</v>
      </c>
      <c r="H347" s="4">
        <v>0</v>
      </c>
    </row>
    <row r="348" spans="1:8" x14ac:dyDescent="0.2">
      <c r="A348" s="2" t="s">
        <v>40</v>
      </c>
      <c r="B348" s="4">
        <v>10</v>
      </c>
      <c r="C348" s="5">
        <v>2.42</v>
      </c>
      <c r="D348" s="4">
        <v>7</v>
      </c>
      <c r="E348" s="5">
        <v>2.52</v>
      </c>
      <c r="F348" s="4">
        <v>3</v>
      </c>
      <c r="G348" s="5">
        <v>2.31</v>
      </c>
      <c r="H348" s="4">
        <v>0</v>
      </c>
    </row>
    <row r="349" spans="1:8" x14ac:dyDescent="0.2">
      <c r="A349" s="2" t="s">
        <v>41</v>
      </c>
      <c r="B349" s="4">
        <v>37</v>
      </c>
      <c r="C349" s="5">
        <v>8.94</v>
      </c>
      <c r="D349" s="4">
        <v>31</v>
      </c>
      <c r="E349" s="5">
        <v>11.15</v>
      </c>
      <c r="F349" s="4">
        <v>6</v>
      </c>
      <c r="G349" s="5">
        <v>4.62</v>
      </c>
      <c r="H349" s="4">
        <v>0</v>
      </c>
    </row>
    <row r="350" spans="1:8" x14ac:dyDescent="0.2">
      <c r="A350" s="2" t="s">
        <v>42</v>
      </c>
      <c r="B350" s="4">
        <v>39</v>
      </c>
      <c r="C350" s="5">
        <v>9.42</v>
      </c>
      <c r="D350" s="4">
        <v>34</v>
      </c>
      <c r="E350" s="5">
        <v>12.23</v>
      </c>
      <c r="F350" s="4">
        <v>5</v>
      </c>
      <c r="G350" s="5">
        <v>3.85</v>
      </c>
      <c r="H350" s="4">
        <v>0</v>
      </c>
    </row>
    <row r="351" spans="1:8" x14ac:dyDescent="0.2">
      <c r="A351" s="2" t="s">
        <v>43</v>
      </c>
      <c r="B351" s="4">
        <v>15</v>
      </c>
      <c r="C351" s="5">
        <v>3.62</v>
      </c>
      <c r="D351" s="4">
        <v>9</v>
      </c>
      <c r="E351" s="5">
        <v>3.24</v>
      </c>
      <c r="F351" s="4">
        <v>1</v>
      </c>
      <c r="G351" s="5">
        <v>0.77</v>
      </c>
      <c r="H351" s="4">
        <v>1</v>
      </c>
    </row>
    <row r="352" spans="1:8" x14ac:dyDescent="0.2">
      <c r="A352" s="2" t="s">
        <v>44</v>
      </c>
      <c r="B352" s="4">
        <v>12</v>
      </c>
      <c r="C352" s="5">
        <v>2.9</v>
      </c>
      <c r="D352" s="4">
        <v>8</v>
      </c>
      <c r="E352" s="5">
        <v>2.88</v>
      </c>
      <c r="F352" s="4">
        <v>4</v>
      </c>
      <c r="G352" s="5">
        <v>3.08</v>
      </c>
      <c r="H352" s="4">
        <v>0</v>
      </c>
    </row>
    <row r="353" spans="1:8" x14ac:dyDescent="0.2">
      <c r="A353" s="2" t="s">
        <v>45</v>
      </c>
      <c r="B353" s="4">
        <v>13</v>
      </c>
      <c r="C353" s="5">
        <v>3.14</v>
      </c>
      <c r="D353" s="4">
        <v>5</v>
      </c>
      <c r="E353" s="5">
        <v>1.8</v>
      </c>
      <c r="F353" s="4">
        <v>8</v>
      </c>
      <c r="G353" s="5">
        <v>6.15</v>
      </c>
      <c r="H353" s="4">
        <v>0</v>
      </c>
    </row>
    <row r="354" spans="1:8" x14ac:dyDescent="0.2">
      <c r="A354" s="1" t="s">
        <v>22</v>
      </c>
      <c r="B354" s="4">
        <v>287</v>
      </c>
      <c r="C354" s="5">
        <v>99.97999999999999</v>
      </c>
      <c r="D354" s="4">
        <v>219</v>
      </c>
      <c r="E354" s="5">
        <v>99.999999999999986</v>
      </c>
      <c r="F354" s="4">
        <v>67</v>
      </c>
      <c r="G354" s="5">
        <v>99.999999999999972</v>
      </c>
      <c r="H354" s="4">
        <v>0</v>
      </c>
    </row>
    <row r="355" spans="1:8" x14ac:dyDescent="0.2">
      <c r="A355" s="2" t="s">
        <v>31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32</v>
      </c>
      <c r="B356" s="4">
        <v>102</v>
      </c>
      <c r="C356" s="5">
        <v>35.54</v>
      </c>
      <c r="D356" s="4">
        <v>71</v>
      </c>
      <c r="E356" s="5">
        <v>32.42</v>
      </c>
      <c r="F356" s="4">
        <v>31</v>
      </c>
      <c r="G356" s="5">
        <v>46.27</v>
      </c>
      <c r="H356" s="4">
        <v>0</v>
      </c>
    </row>
    <row r="357" spans="1:8" x14ac:dyDescent="0.2">
      <c r="A357" s="2" t="s">
        <v>33</v>
      </c>
      <c r="B357" s="4">
        <v>19</v>
      </c>
      <c r="C357" s="5">
        <v>6.62</v>
      </c>
      <c r="D357" s="4">
        <v>7</v>
      </c>
      <c r="E357" s="5">
        <v>3.2</v>
      </c>
      <c r="F357" s="4">
        <v>12</v>
      </c>
      <c r="G357" s="5">
        <v>17.91</v>
      </c>
      <c r="H357" s="4">
        <v>0</v>
      </c>
    </row>
    <row r="358" spans="1:8" x14ac:dyDescent="0.2">
      <c r="A358" s="2" t="s">
        <v>34</v>
      </c>
      <c r="B358" s="4">
        <v>1</v>
      </c>
      <c r="C358" s="5">
        <v>0.35</v>
      </c>
      <c r="D358" s="4">
        <v>0</v>
      </c>
      <c r="E358" s="5">
        <v>0</v>
      </c>
      <c r="F358" s="4">
        <v>1</v>
      </c>
      <c r="G358" s="5">
        <v>1.49</v>
      </c>
      <c r="H358" s="4">
        <v>0</v>
      </c>
    </row>
    <row r="359" spans="1:8" x14ac:dyDescent="0.2">
      <c r="A359" s="2" t="s">
        <v>35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36</v>
      </c>
      <c r="B360" s="4">
        <v>4</v>
      </c>
      <c r="C360" s="5">
        <v>1.39</v>
      </c>
      <c r="D360" s="4">
        <v>2</v>
      </c>
      <c r="E360" s="5">
        <v>0.91</v>
      </c>
      <c r="F360" s="4">
        <v>2</v>
      </c>
      <c r="G360" s="5">
        <v>2.99</v>
      </c>
      <c r="H360" s="4">
        <v>0</v>
      </c>
    </row>
    <row r="361" spans="1:8" x14ac:dyDescent="0.2">
      <c r="A361" s="2" t="s">
        <v>37</v>
      </c>
      <c r="B361" s="4">
        <v>62</v>
      </c>
      <c r="C361" s="5">
        <v>21.6</v>
      </c>
      <c r="D361" s="4">
        <v>54</v>
      </c>
      <c r="E361" s="5">
        <v>24.66</v>
      </c>
      <c r="F361" s="4">
        <v>8</v>
      </c>
      <c r="G361" s="5">
        <v>11.94</v>
      </c>
      <c r="H361" s="4">
        <v>0</v>
      </c>
    </row>
    <row r="362" spans="1:8" x14ac:dyDescent="0.2">
      <c r="A362" s="2" t="s">
        <v>38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39</v>
      </c>
      <c r="B363" s="4">
        <v>4</v>
      </c>
      <c r="C363" s="5">
        <v>1.39</v>
      </c>
      <c r="D363" s="4">
        <v>3</v>
      </c>
      <c r="E363" s="5">
        <v>1.37</v>
      </c>
      <c r="F363" s="4">
        <v>1</v>
      </c>
      <c r="G363" s="5">
        <v>1.49</v>
      </c>
      <c r="H363" s="4">
        <v>0</v>
      </c>
    </row>
    <row r="364" spans="1:8" x14ac:dyDescent="0.2">
      <c r="A364" s="2" t="s">
        <v>40</v>
      </c>
      <c r="B364" s="4">
        <v>5</v>
      </c>
      <c r="C364" s="5">
        <v>1.74</v>
      </c>
      <c r="D364" s="4">
        <v>2</v>
      </c>
      <c r="E364" s="5">
        <v>0.91</v>
      </c>
      <c r="F364" s="4">
        <v>2</v>
      </c>
      <c r="G364" s="5">
        <v>2.99</v>
      </c>
      <c r="H364" s="4">
        <v>0</v>
      </c>
    </row>
    <row r="365" spans="1:8" x14ac:dyDescent="0.2">
      <c r="A365" s="2" t="s">
        <v>41</v>
      </c>
      <c r="B365" s="4">
        <v>31</v>
      </c>
      <c r="C365" s="5">
        <v>10.8</v>
      </c>
      <c r="D365" s="4">
        <v>28</v>
      </c>
      <c r="E365" s="5">
        <v>12.79</v>
      </c>
      <c r="F365" s="4">
        <v>3</v>
      </c>
      <c r="G365" s="5">
        <v>4.4800000000000004</v>
      </c>
      <c r="H365" s="4">
        <v>0</v>
      </c>
    </row>
    <row r="366" spans="1:8" x14ac:dyDescent="0.2">
      <c r="A366" s="2" t="s">
        <v>42</v>
      </c>
      <c r="B366" s="4">
        <v>30</v>
      </c>
      <c r="C366" s="5">
        <v>10.45</v>
      </c>
      <c r="D366" s="4">
        <v>29</v>
      </c>
      <c r="E366" s="5">
        <v>13.24</v>
      </c>
      <c r="F366" s="4">
        <v>1</v>
      </c>
      <c r="G366" s="5">
        <v>1.49</v>
      </c>
      <c r="H366" s="4">
        <v>0</v>
      </c>
    </row>
    <row r="367" spans="1:8" x14ac:dyDescent="0.2">
      <c r="A367" s="2" t="s">
        <v>43</v>
      </c>
      <c r="B367" s="4">
        <v>14</v>
      </c>
      <c r="C367" s="5">
        <v>4.88</v>
      </c>
      <c r="D367" s="4">
        <v>14</v>
      </c>
      <c r="E367" s="5">
        <v>6.39</v>
      </c>
      <c r="F367" s="4">
        <v>0</v>
      </c>
      <c r="G367" s="5">
        <v>0</v>
      </c>
      <c r="H367" s="4">
        <v>0</v>
      </c>
    </row>
    <row r="368" spans="1:8" x14ac:dyDescent="0.2">
      <c r="A368" s="2" t="s">
        <v>44</v>
      </c>
      <c r="B368" s="4">
        <v>10</v>
      </c>
      <c r="C368" s="5">
        <v>3.48</v>
      </c>
      <c r="D368" s="4">
        <v>5</v>
      </c>
      <c r="E368" s="5">
        <v>2.2799999999999998</v>
      </c>
      <c r="F368" s="4">
        <v>5</v>
      </c>
      <c r="G368" s="5">
        <v>7.46</v>
      </c>
      <c r="H368" s="4">
        <v>0</v>
      </c>
    </row>
    <row r="369" spans="1:8" x14ac:dyDescent="0.2">
      <c r="A369" s="2" t="s">
        <v>45</v>
      </c>
      <c r="B369" s="4">
        <v>5</v>
      </c>
      <c r="C369" s="5">
        <v>1.74</v>
      </c>
      <c r="D369" s="4">
        <v>4</v>
      </c>
      <c r="E369" s="5">
        <v>1.83</v>
      </c>
      <c r="F369" s="4">
        <v>1</v>
      </c>
      <c r="G369" s="5">
        <v>1.49</v>
      </c>
      <c r="H369" s="4">
        <v>0</v>
      </c>
    </row>
    <row r="370" spans="1:8" x14ac:dyDescent="0.2">
      <c r="A370" s="1" t="s">
        <v>23</v>
      </c>
      <c r="B370" s="4">
        <v>626</v>
      </c>
      <c r="C370" s="5">
        <v>100.00000000000001</v>
      </c>
      <c r="D370" s="4">
        <v>412</v>
      </c>
      <c r="E370" s="5">
        <v>99.989999999999981</v>
      </c>
      <c r="F370" s="4">
        <v>200</v>
      </c>
      <c r="G370" s="5">
        <v>100</v>
      </c>
      <c r="H370" s="4">
        <v>1</v>
      </c>
    </row>
    <row r="371" spans="1:8" x14ac:dyDescent="0.2">
      <c r="A371" s="2" t="s">
        <v>31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32</v>
      </c>
      <c r="B372" s="4">
        <v>96</v>
      </c>
      <c r="C372" s="5">
        <v>15.34</v>
      </c>
      <c r="D372" s="4">
        <v>55</v>
      </c>
      <c r="E372" s="5">
        <v>13.35</v>
      </c>
      <c r="F372" s="4">
        <v>41</v>
      </c>
      <c r="G372" s="5">
        <v>20.5</v>
      </c>
      <c r="H372" s="4">
        <v>0</v>
      </c>
    </row>
    <row r="373" spans="1:8" x14ac:dyDescent="0.2">
      <c r="A373" s="2" t="s">
        <v>33</v>
      </c>
      <c r="B373" s="4">
        <v>41</v>
      </c>
      <c r="C373" s="5">
        <v>6.55</v>
      </c>
      <c r="D373" s="4">
        <v>19</v>
      </c>
      <c r="E373" s="5">
        <v>4.6100000000000003</v>
      </c>
      <c r="F373" s="4">
        <v>22</v>
      </c>
      <c r="G373" s="5">
        <v>11</v>
      </c>
      <c r="H373" s="4">
        <v>0</v>
      </c>
    </row>
    <row r="374" spans="1:8" x14ac:dyDescent="0.2">
      <c r="A374" s="2" t="s">
        <v>34</v>
      </c>
      <c r="B374" s="4">
        <v>3</v>
      </c>
      <c r="C374" s="5">
        <v>0.48</v>
      </c>
      <c r="D374" s="4">
        <v>0</v>
      </c>
      <c r="E374" s="5">
        <v>0</v>
      </c>
      <c r="F374" s="4">
        <v>1</v>
      </c>
      <c r="G374" s="5">
        <v>0.5</v>
      </c>
      <c r="H374" s="4">
        <v>0</v>
      </c>
    </row>
    <row r="375" spans="1:8" x14ac:dyDescent="0.2">
      <c r="A375" s="2" t="s">
        <v>35</v>
      </c>
      <c r="B375" s="4">
        <v>3</v>
      </c>
      <c r="C375" s="5">
        <v>0.48</v>
      </c>
      <c r="D375" s="4">
        <v>0</v>
      </c>
      <c r="E375" s="5">
        <v>0</v>
      </c>
      <c r="F375" s="4">
        <v>3</v>
      </c>
      <c r="G375" s="5">
        <v>1.5</v>
      </c>
      <c r="H375" s="4">
        <v>0</v>
      </c>
    </row>
    <row r="376" spans="1:8" x14ac:dyDescent="0.2">
      <c r="A376" s="2" t="s">
        <v>36</v>
      </c>
      <c r="B376" s="4">
        <v>3</v>
      </c>
      <c r="C376" s="5">
        <v>0.48</v>
      </c>
      <c r="D376" s="4">
        <v>0</v>
      </c>
      <c r="E376" s="5">
        <v>0</v>
      </c>
      <c r="F376" s="4">
        <v>3</v>
      </c>
      <c r="G376" s="5">
        <v>1.5</v>
      </c>
      <c r="H376" s="4">
        <v>0</v>
      </c>
    </row>
    <row r="377" spans="1:8" x14ac:dyDescent="0.2">
      <c r="A377" s="2" t="s">
        <v>37</v>
      </c>
      <c r="B377" s="4">
        <v>137</v>
      </c>
      <c r="C377" s="5">
        <v>21.88</v>
      </c>
      <c r="D377" s="4">
        <v>89</v>
      </c>
      <c r="E377" s="5">
        <v>21.6</v>
      </c>
      <c r="F377" s="4">
        <v>48</v>
      </c>
      <c r="G377" s="5">
        <v>24</v>
      </c>
      <c r="H377" s="4">
        <v>0</v>
      </c>
    </row>
    <row r="378" spans="1:8" x14ac:dyDescent="0.2">
      <c r="A378" s="2" t="s">
        <v>38</v>
      </c>
      <c r="B378" s="4">
        <v>2</v>
      </c>
      <c r="C378" s="5">
        <v>0.32</v>
      </c>
      <c r="D378" s="4">
        <v>0</v>
      </c>
      <c r="E378" s="5">
        <v>0</v>
      </c>
      <c r="F378" s="4">
        <v>2</v>
      </c>
      <c r="G378" s="5">
        <v>1</v>
      </c>
      <c r="H378" s="4">
        <v>0</v>
      </c>
    </row>
    <row r="379" spans="1:8" x14ac:dyDescent="0.2">
      <c r="A379" s="2" t="s">
        <v>39</v>
      </c>
      <c r="B379" s="4">
        <v>27</v>
      </c>
      <c r="C379" s="5">
        <v>4.3099999999999996</v>
      </c>
      <c r="D379" s="4">
        <v>13</v>
      </c>
      <c r="E379" s="5">
        <v>3.16</v>
      </c>
      <c r="F379" s="4">
        <v>13</v>
      </c>
      <c r="G379" s="5">
        <v>6.5</v>
      </c>
      <c r="H379" s="4">
        <v>1</v>
      </c>
    </row>
    <row r="380" spans="1:8" x14ac:dyDescent="0.2">
      <c r="A380" s="2" t="s">
        <v>40</v>
      </c>
      <c r="B380" s="4">
        <v>25</v>
      </c>
      <c r="C380" s="5">
        <v>3.99</v>
      </c>
      <c r="D380" s="4">
        <v>12</v>
      </c>
      <c r="E380" s="5">
        <v>2.91</v>
      </c>
      <c r="F380" s="4">
        <v>13</v>
      </c>
      <c r="G380" s="5">
        <v>6.5</v>
      </c>
      <c r="H380" s="4">
        <v>0</v>
      </c>
    </row>
    <row r="381" spans="1:8" x14ac:dyDescent="0.2">
      <c r="A381" s="2" t="s">
        <v>41</v>
      </c>
      <c r="B381" s="4">
        <v>162</v>
      </c>
      <c r="C381" s="5">
        <v>25.88</v>
      </c>
      <c r="D381" s="4">
        <v>136</v>
      </c>
      <c r="E381" s="5">
        <v>33.01</v>
      </c>
      <c r="F381" s="4">
        <v>25</v>
      </c>
      <c r="G381" s="5">
        <v>12.5</v>
      </c>
      <c r="H381" s="4">
        <v>0</v>
      </c>
    </row>
    <row r="382" spans="1:8" x14ac:dyDescent="0.2">
      <c r="A382" s="2" t="s">
        <v>42</v>
      </c>
      <c r="B382" s="4">
        <v>71</v>
      </c>
      <c r="C382" s="5">
        <v>11.34</v>
      </c>
      <c r="D382" s="4">
        <v>57</v>
      </c>
      <c r="E382" s="5">
        <v>13.83</v>
      </c>
      <c r="F382" s="4">
        <v>11</v>
      </c>
      <c r="G382" s="5">
        <v>5.5</v>
      </c>
      <c r="H382" s="4">
        <v>0</v>
      </c>
    </row>
    <row r="383" spans="1:8" x14ac:dyDescent="0.2">
      <c r="A383" s="2" t="s">
        <v>43</v>
      </c>
      <c r="B383" s="4">
        <v>13</v>
      </c>
      <c r="C383" s="5">
        <v>2.08</v>
      </c>
      <c r="D383" s="4">
        <v>10</v>
      </c>
      <c r="E383" s="5">
        <v>2.4300000000000002</v>
      </c>
      <c r="F383" s="4">
        <v>0</v>
      </c>
      <c r="G383" s="5">
        <v>0</v>
      </c>
      <c r="H383" s="4">
        <v>0</v>
      </c>
    </row>
    <row r="384" spans="1:8" x14ac:dyDescent="0.2">
      <c r="A384" s="2" t="s">
        <v>44</v>
      </c>
      <c r="B384" s="4">
        <v>27</v>
      </c>
      <c r="C384" s="5">
        <v>4.3099999999999996</v>
      </c>
      <c r="D384" s="4">
        <v>16</v>
      </c>
      <c r="E384" s="5">
        <v>3.88</v>
      </c>
      <c r="F384" s="4">
        <v>8</v>
      </c>
      <c r="G384" s="5">
        <v>4</v>
      </c>
      <c r="H384" s="4">
        <v>0</v>
      </c>
    </row>
    <row r="385" spans="1:8" x14ac:dyDescent="0.2">
      <c r="A385" s="2" t="s">
        <v>45</v>
      </c>
      <c r="B385" s="4">
        <v>16</v>
      </c>
      <c r="C385" s="5">
        <v>2.56</v>
      </c>
      <c r="D385" s="4">
        <v>5</v>
      </c>
      <c r="E385" s="5">
        <v>1.21</v>
      </c>
      <c r="F385" s="4">
        <v>10</v>
      </c>
      <c r="G385" s="5">
        <v>5</v>
      </c>
      <c r="H385" s="4">
        <v>0</v>
      </c>
    </row>
    <row r="386" spans="1:8" x14ac:dyDescent="0.2">
      <c r="A386" s="1" t="s">
        <v>24</v>
      </c>
      <c r="B386" s="4">
        <v>372</v>
      </c>
      <c r="C386" s="5">
        <v>100.01999999999998</v>
      </c>
      <c r="D386" s="4">
        <v>252</v>
      </c>
      <c r="E386" s="5">
        <v>100.00999999999999</v>
      </c>
      <c r="F386" s="4">
        <v>116</v>
      </c>
      <c r="G386" s="5">
        <v>100.00000000000003</v>
      </c>
      <c r="H386" s="4">
        <v>1</v>
      </c>
    </row>
    <row r="387" spans="1:8" x14ac:dyDescent="0.2">
      <c r="A387" s="2" t="s">
        <v>31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32</v>
      </c>
      <c r="B388" s="4">
        <v>70</v>
      </c>
      <c r="C388" s="5">
        <v>18.82</v>
      </c>
      <c r="D388" s="4">
        <v>46</v>
      </c>
      <c r="E388" s="5">
        <v>18.25</v>
      </c>
      <c r="F388" s="4">
        <v>24</v>
      </c>
      <c r="G388" s="5">
        <v>20.69</v>
      </c>
      <c r="H388" s="4">
        <v>0</v>
      </c>
    </row>
    <row r="389" spans="1:8" x14ac:dyDescent="0.2">
      <c r="A389" s="2" t="s">
        <v>33</v>
      </c>
      <c r="B389" s="4">
        <v>25</v>
      </c>
      <c r="C389" s="5">
        <v>6.72</v>
      </c>
      <c r="D389" s="4">
        <v>11</v>
      </c>
      <c r="E389" s="5">
        <v>4.37</v>
      </c>
      <c r="F389" s="4">
        <v>14</v>
      </c>
      <c r="G389" s="5">
        <v>12.07</v>
      </c>
      <c r="H389" s="4">
        <v>0</v>
      </c>
    </row>
    <row r="390" spans="1:8" x14ac:dyDescent="0.2">
      <c r="A390" s="2" t="s">
        <v>34</v>
      </c>
      <c r="B390" s="4">
        <v>3</v>
      </c>
      <c r="C390" s="5">
        <v>0.81</v>
      </c>
      <c r="D390" s="4">
        <v>0</v>
      </c>
      <c r="E390" s="5">
        <v>0</v>
      </c>
      <c r="F390" s="4">
        <v>3</v>
      </c>
      <c r="G390" s="5">
        <v>2.59</v>
      </c>
      <c r="H390" s="4">
        <v>0</v>
      </c>
    </row>
    <row r="391" spans="1:8" x14ac:dyDescent="0.2">
      <c r="A391" s="2" t="s">
        <v>35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36</v>
      </c>
      <c r="B392" s="4">
        <v>6</v>
      </c>
      <c r="C392" s="5">
        <v>1.61</v>
      </c>
      <c r="D392" s="4">
        <v>1</v>
      </c>
      <c r="E392" s="5">
        <v>0.4</v>
      </c>
      <c r="F392" s="4">
        <v>5</v>
      </c>
      <c r="G392" s="5">
        <v>4.3099999999999996</v>
      </c>
      <c r="H392" s="4">
        <v>0</v>
      </c>
    </row>
    <row r="393" spans="1:8" x14ac:dyDescent="0.2">
      <c r="A393" s="2" t="s">
        <v>37</v>
      </c>
      <c r="B393" s="4">
        <v>96</v>
      </c>
      <c r="C393" s="5">
        <v>25.81</v>
      </c>
      <c r="D393" s="4">
        <v>64</v>
      </c>
      <c r="E393" s="5">
        <v>25.4</v>
      </c>
      <c r="F393" s="4">
        <v>32</v>
      </c>
      <c r="G393" s="5">
        <v>27.59</v>
      </c>
      <c r="H393" s="4">
        <v>0</v>
      </c>
    </row>
    <row r="394" spans="1:8" x14ac:dyDescent="0.2">
      <c r="A394" s="2" t="s">
        <v>38</v>
      </c>
      <c r="B394" s="4">
        <v>2</v>
      </c>
      <c r="C394" s="5">
        <v>0.54</v>
      </c>
      <c r="D394" s="4">
        <v>1</v>
      </c>
      <c r="E394" s="5">
        <v>0.4</v>
      </c>
      <c r="F394" s="4">
        <v>1</v>
      </c>
      <c r="G394" s="5">
        <v>0.86</v>
      </c>
      <c r="H394" s="4">
        <v>0</v>
      </c>
    </row>
    <row r="395" spans="1:8" x14ac:dyDescent="0.2">
      <c r="A395" s="2" t="s">
        <v>39</v>
      </c>
      <c r="B395" s="4">
        <v>11</v>
      </c>
      <c r="C395" s="5">
        <v>2.96</v>
      </c>
      <c r="D395" s="4">
        <v>3</v>
      </c>
      <c r="E395" s="5">
        <v>1.19</v>
      </c>
      <c r="F395" s="4">
        <v>8</v>
      </c>
      <c r="G395" s="5">
        <v>6.9</v>
      </c>
      <c r="H395" s="4">
        <v>0</v>
      </c>
    </row>
    <row r="396" spans="1:8" x14ac:dyDescent="0.2">
      <c r="A396" s="2" t="s">
        <v>40</v>
      </c>
      <c r="B396" s="4">
        <v>18</v>
      </c>
      <c r="C396" s="5">
        <v>4.84</v>
      </c>
      <c r="D396" s="4">
        <v>11</v>
      </c>
      <c r="E396" s="5">
        <v>4.37</v>
      </c>
      <c r="F396" s="4">
        <v>6</v>
      </c>
      <c r="G396" s="5">
        <v>5.17</v>
      </c>
      <c r="H396" s="4">
        <v>1</v>
      </c>
    </row>
    <row r="397" spans="1:8" x14ac:dyDescent="0.2">
      <c r="A397" s="2" t="s">
        <v>41</v>
      </c>
      <c r="B397" s="4">
        <v>46</v>
      </c>
      <c r="C397" s="5">
        <v>12.37</v>
      </c>
      <c r="D397" s="4">
        <v>43</v>
      </c>
      <c r="E397" s="5">
        <v>17.059999999999999</v>
      </c>
      <c r="F397" s="4">
        <v>2</v>
      </c>
      <c r="G397" s="5">
        <v>1.72</v>
      </c>
      <c r="H397" s="4">
        <v>0</v>
      </c>
    </row>
    <row r="398" spans="1:8" x14ac:dyDescent="0.2">
      <c r="A398" s="2" t="s">
        <v>42</v>
      </c>
      <c r="B398" s="4">
        <v>45</v>
      </c>
      <c r="C398" s="5">
        <v>12.1</v>
      </c>
      <c r="D398" s="4">
        <v>38</v>
      </c>
      <c r="E398" s="5">
        <v>15.08</v>
      </c>
      <c r="F398" s="4">
        <v>7</v>
      </c>
      <c r="G398" s="5">
        <v>6.03</v>
      </c>
      <c r="H398" s="4">
        <v>0</v>
      </c>
    </row>
    <row r="399" spans="1:8" x14ac:dyDescent="0.2">
      <c r="A399" s="2" t="s">
        <v>43</v>
      </c>
      <c r="B399" s="4">
        <v>16</v>
      </c>
      <c r="C399" s="5">
        <v>4.3</v>
      </c>
      <c r="D399" s="4">
        <v>15</v>
      </c>
      <c r="E399" s="5">
        <v>5.95</v>
      </c>
      <c r="F399" s="4">
        <v>0</v>
      </c>
      <c r="G399" s="5">
        <v>0</v>
      </c>
      <c r="H399" s="4">
        <v>0</v>
      </c>
    </row>
    <row r="400" spans="1:8" x14ac:dyDescent="0.2">
      <c r="A400" s="2" t="s">
        <v>44</v>
      </c>
      <c r="B400" s="4">
        <v>17</v>
      </c>
      <c r="C400" s="5">
        <v>4.57</v>
      </c>
      <c r="D400" s="4">
        <v>10</v>
      </c>
      <c r="E400" s="5">
        <v>3.97</v>
      </c>
      <c r="F400" s="4">
        <v>6</v>
      </c>
      <c r="G400" s="5">
        <v>5.17</v>
      </c>
      <c r="H400" s="4">
        <v>0</v>
      </c>
    </row>
    <row r="401" spans="1:8" x14ac:dyDescent="0.2">
      <c r="A401" s="2" t="s">
        <v>45</v>
      </c>
      <c r="B401" s="4">
        <v>17</v>
      </c>
      <c r="C401" s="5">
        <v>4.57</v>
      </c>
      <c r="D401" s="4">
        <v>9</v>
      </c>
      <c r="E401" s="5">
        <v>3.57</v>
      </c>
      <c r="F401" s="4">
        <v>8</v>
      </c>
      <c r="G401" s="5">
        <v>6.9</v>
      </c>
      <c r="H401" s="4">
        <v>0</v>
      </c>
    </row>
    <row r="402" spans="1:8" x14ac:dyDescent="0.2">
      <c r="A402" s="1" t="s">
        <v>25</v>
      </c>
      <c r="B402" s="4">
        <v>184</v>
      </c>
      <c r="C402" s="5">
        <v>99.999999999999986</v>
      </c>
      <c r="D402" s="4">
        <v>144</v>
      </c>
      <c r="E402" s="5">
        <v>99.990000000000009</v>
      </c>
      <c r="F402" s="4">
        <v>33</v>
      </c>
      <c r="G402" s="5">
        <v>99.990000000000009</v>
      </c>
      <c r="H402" s="4">
        <v>0</v>
      </c>
    </row>
    <row r="403" spans="1:8" x14ac:dyDescent="0.2">
      <c r="A403" s="2" t="s">
        <v>31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32</v>
      </c>
      <c r="B404" s="4">
        <v>31</v>
      </c>
      <c r="C404" s="5">
        <v>16.850000000000001</v>
      </c>
      <c r="D404" s="4">
        <v>23</v>
      </c>
      <c r="E404" s="5">
        <v>15.97</v>
      </c>
      <c r="F404" s="4">
        <v>8</v>
      </c>
      <c r="G404" s="5">
        <v>24.24</v>
      </c>
      <c r="H404" s="4">
        <v>0</v>
      </c>
    </row>
    <row r="405" spans="1:8" x14ac:dyDescent="0.2">
      <c r="A405" s="2" t="s">
        <v>33</v>
      </c>
      <c r="B405" s="4">
        <v>19</v>
      </c>
      <c r="C405" s="5">
        <v>10.33</v>
      </c>
      <c r="D405" s="4">
        <v>14</v>
      </c>
      <c r="E405" s="5">
        <v>9.7200000000000006</v>
      </c>
      <c r="F405" s="4">
        <v>5</v>
      </c>
      <c r="G405" s="5">
        <v>15.15</v>
      </c>
      <c r="H405" s="4">
        <v>0</v>
      </c>
    </row>
    <row r="406" spans="1:8" x14ac:dyDescent="0.2">
      <c r="A406" s="2" t="s">
        <v>34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35</v>
      </c>
      <c r="B407" s="4">
        <v>1</v>
      </c>
      <c r="C407" s="5">
        <v>0.54</v>
      </c>
      <c r="D407" s="4">
        <v>1</v>
      </c>
      <c r="E407" s="5">
        <v>0.69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36</v>
      </c>
      <c r="B408" s="4">
        <v>1</v>
      </c>
      <c r="C408" s="5">
        <v>0.54</v>
      </c>
      <c r="D408" s="4">
        <v>1</v>
      </c>
      <c r="E408" s="5">
        <v>0.69</v>
      </c>
      <c r="F408" s="4">
        <v>0</v>
      </c>
      <c r="G408" s="5">
        <v>0</v>
      </c>
      <c r="H408" s="4">
        <v>0</v>
      </c>
    </row>
    <row r="409" spans="1:8" x14ac:dyDescent="0.2">
      <c r="A409" s="2" t="s">
        <v>37</v>
      </c>
      <c r="B409" s="4">
        <v>39</v>
      </c>
      <c r="C409" s="5">
        <v>21.2</v>
      </c>
      <c r="D409" s="4">
        <v>31</v>
      </c>
      <c r="E409" s="5">
        <v>21.53</v>
      </c>
      <c r="F409" s="4">
        <v>8</v>
      </c>
      <c r="G409" s="5">
        <v>24.24</v>
      </c>
      <c r="H409" s="4">
        <v>0</v>
      </c>
    </row>
    <row r="410" spans="1:8" x14ac:dyDescent="0.2">
      <c r="A410" s="2" t="s">
        <v>38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2">
      <c r="A411" s="2" t="s">
        <v>39</v>
      </c>
      <c r="B411" s="4">
        <v>6</v>
      </c>
      <c r="C411" s="5">
        <v>3.26</v>
      </c>
      <c r="D411" s="4">
        <v>3</v>
      </c>
      <c r="E411" s="5">
        <v>2.08</v>
      </c>
      <c r="F411" s="4">
        <v>3</v>
      </c>
      <c r="G411" s="5">
        <v>9.09</v>
      </c>
      <c r="H411" s="4">
        <v>0</v>
      </c>
    </row>
    <row r="412" spans="1:8" x14ac:dyDescent="0.2">
      <c r="A412" s="2" t="s">
        <v>40</v>
      </c>
      <c r="B412" s="4">
        <v>2</v>
      </c>
      <c r="C412" s="5">
        <v>1.0900000000000001</v>
      </c>
      <c r="D412" s="4">
        <v>1</v>
      </c>
      <c r="E412" s="5">
        <v>0.69</v>
      </c>
      <c r="F412" s="4">
        <v>0</v>
      </c>
      <c r="G412" s="5">
        <v>0</v>
      </c>
      <c r="H412" s="4">
        <v>0</v>
      </c>
    </row>
    <row r="413" spans="1:8" x14ac:dyDescent="0.2">
      <c r="A413" s="2" t="s">
        <v>41</v>
      </c>
      <c r="B413" s="4">
        <v>25</v>
      </c>
      <c r="C413" s="5">
        <v>13.59</v>
      </c>
      <c r="D413" s="4">
        <v>22</v>
      </c>
      <c r="E413" s="5">
        <v>15.28</v>
      </c>
      <c r="F413" s="4">
        <v>2</v>
      </c>
      <c r="G413" s="5">
        <v>6.06</v>
      </c>
      <c r="H413" s="4">
        <v>0</v>
      </c>
    </row>
    <row r="414" spans="1:8" x14ac:dyDescent="0.2">
      <c r="A414" s="2" t="s">
        <v>42</v>
      </c>
      <c r="B414" s="4">
        <v>37</v>
      </c>
      <c r="C414" s="5">
        <v>20.11</v>
      </c>
      <c r="D414" s="4">
        <v>35</v>
      </c>
      <c r="E414" s="5">
        <v>24.31</v>
      </c>
      <c r="F414" s="4">
        <v>2</v>
      </c>
      <c r="G414" s="5">
        <v>6.06</v>
      </c>
      <c r="H414" s="4">
        <v>0</v>
      </c>
    </row>
    <row r="415" spans="1:8" x14ac:dyDescent="0.2">
      <c r="A415" s="2" t="s">
        <v>43</v>
      </c>
      <c r="B415" s="4">
        <v>7</v>
      </c>
      <c r="C415" s="5">
        <v>3.8</v>
      </c>
      <c r="D415" s="4">
        <v>4</v>
      </c>
      <c r="E415" s="5">
        <v>2.78</v>
      </c>
      <c r="F415" s="4">
        <v>0</v>
      </c>
      <c r="G415" s="5">
        <v>0</v>
      </c>
      <c r="H415" s="4">
        <v>0</v>
      </c>
    </row>
    <row r="416" spans="1:8" x14ac:dyDescent="0.2">
      <c r="A416" s="2" t="s">
        <v>44</v>
      </c>
      <c r="B416" s="4">
        <v>4</v>
      </c>
      <c r="C416" s="5">
        <v>2.17</v>
      </c>
      <c r="D416" s="4">
        <v>3</v>
      </c>
      <c r="E416" s="5">
        <v>2.08</v>
      </c>
      <c r="F416" s="4">
        <v>1</v>
      </c>
      <c r="G416" s="5">
        <v>3.03</v>
      </c>
      <c r="H416" s="4">
        <v>0</v>
      </c>
    </row>
    <row r="417" spans="1:8" x14ac:dyDescent="0.2">
      <c r="A417" s="2" t="s">
        <v>45</v>
      </c>
      <c r="B417" s="4">
        <v>12</v>
      </c>
      <c r="C417" s="5">
        <v>6.52</v>
      </c>
      <c r="D417" s="4">
        <v>6</v>
      </c>
      <c r="E417" s="5">
        <v>4.17</v>
      </c>
      <c r="F417" s="4">
        <v>4</v>
      </c>
      <c r="G417" s="5">
        <v>12.12</v>
      </c>
      <c r="H417" s="4">
        <v>0</v>
      </c>
    </row>
    <row r="418" spans="1:8" x14ac:dyDescent="0.2">
      <c r="A418" s="1" t="s">
        <v>26</v>
      </c>
      <c r="B418" s="4">
        <v>702</v>
      </c>
      <c r="C418" s="5">
        <v>100.01</v>
      </c>
      <c r="D418" s="4">
        <v>566</v>
      </c>
      <c r="E418" s="5">
        <v>100.00999999999999</v>
      </c>
      <c r="F418" s="4">
        <v>122</v>
      </c>
      <c r="G418" s="5">
        <v>100.01999999999998</v>
      </c>
      <c r="H418" s="4">
        <v>4</v>
      </c>
    </row>
    <row r="419" spans="1:8" x14ac:dyDescent="0.2">
      <c r="A419" s="2" t="s">
        <v>31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32</v>
      </c>
      <c r="B420" s="4">
        <v>61</v>
      </c>
      <c r="C420" s="5">
        <v>8.69</v>
      </c>
      <c r="D420" s="4">
        <v>46</v>
      </c>
      <c r="E420" s="5">
        <v>8.1300000000000008</v>
      </c>
      <c r="F420" s="4">
        <v>15</v>
      </c>
      <c r="G420" s="5">
        <v>12.3</v>
      </c>
      <c r="H420" s="4">
        <v>0</v>
      </c>
    </row>
    <row r="421" spans="1:8" x14ac:dyDescent="0.2">
      <c r="A421" s="2" t="s">
        <v>33</v>
      </c>
      <c r="B421" s="4">
        <v>32</v>
      </c>
      <c r="C421" s="5">
        <v>4.5599999999999996</v>
      </c>
      <c r="D421" s="4">
        <v>16</v>
      </c>
      <c r="E421" s="5">
        <v>2.83</v>
      </c>
      <c r="F421" s="4">
        <v>16</v>
      </c>
      <c r="G421" s="5">
        <v>13.11</v>
      </c>
      <c r="H421" s="4">
        <v>0</v>
      </c>
    </row>
    <row r="422" spans="1:8" x14ac:dyDescent="0.2">
      <c r="A422" s="2" t="s">
        <v>34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35</v>
      </c>
      <c r="B423" s="4">
        <v>2</v>
      </c>
      <c r="C423" s="5">
        <v>0.28000000000000003</v>
      </c>
      <c r="D423" s="4">
        <v>1</v>
      </c>
      <c r="E423" s="5">
        <v>0.18</v>
      </c>
      <c r="F423" s="4">
        <v>1</v>
      </c>
      <c r="G423" s="5">
        <v>0.82</v>
      </c>
      <c r="H423" s="4">
        <v>0</v>
      </c>
    </row>
    <row r="424" spans="1:8" x14ac:dyDescent="0.2">
      <c r="A424" s="2" t="s">
        <v>36</v>
      </c>
      <c r="B424" s="4">
        <v>4</v>
      </c>
      <c r="C424" s="5">
        <v>0.56999999999999995</v>
      </c>
      <c r="D424" s="4">
        <v>0</v>
      </c>
      <c r="E424" s="5">
        <v>0</v>
      </c>
      <c r="F424" s="4">
        <v>4</v>
      </c>
      <c r="G424" s="5">
        <v>3.28</v>
      </c>
      <c r="H424" s="4">
        <v>0</v>
      </c>
    </row>
    <row r="425" spans="1:8" x14ac:dyDescent="0.2">
      <c r="A425" s="2" t="s">
        <v>37</v>
      </c>
      <c r="B425" s="4">
        <v>242</v>
      </c>
      <c r="C425" s="5">
        <v>34.47</v>
      </c>
      <c r="D425" s="4">
        <v>201</v>
      </c>
      <c r="E425" s="5">
        <v>35.51</v>
      </c>
      <c r="F425" s="4">
        <v>40</v>
      </c>
      <c r="G425" s="5">
        <v>32.79</v>
      </c>
      <c r="H425" s="4">
        <v>1</v>
      </c>
    </row>
    <row r="426" spans="1:8" x14ac:dyDescent="0.2">
      <c r="A426" s="2" t="s">
        <v>38</v>
      </c>
      <c r="B426" s="4">
        <v>1</v>
      </c>
      <c r="C426" s="5">
        <v>0.14000000000000001</v>
      </c>
      <c r="D426" s="4">
        <v>1</v>
      </c>
      <c r="E426" s="5">
        <v>0.18</v>
      </c>
      <c r="F426" s="4">
        <v>0</v>
      </c>
      <c r="G426" s="5">
        <v>0</v>
      </c>
      <c r="H426" s="4">
        <v>0</v>
      </c>
    </row>
    <row r="427" spans="1:8" x14ac:dyDescent="0.2">
      <c r="A427" s="2" t="s">
        <v>39</v>
      </c>
      <c r="B427" s="4">
        <v>39</v>
      </c>
      <c r="C427" s="5">
        <v>5.56</v>
      </c>
      <c r="D427" s="4">
        <v>29</v>
      </c>
      <c r="E427" s="5">
        <v>5.12</v>
      </c>
      <c r="F427" s="4">
        <v>10</v>
      </c>
      <c r="G427" s="5">
        <v>8.1999999999999993</v>
      </c>
      <c r="H427" s="4">
        <v>0</v>
      </c>
    </row>
    <row r="428" spans="1:8" x14ac:dyDescent="0.2">
      <c r="A428" s="2" t="s">
        <v>40</v>
      </c>
      <c r="B428" s="4">
        <v>21</v>
      </c>
      <c r="C428" s="5">
        <v>2.99</v>
      </c>
      <c r="D428" s="4">
        <v>16</v>
      </c>
      <c r="E428" s="5">
        <v>2.83</v>
      </c>
      <c r="F428" s="4">
        <v>5</v>
      </c>
      <c r="G428" s="5">
        <v>4.0999999999999996</v>
      </c>
      <c r="H428" s="4">
        <v>0</v>
      </c>
    </row>
    <row r="429" spans="1:8" x14ac:dyDescent="0.2">
      <c r="A429" s="2" t="s">
        <v>41</v>
      </c>
      <c r="B429" s="4">
        <v>141</v>
      </c>
      <c r="C429" s="5">
        <v>20.09</v>
      </c>
      <c r="D429" s="4">
        <v>129</v>
      </c>
      <c r="E429" s="5">
        <v>22.79</v>
      </c>
      <c r="F429" s="4">
        <v>12</v>
      </c>
      <c r="G429" s="5">
        <v>9.84</v>
      </c>
      <c r="H429" s="4">
        <v>0</v>
      </c>
    </row>
    <row r="430" spans="1:8" x14ac:dyDescent="0.2">
      <c r="A430" s="2" t="s">
        <v>42</v>
      </c>
      <c r="B430" s="4">
        <v>77</v>
      </c>
      <c r="C430" s="5">
        <v>10.97</v>
      </c>
      <c r="D430" s="4">
        <v>70</v>
      </c>
      <c r="E430" s="5">
        <v>12.37</v>
      </c>
      <c r="F430" s="4">
        <v>7</v>
      </c>
      <c r="G430" s="5">
        <v>5.74</v>
      </c>
      <c r="H430" s="4">
        <v>0</v>
      </c>
    </row>
    <row r="431" spans="1:8" x14ac:dyDescent="0.2">
      <c r="A431" s="2" t="s">
        <v>43</v>
      </c>
      <c r="B431" s="4">
        <v>19</v>
      </c>
      <c r="C431" s="5">
        <v>2.71</v>
      </c>
      <c r="D431" s="4">
        <v>17</v>
      </c>
      <c r="E431" s="5">
        <v>3</v>
      </c>
      <c r="F431" s="4">
        <v>0</v>
      </c>
      <c r="G431" s="5">
        <v>0</v>
      </c>
      <c r="H431" s="4">
        <v>0</v>
      </c>
    </row>
    <row r="432" spans="1:8" x14ac:dyDescent="0.2">
      <c r="A432" s="2" t="s">
        <v>44</v>
      </c>
      <c r="B432" s="4">
        <v>40</v>
      </c>
      <c r="C432" s="5">
        <v>5.7</v>
      </c>
      <c r="D432" s="4">
        <v>27</v>
      </c>
      <c r="E432" s="5">
        <v>4.7699999999999996</v>
      </c>
      <c r="F432" s="4">
        <v>7</v>
      </c>
      <c r="G432" s="5">
        <v>5.74</v>
      </c>
      <c r="H432" s="4">
        <v>0</v>
      </c>
    </row>
    <row r="433" spans="1:8" x14ac:dyDescent="0.2">
      <c r="A433" s="2" t="s">
        <v>45</v>
      </c>
      <c r="B433" s="4">
        <v>23</v>
      </c>
      <c r="C433" s="5">
        <v>3.28</v>
      </c>
      <c r="D433" s="4">
        <v>13</v>
      </c>
      <c r="E433" s="5">
        <v>2.2999999999999998</v>
      </c>
      <c r="F433" s="4">
        <v>5</v>
      </c>
      <c r="G433" s="5">
        <v>4.0999999999999996</v>
      </c>
      <c r="H433" s="4">
        <v>3</v>
      </c>
    </row>
    <row r="434" spans="1:8" x14ac:dyDescent="0.2">
      <c r="A434" s="1" t="s">
        <v>27</v>
      </c>
      <c r="B434" s="4">
        <v>117</v>
      </c>
      <c r="C434" s="5">
        <v>99.990000000000009</v>
      </c>
      <c r="D434" s="4">
        <v>95</v>
      </c>
      <c r="E434" s="5">
        <v>100.01</v>
      </c>
      <c r="F434" s="4">
        <v>18</v>
      </c>
      <c r="G434" s="5">
        <v>100.01</v>
      </c>
      <c r="H434" s="4">
        <v>0</v>
      </c>
    </row>
    <row r="435" spans="1:8" x14ac:dyDescent="0.2">
      <c r="A435" s="2" t="s">
        <v>31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32</v>
      </c>
      <c r="B436" s="4">
        <v>18</v>
      </c>
      <c r="C436" s="5">
        <v>15.38</v>
      </c>
      <c r="D436" s="4">
        <v>17</v>
      </c>
      <c r="E436" s="5">
        <v>17.89</v>
      </c>
      <c r="F436" s="4">
        <v>1</v>
      </c>
      <c r="G436" s="5">
        <v>5.56</v>
      </c>
      <c r="H436" s="4">
        <v>0</v>
      </c>
    </row>
    <row r="437" spans="1:8" x14ac:dyDescent="0.2">
      <c r="A437" s="2" t="s">
        <v>33</v>
      </c>
      <c r="B437" s="4">
        <v>12</v>
      </c>
      <c r="C437" s="5">
        <v>10.26</v>
      </c>
      <c r="D437" s="4">
        <v>6</v>
      </c>
      <c r="E437" s="5">
        <v>6.32</v>
      </c>
      <c r="F437" s="4">
        <v>6</v>
      </c>
      <c r="G437" s="5">
        <v>33.33</v>
      </c>
      <c r="H437" s="4">
        <v>0</v>
      </c>
    </row>
    <row r="438" spans="1:8" x14ac:dyDescent="0.2">
      <c r="A438" s="2" t="s">
        <v>34</v>
      </c>
      <c r="B438" s="4">
        <v>2</v>
      </c>
      <c r="C438" s="5">
        <v>1.71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35</v>
      </c>
      <c r="B439" s="4">
        <v>1</v>
      </c>
      <c r="C439" s="5">
        <v>0.85</v>
      </c>
      <c r="D439" s="4">
        <v>0</v>
      </c>
      <c r="E439" s="5">
        <v>0</v>
      </c>
      <c r="F439" s="4">
        <v>1</v>
      </c>
      <c r="G439" s="5">
        <v>5.56</v>
      </c>
      <c r="H439" s="4">
        <v>0</v>
      </c>
    </row>
    <row r="440" spans="1:8" x14ac:dyDescent="0.2">
      <c r="A440" s="2" t="s">
        <v>36</v>
      </c>
      <c r="B440" s="4">
        <v>1</v>
      </c>
      <c r="C440" s="5">
        <v>0.85</v>
      </c>
      <c r="D440" s="4">
        <v>0</v>
      </c>
      <c r="E440" s="5">
        <v>0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37</v>
      </c>
      <c r="B441" s="4">
        <v>26</v>
      </c>
      <c r="C441" s="5">
        <v>22.22</v>
      </c>
      <c r="D441" s="4">
        <v>24</v>
      </c>
      <c r="E441" s="5">
        <v>25.26</v>
      </c>
      <c r="F441" s="4">
        <v>2</v>
      </c>
      <c r="G441" s="5">
        <v>11.11</v>
      </c>
      <c r="H441" s="4">
        <v>0</v>
      </c>
    </row>
    <row r="442" spans="1:8" x14ac:dyDescent="0.2">
      <c r="A442" s="2" t="s">
        <v>38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39</v>
      </c>
      <c r="B443" s="4">
        <v>11</v>
      </c>
      <c r="C443" s="5">
        <v>9.4</v>
      </c>
      <c r="D443" s="4">
        <v>8</v>
      </c>
      <c r="E443" s="5">
        <v>8.42</v>
      </c>
      <c r="F443" s="4">
        <v>3</v>
      </c>
      <c r="G443" s="5">
        <v>16.670000000000002</v>
      </c>
      <c r="H443" s="4">
        <v>0</v>
      </c>
    </row>
    <row r="444" spans="1:8" x14ac:dyDescent="0.2">
      <c r="A444" s="2" t="s">
        <v>40</v>
      </c>
      <c r="B444" s="4">
        <v>2</v>
      </c>
      <c r="C444" s="5">
        <v>1.71</v>
      </c>
      <c r="D444" s="4">
        <v>2</v>
      </c>
      <c r="E444" s="5">
        <v>2.11</v>
      </c>
      <c r="F444" s="4">
        <v>0</v>
      </c>
      <c r="G444" s="5">
        <v>0</v>
      </c>
      <c r="H444" s="4">
        <v>0</v>
      </c>
    </row>
    <row r="445" spans="1:8" x14ac:dyDescent="0.2">
      <c r="A445" s="2" t="s">
        <v>41</v>
      </c>
      <c r="B445" s="4">
        <v>14</v>
      </c>
      <c r="C445" s="5">
        <v>11.97</v>
      </c>
      <c r="D445" s="4">
        <v>14</v>
      </c>
      <c r="E445" s="5">
        <v>14.74</v>
      </c>
      <c r="F445" s="4">
        <v>0</v>
      </c>
      <c r="G445" s="5">
        <v>0</v>
      </c>
      <c r="H445" s="4">
        <v>0</v>
      </c>
    </row>
    <row r="446" spans="1:8" x14ac:dyDescent="0.2">
      <c r="A446" s="2" t="s">
        <v>42</v>
      </c>
      <c r="B446" s="4">
        <v>18</v>
      </c>
      <c r="C446" s="5">
        <v>15.38</v>
      </c>
      <c r="D446" s="4">
        <v>16</v>
      </c>
      <c r="E446" s="5">
        <v>16.84</v>
      </c>
      <c r="F446" s="4">
        <v>2</v>
      </c>
      <c r="G446" s="5">
        <v>11.11</v>
      </c>
      <c r="H446" s="4">
        <v>0</v>
      </c>
    </row>
    <row r="447" spans="1:8" x14ac:dyDescent="0.2">
      <c r="A447" s="2" t="s">
        <v>43</v>
      </c>
      <c r="B447" s="4">
        <v>8</v>
      </c>
      <c r="C447" s="5">
        <v>6.84</v>
      </c>
      <c r="D447" s="4">
        <v>6</v>
      </c>
      <c r="E447" s="5">
        <v>6.32</v>
      </c>
      <c r="F447" s="4">
        <v>1</v>
      </c>
      <c r="G447" s="5">
        <v>5.56</v>
      </c>
      <c r="H447" s="4">
        <v>0</v>
      </c>
    </row>
    <row r="448" spans="1:8" x14ac:dyDescent="0.2">
      <c r="A448" s="2" t="s">
        <v>44</v>
      </c>
      <c r="B448" s="4">
        <v>4</v>
      </c>
      <c r="C448" s="5">
        <v>3.42</v>
      </c>
      <c r="D448" s="4">
        <v>2</v>
      </c>
      <c r="E448" s="5">
        <v>2.11</v>
      </c>
      <c r="F448" s="4">
        <v>2</v>
      </c>
      <c r="G448" s="5">
        <v>11.11</v>
      </c>
      <c r="H448" s="4">
        <v>0</v>
      </c>
    </row>
    <row r="449" spans="1:8" x14ac:dyDescent="0.2">
      <c r="A449" s="2" t="s">
        <v>45</v>
      </c>
      <c r="B449" s="4">
        <v>0</v>
      </c>
      <c r="C449" s="5">
        <v>0</v>
      </c>
      <c r="D449" s="4">
        <v>0</v>
      </c>
      <c r="E449" s="5">
        <v>0</v>
      </c>
      <c r="F449" s="4">
        <v>0</v>
      </c>
      <c r="G449" s="5">
        <v>0</v>
      </c>
      <c r="H449" s="4">
        <v>0</v>
      </c>
    </row>
    <row r="450" spans="1:8" x14ac:dyDescent="0.2">
      <c r="A450" s="1" t="s">
        <v>28</v>
      </c>
      <c r="B450" s="4">
        <v>101</v>
      </c>
      <c r="C450" s="5">
        <v>99.990000000000023</v>
      </c>
      <c r="D450" s="4">
        <v>72</v>
      </c>
      <c r="E450" s="5">
        <v>100</v>
      </c>
      <c r="F450" s="4">
        <v>25</v>
      </c>
      <c r="G450" s="5">
        <v>100</v>
      </c>
      <c r="H450" s="4">
        <v>2</v>
      </c>
    </row>
    <row r="451" spans="1:8" x14ac:dyDescent="0.2">
      <c r="A451" s="2" t="s">
        <v>31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32</v>
      </c>
      <c r="B452" s="4">
        <v>23</v>
      </c>
      <c r="C452" s="5">
        <v>22.77</v>
      </c>
      <c r="D452" s="4">
        <v>15</v>
      </c>
      <c r="E452" s="5">
        <v>20.83</v>
      </c>
      <c r="F452" s="4">
        <v>8</v>
      </c>
      <c r="G452" s="5">
        <v>32</v>
      </c>
      <c r="H452" s="4">
        <v>0</v>
      </c>
    </row>
    <row r="453" spans="1:8" x14ac:dyDescent="0.2">
      <c r="A453" s="2" t="s">
        <v>33</v>
      </c>
      <c r="B453" s="4">
        <v>9</v>
      </c>
      <c r="C453" s="5">
        <v>8.91</v>
      </c>
      <c r="D453" s="4">
        <v>5</v>
      </c>
      <c r="E453" s="5">
        <v>6.94</v>
      </c>
      <c r="F453" s="4">
        <v>4</v>
      </c>
      <c r="G453" s="5">
        <v>16</v>
      </c>
      <c r="H453" s="4">
        <v>0</v>
      </c>
    </row>
    <row r="454" spans="1:8" x14ac:dyDescent="0.2">
      <c r="A454" s="2" t="s">
        <v>34</v>
      </c>
      <c r="B454" s="4">
        <v>1</v>
      </c>
      <c r="C454" s="5">
        <v>0.99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35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2">
      <c r="A456" s="2" t="s">
        <v>36</v>
      </c>
      <c r="B456" s="4">
        <v>0</v>
      </c>
      <c r="C456" s="5">
        <v>0</v>
      </c>
      <c r="D456" s="4">
        <v>0</v>
      </c>
      <c r="E456" s="5">
        <v>0</v>
      </c>
      <c r="F456" s="4">
        <v>0</v>
      </c>
      <c r="G456" s="5">
        <v>0</v>
      </c>
      <c r="H456" s="4">
        <v>0</v>
      </c>
    </row>
    <row r="457" spans="1:8" x14ac:dyDescent="0.2">
      <c r="A457" s="2" t="s">
        <v>37</v>
      </c>
      <c r="B457" s="4">
        <v>24</v>
      </c>
      <c r="C457" s="5">
        <v>23.76</v>
      </c>
      <c r="D457" s="4">
        <v>20</v>
      </c>
      <c r="E457" s="5">
        <v>27.78</v>
      </c>
      <c r="F457" s="4">
        <v>2</v>
      </c>
      <c r="G457" s="5">
        <v>8</v>
      </c>
      <c r="H457" s="4">
        <v>2</v>
      </c>
    </row>
    <row r="458" spans="1:8" x14ac:dyDescent="0.2">
      <c r="A458" s="2" t="s">
        <v>38</v>
      </c>
      <c r="B458" s="4">
        <v>1</v>
      </c>
      <c r="C458" s="5">
        <v>0.99</v>
      </c>
      <c r="D458" s="4">
        <v>1</v>
      </c>
      <c r="E458" s="5">
        <v>1.39</v>
      </c>
      <c r="F458" s="4">
        <v>0</v>
      </c>
      <c r="G458" s="5">
        <v>0</v>
      </c>
      <c r="H458" s="4">
        <v>0</v>
      </c>
    </row>
    <row r="459" spans="1:8" x14ac:dyDescent="0.2">
      <c r="A459" s="2" t="s">
        <v>39</v>
      </c>
      <c r="B459" s="4">
        <v>4</v>
      </c>
      <c r="C459" s="5">
        <v>3.96</v>
      </c>
      <c r="D459" s="4">
        <v>1</v>
      </c>
      <c r="E459" s="5">
        <v>1.39</v>
      </c>
      <c r="F459" s="4">
        <v>3</v>
      </c>
      <c r="G459" s="5">
        <v>12</v>
      </c>
      <c r="H459" s="4">
        <v>0</v>
      </c>
    </row>
    <row r="460" spans="1:8" x14ac:dyDescent="0.2">
      <c r="A460" s="2" t="s">
        <v>40</v>
      </c>
      <c r="B460" s="4">
        <v>3</v>
      </c>
      <c r="C460" s="5">
        <v>2.97</v>
      </c>
      <c r="D460" s="4">
        <v>2</v>
      </c>
      <c r="E460" s="5">
        <v>2.78</v>
      </c>
      <c r="F460" s="4">
        <v>1</v>
      </c>
      <c r="G460" s="5">
        <v>4</v>
      </c>
      <c r="H460" s="4">
        <v>0</v>
      </c>
    </row>
    <row r="461" spans="1:8" x14ac:dyDescent="0.2">
      <c r="A461" s="2" t="s">
        <v>41</v>
      </c>
      <c r="B461" s="4">
        <v>18</v>
      </c>
      <c r="C461" s="5">
        <v>17.82</v>
      </c>
      <c r="D461" s="4">
        <v>13</v>
      </c>
      <c r="E461" s="5">
        <v>18.059999999999999</v>
      </c>
      <c r="F461" s="4">
        <v>5</v>
      </c>
      <c r="G461" s="5">
        <v>20</v>
      </c>
      <c r="H461" s="4">
        <v>0</v>
      </c>
    </row>
    <row r="462" spans="1:8" x14ac:dyDescent="0.2">
      <c r="A462" s="2" t="s">
        <v>42</v>
      </c>
      <c r="B462" s="4">
        <v>7</v>
      </c>
      <c r="C462" s="5">
        <v>6.93</v>
      </c>
      <c r="D462" s="4">
        <v>7</v>
      </c>
      <c r="E462" s="5">
        <v>9.7200000000000006</v>
      </c>
      <c r="F462" s="4">
        <v>0</v>
      </c>
      <c r="G462" s="5">
        <v>0</v>
      </c>
      <c r="H462" s="4">
        <v>0</v>
      </c>
    </row>
    <row r="463" spans="1:8" x14ac:dyDescent="0.2">
      <c r="A463" s="2" t="s">
        <v>43</v>
      </c>
      <c r="B463" s="4">
        <v>6</v>
      </c>
      <c r="C463" s="5">
        <v>5.94</v>
      </c>
      <c r="D463" s="4">
        <v>6</v>
      </c>
      <c r="E463" s="5">
        <v>8.33</v>
      </c>
      <c r="F463" s="4">
        <v>0</v>
      </c>
      <c r="G463" s="5">
        <v>0</v>
      </c>
      <c r="H463" s="4">
        <v>0</v>
      </c>
    </row>
    <row r="464" spans="1:8" x14ac:dyDescent="0.2">
      <c r="A464" s="2" t="s">
        <v>44</v>
      </c>
      <c r="B464" s="4">
        <v>2</v>
      </c>
      <c r="C464" s="5">
        <v>1.98</v>
      </c>
      <c r="D464" s="4">
        <v>0</v>
      </c>
      <c r="E464" s="5">
        <v>0</v>
      </c>
      <c r="F464" s="4">
        <v>1</v>
      </c>
      <c r="G464" s="5">
        <v>4</v>
      </c>
      <c r="H464" s="4">
        <v>0</v>
      </c>
    </row>
    <row r="465" spans="1:8" x14ac:dyDescent="0.2">
      <c r="A465" s="2" t="s">
        <v>45</v>
      </c>
      <c r="B465" s="4">
        <v>3</v>
      </c>
      <c r="C465" s="5">
        <v>2.97</v>
      </c>
      <c r="D465" s="4">
        <v>2</v>
      </c>
      <c r="E465" s="5">
        <v>2.78</v>
      </c>
      <c r="F465" s="4">
        <v>1</v>
      </c>
      <c r="G465" s="5">
        <v>4</v>
      </c>
      <c r="H465" s="4">
        <v>0</v>
      </c>
    </row>
    <row r="466" spans="1:8" x14ac:dyDescent="0.2">
      <c r="A466" s="1" t="s">
        <v>29</v>
      </c>
      <c r="B466" s="4">
        <v>23</v>
      </c>
      <c r="C466" s="5">
        <v>100.01999999999998</v>
      </c>
      <c r="D466" s="4">
        <v>17</v>
      </c>
      <c r="E466" s="5">
        <v>99.98</v>
      </c>
      <c r="F466" s="4">
        <v>3</v>
      </c>
      <c r="G466" s="5">
        <v>99.99</v>
      </c>
      <c r="H466" s="4">
        <v>1</v>
      </c>
    </row>
    <row r="467" spans="1:8" x14ac:dyDescent="0.2">
      <c r="A467" s="2" t="s">
        <v>31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32</v>
      </c>
      <c r="B468" s="4">
        <v>6</v>
      </c>
      <c r="C468" s="5">
        <v>26.09</v>
      </c>
      <c r="D468" s="4">
        <v>5</v>
      </c>
      <c r="E468" s="5">
        <v>29.41</v>
      </c>
      <c r="F468" s="4">
        <v>1</v>
      </c>
      <c r="G468" s="5">
        <v>33.33</v>
      </c>
      <c r="H468" s="4">
        <v>0</v>
      </c>
    </row>
    <row r="469" spans="1:8" x14ac:dyDescent="0.2">
      <c r="A469" s="2" t="s">
        <v>33</v>
      </c>
      <c r="B469" s="4">
        <v>2</v>
      </c>
      <c r="C469" s="5">
        <v>8.6999999999999993</v>
      </c>
      <c r="D469" s="4">
        <v>1</v>
      </c>
      <c r="E469" s="5">
        <v>5.88</v>
      </c>
      <c r="F469" s="4">
        <v>1</v>
      </c>
      <c r="G469" s="5">
        <v>33.33</v>
      </c>
      <c r="H469" s="4">
        <v>0</v>
      </c>
    </row>
    <row r="470" spans="1:8" x14ac:dyDescent="0.2">
      <c r="A470" s="2" t="s">
        <v>34</v>
      </c>
      <c r="B470" s="4">
        <v>1</v>
      </c>
      <c r="C470" s="5">
        <v>4.3499999999999996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2">
      <c r="A471" s="2" t="s">
        <v>35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36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2">
      <c r="A473" s="2" t="s">
        <v>37</v>
      </c>
      <c r="B473" s="4">
        <v>6</v>
      </c>
      <c r="C473" s="5">
        <v>26.09</v>
      </c>
      <c r="D473" s="4">
        <v>6</v>
      </c>
      <c r="E473" s="5">
        <v>35.29</v>
      </c>
      <c r="F473" s="4">
        <v>0</v>
      </c>
      <c r="G473" s="5">
        <v>0</v>
      </c>
      <c r="H473" s="4">
        <v>0</v>
      </c>
    </row>
    <row r="474" spans="1:8" x14ac:dyDescent="0.2">
      <c r="A474" s="2" t="s">
        <v>38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39</v>
      </c>
      <c r="B475" s="4">
        <v>1</v>
      </c>
      <c r="C475" s="5">
        <v>4.3499999999999996</v>
      </c>
      <c r="D475" s="4">
        <v>1</v>
      </c>
      <c r="E475" s="5">
        <v>5.88</v>
      </c>
      <c r="F475" s="4">
        <v>0</v>
      </c>
      <c r="G475" s="5">
        <v>0</v>
      </c>
      <c r="H475" s="4">
        <v>0</v>
      </c>
    </row>
    <row r="476" spans="1:8" x14ac:dyDescent="0.2">
      <c r="A476" s="2" t="s">
        <v>40</v>
      </c>
      <c r="B476" s="4">
        <v>0</v>
      </c>
      <c r="C476" s="5">
        <v>0</v>
      </c>
      <c r="D476" s="4">
        <v>0</v>
      </c>
      <c r="E476" s="5">
        <v>0</v>
      </c>
      <c r="F476" s="4">
        <v>0</v>
      </c>
      <c r="G476" s="5">
        <v>0</v>
      </c>
      <c r="H476" s="4">
        <v>0</v>
      </c>
    </row>
    <row r="477" spans="1:8" x14ac:dyDescent="0.2">
      <c r="A477" s="2" t="s">
        <v>41</v>
      </c>
      <c r="B477" s="4">
        <v>2</v>
      </c>
      <c r="C477" s="5">
        <v>8.6999999999999993</v>
      </c>
      <c r="D477" s="4">
        <v>2</v>
      </c>
      <c r="E477" s="5">
        <v>11.76</v>
      </c>
      <c r="F477" s="4">
        <v>0</v>
      </c>
      <c r="G477" s="5">
        <v>0</v>
      </c>
      <c r="H477" s="4">
        <v>0</v>
      </c>
    </row>
    <row r="478" spans="1:8" x14ac:dyDescent="0.2">
      <c r="A478" s="2" t="s">
        <v>42</v>
      </c>
      <c r="B478" s="4">
        <v>3</v>
      </c>
      <c r="C478" s="5">
        <v>13.04</v>
      </c>
      <c r="D478" s="4">
        <v>2</v>
      </c>
      <c r="E478" s="5">
        <v>11.76</v>
      </c>
      <c r="F478" s="4">
        <v>1</v>
      </c>
      <c r="G478" s="5">
        <v>33.33</v>
      </c>
      <c r="H478" s="4">
        <v>0</v>
      </c>
    </row>
    <row r="479" spans="1:8" x14ac:dyDescent="0.2">
      <c r="A479" s="2" t="s">
        <v>43</v>
      </c>
      <c r="B479" s="4">
        <v>0</v>
      </c>
      <c r="C479" s="5">
        <v>0</v>
      </c>
      <c r="D479" s="4">
        <v>0</v>
      </c>
      <c r="E479" s="5">
        <v>0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44</v>
      </c>
      <c r="B480" s="4">
        <v>1</v>
      </c>
      <c r="C480" s="5">
        <v>4.3499999999999996</v>
      </c>
      <c r="D480" s="4">
        <v>0</v>
      </c>
      <c r="E480" s="5">
        <v>0</v>
      </c>
      <c r="F480" s="4">
        <v>0</v>
      </c>
      <c r="G480" s="5">
        <v>0</v>
      </c>
      <c r="H480" s="4">
        <v>0</v>
      </c>
    </row>
    <row r="481" spans="1:8" x14ac:dyDescent="0.2">
      <c r="A481" s="2" t="s">
        <v>45</v>
      </c>
      <c r="B481" s="4">
        <v>1</v>
      </c>
      <c r="C481" s="5">
        <v>4.3499999999999996</v>
      </c>
      <c r="D481" s="4">
        <v>0</v>
      </c>
      <c r="E481" s="5">
        <v>0</v>
      </c>
      <c r="F481" s="4">
        <v>0</v>
      </c>
      <c r="G481" s="5">
        <v>0</v>
      </c>
      <c r="H481" s="4">
        <v>1</v>
      </c>
    </row>
    <row r="482" spans="1:8" x14ac:dyDescent="0.2">
      <c r="A482" s="1" t="s">
        <v>30</v>
      </c>
      <c r="B482" s="4">
        <v>648</v>
      </c>
      <c r="C482" s="5">
        <v>99.990000000000009</v>
      </c>
      <c r="D482" s="4">
        <v>511</v>
      </c>
      <c r="E482" s="5">
        <v>100</v>
      </c>
      <c r="F482" s="4">
        <v>128</v>
      </c>
      <c r="G482" s="5">
        <v>99.99</v>
      </c>
      <c r="H482" s="4">
        <v>1</v>
      </c>
    </row>
    <row r="483" spans="1:8" x14ac:dyDescent="0.2">
      <c r="A483" s="2" t="s">
        <v>31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32</v>
      </c>
      <c r="B484" s="4">
        <v>81</v>
      </c>
      <c r="C484" s="5">
        <v>12.5</v>
      </c>
      <c r="D484" s="4">
        <v>65</v>
      </c>
      <c r="E484" s="5">
        <v>12.72</v>
      </c>
      <c r="F484" s="4">
        <v>16</v>
      </c>
      <c r="G484" s="5">
        <v>12.5</v>
      </c>
      <c r="H484" s="4">
        <v>0</v>
      </c>
    </row>
    <row r="485" spans="1:8" x14ac:dyDescent="0.2">
      <c r="A485" s="2" t="s">
        <v>33</v>
      </c>
      <c r="B485" s="4">
        <v>35</v>
      </c>
      <c r="C485" s="5">
        <v>5.4</v>
      </c>
      <c r="D485" s="4">
        <v>20</v>
      </c>
      <c r="E485" s="5">
        <v>3.91</v>
      </c>
      <c r="F485" s="4">
        <v>15</v>
      </c>
      <c r="G485" s="5">
        <v>11.72</v>
      </c>
      <c r="H485" s="4">
        <v>0</v>
      </c>
    </row>
    <row r="486" spans="1:8" x14ac:dyDescent="0.2">
      <c r="A486" s="2" t="s">
        <v>34</v>
      </c>
      <c r="B486" s="4">
        <v>1</v>
      </c>
      <c r="C486" s="5">
        <v>0.15</v>
      </c>
      <c r="D486" s="4">
        <v>0</v>
      </c>
      <c r="E486" s="5">
        <v>0</v>
      </c>
      <c r="F486" s="4">
        <v>1</v>
      </c>
      <c r="G486" s="5">
        <v>0.78</v>
      </c>
      <c r="H486" s="4">
        <v>0</v>
      </c>
    </row>
    <row r="487" spans="1:8" x14ac:dyDescent="0.2">
      <c r="A487" s="2" t="s">
        <v>35</v>
      </c>
      <c r="B487" s="4">
        <v>3</v>
      </c>
      <c r="C487" s="5">
        <v>0.46</v>
      </c>
      <c r="D487" s="4">
        <v>0</v>
      </c>
      <c r="E487" s="5">
        <v>0</v>
      </c>
      <c r="F487" s="4">
        <v>3</v>
      </c>
      <c r="G487" s="5">
        <v>2.34</v>
      </c>
      <c r="H487" s="4">
        <v>0</v>
      </c>
    </row>
    <row r="488" spans="1:8" x14ac:dyDescent="0.2">
      <c r="A488" s="2" t="s">
        <v>36</v>
      </c>
      <c r="B488" s="4">
        <v>4</v>
      </c>
      <c r="C488" s="5">
        <v>0.62</v>
      </c>
      <c r="D488" s="4">
        <v>1</v>
      </c>
      <c r="E488" s="5">
        <v>0.2</v>
      </c>
      <c r="F488" s="4">
        <v>3</v>
      </c>
      <c r="G488" s="5">
        <v>2.34</v>
      </c>
      <c r="H488" s="4">
        <v>0</v>
      </c>
    </row>
    <row r="489" spans="1:8" x14ac:dyDescent="0.2">
      <c r="A489" s="2" t="s">
        <v>37</v>
      </c>
      <c r="B489" s="4">
        <v>180</v>
      </c>
      <c r="C489" s="5">
        <v>27.78</v>
      </c>
      <c r="D489" s="4">
        <v>140</v>
      </c>
      <c r="E489" s="5">
        <v>27.4</v>
      </c>
      <c r="F489" s="4">
        <v>40</v>
      </c>
      <c r="G489" s="5">
        <v>31.25</v>
      </c>
      <c r="H489" s="4">
        <v>0</v>
      </c>
    </row>
    <row r="490" spans="1:8" x14ac:dyDescent="0.2">
      <c r="A490" s="2" t="s">
        <v>38</v>
      </c>
      <c r="B490" s="4">
        <v>3</v>
      </c>
      <c r="C490" s="5">
        <v>0.46</v>
      </c>
      <c r="D490" s="4">
        <v>2</v>
      </c>
      <c r="E490" s="5">
        <v>0.39</v>
      </c>
      <c r="F490" s="4">
        <v>1</v>
      </c>
      <c r="G490" s="5">
        <v>0.78</v>
      </c>
      <c r="H490" s="4">
        <v>0</v>
      </c>
    </row>
    <row r="491" spans="1:8" x14ac:dyDescent="0.2">
      <c r="A491" s="2" t="s">
        <v>39</v>
      </c>
      <c r="B491" s="4">
        <v>30</v>
      </c>
      <c r="C491" s="5">
        <v>4.63</v>
      </c>
      <c r="D491" s="4">
        <v>12</v>
      </c>
      <c r="E491" s="5">
        <v>2.35</v>
      </c>
      <c r="F491" s="4">
        <v>17</v>
      </c>
      <c r="G491" s="5">
        <v>13.28</v>
      </c>
      <c r="H491" s="4">
        <v>1</v>
      </c>
    </row>
    <row r="492" spans="1:8" x14ac:dyDescent="0.2">
      <c r="A492" s="2" t="s">
        <v>40</v>
      </c>
      <c r="B492" s="4">
        <v>21</v>
      </c>
      <c r="C492" s="5">
        <v>3.24</v>
      </c>
      <c r="D492" s="4">
        <v>17</v>
      </c>
      <c r="E492" s="5">
        <v>3.33</v>
      </c>
      <c r="F492" s="4">
        <v>3</v>
      </c>
      <c r="G492" s="5">
        <v>2.34</v>
      </c>
      <c r="H492" s="4">
        <v>0</v>
      </c>
    </row>
    <row r="493" spans="1:8" x14ac:dyDescent="0.2">
      <c r="A493" s="2" t="s">
        <v>41</v>
      </c>
      <c r="B493" s="4">
        <v>98</v>
      </c>
      <c r="C493" s="5">
        <v>15.12</v>
      </c>
      <c r="D493" s="4">
        <v>92</v>
      </c>
      <c r="E493" s="5">
        <v>18</v>
      </c>
      <c r="F493" s="4">
        <v>5</v>
      </c>
      <c r="G493" s="5">
        <v>3.91</v>
      </c>
      <c r="H493" s="4">
        <v>0</v>
      </c>
    </row>
    <row r="494" spans="1:8" x14ac:dyDescent="0.2">
      <c r="A494" s="2" t="s">
        <v>42</v>
      </c>
      <c r="B494" s="4">
        <v>125</v>
      </c>
      <c r="C494" s="5">
        <v>19.29</v>
      </c>
      <c r="D494" s="4">
        <v>118</v>
      </c>
      <c r="E494" s="5">
        <v>23.09</v>
      </c>
      <c r="F494" s="4">
        <v>7</v>
      </c>
      <c r="G494" s="5">
        <v>5.47</v>
      </c>
      <c r="H494" s="4">
        <v>0</v>
      </c>
    </row>
    <row r="495" spans="1:8" x14ac:dyDescent="0.2">
      <c r="A495" s="2" t="s">
        <v>43</v>
      </c>
      <c r="B495" s="4">
        <v>16</v>
      </c>
      <c r="C495" s="5">
        <v>2.4700000000000002</v>
      </c>
      <c r="D495" s="4">
        <v>12</v>
      </c>
      <c r="E495" s="5">
        <v>2.35</v>
      </c>
      <c r="F495" s="4">
        <v>1</v>
      </c>
      <c r="G495" s="5">
        <v>0.78</v>
      </c>
      <c r="H495" s="4">
        <v>0</v>
      </c>
    </row>
    <row r="496" spans="1:8" x14ac:dyDescent="0.2">
      <c r="A496" s="2" t="s">
        <v>44</v>
      </c>
      <c r="B496" s="4">
        <v>32</v>
      </c>
      <c r="C496" s="5">
        <v>4.9400000000000004</v>
      </c>
      <c r="D496" s="4">
        <v>20</v>
      </c>
      <c r="E496" s="5">
        <v>3.91</v>
      </c>
      <c r="F496" s="4">
        <v>10</v>
      </c>
      <c r="G496" s="5">
        <v>7.81</v>
      </c>
      <c r="H496" s="4">
        <v>0</v>
      </c>
    </row>
    <row r="497" spans="1:8" x14ac:dyDescent="0.2">
      <c r="A497" s="2" t="s">
        <v>45</v>
      </c>
      <c r="B497" s="4">
        <v>19</v>
      </c>
      <c r="C497" s="5">
        <v>2.93</v>
      </c>
      <c r="D497" s="4">
        <v>12</v>
      </c>
      <c r="E497" s="5">
        <v>2.35</v>
      </c>
      <c r="F497" s="4">
        <v>6</v>
      </c>
      <c r="G497" s="5">
        <v>4.6900000000000004</v>
      </c>
      <c r="H49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A853-7BBA-4A4C-AF4C-B33EBAEA638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46</v>
      </c>
      <c r="D6" s="8">
        <v>24.34</v>
      </c>
      <c r="E6" s="12">
        <v>33</v>
      </c>
      <c r="F6" s="8">
        <v>23.91</v>
      </c>
      <c r="G6" s="12">
        <v>13</v>
      </c>
      <c r="H6" s="8">
        <v>26.53</v>
      </c>
      <c r="I6" s="12">
        <v>0</v>
      </c>
    </row>
    <row r="7" spans="2:9" ht="15" customHeight="1" x14ac:dyDescent="0.2">
      <c r="B7" t="s">
        <v>33</v>
      </c>
      <c r="C7" s="12">
        <v>19</v>
      </c>
      <c r="D7" s="8">
        <v>10.050000000000001</v>
      </c>
      <c r="E7" s="12">
        <v>7</v>
      </c>
      <c r="F7" s="8">
        <v>5.07</v>
      </c>
      <c r="G7" s="12">
        <v>12</v>
      </c>
      <c r="H7" s="8">
        <v>24.49</v>
      </c>
      <c r="I7" s="12">
        <v>0</v>
      </c>
    </row>
    <row r="8" spans="2:9" ht="15" customHeight="1" x14ac:dyDescent="0.2">
      <c r="B8" t="s">
        <v>34</v>
      </c>
      <c r="C8" s="12">
        <v>3</v>
      </c>
      <c r="D8" s="8">
        <v>1.59</v>
      </c>
      <c r="E8" s="12">
        <v>1</v>
      </c>
      <c r="F8" s="8">
        <v>0.72</v>
      </c>
      <c r="G8" s="12">
        <v>2</v>
      </c>
      <c r="H8" s="8">
        <v>4.08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3</v>
      </c>
      <c r="D10" s="8">
        <v>1.59</v>
      </c>
      <c r="E10" s="12">
        <v>1</v>
      </c>
      <c r="F10" s="8">
        <v>0.72</v>
      </c>
      <c r="G10" s="12">
        <v>2</v>
      </c>
      <c r="H10" s="8">
        <v>4.08</v>
      </c>
      <c r="I10" s="12">
        <v>0</v>
      </c>
    </row>
    <row r="11" spans="2:9" ht="15" customHeight="1" x14ac:dyDescent="0.2">
      <c r="B11" t="s">
        <v>37</v>
      </c>
      <c r="C11" s="12">
        <v>53</v>
      </c>
      <c r="D11" s="8">
        <v>28.04</v>
      </c>
      <c r="E11" s="12">
        <v>44</v>
      </c>
      <c r="F11" s="8">
        <v>31.88</v>
      </c>
      <c r="G11" s="12">
        <v>9</v>
      </c>
      <c r="H11" s="8">
        <v>18.37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17</v>
      </c>
      <c r="D13" s="8">
        <v>8.99</v>
      </c>
      <c r="E13" s="12">
        <v>13</v>
      </c>
      <c r="F13" s="8">
        <v>9.42</v>
      </c>
      <c r="G13" s="12">
        <v>4</v>
      </c>
      <c r="H13" s="8">
        <v>8.16</v>
      </c>
      <c r="I13" s="12">
        <v>0</v>
      </c>
    </row>
    <row r="14" spans="2:9" ht="15" customHeight="1" x14ac:dyDescent="0.2">
      <c r="B14" t="s">
        <v>40</v>
      </c>
      <c r="C14" s="12">
        <v>4</v>
      </c>
      <c r="D14" s="8">
        <v>2.12</v>
      </c>
      <c r="E14" s="12">
        <v>3</v>
      </c>
      <c r="F14" s="8">
        <v>2.17</v>
      </c>
      <c r="G14" s="12">
        <v>1</v>
      </c>
      <c r="H14" s="8">
        <v>2.04</v>
      </c>
      <c r="I14" s="12">
        <v>0</v>
      </c>
    </row>
    <row r="15" spans="2:9" ht="15" customHeight="1" x14ac:dyDescent="0.2">
      <c r="B15" t="s">
        <v>41</v>
      </c>
      <c r="C15" s="12">
        <v>12</v>
      </c>
      <c r="D15" s="8">
        <v>6.35</v>
      </c>
      <c r="E15" s="12">
        <v>10</v>
      </c>
      <c r="F15" s="8">
        <v>7.25</v>
      </c>
      <c r="G15" s="12">
        <v>2</v>
      </c>
      <c r="H15" s="8">
        <v>4.08</v>
      </c>
      <c r="I15" s="12">
        <v>0</v>
      </c>
    </row>
    <row r="16" spans="2:9" ht="15" customHeight="1" x14ac:dyDescent="0.2">
      <c r="B16" t="s">
        <v>42</v>
      </c>
      <c r="C16" s="12">
        <v>18</v>
      </c>
      <c r="D16" s="8">
        <v>9.52</v>
      </c>
      <c r="E16" s="12">
        <v>16</v>
      </c>
      <c r="F16" s="8">
        <v>11.59</v>
      </c>
      <c r="G16" s="12">
        <v>2</v>
      </c>
      <c r="H16" s="8">
        <v>4.08</v>
      </c>
      <c r="I16" s="12">
        <v>0</v>
      </c>
    </row>
    <row r="17" spans="2:9" ht="15" customHeight="1" x14ac:dyDescent="0.2">
      <c r="B17" t="s">
        <v>43</v>
      </c>
      <c r="C17" s="12">
        <v>6</v>
      </c>
      <c r="D17" s="8">
        <v>3.17</v>
      </c>
      <c r="E17" s="12">
        <v>4</v>
      </c>
      <c r="F17" s="8">
        <v>2.9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5</v>
      </c>
      <c r="D18" s="8">
        <v>2.65</v>
      </c>
      <c r="E18" s="12">
        <v>4</v>
      </c>
      <c r="F18" s="8">
        <v>2.9</v>
      </c>
      <c r="G18" s="12">
        <v>1</v>
      </c>
      <c r="H18" s="8">
        <v>2.04</v>
      </c>
      <c r="I18" s="12">
        <v>0</v>
      </c>
    </row>
    <row r="19" spans="2:9" ht="15" customHeight="1" x14ac:dyDescent="0.2">
      <c r="B19" t="s">
        <v>45</v>
      </c>
      <c r="C19" s="12">
        <v>3</v>
      </c>
      <c r="D19" s="8">
        <v>1.59</v>
      </c>
      <c r="E19" s="12">
        <v>2</v>
      </c>
      <c r="F19" s="8">
        <v>1.45</v>
      </c>
      <c r="G19" s="12">
        <v>1</v>
      </c>
      <c r="H19" s="8">
        <v>2.04</v>
      </c>
      <c r="I19" s="12">
        <v>0</v>
      </c>
    </row>
    <row r="20" spans="2:9" ht="15" customHeight="1" x14ac:dyDescent="0.2">
      <c r="B20" s="9" t="s">
        <v>198</v>
      </c>
      <c r="C20" s="12">
        <f>SUM(LTBL_30362[総数／事業所数])</f>
        <v>189</v>
      </c>
      <c r="E20" s="12">
        <f>SUBTOTAL(109,LTBL_30362[個人／事業所数])</f>
        <v>138</v>
      </c>
      <c r="G20" s="12">
        <f>SUBTOTAL(109,LTBL_30362[法人／事業所数])</f>
        <v>49</v>
      </c>
      <c r="I20" s="12">
        <f>SUBTOTAL(109,LTBL_30362[法人以外の団体／事業所数])</f>
        <v>0</v>
      </c>
    </row>
    <row r="21" spans="2:9" ht="15" customHeight="1" x14ac:dyDescent="0.2">
      <c r="E21" s="11">
        <f>LTBL_30362[[#Totals],[個人／事業所数]]/LTBL_30362[[#Totals],[総数／事業所数]]</f>
        <v>0.73015873015873012</v>
      </c>
      <c r="G21" s="11">
        <f>LTBL_30362[[#Totals],[法人／事業所数]]/LTBL_30362[[#Totals],[総数／事業所数]]</f>
        <v>0.25925925925925924</v>
      </c>
      <c r="I21" s="11">
        <f>LTBL_30362[[#Totals],[法人以外の団体／事業所数]]/LTBL_30362[[#Totals],[総数／事業所数]]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23</v>
      </c>
      <c r="D24" s="8">
        <v>12.17</v>
      </c>
      <c r="E24" s="12">
        <v>16</v>
      </c>
      <c r="F24" s="8">
        <v>11.59</v>
      </c>
      <c r="G24" s="12">
        <v>7</v>
      </c>
      <c r="H24" s="8">
        <v>14.29</v>
      </c>
      <c r="I24" s="12">
        <v>0</v>
      </c>
    </row>
    <row r="25" spans="2:9" ht="15" customHeight="1" x14ac:dyDescent="0.2">
      <c r="B25" t="s">
        <v>64</v>
      </c>
      <c r="C25" s="12">
        <v>18</v>
      </c>
      <c r="D25" s="8">
        <v>9.52</v>
      </c>
      <c r="E25" s="12">
        <v>17</v>
      </c>
      <c r="F25" s="8">
        <v>12.32</v>
      </c>
      <c r="G25" s="12">
        <v>1</v>
      </c>
      <c r="H25" s="8">
        <v>2.04</v>
      </c>
      <c r="I25" s="12">
        <v>0</v>
      </c>
    </row>
    <row r="26" spans="2:9" ht="15" customHeight="1" x14ac:dyDescent="0.2">
      <c r="B26" t="s">
        <v>65</v>
      </c>
      <c r="C26" s="12">
        <v>15</v>
      </c>
      <c r="D26" s="8">
        <v>7.94</v>
      </c>
      <c r="E26" s="12">
        <v>13</v>
      </c>
      <c r="F26" s="8">
        <v>9.42</v>
      </c>
      <c r="G26" s="12">
        <v>2</v>
      </c>
      <c r="H26" s="8">
        <v>4.08</v>
      </c>
      <c r="I26" s="12">
        <v>0</v>
      </c>
    </row>
    <row r="27" spans="2:9" ht="15" customHeight="1" x14ac:dyDescent="0.2">
      <c r="B27" t="s">
        <v>69</v>
      </c>
      <c r="C27" s="12">
        <v>15</v>
      </c>
      <c r="D27" s="8">
        <v>7.94</v>
      </c>
      <c r="E27" s="12">
        <v>14</v>
      </c>
      <c r="F27" s="8">
        <v>10.14</v>
      </c>
      <c r="G27" s="12">
        <v>1</v>
      </c>
      <c r="H27" s="8">
        <v>2.04</v>
      </c>
      <c r="I27" s="12">
        <v>0</v>
      </c>
    </row>
    <row r="28" spans="2:9" ht="15" customHeight="1" x14ac:dyDescent="0.2">
      <c r="B28" t="s">
        <v>55</v>
      </c>
      <c r="C28" s="12">
        <v>12</v>
      </c>
      <c r="D28" s="8">
        <v>6.35</v>
      </c>
      <c r="E28" s="12">
        <v>11</v>
      </c>
      <c r="F28" s="8">
        <v>7.97</v>
      </c>
      <c r="G28" s="12">
        <v>1</v>
      </c>
      <c r="H28" s="8">
        <v>2.04</v>
      </c>
      <c r="I28" s="12">
        <v>0</v>
      </c>
    </row>
    <row r="29" spans="2:9" ht="15" customHeight="1" x14ac:dyDescent="0.2">
      <c r="B29" t="s">
        <v>63</v>
      </c>
      <c r="C29" s="12">
        <v>12</v>
      </c>
      <c r="D29" s="8">
        <v>6.35</v>
      </c>
      <c r="E29" s="12">
        <v>9</v>
      </c>
      <c r="F29" s="8">
        <v>6.52</v>
      </c>
      <c r="G29" s="12">
        <v>3</v>
      </c>
      <c r="H29" s="8">
        <v>6.12</v>
      </c>
      <c r="I29" s="12">
        <v>0</v>
      </c>
    </row>
    <row r="30" spans="2:9" ht="15" customHeight="1" x14ac:dyDescent="0.2">
      <c r="B30" t="s">
        <v>56</v>
      </c>
      <c r="C30" s="12">
        <v>11</v>
      </c>
      <c r="D30" s="8">
        <v>5.82</v>
      </c>
      <c r="E30" s="12">
        <v>6</v>
      </c>
      <c r="F30" s="8">
        <v>4.3499999999999996</v>
      </c>
      <c r="G30" s="12">
        <v>5</v>
      </c>
      <c r="H30" s="8">
        <v>10.199999999999999</v>
      </c>
      <c r="I30" s="12">
        <v>0</v>
      </c>
    </row>
    <row r="31" spans="2:9" ht="15" customHeight="1" x14ac:dyDescent="0.2">
      <c r="B31" t="s">
        <v>68</v>
      </c>
      <c r="C31" s="12">
        <v>11</v>
      </c>
      <c r="D31" s="8">
        <v>5.82</v>
      </c>
      <c r="E31" s="12">
        <v>10</v>
      </c>
      <c r="F31" s="8">
        <v>7.25</v>
      </c>
      <c r="G31" s="12">
        <v>1</v>
      </c>
      <c r="H31" s="8">
        <v>2.04</v>
      </c>
      <c r="I31" s="12">
        <v>0</v>
      </c>
    </row>
    <row r="32" spans="2:9" ht="15" customHeight="1" x14ac:dyDescent="0.2">
      <c r="B32" t="s">
        <v>62</v>
      </c>
      <c r="C32" s="12">
        <v>6</v>
      </c>
      <c r="D32" s="8">
        <v>3.17</v>
      </c>
      <c r="E32" s="12">
        <v>6</v>
      </c>
      <c r="F32" s="8">
        <v>4.3499999999999996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70</v>
      </c>
      <c r="C33" s="12">
        <v>6</v>
      </c>
      <c r="D33" s="8">
        <v>3.17</v>
      </c>
      <c r="E33" s="12">
        <v>4</v>
      </c>
      <c r="F33" s="8">
        <v>2.9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59</v>
      </c>
      <c r="C34" s="12">
        <v>4</v>
      </c>
      <c r="D34" s="8">
        <v>2.12</v>
      </c>
      <c r="E34" s="12">
        <v>3</v>
      </c>
      <c r="F34" s="8">
        <v>2.17</v>
      </c>
      <c r="G34" s="12">
        <v>1</v>
      </c>
      <c r="H34" s="8">
        <v>2.04</v>
      </c>
      <c r="I34" s="12">
        <v>0</v>
      </c>
    </row>
    <row r="35" spans="2:9" ht="15" customHeight="1" x14ac:dyDescent="0.2">
      <c r="B35" t="s">
        <v>61</v>
      </c>
      <c r="C35" s="12">
        <v>4</v>
      </c>
      <c r="D35" s="8">
        <v>2.12</v>
      </c>
      <c r="E35" s="12">
        <v>4</v>
      </c>
      <c r="F35" s="8">
        <v>2.9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71</v>
      </c>
      <c r="C36" s="12">
        <v>4</v>
      </c>
      <c r="D36" s="8">
        <v>2.12</v>
      </c>
      <c r="E36" s="12">
        <v>4</v>
      </c>
      <c r="F36" s="8">
        <v>2.9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58</v>
      </c>
      <c r="C37" s="12">
        <v>3</v>
      </c>
      <c r="D37" s="8">
        <v>1.59</v>
      </c>
      <c r="E37" s="12">
        <v>1</v>
      </c>
      <c r="F37" s="8">
        <v>0.72</v>
      </c>
      <c r="G37" s="12">
        <v>2</v>
      </c>
      <c r="H37" s="8">
        <v>4.08</v>
      </c>
      <c r="I37" s="12">
        <v>0</v>
      </c>
    </row>
    <row r="38" spans="2:9" ht="15" customHeight="1" x14ac:dyDescent="0.2">
      <c r="B38" t="s">
        <v>86</v>
      </c>
      <c r="C38" s="12">
        <v>3</v>
      </c>
      <c r="D38" s="8">
        <v>1.59</v>
      </c>
      <c r="E38" s="12">
        <v>2</v>
      </c>
      <c r="F38" s="8">
        <v>1.45</v>
      </c>
      <c r="G38" s="12">
        <v>1</v>
      </c>
      <c r="H38" s="8">
        <v>2.04</v>
      </c>
      <c r="I38" s="12">
        <v>0</v>
      </c>
    </row>
    <row r="39" spans="2:9" ht="15" customHeight="1" x14ac:dyDescent="0.2">
      <c r="B39" t="s">
        <v>93</v>
      </c>
      <c r="C39" s="12">
        <v>3</v>
      </c>
      <c r="D39" s="8">
        <v>1.59</v>
      </c>
      <c r="E39" s="12">
        <v>1</v>
      </c>
      <c r="F39" s="8">
        <v>0.72</v>
      </c>
      <c r="G39" s="12">
        <v>2</v>
      </c>
      <c r="H39" s="8">
        <v>4.08</v>
      </c>
      <c r="I39" s="12">
        <v>0</v>
      </c>
    </row>
    <row r="40" spans="2:9" ht="15" customHeight="1" x14ac:dyDescent="0.2">
      <c r="B40" t="s">
        <v>79</v>
      </c>
      <c r="C40" s="12">
        <v>3</v>
      </c>
      <c r="D40" s="8">
        <v>1.59</v>
      </c>
      <c r="E40" s="12">
        <v>2</v>
      </c>
      <c r="F40" s="8">
        <v>1.45</v>
      </c>
      <c r="G40" s="12">
        <v>1</v>
      </c>
      <c r="H40" s="8">
        <v>2.04</v>
      </c>
      <c r="I40" s="12">
        <v>0</v>
      </c>
    </row>
    <row r="41" spans="2:9" ht="15" customHeight="1" x14ac:dyDescent="0.2">
      <c r="B41" t="s">
        <v>60</v>
      </c>
      <c r="C41" s="12">
        <v>3</v>
      </c>
      <c r="D41" s="8">
        <v>1.59</v>
      </c>
      <c r="E41" s="12">
        <v>1</v>
      </c>
      <c r="F41" s="8">
        <v>0.72</v>
      </c>
      <c r="G41" s="12">
        <v>2</v>
      </c>
      <c r="H41" s="8">
        <v>4.08</v>
      </c>
      <c r="I41" s="12">
        <v>0</v>
      </c>
    </row>
    <row r="42" spans="2:9" ht="15" customHeight="1" x14ac:dyDescent="0.2">
      <c r="B42" t="s">
        <v>67</v>
      </c>
      <c r="C42" s="12">
        <v>3</v>
      </c>
      <c r="D42" s="8">
        <v>1.59</v>
      </c>
      <c r="E42" s="12">
        <v>2</v>
      </c>
      <c r="F42" s="8">
        <v>1.45</v>
      </c>
      <c r="G42" s="12">
        <v>1</v>
      </c>
      <c r="H42" s="8">
        <v>2.04</v>
      </c>
      <c r="I42" s="12">
        <v>0</v>
      </c>
    </row>
    <row r="43" spans="2:9" ht="15" customHeight="1" x14ac:dyDescent="0.2">
      <c r="B43" t="s">
        <v>73</v>
      </c>
      <c r="C43" s="12">
        <v>3</v>
      </c>
      <c r="D43" s="8">
        <v>1.59</v>
      </c>
      <c r="E43" s="12">
        <v>2</v>
      </c>
      <c r="F43" s="8">
        <v>1.45</v>
      </c>
      <c r="G43" s="12">
        <v>1</v>
      </c>
      <c r="H43" s="8">
        <v>2.04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105</v>
      </c>
      <c r="C47" s="12">
        <v>12</v>
      </c>
      <c r="D47" s="8">
        <v>6.35</v>
      </c>
      <c r="E47" s="12">
        <v>9</v>
      </c>
      <c r="F47" s="8">
        <v>6.52</v>
      </c>
      <c r="G47" s="12">
        <v>3</v>
      </c>
      <c r="H47" s="8">
        <v>6.12</v>
      </c>
      <c r="I47" s="12">
        <v>0</v>
      </c>
    </row>
    <row r="48" spans="2:9" ht="15" customHeight="1" x14ac:dyDescent="0.2">
      <c r="B48" t="s">
        <v>112</v>
      </c>
      <c r="C48" s="12">
        <v>11</v>
      </c>
      <c r="D48" s="8">
        <v>5.82</v>
      </c>
      <c r="E48" s="12">
        <v>10</v>
      </c>
      <c r="F48" s="8">
        <v>7.25</v>
      </c>
      <c r="G48" s="12">
        <v>1</v>
      </c>
      <c r="H48" s="8">
        <v>2.04</v>
      </c>
      <c r="I48" s="12">
        <v>0</v>
      </c>
    </row>
    <row r="49" spans="2:9" ht="15" customHeight="1" x14ac:dyDescent="0.2">
      <c r="B49" t="s">
        <v>108</v>
      </c>
      <c r="C49" s="12">
        <v>8</v>
      </c>
      <c r="D49" s="8">
        <v>4.2300000000000004</v>
      </c>
      <c r="E49" s="12">
        <v>7</v>
      </c>
      <c r="F49" s="8">
        <v>5.07</v>
      </c>
      <c r="G49" s="12">
        <v>1</v>
      </c>
      <c r="H49" s="8">
        <v>2.04</v>
      </c>
      <c r="I49" s="12">
        <v>0</v>
      </c>
    </row>
    <row r="50" spans="2:9" ht="15" customHeight="1" x14ac:dyDescent="0.2">
      <c r="B50" t="s">
        <v>111</v>
      </c>
      <c r="C50" s="12">
        <v>7</v>
      </c>
      <c r="D50" s="8">
        <v>3.7</v>
      </c>
      <c r="E50" s="12">
        <v>6</v>
      </c>
      <c r="F50" s="8">
        <v>4.3499999999999996</v>
      </c>
      <c r="G50" s="12">
        <v>1</v>
      </c>
      <c r="H50" s="8">
        <v>2.04</v>
      </c>
      <c r="I50" s="12">
        <v>0</v>
      </c>
    </row>
    <row r="51" spans="2:9" ht="15" customHeight="1" x14ac:dyDescent="0.2">
      <c r="B51" t="s">
        <v>120</v>
      </c>
      <c r="C51" s="12">
        <v>7</v>
      </c>
      <c r="D51" s="8">
        <v>3.7</v>
      </c>
      <c r="E51" s="12">
        <v>7</v>
      </c>
      <c r="F51" s="8">
        <v>5.07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125</v>
      </c>
      <c r="C52" s="12">
        <v>5</v>
      </c>
      <c r="D52" s="8">
        <v>2.65</v>
      </c>
      <c r="E52" s="12">
        <v>2</v>
      </c>
      <c r="F52" s="8">
        <v>1.45</v>
      </c>
      <c r="G52" s="12">
        <v>3</v>
      </c>
      <c r="H52" s="8">
        <v>6.12</v>
      </c>
      <c r="I52" s="12">
        <v>0</v>
      </c>
    </row>
    <row r="53" spans="2:9" ht="15" customHeight="1" x14ac:dyDescent="0.2">
      <c r="B53" t="s">
        <v>106</v>
      </c>
      <c r="C53" s="12">
        <v>5</v>
      </c>
      <c r="D53" s="8">
        <v>2.65</v>
      </c>
      <c r="E53" s="12">
        <v>4</v>
      </c>
      <c r="F53" s="8">
        <v>2.9</v>
      </c>
      <c r="G53" s="12">
        <v>1</v>
      </c>
      <c r="H53" s="8">
        <v>2.04</v>
      </c>
      <c r="I53" s="12">
        <v>0</v>
      </c>
    </row>
    <row r="54" spans="2:9" ht="15" customHeight="1" x14ac:dyDescent="0.2">
      <c r="B54" t="s">
        <v>119</v>
      </c>
      <c r="C54" s="12">
        <v>5</v>
      </c>
      <c r="D54" s="8">
        <v>2.65</v>
      </c>
      <c r="E54" s="12">
        <v>4</v>
      </c>
      <c r="F54" s="8">
        <v>2.9</v>
      </c>
      <c r="G54" s="12">
        <v>1</v>
      </c>
      <c r="H54" s="8">
        <v>2.04</v>
      </c>
      <c r="I54" s="12">
        <v>0</v>
      </c>
    </row>
    <row r="55" spans="2:9" ht="15" customHeight="1" x14ac:dyDescent="0.2">
      <c r="B55" t="s">
        <v>145</v>
      </c>
      <c r="C55" s="12">
        <v>4</v>
      </c>
      <c r="D55" s="8">
        <v>2.12</v>
      </c>
      <c r="E55" s="12">
        <v>4</v>
      </c>
      <c r="F55" s="8">
        <v>2.9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133</v>
      </c>
      <c r="C56" s="12">
        <v>4</v>
      </c>
      <c r="D56" s="8">
        <v>2.12</v>
      </c>
      <c r="E56" s="12">
        <v>2</v>
      </c>
      <c r="F56" s="8">
        <v>1.45</v>
      </c>
      <c r="G56" s="12">
        <v>2</v>
      </c>
      <c r="H56" s="8">
        <v>4.08</v>
      </c>
      <c r="I56" s="12">
        <v>0</v>
      </c>
    </row>
    <row r="57" spans="2:9" ht="15" customHeight="1" x14ac:dyDescent="0.2">
      <c r="B57" t="s">
        <v>130</v>
      </c>
      <c r="C57" s="12">
        <v>4</v>
      </c>
      <c r="D57" s="8">
        <v>2.12</v>
      </c>
      <c r="E57" s="12">
        <v>2</v>
      </c>
      <c r="F57" s="8">
        <v>1.45</v>
      </c>
      <c r="G57" s="12">
        <v>2</v>
      </c>
      <c r="H57" s="8">
        <v>4.08</v>
      </c>
      <c r="I57" s="12">
        <v>0</v>
      </c>
    </row>
    <row r="58" spans="2:9" ht="15" customHeight="1" x14ac:dyDescent="0.2">
      <c r="B58" t="s">
        <v>110</v>
      </c>
      <c r="C58" s="12">
        <v>4</v>
      </c>
      <c r="D58" s="8">
        <v>2.12</v>
      </c>
      <c r="E58" s="12">
        <v>4</v>
      </c>
      <c r="F58" s="8">
        <v>2.9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166</v>
      </c>
      <c r="C59" s="12">
        <v>4</v>
      </c>
      <c r="D59" s="8">
        <v>2.12</v>
      </c>
      <c r="E59" s="12">
        <v>4</v>
      </c>
      <c r="F59" s="8">
        <v>2.9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137</v>
      </c>
      <c r="C60" s="12">
        <v>3</v>
      </c>
      <c r="D60" s="8">
        <v>1.59</v>
      </c>
      <c r="E60" s="12">
        <v>3</v>
      </c>
      <c r="F60" s="8">
        <v>2.17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158</v>
      </c>
      <c r="C61" s="12">
        <v>3</v>
      </c>
      <c r="D61" s="8">
        <v>1.59</v>
      </c>
      <c r="E61" s="12">
        <v>3</v>
      </c>
      <c r="F61" s="8">
        <v>2.17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144</v>
      </c>
      <c r="C62" s="12">
        <v>3</v>
      </c>
      <c r="D62" s="8">
        <v>1.59</v>
      </c>
      <c r="E62" s="12">
        <v>2</v>
      </c>
      <c r="F62" s="8">
        <v>1.45</v>
      </c>
      <c r="G62" s="12">
        <v>1</v>
      </c>
      <c r="H62" s="8">
        <v>2.04</v>
      </c>
      <c r="I62" s="12">
        <v>0</v>
      </c>
    </row>
    <row r="63" spans="2:9" ht="15" customHeight="1" x14ac:dyDescent="0.2">
      <c r="B63" t="s">
        <v>170</v>
      </c>
      <c r="C63" s="12">
        <v>3</v>
      </c>
      <c r="D63" s="8">
        <v>1.59</v>
      </c>
      <c r="E63" s="12">
        <v>1</v>
      </c>
      <c r="F63" s="8">
        <v>0.72</v>
      </c>
      <c r="G63" s="12">
        <v>2</v>
      </c>
      <c r="H63" s="8">
        <v>4.08</v>
      </c>
      <c r="I63" s="12">
        <v>0</v>
      </c>
    </row>
    <row r="64" spans="2:9" ht="15" customHeight="1" x14ac:dyDescent="0.2">
      <c r="B64" t="s">
        <v>109</v>
      </c>
      <c r="C64" s="12">
        <v>3</v>
      </c>
      <c r="D64" s="8">
        <v>1.59</v>
      </c>
      <c r="E64" s="12">
        <v>3</v>
      </c>
      <c r="F64" s="8">
        <v>2.17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113</v>
      </c>
      <c r="C65" s="12">
        <v>3</v>
      </c>
      <c r="D65" s="8">
        <v>1.59</v>
      </c>
      <c r="E65" s="12">
        <v>3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114</v>
      </c>
      <c r="C66" s="12">
        <v>3</v>
      </c>
      <c r="D66" s="8">
        <v>1.59</v>
      </c>
      <c r="E66" s="12">
        <v>2</v>
      </c>
      <c r="F66" s="8">
        <v>1.45</v>
      </c>
      <c r="G66" s="12">
        <v>1</v>
      </c>
      <c r="H66" s="8">
        <v>2.04</v>
      </c>
      <c r="I66" s="12">
        <v>0</v>
      </c>
    </row>
    <row r="67" spans="2:9" ht="15" customHeight="1" x14ac:dyDescent="0.2">
      <c r="B67" t="s">
        <v>123</v>
      </c>
      <c r="C67" s="12">
        <v>3</v>
      </c>
      <c r="D67" s="8">
        <v>1.59</v>
      </c>
      <c r="E67" s="12">
        <v>3</v>
      </c>
      <c r="F67" s="8">
        <v>2.17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124</v>
      </c>
      <c r="C68" s="12">
        <v>3</v>
      </c>
      <c r="D68" s="8">
        <v>1.59</v>
      </c>
      <c r="E68" s="12">
        <v>2</v>
      </c>
      <c r="F68" s="8">
        <v>1.45</v>
      </c>
      <c r="G68" s="12">
        <v>1</v>
      </c>
      <c r="H68" s="8">
        <v>2.04</v>
      </c>
      <c r="I68" s="12">
        <v>0</v>
      </c>
    </row>
    <row r="70" spans="2:9" ht="15" customHeight="1" x14ac:dyDescent="0.2">
      <c r="B70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4E6B-38EA-490E-9C3F-A06F7B69DB6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189</v>
      </c>
      <c r="D6" s="8">
        <v>20.79</v>
      </c>
      <c r="E6" s="12">
        <v>139</v>
      </c>
      <c r="F6" s="8">
        <v>20.62</v>
      </c>
      <c r="G6" s="12">
        <v>50</v>
      </c>
      <c r="H6" s="8">
        <v>23.92</v>
      </c>
      <c r="I6" s="12">
        <v>0</v>
      </c>
    </row>
    <row r="7" spans="2:9" ht="15" customHeight="1" x14ac:dyDescent="0.2">
      <c r="B7" t="s">
        <v>33</v>
      </c>
      <c r="C7" s="12">
        <v>63</v>
      </c>
      <c r="D7" s="8">
        <v>6.93</v>
      </c>
      <c r="E7" s="12">
        <v>43</v>
      </c>
      <c r="F7" s="8">
        <v>6.38</v>
      </c>
      <c r="G7" s="12">
        <v>20</v>
      </c>
      <c r="H7" s="8">
        <v>9.57</v>
      </c>
      <c r="I7" s="12">
        <v>0</v>
      </c>
    </row>
    <row r="8" spans="2:9" ht="15" customHeight="1" x14ac:dyDescent="0.2">
      <c r="B8" t="s">
        <v>34</v>
      </c>
      <c r="C8" s="12">
        <v>2</v>
      </c>
      <c r="D8" s="8">
        <v>0.22</v>
      </c>
      <c r="E8" s="12">
        <v>0</v>
      </c>
      <c r="F8" s="8">
        <v>0</v>
      </c>
      <c r="G8" s="12">
        <v>1</v>
      </c>
      <c r="H8" s="8">
        <v>0.48</v>
      </c>
      <c r="I8" s="12">
        <v>0</v>
      </c>
    </row>
    <row r="9" spans="2:9" ht="15" customHeight="1" x14ac:dyDescent="0.2">
      <c r="B9" t="s">
        <v>35</v>
      </c>
      <c r="C9" s="12">
        <v>2</v>
      </c>
      <c r="D9" s="8">
        <v>0.22</v>
      </c>
      <c r="E9" s="12">
        <v>0</v>
      </c>
      <c r="F9" s="8">
        <v>0</v>
      </c>
      <c r="G9" s="12">
        <v>2</v>
      </c>
      <c r="H9" s="8">
        <v>0.96</v>
      </c>
      <c r="I9" s="12">
        <v>0</v>
      </c>
    </row>
    <row r="10" spans="2:9" ht="15" customHeight="1" x14ac:dyDescent="0.2">
      <c r="B10" t="s">
        <v>36</v>
      </c>
      <c r="C10" s="12">
        <v>8</v>
      </c>
      <c r="D10" s="8">
        <v>0.88</v>
      </c>
      <c r="E10" s="12">
        <v>0</v>
      </c>
      <c r="F10" s="8">
        <v>0</v>
      </c>
      <c r="G10" s="12">
        <v>8</v>
      </c>
      <c r="H10" s="8">
        <v>3.83</v>
      </c>
      <c r="I10" s="12">
        <v>0</v>
      </c>
    </row>
    <row r="11" spans="2:9" ht="15" customHeight="1" x14ac:dyDescent="0.2">
      <c r="B11" t="s">
        <v>37</v>
      </c>
      <c r="C11" s="12">
        <v>260</v>
      </c>
      <c r="D11" s="8">
        <v>28.6</v>
      </c>
      <c r="E11" s="12">
        <v>202</v>
      </c>
      <c r="F11" s="8">
        <v>29.97</v>
      </c>
      <c r="G11" s="12">
        <v>56</v>
      </c>
      <c r="H11" s="8">
        <v>26.79</v>
      </c>
      <c r="I11" s="12">
        <v>1</v>
      </c>
    </row>
    <row r="12" spans="2:9" ht="15" customHeight="1" x14ac:dyDescent="0.2">
      <c r="B12" t="s">
        <v>38</v>
      </c>
      <c r="C12" s="12">
        <v>4</v>
      </c>
      <c r="D12" s="8">
        <v>0.44</v>
      </c>
      <c r="E12" s="12">
        <v>2</v>
      </c>
      <c r="F12" s="8">
        <v>0.3</v>
      </c>
      <c r="G12" s="12">
        <v>2</v>
      </c>
      <c r="H12" s="8">
        <v>0.96</v>
      </c>
      <c r="I12" s="12">
        <v>0</v>
      </c>
    </row>
    <row r="13" spans="2:9" ht="15" customHeight="1" x14ac:dyDescent="0.2">
      <c r="B13" t="s">
        <v>39</v>
      </c>
      <c r="C13" s="12">
        <v>29</v>
      </c>
      <c r="D13" s="8">
        <v>3.19</v>
      </c>
      <c r="E13" s="12">
        <v>14</v>
      </c>
      <c r="F13" s="8">
        <v>2.08</v>
      </c>
      <c r="G13" s="12">
        <v>15</v>
      </c>
      <c r="H13" s="8">
        <v>7.18</v>
      </c>
      <c r="I13" s="12">
        <v>0</v>
      </c>
    </row>
    <row r="14" spans="2:9" ht="15" customHeight="1" x14ac:dyDescent="0.2">
      <c r="B14" t="s">
        <v>40</v>
      </c>
      <c r="C14" s="12">
        <v>32</v>
      </c>
      <c r="D14" s="8">
        <v>3.52</v>
      </c>
      <c r="E14" s="12">
        <v>17</v>
      </c>
      <c r="F14" s="8">
        <v>2.52</v>
      </c>
      <c r="G14" s="12">
        <v>15</v>
      </c>
      <c r="H14" s="8">
        <v>7.18</v>
      </c>
      <c r="I14" s="12">
        <v>0</v>
      </c>
    </row>
    <row r="15" spans="2:9" ht="15" customHeight="1" x14ac:dyDescent="0.2">
      <c r="B15" t="s">
        <v>41</v>
      </c>
      <c r="C15" s="12">
        <v>110</v>
      </c>
      <c r="D15" s="8">
        <v>12.1</v>
      </c>
      <c r="E15" s="12">
        <v>97</v>
      </c>
      <c r="F15" s="8">
        <v>14.39</v>
      </c>
      <c r="G15" s="12">
        <v>12</v>
      </c>
      <c r="H15" s="8">
        <v>5.74</v>
      </c>
      <c r="I15" s="12">
        <v>0</v>
      </c>
    </row>
    <row r="16" spans="2:9" ht="15" customHeight="1" x14ac:dyDescent="0.2">
      <c r="B16" t="s">
        <v>42</v>
      </c>
      <c r="C16" s="12">
        <v>88</v>
      </c>
      <c r="D16" s="8">
        <v>9.68</v>
      </c>
      <c r="E16" s="12">
        <v>74</v>
      </c>
      <c r="F16" s="8">
        <v>10.98</v>
      </c>
      <c r="G16" s="12">
        <v>11</v>
      </c>
      <c r="H16" s="8">
        <v>5.26</v>
      </c>
      <c r="I16" s="12">
        <v>0</v>
      </c>
    </row>
    <row r="17" spans="2:9" ht="15" customHeight="1" x14ac:dyDescent="0.2">
      <c r="B17" t="s">
        <v>43</v>
      </c>
      <c r="C17" s="12">
        <v>50</v>
      </c>
      <c r="D17" s="8">
        <v>5.5</v>
      </c>
      <c r="E17" s="12">
        <v>30</v>
      </c>
      <c r="F17" s="8">
        <v>4.45</v>
      </c>
      <c r="G17" s="12">
        <v>3</v>
      </c>
      <c r="H17" s="8">
        <v>1.44</v>
      </c>
      <c r="I17" s="12">
        <v>0</v>
      </c>
    </row>
    <row r="18" spans="2:9" ht="15" customHeight="1" x14ac:dyDescent="0.2">
      <c r="B18" t="s">
        <v>44</v>
      </c>
      <c r="C18" s="12">
        <v>37</v>
      </c>
      <c r="D18" s="8">
        <v>4.07</v>
      </c>
      <c r="E18" s="12">
        <v>27</v>
      </c>
      <c r="F18" s="8">
        <v>4.01</v>
      </c>
      <c r="G18" s="12">
        <v>10</v>
      </c>
      <c r="H18" s="8">
        <v>4.78</v>
      </c>
      <c r="I18" s="12">
        <v>0</v>
      </c>
    </row>
    <row r="19" spans="2:9" ht="15" customHeight="1" x14ac:dyDescent="0.2">
      <c r="B19" t="s">
        <v>45</v>
      </c>
      <c r="C19" s="12">
        <v>35</v>
      </c>
      <c r="D19" s="8">
        <v>3.85</v>
      </c>
      <c r="E19" s="12">
        <v>29</v>
      </c>
      <c r="F19" s="8">
        <v>4.3</v>
      </c>
      <c r="G19" s="12">
        <v>4</v>
      </c>
      <c r="H19" s="8">
        <v>1.91</v>
      </c>
      <c r="I19" s="12">
        <v>0</v>
      </c>
    </row>
    <row r="20" spans="2:9" ht="15" customHeight="1" x14ac:dyDescent="0.2">
      <c r="B20" s="9" t="s">
        <v>198</v>
      </c>
      <c r="C20" s="12">
        <f>SUM(LTBL_30366[総数／事業所数])</f>
        <v>909</v>
      </c>
      <c r="E20" s="12">
        <f>SUBTOTAL(109,LTBL_30366[個人／事業所数])</f>
        <v>674</v>
      </c>
      <c r="G20" s="12">
        <f>SUBTOTAL(109,LTBL_30366[法人／事業所数])</f>
        <v>209</v>
      </c>
      <c r="I20" s="12">
        <f>SUBTOTAL(109,LTBL_30366[法人以外の団体／事業所数])</f>
        <v>1</v>
      </c>
    </row>
    <row r="21" spans="2:9" ht="15" customHeight="1" x14ac:dyDescent="0.2">
      <c r="E21" s="11">
        <f>LTBL_30366[[#Totals],[個人／事業所数]]/LTBL_30366[[#Totals],[総数／事業所数]]</f>
        <v>0.74147414741474149</v>
      </c>
      <c r="G21" s="11">
        <f>LTBL_30366[[#Totals],[法人／事業所数]]/LTBL_30366[[#Totals],[総数／事業所数]]</f>
        <v>0.22992299229922991</v>
      </c>
      <c r="I21" s="11">
        <f>LTBL_30366[[#Totals],[法人以外の団体／事業所数]]/LTBL_30366[[#Totals],[総数／事業所数]]</f>
        <v>1.1001100110011001E-3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103</v>
      </c>
      <c r="D24" s="8">
        <v>11.33</v>
      </c>
      <c r="E24" s="12">
        <v>66</v>
      </c>
      <c r="F24" s="8">
        <v>9.7899999999999991</v>
      </c>
      <c r="G24" s="12">
        <v>37</v>
      </c>
      <c r="H24" s="8">
        <v>17.7</v>
      </c>
      <c r="I24" s="12">
        <v>0</v>
      </c>
    </row>
    <row r="25" spans="2:9" ht="15" customHeight="1" x14ac:dyDescent="0.2">
      <c r="B25" t="s">
        <v>68</v>
      </c>
      <c r="C25" s="12">
        <v>93</v>
      </c>
      <c r="D25" s="8">
        <v>10.23</v>
      </c>
      <c r="E25" s="12">
        <v>87</v>
      </c>
      <c r="F25" s="8">
        <v>12.91</v>
      </c>
      <c r="G25" s="12">
        <v>6</v>
      </c>
      <c r="H25" s="8">
        <v>2.87</v>
      </c>
      <c r="I25" s="12">
        <v>0</v>
      </c>
    </row>
    <row r="26" spans="2:9" ht="15" customHeight="1" x14ac:dyDescent="0.2">
      <c r="B26" t="s">
        <v>64</v>
      </c>
      <c r="C26" s="12">
        <v>88</v>
      </c>
      <c r="D26" s="8">
        <v>9.68</v>
      </c>
      <c r="E26" s="12">
        <v>72</v>
      </c>
      <c r="F26" s="8">
        <v>10.68</v>
      </c>
      <c r="G26" s="12">
        <v>16</v>
      </c>
      <c r="H26" s="8">
        <v>7.66</v>
      </c>
      <c r="I26" s="12">
        <v>0</v>
      </c>
    </row>
    <row r="27" spans="2:9" ht="15" customHeight="1" x14ac:dyDescent="0.2">
      <c r="B27" t="s">
        <v>69</v>
      </c>
      <c r="C27" s="12">
        <v>78</v>
      </c>
      <c r="D27" s="8">
        <v>8.58</v>
      </c>
      <c r="E27" s="12">
        <v>70</v>
      </c>
      <c r="F27" s="8">
        <v>10.39</v>
      </c>
      <c r="G27" s="12">
        <v>8</v>
      </c>
      <c r="H27" s="8">
        <v>3.83</v>
      </c>
      <c r="I27" s="12">
        <v>0</v>
      </c>
    </row>
    <row r="28" spans="2:9" ht="15" customHeight="1" x14ac:dyDescent="0.2">
      <c r="B28" t="s">
        <v>62</v>
      </c>
      <c r="C28" s="12">
        <v>62</v>
      </c>
      <c r="D28" s="8">
        <v>6.82</v>
      </c>
      <c r="E28" s="12">
        <v>55</v>
      </c>
      <c r="F28" s="8">
        <v>8.16</v>
      </c>
      <c r="G28" s="12">
        <v>5</v>
      </c>
      <c r="H28" s="8">
        <v>2.39</v>
      </c>
      <c r="I28" s="12">
        <v>1</v>
      </c>
    </row>
    <row r="29" spans="2:9" ht="15" customHeight="1" x14ac:dyDescent="0.2">
      <c r="B29" t="s">
        <v>63</v>
      </c>
      <c r="C29" s="12">
        <v>53</v>
      </c>
      <c r="D29" s="8">
        <v>5.83</v>
      </c>
      <c r="E29" s="12">
        <v>41</v>
      </c>
      <c r="F29" s="8">
        <v>6.08</v>
      </c>
      <c r="G29" s="12">
        <v>12</v>
      </c>
      <c r="H29" s="8">
        <v>5.74</v>
      </c>
      <c r="I29" s="12">
        <v>0</v>
      </c>
    </row>
    <row r="30" spans="2:9" ht="15" customHeight="1" x14ac:dyDescent="0.2">
      <c r="B30" t="s">
        <v>55</v>
      </c>
      <c r="C30" s="12">
        <v>50</v>
      </c>
      <c r="D30" s="8">
        <v>5.5</v>
      </c>
      <c r="E30" s="12">
        <v>45</v>
      </c>
      <c r="F30" s="8">
        <v>6.68</v>
      </c>
      <c r="G30" s="12">
        <v>5</v>
      </c>
      <c r="H30" s="8">
        <v>2.39</v>
      </c>
      <c r="I30" s="12">
        <v>0</v>
      </c>
    </row>
    <row r="31" spans="2:9" ht="15" customHeight="1" x14ac:dyDescent="0.2">
      <c r="B31" t="s">
        <v>70</v>
      </c>
      <c r="C31" s="12">
        <v>50</v>
      </c>
      <c r="D31" s="8">
        <v>5.5</v>
      </c>
      <c r="E31" s="12">
        <v>30</v>
      </c>
      <c r="F31" s="8">
        <v>4.45</v>
      </c>
      <c r="G31" s="12">
        <v>3</v>
      </c>
      <c r="H31" s="8">
        <v>1.44</v>
      </c>
      <c r="I31" s="12">
        <v>0</v>
      </c>
    </row>
    <row r="32" spans="2:9" ht="15" customHeight="1" x14ac:dyDescent="0.2">
      <c r="B32" t="s">
        <v>56</v>
      </c>
      <c r="C32" s="12">
        <v>36</v>
      </c>
      <c r="D32" s="8">
        <v>3.96</v>
      </c>
      <c r="E32" s="12">
        <v>28</v>
      </c>
      <c r="F32" s="8">
        <v>4.1500000000000004</v>
      </c>
      <c r="G32" s="12">
        <v>8</v>
      </c>
      <c r="H32" s="8">
        <v>3.83</v>
      </c>
      <c r="I32" s="12">
        <v>0</v>
      </c>
    </row>
    <row r="33" spans="2:9" ht="15" customHeight="1" x14ac:dyDescent="0.2">
      <c r="B33" t="s">
        <v>73</v>
      </c>
      <c r="C33" s="12">
        <v>30</v>
      </c>
      <c r="D33" s="8">
        <v>3.3</v>
      </c>
      <c r="E33" s="12">
        <v>29</v>
      </c>
      <c r="F33" s="8">
        <v>4.3</v>
      </c>
      <c r="G33" s="12">
        <v>1</v>
      </c>
      <c r="H33" s="8">
        <v>0.48</v>
      </c>
      <c r="I33" s="12">
        <v>0</v>
      </c>
    </row>
    <row r="34" spans="2:9" ht="15" customHeight="1" x14ac:dyDescent="0.2">
      <c r="B34" t="s">
        <v>71</v>
      </c>
      <c r="C34" s="12">
        <v>28</v>
      </c>
      <c r="D34" s="8">
        <v>3.08</v>
      </c>
      <c r="E34" s="12">
        <v>27</v>
      </c>
      <c r="F34" s="8">
        <v>4.01</v>
      </c>
      <c r="G34" s="12">
        <v>1</v>
      </c>
      <c r="H34" s="8">
        <v>0.48</v>
      </c>
      <c r="I34" s="12">
        <v>0</v>
      </c>
    </row>
    <row r="35" spans="2:9" ht="15" customHeight="1" x14ac:dyDescent="0.2">
      <c r="B35" t="s">
        <v>61</v>
      </c>
      <c r="C35" s="12">
        <v>19</v>
      </c>
      <c r="D35" s="8">
        <v>2.09</v>
      </c>
      <c r="E35" s="12">
        <v>17</v>
      </c>
      <c r="F35" s="8">
        <v>2.52</v>
      </c>
      <c r="G35" s="12">
        <v>2</v>
      </c>
      <c r="H35" s="8">
        <v>0.96</v>
      </c>
      <c r="I35" s="12">
        <v>0</v>
      </c>
    </row>
    <row r="36" spans="2:9" ht="15" customHeight="1" x14ac:dyDescent="0.2">
      <c r="B36" t="s">
        <v>67</v>
      </c>
      <c r="C36" s="12">
        <v>18</v>
      </c>
      <c r="D36" s="8">
        <v>1.98</v>
      </c>
      <c r="E36" s="12">
        <v>8</v>
      </c>
      <c r="F36" s="8">
        <v>1.19</v>
      </c>
      <c r="G36" s="12">
        <v>10</v>
      </c>
      <c r="H36" s="8">
        <v>4.78</v>
      </c>
      <c r="I36" s="12">
        <v>0</v>
      </c>
    </row>
    <row r="37" spans="2:9" ht="15" customHeight="1" x14ac:dyDescent="0.2">
      <c r="B37" t="s">
        <v>65</v>
      </c>
      <c r="C37" s="12">
        <v>17</v>
      </c>
      <c r="D37" s="8">
        <v>1.87</v>
      </c>
      <c r="E37" s="12">
        <v>12</v>
      </c>
      <c r="F37" s="8">
        <v>1.78</v>
      </c>
      <c r="G37" s="12">
        <v>5</v>
      </c>
      <c r="H37" s="8">
        <v>2.39</v>
      </c>
      <c r="I37" s="12">
        <v>0</v>
      </c>
    </row>
    <row r="38" spans="2:9" ht="15" customHeight="1" x14ac:dyDescent="0.2">
      <c r="B38" t="s">
        <v>58</v>
      </c>
      <c r="C38" s="12">
        <v>14</v>
      </c>
      <c r="D38" s="8">
        <v>1.54</v>
      </c>
      <c r="E38" s="12">
        <v>12</v>
      </c>
      <c r="F38" s="8">
        <v>1.78</v>
      </c>
      <c r="G38" s="12">
        <v>2</v>
      </c>
      <c r="H38" s="8">
        <v>0.96</v>
      </c>
      <c r="I38" s="12">
        <v>0</v>
      </c>
    </row>
    <row r="39" spans="2:9" ht="15" customHeight="1" x14ac:dyDescent="0.2">
      <c r="B39" t="s">
        <v>66</v>
      </c>
      <c r="C39" s="12">
        <v>14</v>
      </c>
      <c r="D39" s="8">
        <v>1.54</v>
      </c>
      <c r="E39" s="12">
        <v>9</v>
      </c>
      <c r="F39" s="8">
        <v>1.34</v>
      </c>
      <c r="G39" s="12">
        <v>5</v>
      </c>
      <c r="H39" s="8">
        <v>2.39</v>
      </c>
      <c r="I39" s="12">
        <v>0</v>
      </c>
    </row>
    <row r="40" spans="2:9" ht="15" customHeight="1" x14ac:dyDescent="0.2">
      <c r="B40" t="s">
        <v>59</v>
      </c>
      <c r="C40" s="12">
        <v>13</v>
      </c>
      <c r="D40" s="8">
        <v>1.43</v>
      </c>
      <c r="E40" s="12">
        <v>5</v>
      </c>
      <c r="F40" s="8">
        <v>0.74</v>
      </c>
      <c r="G40" s="12">
        <v>8</v>
      </c>
      <c r="H40" s="8">
        <v>3.83</v>
      </c>
      <c r="I40" s="12">
        <v>0</v>
      </c>
    </row>
    <row r="41" spans="2:9" ht="15" customHeight="1" x14ac:dyDescent="0.2">
      <c r="B41" t="s">
        <v>81</v>
      </c>
      <c r="C41" s="12">
        <v>13</v>
      </c>
      <c r="D41" s="8">
        <v>1.43</v>
      </c>
      <c r="E41" s="12">
        <v>8</v>
      </c>
      <c r="F41" s="8">
        <v>1.19</v>
      </c>
      <c r="G41" s="12">
        <v>5</v>
      </c>
      <c r="H41" s="8">
        <v>2.39</v>
      </c>
      <c r="I41" s="12">
        <v>0</v>
      </c>
    </row>
    <row r="42" spans="2:9" ht="15" customHeight="1" x14ac:dyDescent="0.2">
      <c r="B42" t="s">
        <v>79</v>
      </c>
      <c r="C42" s="12">
        <v>11</v>
      </c>
      <c r="D42" s="8">
        <v>1.21</v>
      </c>
      <c r="E42" s="12">
        <v>7</v>
      </c>
      <c r="F42" s="8">
        <v>1.04</v>
      </c>
      <c r="G42" s="12">
        <v>4</v>
      </c>
      <c r="H42" s="8">
        <v>1.91</v>
      </c>
      <c r="I42" s="12">
        <v>0</v>
      </c>
    </row>
    <row r="43" spans="2:9" ht="15" customHeight="1" x14ac:dyDescent="0.2">
      <c r="B43" t="s">
        <v>57</v>
      </c>
      <c r="C43" s="12">
        <v>9</v>
      </c>
      <c r="D43" s="8">
        <v>0.99</v>
      </c>
      <c r="E43" s="12">
        <v>6</v>
      </c>
      <c r="F43" s="8">
        <v>0.89</v>
      </c>
      <c r="G43" s="12">
        <v>3</v>
      </c>
      <c r="H43" s="8">
        <v>1.44</v>
      </c>
      <c r="I43" s="12">
        <v>0</v>
      </c>
    </row>
    <row r="44" spans="2:9" ht="15" customHeight="1" x14ac:dyDescent="0.2">
      <c r="B44" t="s">
        <v>60</v>
      </c>
      <c r="C44" s="12">
        <v>9</v>
      </c>
      <c r="D44" s="8">
        <v>0.99</v>
      </c>
      <c r="E44" s="12">
        <v>4</v>
      </c>
      <c r="F44" s="8">
        <v>0.59</v>
      </c>
      <c r="G44" s="12">
        <v>5</v>
      </c>
      <c r="H44" s="8">
        <v>2.39</v>
      </c>
      <c r="I44" s="12">
        <v>0</v>
      </c>
    </row>
    <row r="45" spans="2:9" ht="15" customHeight="1" x14ac:dyDescent="0.2">
      <c r="B45" t="s">
        <v>72</v>
      </c>
      <c r="C45" s="12">
        <v>9</v>
      </c>
      <c r="D45" s="8">
        <v>0.99</v>
      </c>
      <c r="E45" s="12">
        <v>0</v>
      </c>
      <c r="F45" s="8">
        <v>0</v>
      </c>
      <c r="G45" s="12">
        <v>9</v>
      </c>
      <c r="H45" s="8">
        <v>4.3099999999999996</v>
      </c>
      <c r="I45" s="12">
        <v>0</v>
      </c>
    </row>
    <row r="48" spans="2:9" ht="33" customHeight="1" x14ac:dyDescent="0.2">
      <c r="B48" t="s">
        <v>200</v>
      </c>
      <c r="C48" s="10" t="s">
        <v>47</v>
      </c>
      <c r="D48" s="10" t="s">
        <v>48</v>
      </c>
      <c r="E48" s="10" t="s">
        <v>49</v>
      </c>
      <c r="F48" s="10" t="s">
        <v>50</v>
      </c>
      <c r="G48" s="10" t="s">
        <v>51</v>
      </c>
      <c r="H48" s="10" t="s">
        <v>52</v>
      </c>
      <c r="I48" s="10" t="s">
        <v>53</v>
      </c>
    </row>
    <row r="49" spans="2:9" ht="15" customHeight="1" x14ac:dyDescent="0.2">
      <c r="B49" t="s">
        <v>105</v>
      </c>
      <c r="C49" s="12">
        <v>58</v>
      </c>
      <c r="D49" s="8">
        <v>6.38</v>
      </c>
      <c r="E49" s="12">
        <v>34</v>
      </c>
      <c r="F49" s="8">
        <v>5.04</v>
      </c>
      <c r="G49" s="12">
        <v>24</v>
      </c>
      <c r="H49" s="8">
        <v>11.48</v>
      </c>
      <c r="I49" s="12">
        <v>0</v>
      </c>
    </row>
    <row r="50" spans="2:9" ht="15" customHeight="1" x14ac:dyDescent="0.2">
      <c r="B50" t="s">
        <v>120</v>
      </c>
      <c r="C50" s="12">
        <v>43</v>
      </c>
      <c r="D50" s="8">
        <v>4.7300000000000004</v>
      </c>
      <c r="E50" s="12">
        <v>40</v>
      </c>
      <c r="F50" s="8">
        <v>5.93</v>
      </c>
      <c r="G50" s="12">
        <v>3</v>
      </c>
      <c r="H50" s="8">
        <v>1.44</v>
      </c>
      <c r="I50" s="12">
        <v>0</v>
      </c>
    </row>
    <row r="51" spans="2:9" ht="15" customHeight="1" x14ac:dyDescent="0.2">
      <c r="B51" t="s">
        <v>108</v>
      </c>
      <c r="C51" s="12">
        <v>39</v>
      </c>
      <c r="D51" s="8">
        <v>4.29</v>
      </c>
      <c r="E51" s="12">
        <v>30</v>
      </c>
      <c r="F51" s="8">
        <v>4.45</v>
      </c>
      <c r="G51" s="12">
        <v>9</v>
      </c>
      <c r="H51" s="8">
        <v>4.3099999999999996</v>
      </c>
      <c r="I51" s="12">
        <v>0</v>
      </c>
    </row>
    <row r="52" spans="2:9" ht="15" customHeight="1" x14ac:dyDescent="0.2">
      <c r="B52" t="s">
        <v>124</v>
      </c>
      <c r="C52" s="12">
        <v>30</v>
      </c>
      <c r="D52" s="8">
        <v>3.3</v>
      </c>
      <c r="E52" s="12">
        <v>29</v>
      </c>
      <c r="F52" s="8">
        <v>4.3</v>
      </c>
      <c r="G52" s="12">
        <v>1</v>
      </c>
      <c r="H52" s="8">
        <v>0.48</v>
      </c>
      <c r="I52" s="12">
        <v>0</v>
      </c>
    </row>
    <row r="53" spans="2:9" ht="15" customHeight="1" x14ac:dyDescent="0.2">
      <c r="B53" t="s">
        <v>118</v>
      </c>
      <c r="C53" s="12">
        <v>28</v>
      </c>
      <c r="D53" s="8">
        <v>3.08</v>
      </c>
      <c r="E53" s="12">
        <v>26</v>
      </c>
      <c r="F53" s="8">
        <v>3.86</v>
      </c>
      <c r="G53" s="12">
        <v>2</v>
      </c>
      <c r="H53" s="8">
        <v>0.96</v>
      </c>
      <c r="I53" s="12">
        <v>0</v>
      </c>
    </row>
    <row r="54" spans="2:9" ht="15" customHeight="1" x14ac:dyDescent="0.2">
      <c r="B54" t="s">
        <v>111</v>
      </c>
      <c r="C54" s="12">
        <v>27</v>
      </c>
      <c r="D54" s="8">
        <v>2.97</v>
      </c>
      <c r="E54" s="12">
        <v>23</v>
      </c>
      <c r="F54" s="8">
        <v>3.41</v>
      </c>
      <c r="G54" s="12">
        <v>4</v>
      </c>
      <c r="H54" s="8">
        <v>1.91</v>
      </c>
      <c r="I54" s="12">
        <v>0</v>
      </c>
    </row>
    <row r="55" spans="2:9" ht="15" customHeight="1" x14ac:dyDescent="0.2">
      <c r="B55" t="s">
        <v>119</v>
      </c>
      <c r="C55" s="12">
        <v>23</v>
      </c>
      <c r="D55" s="8">
        <v>2.5299999999999998</v>
      </c>
      <c r="E55" s="12">
        <v>23</v>
      </c>
      <c r="F55" s="8">
        <v>3.41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125</v>
      </c>
      <c r="C56" s="12">
        <v>21</v>
      </c>
      <c r="D56" s="8">
        <v>2.31</v>
      </c>
      <c r="E56" s="12">
        <v>14</v>
      </c>
      <c r="F56" s="8">
        <v>2.08</v>
      </c>
      <c r="G56" s="12">
        <v>7</v>
      </c>
      <c r="H56" s="8">
        <v>3.35</v>
      </c>
      <c r="I56" s="12">
        <v>0</v>
      </c>
    </row>
    <row r="57" spans="2:9" ht="15" customHeight="1" x14ac:dyDescent="0.2">
      <c r="B57" t="s">
        <v>133</v>
      </c>
      <c r="C57" s="12">
        <v>21</v>
      </c>
      <c r="D57" s="8">
        <v>2.31</v>
      </c>
      <c r="E57" s="12">
        <v>20</v>
      </c>
      <c r="F57" s="8">
        <v>2.97</v>
      </c>
      <c r="G57" s="12">
        <v>1</v>
      </c>
      <c r="H57" s="8">
        <v>0.48</v>
      </c>
      <c r="I57" s="12">
        <v>0</v>
      </c>
    </row>
    <row r="58" spans="2:9" ht="15" customHeight="1" x14ac:dyDescent="0.2">
      <c r="B58" t="s">
        <v>107</v>
      </c>
      <c r="C58" s="12">
        <v>21</v>
      </c>
      <c r="D58" s="8">
        <v>2.31</v>
      </c>
      <c r="E58" s="12">
        <v>20</v>
      </c>
      <c r="F58" s="8">
        <v>2.97</v>
      </c>
      <c r="G58" s="12">
        <v>1</v>
      </c>
      <c r="H58" s="8">
        <v>0.48</v>
      </c>
      <c r="I58" s="12">
        <v>0</v>
      </c>
    </row>
    <row r="59" spans="2:9" ht="15" customHeight="1" x14ac:dyDescent="0.2">
      <c r="B59" t="s">
        <v>110</v>
      </c>
      <c r="C59" s="12">
        <v>21</v>
      </c>
      <c r="D59" s="8">
        <v>2.31</v>
      </c>
      <c r="E59" s="12">
        <v>15</v>
      </c>
      <c r="F59" s="8">
        <v>2.23</v>
      </c>
      <c r="G59" s="12">
        <v>6</v>
      </c>
      <c r="H59" s="8">
        <v>2.87</v>
      </c>
      <c r="I59" s="12">
        <v>0</v>
      </c>
    </row>
    <row r="60" spans="2:9" ht="15" customHeight="1" x14ac:dyDescent="0.2">
      <c r="B60" t="s">
        <v>137</v>
      </c>
      <c r="C60" s="12">
        <v>20</v>
      </c>
      <c r="D60" s="8">
        <v>2.2000000000000002</v>
      </c>
      <c r="E60" s="12">
        <v>15</v>
      </c>
      <c r="F60" s="8">
        <v>2.23</v>
      </c>
      <c r="G60" s="12">
        <v>5</v>
      </c>
      <c r="H60" s="8">
        <v>2.39</v>
      </c>
      <c r="I60" s="12">
        <v>0</v>
      </c>
    </row>
    <row r="61" spans="2:9" ht="15" customHeight="1" x14ac:dyDescent="0.2">
      <c r="B61" t="s">
        <v>123</v>
      </c>
      <c r="C61" s="12">
        <v>19</v>
      </c>
      <c r="D61" s="8">
        <v>2.09</v>
      </c>
      <c r="E61" s="12">
        <v>19</v>
      </c>
      <c r="F61" s="8">
        <v>2.82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115</v>
      </c>
      <c r="C62" s="12">
        <v>18</v>
      </c>
      <c r="D62" s="8">
        <v>1.98</v>
      </c>
      <c r="E62" s="12">
        <v>17</v>
      </c>
      <c r="F62" s="8">
        <v>2.52</v>
      </c>
      <c r="G62" s="12">
        <v>1</v>
      </c>
      <c r="H62" s="8">
        <v>0.48</v>
      </c>
      <c r="I62" s="12">
        <v>0</v>
      </c>
    </row>
    <row r="63" spans="2:9" ht="15" customHeight="1" x14ac:dyDescent="0.2">
      <c r="B63" t="s">
        <v>122</v>
      </c>
      <c r="C63" s="12">
        <v>18</v>
      </c>
      <c r="D63" s="8">
        <v>1.98</v>
      </c>
      <c r="E63" s="12">
        <v>17</v>
      </c>
      <c r="F63" s="8">
        <v>2.52</v>
      </c>
      <c r="G63" s="12">
        <v>1</v>
      </c>
      <c r="H63" s="8">
        <v>0.48</v>
      </c>
      <c r="I63" s="12">
        <v>0</v>
      </c>
    </row>
    <row r="64" spans="2:9" ht="15" customHeight="1" x14ac:dyDescent="0.2">
      <c r="B64" t="s">
        <v>140</v>
      </c>
      <c r="C64" s="12">
        <v>17</v>
      </c>
      <c r="D64" s="8">
        <v>1.87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109</v>
      </c>
      <c r="C65" s="12">
        <v>16</v>
      </c>
      <c r="D65" s="8">
        <v>1.76</v>
      </c>
      <c r="E65" s="12">
        <v>14</v>
      </c>
      <c r="F65" s="8">
        <v>2.08</v>
      </c>
      <c r="G65" s="12">
        <v>2</v>
      </c>
      <c r="H65" s="8">
        <v>0.96</v>
      </c>
      <c r="I65" s="12">
        <v>0</v>
      </c>
    </row>
    <row r="66" spans="2:9" ht="15" customHeight="1" x14ac:dyDescent="0.2">
      <c r="B66" t="s">
        <v>114</v>
      </c>
      <c r="C66" s="12">
        <v>16</v>
      </c>
      <c r="D66" s="8">
        <v>1.76</v>
      </c>
      <c r="E66" s="12">
        <v>7</v>
      </c>
      <c r="F66" s="8">
        <v>1.04</v>
      </c>
      <c r="G66" s="12">
        <v>9</v>
      </c>
      <c r="H66" s="8">
        <v>4.3099999999999996</v>
      </c>
      <c r="I66" s="12">
        <v>0</v>
      </c>
    </row>
    <row r="67" spans="2:9" ht="15" customHeight="1" x14ac:dyDescent="0.2">
      <c r="B67" t="s">
        <v>117</v>
      </c>
      <c r="C67" s="12">
        <v>16</v>
      </c>
      <c r="D67" s="8">
        <v>1.76</v>
      </c>
      <c r="E67" s="12">
        <v>16</v>
      </c>
      <c r="F67" s="8">
        <v>2.37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15</v>
      </c>
      <c r="D68" s="8">
        <v>1.65</v>
      </c>
      <c r="E68" s="12">
        <v>13</v>
      </c>
      <c r="F68" s="8">
        <v>1.93</v>
      </c>
      <c r="G68" s="12">
        <v>2</v>
      </c>
      <c r="H68" s="8">
        <v>0.96</v>
      </c>
      <c r="I68" s="12">
        <v>0</v>
      </c>
    </row>
    <row r="69" spans="2:9" ht="15" customHeight="1" x14ac:dyDescent="0.2">
      <c r="B69" t="s">
        <v>121</v>
      </c>
      <c r="C69" s="12">
        <v>15</v>
      </c>
      <c r="D69" s="8">
        <v>1.65</v>
      </c>
      <c r="E69" s="12">
        <v>13</v>
      </c>
      <c r="F69" s="8">
        <v>1.93</v>
      </c>
      <c r="G69" s="12">
        <v>2</v>
      </c>
      <c r="H69" s="8">
        <v>0.96</v>
      </c>
      <c r="I69" s="12">
        <v>0</v>
      </c>
    </row>
    <row r="71" spans="2:9" ht="15" customHeight="1" x14ac:dyDescent="0.2">
      <c r="B71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AEDF-45A7-4560-BD45-1697679C92D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50</v>
      </c>
      <c r="D6" s="8">
        <v>21.28</v>
      </c>
      <c r="E6" s="12">
        <v>34</v>
      </c>
      <c r="F6" s="8">
        <v>18.38</v>
      </c>
      <c r="G6" s="12">
        <v>16</v>
      </c>
      <c r="H6" s="8">
        <v>33.33</v>
      </c>
      <c r="I6" s="12">
        <v>0</v>
      </c>
    </row>
    <row r="7" spans="2:9" ht="15" customHeight="1" x14ac:dyDescent="0.2">
      <c r="B7" t="s">
        <v>33</v>
      </c>
      <c r="C7" s="12">
        <v>16</v>
      </c>
      <c r="D7" s="8">
        <v>6.81</v>
      </c>
      <c r="E7" s="12">
        <v>9</v>
      </c>
      <c r="F7" s="8">
        <v>4.8600000000000003</v>
      </c>
      <c r="G7" s="12">
        <v>7</v>
      </c>
      <c r="H7" s="8">
        <v>14.58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0.43</v>
      </c>
      <c r="E9" s="12">
        <v>1</v>
      </c>
      <c r="F9" s="8">
        <v>0.54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1</v>
      </c>
      <c r="D10" s="8">
        <v>0.43</v>
      </c>
      <c r="E10" s="12">
        <v>1</v>
      </c>
      <c r="F10" s="8">
        <v>0.54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48</v>
      </c>
      <c r="D11" s="8">
        <v>20.43</v>
      </c>
      <c r="E11" s="12">
        <v>35</v>
      </c>
      <c r="F11" s="8">
        <v>18.920000000000002</v>
      </c>
      <c r="G11" s="12">
        <v>13</v>
      </c>
      <c r="H11" s="8">
        <v>27.08</v>
      </c>
      <c r="I11" s="12">
        <v>0</v>
      </c>
    </row>
    <row r="12" spans="2:9" ht="15" customHeight="1" x14ac:dyDescent="0.2">
      <c r="B12" t="s">
        <v>38</v>
      </c>
      <c r="C12" s="12">
        <v>3</v>
      </c>
      <c r="D12" s="8">
        <v>1.28</v>
      </c>
      <c r="E12" s="12">
        <v>1</v>
      </c>
      <c r="F12" s="8">
        <v>0.54</v>
      </c>
      <c r="G12" s="12">
        <v>2</v>
      </c>
      <c r="H12" s="8">
        <v>4.17</v>
      </c>
      <c r="I12" s="12">
        <v>0</v>
      </c>
    </row>
    <row r="13" spans="2:9" ht="15" customHeight="1" x14ac:dyDescent="0.2">
      <c r="B13" t="s">
        <v>39</v>
      </c>
      <c r="C13" s="12">
        <v>25</v>
      </c>
      <c r="D13" s="8">
        <v>10.64</v>
      </c>
      <c r="E13" s="12">
        <v>21</v>
      </c>
      <c r="F13" s="8">
        <v>11.35</v>
      </c>
      <c r="G13" s="12">
        <v>4</v>
      </c>
      <c r="H13" s="8">
        <v>8.33</v>
      </c>
      <c r="I13" s="12">
        <v>0</v>
      </c>
    </row>
    <row r="14" spans="2:9" ht="15" customHeight="1" x14ac:dyDescent="0.2">
      <c r="B14" t="s">
        <v>40</v>
      </c>
      <c r="C14" s="12">
        <v>6</v>
      </c>
      <c r="D14" s="8">
        <v>2.5499999999999998</v>
      </c>
      <c r="E14" s="12">
        <v>5</v>
      </c>
      <c r="F14" s="8">
        <v>2.7</v>
      </c>
      <c r="G14" s="12">
        <v>1</v>
      </c>
      <c r="H14" s="8">
        <v>2.08</v>
      </c>
      <c r="I14" s="12">
        <v>0</v>
      </c>
    </row>
    <row r="15" spans="2:9" ht="15" customHeight="1" x14ac:dyDescent="0.2">
      <c r="B15" t="s">
        <v>41</v>
      </c>
      <c r="C15" s="12">
        <v>28</v>
      </c>
      <c r="D15" s="8">
        <v>11.91</v>
      </c>
      <c r="E15" s="12">
        <v>27</v>
      </c>
      <c r="F15" s="8">
        <v>14.59</v>
      </c>
      <c r="G15" s="12">
        <v>1</v>
      </c>
      <c r="H15" s="8">
        <v>2.08</v>
      </c>
      <c r="I15" s="12">
        <v>0</v>
      </c>
    </row>
    <row r="16" spans="2:9" ht="15" customHeight="1" x14ac:dyDescent="0.2">
      <c r="B16" t="s">
        <v>42</v>
      </c>
      <c r="C16" s="12">
        <v>34</v>
      </c>
      <c r="D16" s="8">
        <v>14.47</v>
      </c>
      <c r="E16" s="12">
        <v>32</v>
      </c>
      <c r="F16" s="8">
        <v>17.3</v>
      </c>
      <c r="G16" s="12">
        <v>2</v>
      </c>
      <c r="H16" s="8">
        <v>4.17</v>
      </c>
      <c r="I16" s="12">
        <v>0</v>
      </c>
    </row>
    <row r="17" spans="2:9" ht="15" customHeight="1" x14ac:dyDescent="0.2">
      <c r="B17" t="s">
        <v>43</v>
      </c>
      <c r="C17" s="12">
        <v>11</v>
      </c>
      <c r="D17" s="8">
        <v>4.68</v>
      </c>
      <c r="E17" s="12">
        <v>9</v>
      </c>
      <c r="F17" s="8">
        <v>4.8600000000000003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5</v>
      </c>
      <c r="D18" s="8">
        <v>2.13</v>
      </c>
      <c r="E18" s="12">
        <v>3</v>
      </c>
      <c r="F18" s="8">
        <v>1.62</v>
      </c>
      <c r="G18" s="12">
        <v>2</v>
      </c>
      <c r="H18" s="8">
        <v>4.17</v>
      </c>
      <c r="I18" s="12">
        <v>0</v>
      </c>
    </row>
    <row r="19" spans="2:9" ht="15" customHeight="1" x14ac:dyDescent="0.2">
      <c r="B19" t="s">
        <v>45</v>
      </c>
      <c r="C19" s="12">
        <v>7</v>
      </c>
      <c r="D19" s="8">
        <v>2.98</v>
      </c>
      <c r="E19" s="12">
        <v>7</v>
      </c>
      <c r="F19" s="8">
        <v>3.78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198</v>
      </c>
      <c r="C20" s="12">
        <f>SUM(LTBL_30381[総数／事業所数])</f>
        <v>235</v>
      </c>
      <c r="E20" s="12">
        <f>SUBTOTAL(109,LTBL_30381[個人／事業所数])</f>
        <v>185</v>
      </c>
      <c r="G20" s="12">
        <f>SUBTOTAL(109,LTBL_30381[法人／事業所数])</f>
        <v>48</v>
      </c>
      <c r="I20" s="12">
        <f>SUBTOTAL(109,LTBL_30381[法人以外の団体／事業所数])</f>
        <v>0</v>
      </c>
    </row>
    <row r="21" spans="2:9" ht="15" customHeight="1" x14ac:dyDescent="0.2">
      <c r="E21" s="11">
        <f>LTBL_30381[[#Totals],[個人／事業所数]]/LTBL_30381[[#Totals],[総数／事業所数]]</f>
        <v>0.78723404255319152</v>
      </c>
      <c r="G21" s="11">
        <f>LTBL_30381[[#Totals],[法人／事業所数]]/LTBL_30381[[#Totals],[総数／事業所数]]</f>
        <v>0.20425531914893616</v>
      </c>
      <c r="I21" s="11">
        <f>LTBL_30381[[#Totals],[法人以外の団体／事業所数]]/LTBL_30381[[#Totals],[総数／事業所数]]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23</v>
      </c>
      <c r="D24" s="8">
        <v>9.7899999999999991</v>
      </c>
      <c r="E24" s="12">
        <v>12</v>
      </c>
      <c r="F24" s="8">
        <v>6.49</v>
      </c>
      <c r="G24" s="12">
        <v>11</v>
      </c>
      <c r="H24" s="8">
        <v>22.92</v>
      </c>
      <c r="I24" s="12">
        <v>0</v>
      </c>
    </row>
    <row r="25" spans="2:9" ht="15" customHeight="1" x14ac:dyDescent="0.2">
      <c r="B25" t="s">
        <v>65</v>
      </c>
      <c r="C25" s="12">
        <v>23</v>
      </c>
      <c r="D25" s="8">
        <v>9.7899999999999991</v>
      </c>
      <c r="E25" s="12">
        <v>20</v>
      </c>
      <c r="F25" s="8">
        <v>10.81</v>
      </c>
      <c r="G25" s="12">
        <v>3</v>
      </c>
      <c r="H25" s="8">
        <v>6.25</v>
      </c>
      <c r="I25" s="12">
        <v>0</v>
      </c>
    </row>
    <row r="26" spans="2:9" ht="15" customHeight="1" x14ac:dyDescent="0.2">
      <c r="B26" t="s">
        <v>68</v>
      </c>
      <c r="C26" s="12">
        <v>23</v>
      </c>
      <c r="D26" s="8">
        <v>9.7899999999999991</v>
      </c>
      <c r="E26" s="12">
        <v>23</v>
      </c>
      <c r="F26" s="8">
        <v>12.43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69</v>
      </c>
      <c r="C27" s="12">
        <v>23</v>
      </c>
      <c r="D27" s="8">
        <v>9.7899999999999991</v>
      </c>
      <c r="E27" s="12">
        <v>23</v>
      </c>
      <c r="F27" s="8">
        <v>12.43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64</v>
      </c>
      <c r="C28" s="12">
        <v>19</v>
      </c>
      <c r="D28" s="8">
        <v>8.09</v>
      </c>
      <c r="E28" s="12">
        <v>14</v>
      </c>
      <c r="F28" s="8">
        <v>7.57</v>
      </c>
      <c r="G28" s="12">
        <v>5</v>
      </c>
      <c r="H28" s="8">
        <v>10.42</v>
      </c>
      <c r="I28" s="12">
        <v>0</v>
      </c>
    </row>
    <row r="29" spans="2:9" ht="15" customHeight="1" x14ac:dyDescent="0.2">
      <c r="B29" t="s">
        <v>55</v>
      </c>
      <c r="C29" s="12">
        <v>16</v>
      </c>
      <c r="D29" s="8">
        <v>6.81</v>
      </c>
      <c r="E29" s="12">
        <v>13</v>
      </c>
      <c r="F29" s="8">
        <v>7.03</v>
      </c>
      <c r="G29" s="12">
        <v>3</v>
      </c>
      <c r="H29" s="8">
        <v>6.25</v>
      </c>
      <c r="I29" s="12">
        <v>0</v>
      </c>
    </row>
    <row r="30" spans="2:9" ht="15" customHeight="1" x14ac:dyDescent="0.2">
      <c r="B30" t="s">
        <v>62</v>
      </c>
      <c r="C30" s="12">
        <v>14</v>
      </c>
      <c r="D30" s="8">
        <v>5.96</v>
      </c>
      <c r="E30" s="12">
        <v>12</v>
      </c>
      <c r="F30" s="8">
        <v>6.49</v>
      </c>
      <c r="G30" s="12">
        <v>2</v>
      </c>
      <c r="H30" s="8">
        <v>4.17</v>
      </c>
      <c r="I30" s="12">
        <v>0</v>
      </c>
    </row>
    <row r="31" spans="2:9" ht="15" customHeight="1" x14ac:dyDescent="0.2">
      <c r="B31" t="s">
        <v>56</v>
      </c>
      <c r="C31" s="12">
        <v>11</v>
      </c>
      <c r="D31" s="8">
        <v>4.68</v>
      </c>
      <c r="E31" s="12">
        <v>9</v>
      </c>
      <c r="F31" s="8">
        <v>4.8600000000000003</v>
      </c>
      <c r="G31" s="12">
        <v>2</v>
      </c>
      <c r="H31" s="8">
        <v>4.17</v>
      </c>
      <c r="I31" s="12">
        <v>0</v>
      </c>
    </row>
    <row r="32" spans="2:9" ht="15" customHeight="1" x14ac:dyDescent="0.2">
      <c r="B32" t="s">
        <v>70</v>
      </c>
      <c r="C32" s="12">
        <v>11</v>
      </c>
      <c r="D32" s="8">
        <v>4.68</v>
      </c>
      <c r="E32" s="12">
        <v>9</v>
      </c>
      <c r="F32" s="8">
        <v>4.8600000000000003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80</v>
      </c>
      <c r="C33" s="12">
        <v>8</v>
      </c>
      <c r="D33" s="8">
        <v>3.4</v>
      </c>
      <c r="E33" s="12">
        <v>7</v>
      </c>
      <c r="F33" s="8">
        <v>3.78</v>
      </c>
      <c r="G33" s="12">
        <v>1</v>
      </c>
      <c r="H33" s="8">
        <v>2.08</v>
      </c>
      <c r="I33" s="12">
        <v>0</v>
      </c>
    </row>
    <row r="34" spans="2:9" ht="15" customHeight="1" x14ac:dyDescent="0.2">
      <c r="B34" t="s">
        <v>61</v>
      </c>
      <c r="C34" s="12">
        <v>6</v>
      </c>
      <c r="D34" s="8">
        <v>2.5499999999999998</v>
      </c>
      <c r="E34" s="12">
        <v>5</v>
      </c>
      <c r="F34" s="8">
        <v>2.7</v>
      </c>
      <c r="G34" s="12">
        <v>1</v>
      </c>
      <c r="H34" s="8">
        <v>2.08</v>
      </c>
      <c r="I34" s="12">
        <v>0</v>
      </c>
    </row>
    <row r="35" spans="2:9" ht="15" customHeight="1" x14ac:dyDescent="0.2">
      <c r="B35" t="s">
        <v>63</v>
      </c>
      <c r="C35" s="12">
        <v>6</v>
      </c>
      <c r="D35" s="8">
        <v>2.5499999999999998</v>
      </c>
      <c r="E35" s="12">
        <v>3</v>
      </c>
      <c r="F35" s="8">
        <v>1.62</v>
      </c>
      <c r="G35" s="12">
        <v>3</v>
      </c>
      <c r="H35" s="8">
        <v>6.25</v>
      </c>
      <c r="I35" s="12">
        <v>0</v>
      </c>
    </row>
    <row r="36" spans="2:9" ht="15" customHeight="1" x14ac:dyDescent="0.2">
      <c r="B36" t="s">
        <v>73</v>
      </c>
      <c r="C36" s="12">
        <v>5</v>
      </c>
      <c r="D36" s="8">
        <v>2.13</v>
      </c>
      <c r="E36" s="12">
        <v>5</v>
      </c>
      <c r="F36" s="8">
        <v>2.7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86</v>
      </c>
      <c r="C37" s="12">
        <v>4</v>
      </c>
      <c r="D37" s="8">
        <v>1.7</v>
      </c>
      <c r="E37" s="12">
        <v>1</v>
      </c>
      <c r="F37" s="8">
        <v>0.54</v>
      </c>
      <c r="G37" s="12">
        <v>3</v>
      </c>
      <c r="H37" s="8">
        <v>6.25</v>
      </c>
      <c r="I37" s="12">
        <v>0</v>
      </c>
    </row>
    <row r="38" spans="2:9" ht="15" customHeight="1" x14ac:dyDescent="0.2">
      <c r="B38" t="s">
        <v>67</v>
      </c>
      <c r="C38" s="12">
        <v>4</v>
      </c>
      <c r="D38" s="8">
        <v>1.7</v>
      </c>
      <c r="E38" s="12">
        <v>3</v>
      </c>
      <c r="F38" s="8">
        <v>1.62</v>
      </c>
      <c r="G38" s="12">
        <v>1</v>
      </c>
      <c r="H38" s="8">
        <v>2.08</v>
      </c>
      <c r="I38" s="12">
        <v>0</v>
      </c>
    </row>
    <row r="39" spans="2:9" ht="15" customHeight="1" x14ac:dyDescent="0.2">
      <c r="B39" t="s">
        <v>81</v>
      </c>
      <c r="C39" s="12">
        <v>4</v>
      </c>
      <c r="D39" s="8">
        <v>1.7</v>
      </c>
      <c r="E39" s="12">
        <v>3</v>
      </c>
      <c r="F39" s="8">
        <v>1.62</v>
      </c>
      <c r="G39" s="12">
        <v>1</v>
      </c>
      <c r="H39" s="8">
        <v>2.08</v>
      </c>
      <c r="I39" s="12">
        <v>0</v>
      </c>
    </row>
    <row r="40" spans="2:9" ht="15" customHeight="1" x14ac:dyDescent="0.2">
      <c r="B40" t="s">
        <v>71</v>
      </c>
      <c r="C40" s="12">
        <v>4</v>
      </c>
      <c r="D40" s="8">
        <v>1.7</v>
      </c>
      <c r="E40" s="12">
        <v>3</v>
      </c>
      <c r="F40" s="8">
        <v>1.62</v>
      </c>
      <c r="G40" s="12">
        <v>1</v>
      </c>
      <c r="H40" s="8">
        <v>2.08</v>
      </c>
      <c r="I40" s="12">
        <v>0</v>
      </c>
    </row>
    <row r="41" spans="2:9" ht="15" customHeight="1" x14ac:dyDescent="0.2">
      <c r="B41" t="s">
        <v>87</v>
      </c>
      <c r="C41" s="12">
        <v>3</v>
      </c>
      <c r="D41" s="8">
        <v>1.28</v>
      </c>
      <c r="E41" s="12">
        <v>3</v>
      </c>
      <c r="F41" s="8">
        <v>1.62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94</v>
      </c>
      <c r="C42" s="12">
        <v>3</v>
      </c>
      <c r="D42" s="8">
        <v>1.28</v>
      </c>
      <c r="E42" s="12">
        <v>1</v>
      </c>
      <c r="F42" s="8">
        <v>0.54</v>
      </c>
      <c r="G42" s="12">
        <v>2</v>
      </c>
      <c r="H42" s="8">
        <v>4.17</v>
      </c>
      <c r="I42" s="12">
        <v>0</v>
      </c>
    </row>
    <row r="43" spans="2:9" ht="15" customHeight="1" x14ac:dyDescent="0.2">
      <c r="B43" t="s">
        <v>75</v>
      </c>
      <c r="C43" s="12">
        <v>3</v>
      </c>
      <c r="D43" s="8">
        <v>1.28</v>
      </c>
      <c r="E43" s="12">
        <v>2</v>
      </c>
      <c r="F43" s="8">
        <v>1.08</v>
      </c>
      <c r="G43" s="12">
        <v>1</v>
      </c>
      <c r="H43" s="8">
        <v>2.08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112</v>
      </c>
      <c r="C47" s="12">
        <v>16</v>
      </c>
      <c r="D47" s="8">
        <v>6.81</v>
      </c>
      <c r="E47" s="12">
        <v>15</v>
      </c>
      <c r="F47" s="8">
        <v>8.11</v>
      </c>
      <c r="G47" s="12">
        <v>1</v>
      </c>
      <c r="H47" s="8">
        <v>2.08</v>
      </c>
      <c r="I47" s="12">
        <v>0</v>
      </c>
    </row>
    <row r="48" spans="2:9" ht="15" customHeight="1" x14ac:dyDescent="0.2">
      <c r="B48" t="s">
        <v>120</v>
      </c>
      <c r="C48" s="12">
        <v>16</v>
      </c>
      <c r="D48" s="8">
        <v>6.81</v>
      </c>
      <c r="E48" s="12">
        <v>16</v>
      </c>
      <c r="F48" s="8">
        <v>8.65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105</v>
      </c>
      <c r="C49" s="12">
        <v>12</v>
      </c>
      <c r="D49" s="8">
        <v>5.1100000000000003</v>
      </c>
      <c r="E49" s="12">
        <v>5</v>
      </c>
      <c r="F49" s="8">
        <v>2.7</v>
      </c>
      <c r="G49" s="12">
        <v>7</v>
      </c>
      <c r="H49" s="8">
        <v>14.58</v>
      </c>
      <c r="I49" s="12">
        <v>0</v>
      </c>
    </row>
    <row r="50" spans="2:9" ht="15" customHeight="1" x14ac:dyDescent="0.2">
      <c r="B50" t="s">
        <v>118</v>
      </c>
      <c r="C50" s="12">
        <v>9</v>
      </c>
      <c r="D50" s="8">
        <v>3.83</v>
      </c>
      <c r="E50" s="12">
        <v>9</v>
      </c>
      <c r="F50" s="8">
        <v>4.8600000000000003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107</v>
      </c>
      <c r="C51" s="12">
        <v>8</v>
      </c>
      <c r="D51" s="8">
        <v>3.4</v>
      </c>
      <c r="E51" s="12">
        <v>6</v>
      </c>
      <c r="F51" s="8">
        <v>3.24</v>
      </c>
      <c r="G51" s="12">
        <v>2</v>
      </c>
      <c r="H51" s="8">
        <v>4.17</v>
      </c>
      <c r="I51" s="12">
        <v>0</v>
      </c>
    </row>
    <row r="52" spans="2:9" ht="15" customHeight="1" x14ac:dyDescent="0.2">
      <c r="B52" t="s">
        <v>116</v>
      </c>
      <c r="C52" s="12">
        <v>8</v>
      </c>
      <c r="D52" s="8">
        <v>3.4</v>
      </c>
      <c r="E52" s="12">
        <v>8</v>
      </c>
      <c r="F52" s="8">
        <v>4.32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172</v>
      </c>
      <c r="C53" s="12">
        <v>8</v>
      </c>
      <c r="D53" s="8">
        <v>3.4</v>
      </c>
      <c r="E53" s="12">
        <v>7</v>
      </c>
      <c r="F53" s="8">
        <v>3.78</v>
      </c>
      <c r="G53" s="12">
        <v>1</v>
      </c>
      <c r="H53" s="8">
        <v>2.08</v>
      </c>
      <c r="I53" s="12">
        <v>0</v>
      </c>
    </row>
    <row r="54" spans="2:9" ht="15" customHeight="1" x14ac:dyDescent="0.2">
      <c r="B54" t="s">
        <v>122</v>
      </c>
      <c r="C54" s="12">
        <v>8</v>
      </c>
      <c r="D54" s="8">
        <v>3.4</v>
      </c>
      <c r="E54" s="12">
        <v>8</v>
      </c>
      <c r="F54" s="8">
        <v>4.32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119</v>
      </c>
      <c r="C55" s="12">
        <v>7</v>
      </c>
      <c r="D55" s="8">
        <v>2.98</v>
      </c>
      <c r="E55" s="12">
        <v>7</v>
      </c>
      <c r="F55" s="8">
        <v>3.78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137</v>
      </c>
      <c r="C56" s="12">
        <v>6</v>
      </c>
      <c r="D56" s="8">
        <v>2.5499999999999998</v>
      </c>
      <c r="E56" s="12">
        <v>4</v>
      </c>
      <c r="F56" s="8">
        <v>2.16</v>
      </c>
      <c r="G56" s="12">
        <v>2</v>
      </c>
      <c r="H56" s="8">
        <v>4.17</v>
      </c>
      <c r="I56" s="12">
        <v>0</v>
      </c>
    </row>
    <row r="57" spans="2:9" ht="15" customHeight="1" x14ac:dyDescent="0.2">
      <c r="B57" t="s">
        <v>133</v>
      </c>
      <c r="C57" s="12">
        <v>6</v>
      </c>
      <c r="D57" s="8">
        <v>2.5499999999999998</v>
      </c>
      <c r="E57" s="12">
        <v>5</v>
      </c>
      <c r="F57" s="8">
        <v>2.7</v>
      </c>
      <c r="G57" s="12">
        <v>1</v>
      </c>
      <c r="H57" s="8">
        <v>2.08</v>
      </c>
      <c r="I57" s="12">
        <v>0</v>
      </c>
    </row>
    <row r="58" spans="2:9" ht="15" customHeight="1" x14ac:dyDescent="0.2">
      <c r="B58" t="s">
        <v>132</v>
      </c>
      <c r="C58" s="12">
        <v>5</v>
      </c>
      <c r="D58" s="8">
        <v>2.13</v>
      </c>
      <c r="E58" s="12">
        <v>4</v>
      </c>
      <c r="F58" s="8">
        <v>2.16</v>
      </c>
      <c r="G58" s="12">
        <v>1</v>
      </c>
      <c r="H58" s="8">
        <v>2.08</v>
      </c>
      <c r="I58" s="12">
        <v>0</v>
      </c>
    </row>
    <row r="59" spans="2:9" ht="15" customHeight="1" x14ac:dyDescent="0.2">
      <c r="B59" t="s">
        <v>130</v>
      </c>
      <c r="C59" s="12">
        <v>5</v>
      </c>
      <c r="D59" s="8">
        <v>2.13</v>
      </c>
      <c r="E59" s="12">
        <v>2</v>
      </c>
      <c r="F59" s="8">
        <v>1.08</v>
      </c>
      <c r="G59" s="12">
        <v>3</v>
      </c>
      <c r="H59" s="8">
        <v>6.25</v>
      </c>
      <c r="I59" s="12">
        <v>0</v>
      </c>
    </row>
    <row r="60" spans="2:9" ht="15" customHeight="1" x14ac:dyDescent="0.2">
      <c r="B60" t="s">
        <v>124</v>
      </c>
      <c r="C60" s="12">
        <v>5</v>
      </c>
      <c r="D60" s="8">
        <v>2.13</v>
      </c>
      <c r="E60" s="12">
        <v>5</v>
      </c>
      <c r="F60" s="8">
        <v>2.7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171</v>
      </c>
      <c r="C61" s="12">
        <v>4</v>
      </c>
      <c r="D61" s="8">
        <v>1.7</v>
      </c>
      <c r="E61" s="12">
        <v>2</v>
      </c>
      <c r="F61" s="8">
        <v>1.08</v>
      </c>
      <c r="G61" s="12">
        <v>2</v>
      </c>
      <c r="H61" s="8">
        <v>4.17</v>
      </c>
      <c r="I61" s="12">
        <v>0</v>
      </c>
    </row>
    <row r="62" spans="2:9" ht="15" customHeight="1" x14ac:dyDescent="0.2">
      <c r="B62" t="s">
        <v>106</v>
      </c>
      <c r="C62" s="12">
        <v>4</v>
      </c>
      <c r="D62" s="8">
        <v>1.7</v>
      </c>
      <c r="E62" s="12">
        <v>3</v>
      </c>
      <c r="F62" s="8">
        <v>1.62</v>
      </c>
      <c r="G62" s="12">
        <v>1</v>
      </c>
      <c r="H62" s="8">
        <v>2.08</v>
      </c>
      <c r="I62" s="12">
        <v>0</v>
      </c>
    </row>
    <row r="63" spans="2:9" ht="15" customHeight="1" x14ac:dyDescent="0.2">
      <c r="B63" t="s">
        <v>109</v>
      </c>
      <c r="C63" s="12">
        <v>4</v>
      </c>
      <c r="D63" s="8">
        <v>1.7</v>
      </c>
      <c r="E63" s="12">
        <v>3</v>
      </c>
      <c r="F63" s="8">
        <v>1.62</v>
      </c>
      <c r="G63" s="12">
        <v>1</v>
      </c>
      <c r="H63" s="8">
        <v>2.08</v>
      </c>
      <c r="I63" s="12">
        <v>0</v>
      </c>
    </row>
    <row r="64" spans="2:9" ht="15" customHeight="1" x14ac:dyDescent="0.2">
      <c r="B64" t="s">
        <v>111</v>
      </c>
      <c r="C64" s="12">
        <v>4</v>
      </c>
      <c r="D64" s="8">
        <v>1.7</v>
      </c>
      <c r="E64" s="12">
        <v>3</v>
      </c>
      <c r="F64" s="8">
        <v>1.62</v>
      </c>
      <c r="G64" s="12">
        <v>1</v>
      </c>
      <c r="H64" s="8">
        <v>2.08</v>
      </c>
      <c r="I64" s="12">
        <v>0</v>
      </c>
    </row>
    <row r="65" spans="2:9" ht="15" customHeight="1" x14ac:dyDescent="0.2">
      <c r="B65" t="s">
        <v>113</v>
      </c>
      <c r="C65" s="12">
        <v>4</v>
      </c>
      <c r="D65" s="8">
        <v>1.7</v>
      </c>
      <c r="E65" s="12">
        <v>4</v>
      </c>
      <c r="F65" s="8">
        <v>2.16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114</v>
      </c>
      <c r="C66" s="12">
        <v>4</v>
      </c>
      <c r="D66" s="8">
        <v>1.7</v>
      </c>
      <c r="E66" s="12">
        <v>3</v>
      </c>
      <c r="F66" s="8">
        <v>1.62</v>
      </c>
      <c r="G66" s="12">
        <v>1</v>
      </c>
      <c r="H66" s="8">
        <v>2.08</v>
      </c>
      <c r="I66" s="12">
        <v>0</v>
      </c>
    </row>
    <row r="67" spans="2:9" ht="15" customHeight="1" x14ac:dyDescent="0.2">
      <c r="B67" t="s">
        <v>123</v>
      </c>
      <c r="C67" s="12">
        <v>4</v>
      </c>
      <c r="D67" s="8">
        <v>1.7</v>
      </c>
      <c r="E67" s="12">
        <v>3</v>
      </c>
      <c r="F67" s="8">
        <v>1.62</v>
      </c>
      <c r="G67" s="12">
        <v>1</v>
      </c>
      <c r="H67" s="8">
        <v>2.08</v>
      </c>
      <c r="I67" s="12">
        <v>0</v>
      </c>
    </row>
    <row r="69" spans="2:9" ht="15" customHeight="1" x14ac:dyDescent="0.2">
      <c r="B69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96AE-EEA0-4B5C-B455-EF2F59CD3F24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41</v>
      </c>
      <c r="D6" s="8">
        <v>21.03</v>
      </c>
      <c r="E6" s="12">
        <v>34</v>
      </c>
      <c r="F6" s="8">
        <v>21.94</v>
      </c>
      <c r="G6" s="12">
        <v>7</v>
      </c>
      <c r="H6" s="8">
        <v>18.420000000000002</v>
      </c>
      <c r="I6" s="12">
        <v>0</v>
      </c>
    </row>
    <row r="7" spans="2:9" ht="15" customHeight="1" x14ac:dyDescent="0.2">
      <c r="B7" t="s">
        <v>33</v>
      </c>
      <c r="C7" s="12">
        <v>15</v>
      </c>
      <c r="D7" s="8">
        <v>7.69</v>
      </c>
      <c r="E7" s="12">
        <v>6</v>
      </c>
      <c r="F7" s="8">
        <v>3.87</v>
      </c>
      <c r="G7" s="12">
        <v>9</v>
      </c>
      <c r="H7" s="8">
        <v>23.68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0.51</v>
      </c>
      <c r="E9" s="12">
        <v>0</v>
      </c>
      <c r="F9" s="8">
        <v>0</v>
      </c>
      <c r="G9" s="12">
        <v>1</v>
      </c>
      <c r="H9" s="8">
        <v>2.63</v>
      </c>
      <c r="I9" s="12">
        <v>0</v>
      </c>
    </row>
    <row r="10" spans="2:9" ht="15" customHeight="1" x14ac:dyDescent="0.2">
      <c r="B10" t="s">
        <v>36</v>
      </c>
      <c r="C10" s="12">
        <v>1</v>
      </c>
      <c r="D10" s="8">
        <v>0.51</v>
      </c>
      <c r="E10" s="12">
        <v>1</v>
      </c>
      <c r="F10" s="8">
        <v>0.65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48</v>
      </c>
      <c r="D11" s="8">
        <v>24.62</v>
      </c>
      <c r="E11" s="12">
        <v>36</v>
      </c>
      <c r="F11" s="8">
        <v>23.23</v>
      </c>
      <c r="G11" s="12">
        <v>12</v>
      </c>
      <c r="H11" s="8">
        <v>31.58</v>
      </c>
      <c r="I11" s="12">
        <v>0</v>
      </c>
    </row>
    <row r="12" spans="2:9" ht="15" customHeight="1" x14ac:dyDescent="0.2">
      <c r="B12" t="s">
        <v>38</v>
      </c>
      <c r="C12" s="12">
        <v>2</v>
      </c>
      <c r="D12" s="8">
        <v>1.03</v>
      </c>
      <c r="E12" s="12">
        <v>2</v>
      </c>
      <c r="F12" s="8">
        <v>1.29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8</v>
      </c>
      <c r="D13" s="8">
        <v>4.0999999999999996</v>
      </c>
      <c r="E13" s="12">
        <v>8</v>
      </c>
      <c r="F13" s="8">
        <v>5.16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40</v>
      </c>
      <c r="C14" s="12">
        <v>8</v>
      </c>
      <c r="D14" s="8">
        <v>4.0999999999999996</v>
      </c>
      <c r="E14" s="12">
        <v>6</v>
      </c>
      <c r="F14" s="8">
        <v>3.87</v>
      </c>
      <c r="G14" s="12">
        <v>2</v>
      </c>
      <c r="H14" s="8">
        <v>5.26</v>
      </c>
      <c r="I14" s="12">
        <v>0</v>
      </c>
    </row>
    <row r="15" spans="2:9" ht="15" customHeight="1" x14ac:dyDescent="0.2">
      <c r="B15" t="s">
        <v>41</v>
      </c>
      <c r="C15" s="12">
        <v>14</v>
      </c>
      <c r="D15" s="8">
        <v>7.18</v>
      </c>
      <c r="E15" s="12">
        <v>14</v>
      </c>
      <c r="F15" s="8">
        <v>9.0299999999999994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42</v>
      </c>
      <c r="C16" s="12">
        <v>25</v>
      </c>
      <c r="D16" s="8">
        <v>12.82</v>
      </c>
      <c r="E16" s="12">
        <v>23</v>
      </c>
      <c r="F16" s="8">
        <v>14.84</v>
      </c>
      <c r="G16" s="12">
        <v>2</v>
      </c>
      <c r="H16" s="8">
        <v>5.26</v>
      </c>
      <c r="I16" s="12">
        <v>0</v>
      </c>
    </row>
    <row r="17" spans="2:9" ht="15" customHeight="1" x14ac:dyDescent="0.2">
      <c r="B17" t="s">
        <v>43</v>
      </c>
      <c r="C17" s="12">
        <v>15</v>
      </c>
      <c r="D17" s="8">
        <v>7.69</v>
      </c>
      <c r="E17" s="12">
        <v>11</v>
      </c>
      <c r="F17" s="8">
        <v>7.1</v>
      </c>
      <c r="G17" s="12">
        <v>3</v>
      </c>
      <c r="H17" s="8">
        <v>7.89</v>
      </c>
      <c r="I17" s="12">
        <v>0</v>
      </c>
    </row>
    <row r="18" spans="2:9" ht="15" customHeight="1" x14ac:dyDescent="0.2">
      <c r="B18" t="s">
        <v>44</v>
      </c>
      <c r="C18" s="12">
        <v>6</v>
      </c>
      <c r="D18" s="8">
        <v>3.08</v>
      </c>
      <c r="E18" s="12">
        <v>5</v>
      </c>
      <c r="F18" s="8">
        <v>3.23</v>
      </c>
      <c r="G18" s="12">
        <v>1</v>
      </c>
      <c r="H18" s="8">
        <v>2.63</v>
      </c>
      <c r="I18" s="12">
        <v>0</v>
      </c>
    </row>
    <row r="19" spans="2:9" ht="15" customHeight="1" x14ac:dyDescent="0.2">
      <c r="B19" t="s">
        <v>45</v>
      </c>
      <c r="C19" s="12">
        <v>11</v>
      </c>
      <c r="D19" s="8">
        <v>5.64</v>
      </c>
      <c r="E19" s="12">
        <v>9</v>
      </c>
      <c r="F19" s="8">
        <v>5.81</v>
      </c>
      <c r="G19" s="12">
        <v>1</v>
      </c>
      <c r="H19" s="8">
        <v>2.63</v>
      </c>
      <c r="I19" s="12">
        <v>1</v>
      </c>
    </row>
    <row r="20" spans="2:9" ht="15" customHeight="1" x14ac:dyDescent="0.2">
      <c r="B20" s="9" t="s">
        <v>198</v>
      </c>
      <c r="C20" s="12">
        <f>SUM(LTBL_30382[総数／事業所数])</f>
        <v>195</v>
      </c>
      <c r="E20" s="12">
        <f>SUBTOTAL(109,LTBL_30382[個人／事業所数])</f>
        <v>155</v>
      </c>
      <c r="G20" s="12">
        <f>SUBTOTAL(109,LTBL_30382[法人／事業所数])</f>
        <v>38</v>
      </c>
      <c r="I20" s="12">
        <f>SUBTOTAL(109,LTBL_30382[法人以外の団体／事業所数])</f>
        <v>1</v>
      </c>
    </row>
    <row r="21" spans="2:9" ht="15" customHeight="1" x14ac:dyDescent="0.2">
      <c r="E21" s="11">
        <f>LTBL_30382[[#Totals],[個人／事業所数]]/LTBL_30382[[#Totals],[総数／事業所数]]</f>
        <v>0.79487179487179482</v>
      </c>
      <c r="G21" s="11">
        <f>LTBL_30382[[#Totals],[法人／事業所数]]/LTBL_30382[[#Totals],[総数／事業所数]]</f>
        <v>0.19487179487179487</v>
      </c>
      <c r="I21" s="11">
        <f>LTBL_30382[[#Totals],[法人以外の団体／事業所数]]/LTBL_30382[[#Totals],[総数／事業所数]]</f>
        <v>5.1282051282051282E-3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19</v>
      </c>
      <c r="D24" s="8">
        <v>9.74</v>
      </c>
      <c r="E24" s="12">
        <v>13</v>
      </c>
      <c r="F24" s="8">
        <v>8.39</v>
      </c>
      <c r="G24" s="12">
        <v>6</v>
      </c>
      <c r="H24" s="8">
        <v>15.79</v>
      </c>
      <c r="I24" s="12">
        <v>0</v>
      </c>
    </row>
    <row r="25" spans="2:9" ht="15" customHeight="1" x14ac:dyDescent="0.2">
      <c r="B25" t="s">
        <v>69</v>
      </c>
      <c r="C25" s="12">
        <v>18</v>
      </c>
      <c r="D25" s="8">
        <v>9.23</v>
      </c>
      <c r="E25" s="12">
        <v>17</v>
      </c>
      <c r="F25" s="8">
        <v>10.97</v>
      </c>
      <c r="G25" s="12">
        <v>1</v>
      </c>
      <c r="H25" s="8">
        <v>2.63</v>
      </c>
      <c r="I25" s="12">
        <v>0</v>
      </c>
    </row>
    <row r="26" spans="2:9" ht="15" customHeight="1" x14ac:dyDescent="0.2">
      <c r="B26" t="s">
        <v>55</v>
      </c>
      <c r="C26" s="12">
        <v>16</v>
      </c>
      <c r="D26" s="8">
        <v>8.2100000000000009</v>
      </c>
      <c r="E26" s="12">
        <v>16</v>
      </c>
      <c r="F26" s="8">
        <v>10.32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70</v>
      </c>
      <c r="C27" s="12">
        <v>15</v>
      </c>
      <c r="D27" s="8">
        <v>7.69</v>
      </c>
      <c r="E27" s="12">
        <v>11</v>
      </c>
      <c r="F27" s="8">
        <v>7.1</v>
      </c>
      <c r="G27" s="12">
        <v>3</v>
      </c>
      <c r="H27" s="8">
        <v>7.89</v>
      </c>
      <c r="I27" s="12">
        <v>0</v>
      </c>
    </row>
    <row r="28" spans="2:9" ht="15" customHeight="1" x14ac:dyDescent="0.2">
      <c r="B28" t="s">
        <v>64</v>
      </c>
      <c r="C28" s="12">
        <v>14</v>
      </c>
      <c r="D28" s="8">
        <v>7.18</v>
      </c>
      <c r="E28" s="12">
        <v>11</v>
      </c>
      <c r="F28" s="8">
        <v>7.1</v>
      </c>
      <c r="G28" s="12">
        <v>3</v>
      </c>
      <c r="H28" s="8">
        <v>7.89</v>
      </c>
      <c r="I28" s="12">
        <v>0</v>
      </c>
    </row>
    <row r="29" spans="2:9" ht="15" customHeight="1" x14ac:dyDescent="0.2">
      <c r="B29" t="s">
        <v>62</v>
      </c>
      <c r="C29" s="12">
        <v>11</v>
      </c>
      <c r="D29" s="8">
        <v>5.64</v>
      </c>
      <c r="E29" s="12">
        <v>9</v>
      </c>
      <c r="F29" s="8">
        <v>5.81</v>
      </c>
      <c r="G29" s="12">
        <v>2</v>
      </c>
      <c r="H29" s="8">
        <v>5.26</v>
      </c>
      <c r="I29" s="12">
        <v>0</v>
      </c>
    </row>
    <row r="30" spans="2:9" ht="15" customHeight="1" x14ac:dyDescent="0.2">
      <c r="B30" t="s">
        <v>68</v>
      </c>
      <c r="C30" s="12">
        <v>11</v>
      </c>
      <c r="D30" s="8">
        <v>5.64</v>
      </c>
      <c r="E30" s="12">
        <v>11</v>
      </c>
      <c r="F30" s="8">
        <v>7.1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63</v>
      </c>
      <c r="C31" s="12">
        <v>9</v>
      </c>
      <c r="D31" s="8">
        <v>4.62</v>
      </c>
      <c r="E31" s="12">
        <v>8</v>
      </c>
      <c r="F31" s="8">
        <v>5.16</v>
      </c>
      <c r="G31" s="12">
        <v>1</v>
      </c>
      <c r="H31" s="8">
        <v>2.63</v>
      </c>
      <c r="I31" s="12">
        <v>0</v>
      </c>
    </row>
    <row r="32" spans="2:9" ht="15" customHeight="1" x14ac:dyDescent="0.2">
      <c r="B32" t="s">
        <v>56</v>
      </c>
      <c r="C32" s="12">
        <v>6</v>
      </c>
      <c r="D32" s="8">
        <v>3.08</v>
      </c>
      <c r="E32" s="12">
        <v>5</v>
      </c>
      <c r="F32" s="8">
        <v>3.23</v>
      </c>
      <c r="G32" s="12">
        <v>1</v>
      </c>
      <c r="H32" s="8">
        <v>2.63</v>
      </c>
      <c r="I32" s="12">
        <v>0</v>
      </c>
    </row>
    <row r="33" spans="2:9" ht="15" customHeight="1" x14ac:dyDescent="0.2">
      <c r="B33" t="s">
        <v>67</v>
      </c>
      <c r="C33" s="12">
        <v>6</v>
      </c>
      <c r="D33" s="8">
        <v>3.08</v>
      </c>
      <c r="E33" s="12">
        <v>4</v>
      </c>
      <c r="F33" s="8">
        <v>2.58</v>
      </c>
      <c r="G33" s="12">
        <v>2</v>
      </c>
      <c r="H33" s="8">
        <v>5.26</v>
      </c>
      <c r="I33" s="12">
        <v>0</v>
      </c>
    </row>
    <row r="34" spans="2:9" ht="15" customHeight="1" x14ac:dyDescent="0.2">
      <c r="B34" t="s">
        <v>73</v>
      </c>
      <c r="C34" s="12">
        <v>6</v>
      </c>
      <c r="D34" s="8">
        <v>3.08</v>
      </c>
      <c r="E34" s="12">
        <v>6</v>
      </c>
      <c r="F34" s="8">
        <v>3.87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65</v>
      </c>
      <c r="C35" s="12">
        <v>5</v>
      </c>
      <c r="D35" s="8">
        <v>2.56</v>
      </c>
      <c r="E35" s="12">
        <v>5</v>
      </c>
      <c r="F35" s="8">
        <v>3.23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80</v>
      </c>
      <c r="C36" s="12">
        <v>5</v>
      </c>
      <c r="D36" s="8">
        <v>2.56</v>
      </c>
      <c r="E36" s="12">
        <v>4</v>
      </c>
      <c r="F36" s="8">
        <v>2.58</v>
      </c>
      <c r="G36" s="12">
        <v>1</v>
      </c>
      <c r="H36" s="8">
        <v>2.63</v>
      </c>
      <c r="I36" s="12">
        <v>0</v>
      </c>
    </row>
    <row r="37" spans="2:9" ht="15" customHeight="1" x14ac:dyDescent="0.2">
      <c r="B37" t="s">
        <v>71</v>
      </c>
      <c r="C37" s="12">
        <v>5</v>
      </c>
      <c r="D37" s="8">
        <v>2.56</v>
      </c>
      <c r="E37" s="12">
        <v>5</v>
      </c>
      <c r="F37" s="8">
        <v>3.23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59</v>
      </c>
      <c r="C38" s="12">
        <v>4</v>
      </c>
      <c r="D38" s="8">
        <v>2.0499999999999998</v>
      </c>
      <c r="E38" s="12">
        <v>2</v>
      </c>
      <c r="F38" s="8">
        <v>1.29</v>
      </c>
      <c r="G38" s="12">
        <v>2</v>
      </c>
      <c r="H38" s="8">
        <v>5.26</v>
      </c>
      <c r="I38" s="12">
        <v>0</v>
      </c>
    </row>
    <row r="39" spans="2:9" ht="15" customHeight="1" x14ac:dyDescent="0.2">
      <c r="B39" t="s">
        <v>86</v>
      </c>
      <c r="C39" s="12">
        <v>3</v>
      </c>
      <c r="D39" s="8">
        <v>1.54</v>
      </c>
      <c r="E39" s="12">
        <v>0</v>
      </c>
      <c r="F39" s="8">
        <v>0</v>
      </c>
      <c r="G39" s="12">
        <v>3</v>
      </c>
      <c r="H39" s="8">
        <v>7.89</v>
      </c>
      <c r="I39" s="12">
        <v>0</v>
      </c>
    </row>
    <row r="40" spans="2:9" ht="15" customHeight="1" x14ac:dyDescent="0.2">
      <c r="B40" t="s">
        <v>77</v>
      </c>
      <c r="C40" s="12">
        <v>3</v>
      </c>
      <c r="D40" s="8">
        <v>1.54</v>
      </c>
      <c r="E40" s="12">
        <v>1</v>
      </c>
      <c r="F40" s="8">
        <v>0.65</v>
      </c>
      <c r="G40" s="12">
        <v>2</v>
      </c>
      <c r="H40" s="8">
        <v>5.26</v>
      </c>
      <c r="I40" s="12">
        <v>0</v>
      </c>
    </row>
    <row r="41" spans="2:9" ht="15" customHeight="1" x14ac:dyDescent="0.2">
      <c r="B41" t="s">
        <v>60</v>
      </c>
      <c r="C41" s="12">
        <v>3</v>
      </c>
      <c r="D41" s="8">
        <v>1.54</v>
      </c>
      <c r="E41" s="12">
        <v>3</v>
      </c>
      <c r="F41" s="8">
        <v>1.94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89</v>
      </c>
      <c r="C42" s="12">
        <v>3</v>
      </c>
      <c r="D42" s="8">
        <v>1.54</v>
      </c>
      <c r="E42" s="12">
        <v>1</v>
      </c>
      <c r="F42" s="8">
        <v>0.65</v>
      </c>
      <c r="G42" s="12">
        <v>2</v>
      </c>
      <c r="H42" s="8">
        <v>5.26</v>
      </c>
      <c r="I42" s="12">
        <v>0</v>
      </c>
    </row>
    <row r="43" spans="2:9" ht="15" customHeight="1" x14ac:dyDescent="0.2">
      <c r="B43" t="s">
        <v>78</v>
      </c>
      <c r="C43" s="12">
        <v>3</v>
      </c>
      <c r="D43" s="8">
        <v>1.54</v>
      </c>
      <c r="E43" s="12">
        <v>3</v>
      </c>
      <c r="F43" s="8">
        <v>1.94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81</v>
      </c>
      <c r="C44" s="12">
        <v>3</v>
      </c>
      <c r="D44" s="8">
        <v>1.54</v>
      </c>
      <c r="E44" s="12">
        <v>3</v>
      </c>
      <c r="F44" s="8">
        <v>1.94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95</v>
      </c>
      <c r="C45" s="12">
        <v>3</v>
      </c>
      <c r="D45" s="8">
        <v>1.54</v>
      </c>
      <c r="E45" s="12">
        <v>2</v>
      </c>
      <c r="F45" s="8">
        <v>1.29</v>
      </c>
      <c r="G45" s="12">
        <v>1</v>
      </c>
      <c r="H45" s="8">
        <v>2.63</v>
      </c>
      <c r="I45" s="12">
        <v>0</v>
      </c>
    </row>
    <row r="48" spans="2:9" ht="33" customHeight="1" x14ac:dyDescent="0.2">
      <c r="B48" t="s">
        <v>200</v>
      </c>
      <c r="C48" s="10" t="s">
        <v>47</v>
      </c>
      <c r="D48" s="10" t="s">
        <v>48</v>
      </c>
      <c r="E48" s="10" t="s">
        <v>49</v>
      </c>
      <c r="F48" s="10" t="s">
        <v>50</v>
      </c>
      <c r="G48" s="10" t="s">
        <v>51</v>
      </c>
      <c r="H48" s="10" t="s">
        <v>52</v>
      </c>
      <c r="I48" s="10" t="s">
        <v>53</v>
      </c>
    </row>
    <row r="49" spans="2:9" ht="15" customHeight="1" x14ac:dyDescent="0.2">
      <c r="B49" t="s">
        <v>120</v>
      </c>
      <c r="C49" s="12">
        <v>11</v>
      </c>
      <c r="D49" s="8">
        <v>5.64</v>
      </c>
      <c r="E49" s="12">
        <v>11</v>
      </c>
      <c r="F49" s="8">
        <v>7.1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105</v>
      </c>
      <c r="C50" s="12">
        <v>8</v>
      </c>
      <c r="D50" s="8">
        <v>4.0999999999999996</v>
      </c>
      <c r="E50" s="12">
        <v>5</v>
      </c>
      <c r="F50" s="8">
        <v>3.23</v>
      </c>
      <c r="G50" s="12">
        <v>3</v>
      </c>
      <c r="H50" s="8">
        <v>7.89</v>
      </c>
      <c r="I50" s="12">
        <v>0</v>
      </c>
    </row>
    <row r="51" spans="2:9" ht="15" customHeight="1" x14ac:dyDescent="0.2">
      <c r="B51" t="s">
        <v>118</v>
      </c>
      <c r="C51" s="12">
        <v>8</v>
      </c>
      <c r="D51" s="8">
        <v>4.0999999999999996</v>
      </c>
      <c r="E51" s="12">
        <v>8</v>
      </c>
      <c r="F51" s="8">
        <v>5.16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158</v>
      </c>
      <c r="C52" s="12">
        <v>6</v>
      </c>
      <c r="D52" s="8">
        <v>3.08</v>
      </c>
      <c r="E52" s="12">
        <v>6</v>
      </c>
      <c r="F52" s="8">
        <v>3.87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108</v>
      </c>
      <c r="C53" s="12">
        <v>6</v>
      </c>
      <c r="D53" s="8">
        <v>3.08</v>
      </c>
      <c r="E53" s="12">
        <v>6</v>
      </c>
      <c r="F53" s="8">
        <v>3.87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121</v>
      </c>
      <c r="C54" s="12">
        <v>6</v>
      </c>
      <c r="D54" s="8">
        <v>3.08</v>
      </c>
      <c r="E54" s="12">
        <v>6</v>
      </c>
      <c r="F54" s="8">
        <v>3.87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122</v>
      </c>
      <c r="C55" s="12">
        <v>6</v>
      </c>
      <c r="D55" s="8">
        <v>3.08</v>
      </c>
      <c r="E55" s="12">
        <v>5</v>
      </c>
      <c r="F55" s="8">
        <v>3.23</v>
      </c>
      <c r="G55" s="12">
        <v>1</v>
      </c>
      <c r="H55" s="8">
        <v>2.63</v>
      </c>
      <c r="I55" s="12">
        <v>0</v>
      </c>
    </row>
    <row r="56" spans="2:9" ht="15" customHeight="1" x14ac:dyDescent="0.2">
      <c r="B56" t="s">
        <v>124</v>
      </c>
      <c r="C56" s="12">
        <v>6</v>
      </c>
      <c r="D56" s="8">
        <v>3.08</v>
      </c>
      <c r="E56" s="12">
        <v>6</v>
      </c>
      <c r="F56" s="8">
        <v>3.87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137</v>
      </c>
      <c r="C57" s="12">
        <v>5</v>
      </c>
      <c r="D57" s="8">
        <v>2.56</v>
      </c>
      <c r="E57" s="12">
        <v>5</v>
      </c>
      <c r="F57" s="8">
        <v>3.23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106</v>
      </c>
      <c r="C58" s="12">
        <v>5</v>
      </c>
      <c r="D58" s="8">
        <v>2.56</v>
      </c>
      <c r="E58" s="12">
        <v>4</v>
      </c>
      <c r="F58" s="8">
        <v>2.58</v>
      </c>
      <c r="G58" s="12">
        <v>1</v>
      </c>
      <c r="H58" s="8">
        <v>2.63</v>
      </c>
      <c r="I58" s="12">
        <v>0</v>
      </c>
    </row>
    <row r="59" spans="2:9" ht="15" customHeight="1" x14ac:dyDescent="0.2">
      <c r="B59" t="s">
        <v>111</v>
      </c>
      <c r="C59" s="12">
        <v>5</v>
      </c>
      <c r="D59" s="8">
        <v>2.56</v>
      </c>
      <c r="E59" s="12">
        <v>5</v>
      </c>
      <c r="F59" s="8">
        <v>3.23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112</v>
      </c>
      <c r="C60" s="12">
        <v>5</v>
      </c>
      <c r="D60" s="8">
        <v>2.56</v>
      </c>
      <c r="E60" s="12">
        <v>5</v>
      </c>
      <c r="F60" s="8">
        <v>3.23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119</v>
      </c>
      <c r="C61" s="12">
        <v>5</v>
      </c>
      <c r="D61" s="8">
        <v>2.56</v>
      </c>
      <c r="E61" s="12">
        <v>5</v>
      </c>
      <c r="F61" s="8">
        <v>3.23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172</v>
      </c>
      <c r="C62" s="12">
        <v>5</v>
      </c>
      <c r="D62" s="8">
        <v>2.56</v>
      </c>
      <c r="E62" s="12">
        <v>4</v>
      </c>
      <c r="F62" s="8">
        <v>2.58</v>
      </c>
      <c r="G62" s="12">
        <v>1</v>
      </c>
      <c r="H62" s="8">
        <v>2.63</v>
      </c>
      <c r="I62" s="12">
        <v>0</v>
      </c>
    </row>
    <row r="63" spans="2:9" ht="15" customHeight="1" x14ac:dyDescent="0.2">
      <c r="B63" t="s">
        <v>171</v>
      </c>
      <c r="C63" s="12">
        <v>4</v>
      </c>
      <c r="D63" s="8">
        <v>2.0499999999999998</v>
      </c>
      <c r="E63" s="12">
        <v>4</v>
      </c>
      <c r="F63" s="8">
        <v>2.58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114</v>
      </c>
      <c r="C64" s="12">
        <v>4</v>
      </c>
      <c r="D64" s="8">
        <v>2.0499999999999998</v>
      </c>
      <c r="E64" s="12">
        <v>2</v>
      </c>
      <c r="F64" s="8">
        <v>1.29</v>
      </c>
      <c r="G64" s="12">
        <v>2</v>
      </c>
      <c r="H64" s="8">
        <v>5.26</v>
      </c>
      <c r="I64" s="12">
        <v>0</v>
      </c>
    </row>
    <row r="65" spans="2:9" ht="15" customHeight="1" x14ac:dyDescent="0.2">
      <c r="B65" t="s">
        <v>123</v>
      </c>
      <c r="C65" s="12">
        <v>4</v>
      </c>
      <c r="D65" s="8">
        <v>2.0499999999999998</v>
      </c>
      <c r="E65" s="12">
        <v>4</v>
      </c>
      <c r="F65" s="8">
        <v>2.58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125</v>
      </c>
      <c r="C66" s="12">
        <v>3</v>
      </c>
      <c r="D66" s="8">
        <v>1.54</v>
      </c>
      <c r="E66" s="12">
        <v>1</v>
      </c>
      <c r="F66" s="8">
        <v>0.65</v>
      </c>
      <c r="G66" s="12">
        <v>2</v>
      </c>
      <c r="H66" s="8">
        <v>5.26</v>
      </c>
      <c r="I66" s="12">
        <v>0</v>
      </c>
    </row>
    <row r="67" spans="2:9" ht="15" customHeight="1" x14ac:dyDescent="0.2">
      <c r="B67" t="s">
        <v>173</v>
      </c>
      <c r="C67" s="12">
        <v>3</v>
      </c>
      <c r="D67" s="8">
        <v>1.54</v>
      </c>
      <c r="E67" s="12">
        <v>3</v>
      </c>
      <c r="F67" s="8">
        <v>1.94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3</v>
      </c>
      <c r="D68" s="8">
        <v>1.54</v>
      </c>
      <c r="E68" s="12">
        <v>3</v>
      </c>
      <c r="F68" s="8">
        <v>1.94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107</v>
      </c>
      <c r="C69" s="12">
        <v>3</v>
      </c>
      <c r="D69" s="8">
        <v>1.54</v>
      </c>
      <c r="E69" s="12">
        <v>3</v>
      </c>
      <c r="F69" s="8">
        <v>1.94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130</v>
      </c>
      <c r="C70" s="12">
        <v>3</v>
      </c>
      <c r="D70" s="8">
        <v>1.54</v>
      </c>
      <c r="E70" s="12">
        <v>2</v>
      </c>
      <c r="F70" s="8">
        <v>1.29</v>
      </c>
      <c r="G70" s="12">
        <v>1</v>
      </c>
      <c r="H70" s="8">
        <v>2.63</v>
      </c>
      <c r="I70" s="12">
        <v>0</v>
      </c>
    </row>
    <row r="71" spans="2:9" ht="15" customHeight="1" x14ac:dyDescent="0.2">
      <c r="B71" t="s">
        <v>163</v>
      </c>
      <c r="C71" s="12">
        <v>3</v>
      </c>
      <c r="D71" s="8">
        <v>1.54</v>
      </c>
      <c r="E71" s="12">
        <v>3</v>
      </c>
      <c r="F71" s="8">
        <v>1.94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138</v>
      </c>
      <c r="C72" s="12">
        <v>3</v>
      </c>
      <c r="D72" s="8">
        <v>1.54</v>
      </c>
      <c r="E72" s="12">
        <v>1</v>
      </c>
      <c r="F72" s="8">
        <v>0.65</v>
      </c>
      <c r="G72" s="12">
        <v>2</v>
      </c>
      <c r="H72" s="8">
        <v>5.26</v>
      </c>
      <c r="I72" s="12">
        <v>0</v>
      </c>
    </row>
    <row r="73" spans="2:9" ht="15" customHeight="1" x14ac:dyDescent="0.2">
      <c r="B73" t="s">
        <v>174</v>
      </c>
      <c r="C73" s="12">
        <v>3</v>
      </c>
      <c r="D73" s="8">
        <v>1.54</v>
      </c>
      <c r="E73" s="12">
        <v>3</v>
      </c>
      <c r="F73" s="8">
        <v>1.94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5BB1-FBB7-461B-912D-90DA2AFBF365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35</v>
      </c>
      <c r="D6" s="8">
        <v>15.56</v>
      </c>
      <c r="E6" s="12">
        <v>21</v>
      </c>
      <c r="F6" s="8">
        <v>12.43</v>
      </c>
      <c r="G6" s="12">
        <v>14</v>
      </c>
      <c r="H6" s="8">
        <v>27.45</v>
      </c>
      <c r="I6" s="12">
        <v>0</v>
      </c>
    </row>
    <row r="7" spans="2:9" ht="15" customHeight="1" x14ac:dyDescent="0.2">
      <c r="B7" t="s">
        <v>33</v>
      </c>
      <c r="C7" s="12">
        <v>13</v>
      </c>
      <c r="D7" s="8">
        <v>5.78</v>
      </c>
      <c r="E7" s="12">
        <v>7</v>
      </c>
      <c r="F7" s="8">
        <v>4.1399999999999997</v>
      </c>
      <c r="G7" s="12">
        <v>6</v>
      </c>
      <c r="H7" s="8">
        <v>11.76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5</v>
      </c>
      <c r="D10" s="8">
        <v>2.2200000000000002</v>
      </c>
      <c r="E10" s="12">
        <v>0</v>
      </c>
      <c r="F10" s="8">
        <v>0</v>
      </c>
      <c r="G10" s="12">
        <v>5</v>
      </c>
      <c r="H10" s="8">
        <v>9.8000000000000007</v>
      </c>
      <c r="I10" s="12">
        <v>0</v>
      </c>
    </row>
    <row r="11" spans="2:9" ht="15" customHeight="1" x14ac:dyDescent="0.2">
      <c r="B11" t="s">
        <v>37</v>
      </c>
      <c r="C11" s="12">
        <v>63</v>
      </c>
      <c r="D11" s="8">
        <v>28</v>
      </c>
      <c r="E11" s="12">
        <v>48</v>
      </c>
      <c r="F11" s="8">
        <v>28.4</v>
      </c>
      <c r="G11" s="12">
        <v>15</v>
      </c>
      <c r="H11" s="8">
        <v>29.41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15</v>
      </c>
      <c r="D13" s="8">
        <v>6.67</v>
      </c>
      <c r="E13" s="12">
        <v>15</v>
      </c>
      <c r="F13" s="8">
        <v>8.8800000000000008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40</v>
      </c>
      <c r="C14" s="12">
        <v>8</v>
      </c>
      <c r="D14" s="8">
        <v>3.56</v>
      </c>
      <c r="E14" s="12">
        <v>7</v>
      </c>
      <c r="F14" s="8">
        <v>4.1399999999999997</v>
      </c>
      <c r="G14" s="12">
        <v>1</v>
      </c>
      <c r="H14" s="8">
        <v>1.96</v>
      </c>
      <c r="I14" s="12">
        <v>0</v>
      </c>
    </row>
    <row r="15" spans="2:9" ht="15" customHeight="1" x14ac:dyDescent="0.2">
      <c r="B15" t="s">
        <v>41</v>
      </c>
      <c r="C15" s="12">
        <v>31</v>
      </c>
      <c r="D15" s="8">
        <v>13.78</v>
      </c>
      <c r="E15" s="12">
        <v>29</v>
      </c>
      <c r="F15" s="8">
        <v>17.16</v>
      </c>
      <c r="G15" s="12">
        <v>2</v>
      </c>
      <c r="H15" s="8">
        <v>3.92</v>
      </c>
      <c r="I15" s="12">
        <v>0</v>
      </c>
    </row>
    <row r="16" spans="2:9" ht="15" customHeight="1" x14ac:dyDescent="0.2">
      <c r="B16" t="s">
        <v>42</v>
      </c>
      <c r="C16" s="12">
        <v>31</v>
      </c>
      <c r="D16" s="8">
        <v>13.78</v>
      </c>
      <c r="E16" s="12">
        <v>27</v>
      </c>
      <c r="F16" s="8">
        <v>15.98</v>
      </c>
      <c r="G16" s="12">
        <v>4</v>
      </c>
      <c r="H16" s="8">
        <v>7.84</v>
      </c>
      <c r="I16" s="12">
        <v>0</v>
      </c>
    </row>
    <row r="17" spans="2:9" ht="15" customHeight="1" x14ac:dyDescent="0.2">
      <c r="B17" t="s">
        <v>43</v>
      </c>
      <c r="C17" s="12">
        <v>7</v>
      </c>
      <c r="D17" s="8">
        <v>3.11</v>
      </c>
      <c r="E17" s="12">
        <v>4</v>
      </c>
      <c r="F17" s="8">
        <v>2.37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10</v>
      </c>
      <c r="D18" s="8">
        <v>4.4400000000000004</v>
      </c>
      <c r="E18" s="12">
        <v>6</v>
      </c>
      <c r="F18" s="8">
        <v>3.55</v>
      </c>
      <c r="G18" s="12">
        <v>3</v>
      </c>
      <c r="H18" s="8">
        <v>5.88</v>
      </c>
      <c r="I18" s="12">
        <v>0</v>
      </c>
    </row>
    <row r="19" spans="2:9" ht="15" customHeight="1" x14ac:dyDescent="0.2">
      <c r="B19" t="s">
        <v>45</v>
      </c>
      <c r="C19" s="12">
        <v>7</v>
      </c>
      <c r="D19" s="8">
        <v>3.11</v>
      </c>
      <c r="E19" s="12">
        <v>5</v>
      </c>
      <c r="F19" s="8">
        <v>2.96</v>
      </c>
      <c r="G19" s="12">
        <v>1</v>
      </c>
      <c r="H19" s="8">
        <v>1.96</v>
      </c>
      <c r="I19" s="12">
        <v>1</v>
      </c>
    </row>
    <row r="20" spans="2:9" ht="15" customHeight="1" x14ac:dyDescent="0.2">
      <c r="B20" s="9" t="s">
        <v>198</v>
      </c>
      <c r="C20" s="12">
        <f>SUM(LTBL_30383[総数／事業所数])</f>
        <v>225</v>
      </c>
      <c r="E20" s="12">
        <f>SUBTOTAL(109,LTBL_30383[個人／事業所数])</f>
        <v>169</v>
      </c>
      <c r="G20" s="12">
        <f>SUBTOTAL(109,LTBL_30383[法人／事業所数])</f>
        <v>51</v>
      </c>
      <c r="I20" s="12">
        <f>SUBTOTAL(109,LTBL_30383[法人以外の団体／事業所数])</f>
        <v>1</v>
      </c>
    </row>
    <row r="21" spans="2:9" ht="15" customHeight="1" x14ac:dyDescent="0.2">
      <c r="E21" s="11">
        <f>LTBL_30383[[#Totals],[個人／事業所数]]/LTBL_30383[[#Totals],[総数／事業所数]]</f>
        <v>0.75111111111111106</v>
      </c>
      <c r="G21" s="11">
        <f>LTBL_30383[[#Totals],[法人／事業所数]]/LTBL_30383[[#Totals],[総数／事業所数]]</f>
        <v>0.22666666666666666</v>
      </c>
      <c r="I21" s="11">
        <f>LTBL_30383[[#Totals],[法人以外の団体／事業所数]]/LTBL_30383[[#Totals],[総数／事業所数]]</f>
        <v>4.4444444444444444E-3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62</v>
      </c>
      <c r="C24" s="12">
        <v>23</v>
      </c>
      <c r="D24" s="8">
        <v>10.220000000000001</v>
      </c>
      <c r="E24" s="12">
        <v>22</v>
      </c>
      <c r="F24" s="8">
        <v>13.02</v>
      </c>
      <c r="G24" s="12">
        <v>1</v>
      </c>
      <c r="H24" s="8">
        <v>1.96</v>
      </c>
      <c r="I24" s="12">
        <v>0</v>
      </c>
    </row>
    <row r="25" spans="2:9" ht="15" customHeight="1" x14ac:dyDescent="0.2">
      <c r="B25" t="s">
        <v>68</v>
      </c>
      <c r="C25" s="12">
        <v>18</v>
      </c>
      <c r="D25" s="8">
        <v>8</v>
      </c>
      <c r="E25" s="12">
        <v>17</v>
      </c>
      <c r="F25" s="8">
        <v>10.06</v>
      </c>
      <c r="G25" s="12">
        <v>1</v>
      </c>
      <c r="H25" s="8">
        <v>1.96</v>
      </c>
      <c r="I25" s="12">
        <v>0</v>
      </c>
    </row>
    <row r="26" spans="2:9" ht="15" customHeight="1" x14ac:dyDescent="0.2">
      <c r="B26" t="s">
        <v>80</v>
      </c>
      <c r="C26" s="12">
        <v>17</v>
      </c>
      <c r="D26" s="8">
        <v>7.56</v>
      </c>
      <c r="E26" s="12">
        <v>13</v>
      </c>
      <c r="F26" s="8">
        <v>7.69</v>
      </c>
      <c r="G26" s="12">
        <v>4</v>
      </c>
      <c r="H26" s="8">
        <v>7.84</v>
      </c>
      <c r="I26" s="12">
        <v>0</v>
      </c>
    </row>
    <row r="27" spans="2:9" ht="15" customHeight="1" x14ac:dyDescent="0.2">
      <c r="B27" t="s">
        <v>64</v>
      </c>
      <c r="C27" s="12">
        <v>16</v>
      </c>
      <c r="D27" s="8">
        <v>7.11</v>
      </c>
      <c r="E27" s="12">
        <v>9</v>
      </c>
      <c r="F27" s="8">
        <v>5.33</v>
      </c>
      <c r="G27" s="12">
        <v>7</v>
      </c>
      <c r="H27" s="8">
        <v>13.73</v>
      </c>
      <c r="I27" s="12">
        <v>0</v>
      </c>
    </row>
    <row r="28" spans="2:9" ht="15" customHeight="1" x14ac:dyDescent="0.2">
      <c r="B28" t="s">
        <v>54</v>
      </c>
      <c r="C28" s="12">
        <v>14</v>
      </c>
      <c r="D28" s="8">
        <v>6.22</v>
      </c>
      <c r="E28" s="12">
        <v>5</v>
      </c>
      <c r="F28" s="8">
        <v>2.96</v>
      </c>
      <c r="G28" s="12">
        <v>9</v>
      </c>
      <c r="H28" s="8">
        <v>17.649999999999999</v>
      </c>
      <c r="I28" s="12">
        <v>0</v>
      </c>
    </row>
    <row r="29" spans="2:9" ht="15" customHeight="1" x14ac:dyDescent="0.2">
      <c r="B29" t="s">
        <v>65</v>
      </c>
      <c r="C29" s="12">
        <v>14</v>
      </c>
      <c r="D29" s="8">
        <v>6.22</v>
      </c>
      <c r="E29" s="12">
        <v>14</v>
      </c>
      <c r="F29" s="8">
        <v>8.2799999999999994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55</v>
      </c>
      <c r="C30" s="12">
        <v>13</v>
      </c>
      <c r="D30" s="8">
        <v>5.78</v>
      </c>
      <c r="E30" s="12">
        <v>10</v>
      </c>
      <c r="F30" s="8">
        <v>5.92</v>
      </c>
      <c r="G30" s="12">
        <v>3</v>
      </c>
      <c r="H30" s="8">
        <v>5.88</v>
      </c>
      <c r="I30" s="12">
        <v>0</v>
      </c>
    </row>
    <row r="31" spans="2:9" ht="15" customHeight="1" x14ac:dyDescent="0.2">
      <c r="B31" t="s">
        <v>69</v>
      </c>
      <c r="C31" s="12">
        <v>13</v>
      </c>
      <c r="D31" s="8">
        <v>5.78</v>
      </c>
      <c r="E31" s="12">
        <v>13</v>
      </c>
      <c r="F31" s="8">
        <v>7.69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81</v>
      </c>
      <c r="C32" s="12">
        <v>12</v>
      </c>
      <c r="D32" s="8">
        <v>5.33</v>
      </c>
      <c r="E32" s="12">
        <v>11</v>
      </c>
      <c r="F32" s="8">
        <v>6.51</v>
      </c>
      <c r="G32" s="12">
        <v>1</v>
      </c>
      <c r="H32" s="8">
        <v>1.96</v>
      </c>
      <c r="I32" s="12">
        <v>0</v>
      </c>
    </row>
    <row r="33" spans="2:9" ht="15" customHeight="1" x14ac:dyDescent="0.2">
      <c r="B33" t="s">
        <v>56</v>
      </c>
      <c r="C33" s="12">
        <v>8</v>
      </c>
      <c r="D33" s="8">
        <v>3.56</v>
      </c>
      <c r="E33" s="12">
        <v>6</v>
      </c>
      <c r="F33" s="8">
        <v>3.55</v>
      </c>
      <c r="G33" s="12">
        <v>2</v>
      </c>
      <c r="H33" s="8">
        <v>3.92</v>
      </c>
      <c r="I33" s="12">
        <v>0</v>
      </c>
    </row>
    <row r="34" spans="2:9" ht="15" customHeight="1" x14ac:dyDescent="0.2">
      <c r="B34" t="s">
        <v>70</v>
      </c>
      <c r="C34" s="12">
        <v>7</v>
      </c>
      <c r="D34" s="8">
        <v>3.11</v>
      </c>
      <c r="E34" s="12">
        <v>4</v>
      </c>
      <c r="F34" s="8">
        <v>2.37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61</v>
      </c>
      <c r="C35" s="12">
        <v>6</v>
      </c>
      <c r="D35" s="8">
        <v>2.67</v>
      </c>
      <c r="E35" s="12">
        <v>6</v>
      </c>
      <c r="F35" s="8">
        <v>3.55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63</v>
      </c>
      <c r="C36" s="12">
        <v>6</v>
      </c>
      <c r="D36" s="8">
        <v>2.67</v>
      </c>
      <c r="E36" s="12">
        <v>4</v>
      </c>
      <c r="F36" s="8">
        <v>2.37</v>
      </c>
      <c r="G36" s="12">
        <v>2</v>
      </c>
      <c r="H36" s="8">
        <v>3.92</v>
      </c>
      <c r="I36" s="12">
        <v>0</v>
      </c>
    </row>
    <row r="37" spans="2:9" ht="15" customHeight="1" x14ac:dyDescent="0.2">
      <c r="B37" t="s">
        <v>67</v>
      </c>
      <c r="C37" s="12">
        <v>6</v>
      </c>
      <c r="D37" s="8">
        <v>2.67</v>
      </c>
      <c r="E37" s="12">
        <v>5</v>
      </c>
      <c r="F37" s="8">
        <v>2.96</v>
      </c>
      <c r="G37" s="12">
        <v>1</v>
      </c>
      <c r="H37" s="8">
        <v>1.96</v>
      </c>
      <c r="I37" s="12">
        <v>0</v>
      </c>
    </row>
    <row r="38" spans="2:9" ht="15" customHeight="1" x14ac:dyDescent="0.2">
      <c r="B38" t="s">
        <v>71</v>
      </c>
      <c r="C38" s="12">
        <v>6</v>
      </c>
      <c r="D38" s="8">
        <v>2.67</v>
      </c>
      <c r="E38" s="12">
        <v>6</v>
      </c>
      <c r="F38" s="8">
        <v>3.55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79</v>
      </c>
      <c r="C39" s="12">
        <v>4</v>
      </c>
      <c r="D39" s="8">
        <v>1.78</v>
      </c>
      <c r="E39" s="12">
        <v>3</v>
      </c>
      <c r="F39" s="8">
        <v>1.78</v>
      </c>
      <c r="G39" s="12">
        <v>1</v>
      </c>
      <c r="H39" s="8">
        <v>1.96</v>
      </c>
      <c r="I39" s="12">
        <v>0</v>
      </c>
    </row>
    <row r="40" spans="2:9" ht="15" customHeight="1" x14ac:dyDescent="0.2">
      <c r="B40" t="s">
        <v>72</v>
      </c>
      <c r="C40" s="12">
        <v>4</v>
      </c>
      <c r="D40" s="8">
        <v>1.78</v>
      </c>
      <c r="E40" s="12">
        <v>0</v>
      </c>
      <c r="F40" s="8">
        <v>0</v>
      </c>
      <c r="G40" s="12">
        <v>3</v>
      </c>
      <c r="H40" s="8">
        <v>5.88</v>
      </c>
      <c r="I40" s="12">
        <v>0</v>
      </c>
    </row>
    <row r="41" spans="2:9" ht="15" customHeight="1" x14ac:dyDescent="0.2">
      <c r="B41" t="s">
        <v>73</v>
      </c>
      <c r="C41" s="12">
        <v>4</v>
      </c>
      <c r="D41" s="8">
        <v>1.78</v>
      </c>
      <c r="E41" s="12">
        <v>4</v>
      </c>
      <c r="F41" s="8">
        <v>2.37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59</v>
      </c>
      <c r="C42" s="12">
        <v>3</v>
      </c>
      <c r="D42" s="8">
        <v>1.33</v>
      </c>
      <c r="E42" s="12">
        <v>0</v>
      </c>
      <c r="F42" s="8">
        <v>0</v>
      </c>
      <c r="G42" s="12">
        <v>3</v>
      </c>
      <c r="H42" s="8">
        <v>5.88</v>
      </c>
      <c r="I42" s="12">
        <v>0</v>
      </c>
    </row>
    <row r="43" spans="2:9" ht="15" customHeight="1" x14ac:dyDescent="0.2">
      <c r="B43" t="s">
        <v>57</v>
      </c>
      <c r="C43" s="12">
        <v>2</v>
      </c>
      <c r="D43" s="8">
        <v>0.89</v>
      </c>
      <c r="E43" s="12">
        <v>1</v>
      </c>
      <c r="F43" s="8">
        <v>0.59</v>
      </c>
      <c r="G43" s="12">
        <v>1</v>
      </c>
      <c r="H43" s="8">
        <v>1.96</v>
      </c>
      <c r="I43" s="12">
        <v>0</v>
      </c>
    </row>
    <row r="44" spans="2:9" ht="15" customHeight="1" x14ac:dyDescent="0.2">
      <c r="B44" t="s">
        <v>58</v>
      </c>
      <c r="C44" s="12">
        <v>2</v>
      </c>
      <c r="D44" s="8">
        <v>0.89</v>
      </c>
      <c r="E44" s="12">
        <v>2</v>
      </c>
      <c r="F44" s="8">
        <v>1.18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74</v>
      </c>
      <c r="C45" s="12">
        <v>2</v>
      </c>
      <c r="D45" s="8">
        <v>0.89</v>
      </c>
      <c r="E45" s="12">
        <v>1</v>
      </c>
      <c r="F45" s="8">
        <v>0.59</v>
      </c>
      <c r="G45" s="12">
        <v>1</v>
      </c>
      <c r="H45" s="8">
        <v>1.96</v>
      </c>
      <c r="I45" s="12">
        <v>0</v>
      </c>
    </row>
    <row r="46" spans="2:9" ht="15" customHeight="1" x14ac:dyDescent="0.2">
      <c r="B46" t="s">
        <v>87</v>
      </c>
      <c r="C46" s="12">
        <v>2</v>
      </c>
      <c r="D46" s="8">
        <v>0.89</v>
      </c>
      <c r="E46" s="12">
        <v>2</v>
      </c>
      <c r="F46" s="8">
        <v>1.18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96</v>
      </c>
      <c r="C47" s="12">
        <v>2</v>
      </c>
      <c r="D47" s="8">
        <v>0.89</v>
      </c>
      <c r="E47" s="12">
        <v>0</v>
      </c>
      <c r="F47" s="8">
        <v>0</v>
      </c>
      <c r="G47" s="12">
        <v>2</v>
      </c>
      <c r="H47" s="8">
        <v>3.92</v>
      </c>
      <c r="I47" s="12">
        <v>0</v>
      </c>
    </row>
    <row r="48" spans="2:9" ht="15" customHeight="1" x14ac:dyDescent="0.2">
      <c r="B48" t="s">
        <v>97</v>
      </c>
      <c r="C48" s="12">
        <v>2</v>
      </c>
      <c r="D48" s="8">
        <v>0.89</v>
      </c>
      <c r="E48" s="12">
        <v>0</v>
      </c>
      <c r="F48" s="8">
        <v>0</v>
      </c>
      <c r="G48" s="12">
        <v>2</v>
      </c>
      <c r="H48" s="8">
        <v>3.92</v>
      </c>
      <c r="I48" s="12">
        <v>0</v>
      </c>
    </row>
    <row r="49" spans="2:9" ht="15" customHeight="1" x14ac:dyDescent="0.2">
      <c r="B49" t="s">
        <v>60</v>
      </c>
      <c r="C49" s="12">
        <v>2</v>
      </c>
      <c r="D49" s="8">
        <v>0.89</v>
      </c>
      <c r="E49" s="12">
        <v>2</v>
      </c>
      <c r="F49" s="8">
        <v>1.18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66</v>
      </c>
      <c r="C50" s="12">
        <v>2</v>
      </c>
      <c r="D50" s="8">
        <v>0.89</v>
      </c>
      <c r="E50" s="12">
        <v>2</v>
      </c>
      <c r="F50" s="8">
        <v>1.18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95</v>
      </c>
      <c r="C51" s="12">
        <v>2</v>
      </c>
      <c r="D51" s="8">
        <v>0.89</v>
      </c>
      <c r="E51" s="12">
        <v>0</v>
      </c>
      <c r="F51" s="8">
        <v>0</v>
      </c>
      <c r="G51" s="12">
        <v>1</v>
      </c>
      <c r="H51" s="8">
        <v>1.96</v>
      </c>
      <c r="I51" s="12">
        <v>1</v>
      </c>
    </row>
    <row r="54" spans="2:9" ht="33" customHeight="1" x14ac:dyDescent="0.2">
      <c r="B54" t="s">
        <v>200</v>
      </c>
      <c r="C54" s="10" t="s">
        <v>47</v>
      </c>
      <c r="D54" s="10" t="s">
        <v>48</v>
      </c>
      <c r="E54" s="10" t="s">
        <v>49</v>
      </c>
      <c r="F54" s="10" t="s">
        <v>50</v>
      </c>
      <c r="G54" s="10" t="s">
        <v>51</v>
      </c>
      <c r="H54" s="10" t="s">
        <v>52</v>
      </c>
      <c r="I54" s="10" t="s">
        <v>53</v>
      </c>
    </row>
    <row r="55" spans="2:9" ht="15" customHeight="1" x14ac:dyDescent="0.2">
      <c r="B55" t="s">
        <v>172</v>
      </c>
      <c r="C55" s="12">
        <v>17</v>
      </c>
      <c r="D55" s="8">
        <v>7.56</v>
      </c>
      <c r="E55" s="12">
        <v>13</v>
      </c>
      <c r="F55" s="8">
        <v>7.69</v>
      </c>
      <c r="G55" s="12">
        <v>4</v>
      </c>
      <c r="H55" s="8">
        <v>7.84</v>
      </c>
      <c r="I55" s="12">
        <v>0</v>
      </c>
    </row>
    <row r="56" spans="2:9" ht="15" customHeight="1" x14ac:dyDescent="0.2">
      <c r="B56" t="s">
        <v>174</v>
      </c>
      <c r="C56" s="12">
        <v>11</v>
      </c>
      <c r="D56" s="8">
        <v>4.8899999999999997</v>
      </c>
      <c r="E56" s="12">
        <v>10</v>
      </c>
      <c r="F56" s="8">
        <v>5.92</v>
      </c>
      <c r="G56" s="12">
        <v>1</v>
      </c>
      <c r="H56" s="8">
        <v>1.96</v>
      </c>
      <c r="I56" s="12">
        <v>0</v>
      </c>
    </row>
    <row r="57" spans="2:9" ht="15" customHeight="1" x14ac:dyDescent="0.2">
      <c r="B57" t="s">
        <v>105</v>
      </c>
      <c r="C57" s="12">
        <v>10</v>
      </c>
      <c r="D57" s="8">
        <v>4.4400000000000004</v>
      </c>
      <c r="E57" s="12">
        <v>2</v>
      </c>
      <c r="F57" s="8">
        <v>1.18</v>
      </c>
      <c r="G57" s="12">
        <v>8</v>
      </c>
      <c r="H57" s="8">
        <v>15.69</v>
      </c>
      <c r="I57" s="12">
        <v>0</v>
      </c>
    </row>
    <row r="58" spans="2:9" ht="15" customHeight="1" x14ac:dyDescent="0.2">
      <c r="B58" t="s">
        <v>107</v>
      </c>
      <c r="C58" s="12">
        <v>10</v>
      </c>
      <c r="D58" s="8">
        <v>4.4400000000000004</v>
      </c>
      <c r="E58" s="12">
        <v>10</v>
      </c>
      <c r="F58" s="8">
        <v>5.92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112</v>
      </c>
      <c r="C59" s="12">
        <v>9</v>
      </c>
      <c r="D59" s="8">
        <v>4</v>
      </c>
      <c r="E59" s="12">
        <v>9</v>
      </c>
      <c r="F59" s="8">
        <v>5.33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135</v>
      </c>
      <c r="C60" s="12">
        <v>6</v>
      </c>
      <c r="D60" s="8">
        <v>2.67</v>
      </c>
      <c r="E60" s="12">
        <v>6</v>
      </c>
      <c r="F60" s="8">
        <v>3.55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110</v>
      </c>
      <c r="C61" s="12">
        <v>6</v>
      </c>
      <c r="D61" s="8">
        <v>2.67</v>
      </c>
      <c r="E61" s="12">
        <v>2</v>
      </c>
      <c r="F61" s="8">
        <v>1.18</v>
      </c>
      <c r="G61" s="12">
        <v>4</v>
      </c>
      <c r="H61" s="8">
        <v>7.84</v>
      </c>
      <c r="I61" s="12">
        <v>0</v>
      </c>
    </row>
    <row r="62" spans="2:9" ht="15" customHeight="1" x14ac:dyDescent="0.2">
      <c r="B62" t="s">
        <v>111</v>
      </c>
      <c r="C62" s="12">
        <v>6</v>
      </c>
      <c r="D62" s="8">
        <v>2.67</v>
      </c>
      <c r="E62" s="12">
        <v>6</v>
      </c>
      <c r="F62" s="8">
        <v>3.55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119</v>
      </c>
      <c r="C63" s="12">
        <v>6</v>
      </c>
      <c r="D63" s="8">
        <v>2.67</v>
      </c>
      <c r="E63" s="12">
        <v>6</v>
      </c>
      <c r="F63" s="8">
        <v>3.55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120</v>
      </c>
      <c r="C64" s="12">
        <v>6</v>
      </c>
      <c r="D64" s="8">
        <v>2.67</v>
      </c>
      <c r="E64" s="12">
        <v>6</v>
      </c>
      <c r="F64" s="8">
        <v>3.55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175</v>
      </c>
      <c r="C65" s="12">
        <v>5</v>
      </c>
      <c r="D65" s="8">
        <v>2.2200000000000002</v>
      </c>
      <c r="E65" s="12">
        <v>3</v>
      </c>
      <c r="F65" s="8">
        <v>1.78</v>
      </c>
      <c r="G65" s="12">
        <v>2</v>
      </c>
      <c r="H65" s="8">
        <v>3.92</v>
      </c>
      <c r="I65" s="12">
        <v>0</v>
      </c>
    </row>
    <row r="66" spans="2:9" ht="15" customHeight="1" x14ac:dyDescent="0.2">
      <c r="B66" t="s">
        <v>106</v>
      </c>
      <c r="C66" s="12">
        <v>5</v>
      </c>
      <c r="D66" s="8">
        <v>2.2200000000000002</v>
      </c>
      <c r="E66" s="12">
        <v>4</v>
      </c>
      <c r="F66" s="8">
        <v>2.37</v>
      </c>
      <c r="G66" s="12">
        <v>1</v>
      </c>
      <c r="H66" s="8">
        <v>1.96</v>
      </c>
      <c r="I66" s="12">
        <v>0</v>
      </c>
    </row>
    <row r="67" spans="2:9" ht="15" customHeight="1" x14ac:dyDescent="0.2">
      <c r="B67" t="s">
        <v>108</v>
      </c>
      <c r="C67" s="12">
        <v>5</v>
      </c>
      <c r="D67" s="8">
        <v>2.2200000000000002</v>
      </c>
      <c r="E67" s="12">
        <v>4</v>
      </c>
      <c r="F67" s="8">
        <v>2.37</v>
      </c>
      <c r="G67" s="12">
        <v>1</v>
      </c>
      <c r="H67" s="8">
        <v>1.96</v>
      </c>
      <c r="I67" s="12">
        <v>0</v>
      </c>
    </row>
    <row r="68" spans="2:9" ht="15" customHeight="1" x14ac:dyDescent="0.2">
      <c r="B68" t="s">
        <v>114</v>
      </c>
      <c r="C68" s="12">
        <v>5</v>
      </c>
      <c r="D68" s="8">
        <v>2.2200000000000002</v>
      </c>
      <c r="E68" s="12">
        <v>4</v>
      </c>
      <c r="F68" s="8">
        <v>2.37</v>
      </c>
      <c r="G68" s="12">
        <v>1</v>
      </c>
      <c r="H68" s="8">
        <v>1.96</v>
      </c>
      <c r="I68" s="12">
        <v>0</v>
      </c>
    </row>
    <row r="69" spans="2:9" ht="15" customHeight="1" x14ac:dyDescent="0.2">
      <c r="B69" t="s">
        <v>115</v>
      </c>
      <c r="C69" s="12">
        <v>5</v>
      </c>
      <c r="D69" s="8">
        <v>2.2200000000000002</v>
      </c>
      <c r="E69" s="12">
        <v>5</v>
      </c>
      <c r="F69" s="8">
        <v>2.96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123</v>
      </c>
      <c r="C70" s="12">
        <v>5</v>
      </c>
      <c r="D70" s="8">
        <v>2.2200000000000002</v>
      </c>
      <c r="E70" s="12">
        <v>5</v>
      </c>
      <c r="F70" s="8">
        <v>2.96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134</v>
      </c>
      <c r="C71" s="12">
        <v>4</v>
      </c>
      <c r="D71" s="8">
        <v>1.78</v>
      </c>
      <c r="E71" s="12">
        <v>3</v>
      </c>
      <c r="F71" s="8">
        <v>1.78</v>
      </c>
      <c r="G71" s="12">
        <v>1</v>
      </c>
      <c r="H71" s="8">
        <v>1.96</v>
      </c>
      <c r="I71" s="12">
        <v>0</v>
      </c>
    </row>
    <row r="72" spans="2:9" ht="15" customHeight="1" x14ac:dyDescent="0.2">
      <c r="B72" t="s">
        <v>124</v>
      </c>
      <c r="C72" s="12">
        <v>4</v>
      </c>
      <c r="D72" s="8">
        <v>1.78</v>
      </c>
      <c r="E72" s="12">
        <v>4</v>
      </c>
      <c r="F72" s="8">
        <v>2.37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158</v>
      </c>
      <c r="C73" s="12">
        <v>3</v>
      </c>
      <c r="D73" s="8">
        <v>1.33</v>
      </c>
      <c r="E73" s="12">
        <v>3</v>
      </c>
      <c r="F73" s="8">
        <v>1.78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133</v>
      </c>
      <c r="C74" s="12">
        <v>3</v>
      </c>
      <c r="D74" s="8">
        <v>1.33</v>
      </c>
      <c r="E74" s="12">
        <v>2</v>
      </c>
      <c r="F74" s="8">
        <v>1.18</v>
      </c>
      <c r="G74" s="12">
        <v>1</v>
      </c>
      <c r="H74" s="8">
        <v>1.96</v>
      </c>
      <c r="I74" s="12">
        <v>0</v>
      </c>
    </row>
    <row r="75" spans="2:9" ht="15" customHeight="1" x14ac:dyDescent="0.2">
      <c r="B75" t="s">
        <v>136</v>
      </c>
      <c r="C75" s="12">
        <v>3</v>
      </c>
      <c r="D75" s="8">
        <v>1.33</v>
      </c>
      <c r="E75" s="12">
        <v>2</v>
      </c>
      <c r="F75" s="8">
        <v>1.18</v>
      </c>
      <c r="G75" s="12">
        <v>1</v>
      </c>
      <c r="H75" s="8">
        <v>1.96</v>
      </c>
      <c r="I75" s="12">
        <v>0</v>
      </c>
    </row>
    <row r="76" spans="2:9" ht="15" customHeight="1" x14ac:dyDescent="0.2">
      <c r="B76" t="s">
        <v>138</v>
      </c>
      <c r="C76" s="12">
        <v>3</v>
      </c>
      <c r="D76" s="8">
        <v>1.33</v>
      </c>
      <c r="E76" s="12">
        <v>0</v>
      </c>
      <c r="F76" s="8">
        <v>0</v>
      </c>
      <c r="G76" s="12">
        <v>3</v>
      </c>
      <c r="H76" s="8">
        <v>5.88</v>
      </c>
      <c r="I76" s="12">
        <v>0</v>
      </c>
    </row>
    <row r="77" spans="2:9" ht="15" customHeight="1" x14ac:dyDescent="0.2">
      <c r="B77" t="s">
        <v>116</v>
      </c>
      <c r="C77" s="12">
        <v>3</v>
      </c>
      <c r="D77" s="8">
        <v>1.33</v>
      </c>
      <c r="E77" s="12">
        <v>3</v>
      </c>
      <c r="F77" s="8">
        <v>1.78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118</v>
      </c>
      <c r="C78" s="12">
        <v>3</v>
      </c>
      <c r="D78" s="8">
        <v>1.33</v>
      </c>
      <c r="E78" s="12">
        <v>3</v>
      </c>
      <c r="F78" s="8">
        <v>1.78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176</v>
      </c>
      <c r="C79" s="12">
        <v>3</v>
      </c>
      <c r="D79" s="8">
        <v>1.33</v>
      </c>
      <c r="E79" s="12">
        <v>3</v>
      </c>
      <c r="F79" s="8">
        <v>1.78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140</v>
      </c>
      <c r="C80" s="12">
        <v>3</v>
      </c>
      <c r="D80" s="8">
        <v>1.33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122</v>
      </c>
      <c r="C81" s="12">
        <v>3</v>
      </c>
      <c r="D81" s="8">
        <v>1.33</v>
      </c>
      <c r="E81" s="12">
        <v>3</v>
      </c>
      <c r="F81" s="8">
        <v>1.78</v>
      </c>
      <c r="G81" s="12">
        <v>0</v>
      </c>
      <c r="H81" s="8">
        <v>0</v>
      </c>
      <c r="I81" s="12">
        <v>0</v>
      </c>
    </row>
    <row r="83" spans="2:9" ht="15" customHeight="1" x14ac:dyDescent="0.2">
      <c r="B8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39EB-3164-444A-9EFE-05C895D5E2AE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66</v>
      </c>
      <c r="D6" s="8">
        <v>24.91</v>
      </c>
      <c r="E6" s="12">
        <v>44</v>
      </c>
      <c r="F6" s="8">
        <v>22.22</v>
      </c>
      <c r="G6" s="12">
        <v>22</v>
      </c>
      <c r="H6" s="8">
        <v>35.479999999999997</v>
      </c>
      <c r="I6" s="12">
        <v>0</v>
      </c>
    </row>
    <row r="7" spans="2:9" ht="15" customHeight="1" x14ac:dyDescent="0.2">
      <c r="B7" t="s">
        <v>33</v>
      </c>
      <c r="C7" s="12">
        <v>18</v>
      </c>
      <c r="D7" s="8">
        <v>6.79</v>
      </c>
      <c r="E7" s="12">
        <v>9</v>
      </c>
      <c r="F7" s="8">
        <v>4.55</v>
      </c>
      <c r="G7" s="12">
        <v>9</v>
      </c>
      <c r="H7" s="8">
        <v>14.52</v>
      </c>
      <c r="I7" s="12">
        <v>0</v>
      </c>
    </row>
    <row r="8" spans="2:9" ht="15" customHeight="1" x14ac:dyDescent="0.2">
      <c r="B8" t="s">
        <v>34</v>
      </c>
      <c r="C8" s="12">
        <v>3</v>
      </c>
      <c r="D8" s="8">
        <v>1.1299999999999999</v>
      </c>
      <c r="E8" s="12">
        <v>0</v>
      </c>
      <c r="F8" s="8">
        <v>0</v>
      </c>
      <c r="G8" s="12">
        <v>2</v>
      </c>
      <c r="H8" s="8">
        <v>3.23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1.61</v>
      </c>
      <c r="I9" s="12">
        <v>0</v>
      </c>
    </row>
    <row r="10" spans="2:9" ht="15" customHeight="1" x14ac:dyDescent="0.2">
      <c r="B10" t="s">
        <v>36</v>
      </c>
      <c r="C10" s="12">
        <v>2</v>
      </c>
      <c r="D10" s="8">
        <v>0.75</v>
      </c>
      <c r="E10" s="12">
        <v>1</v>
      </c>
      <c r="F10" s="8">
        <v>0.51</v>
      </c>
      <c r="G10" s="12">
        <v>1</v>
      </c>
      <c r="H10" s="8">
        <v>1.61</v>
      </c>
      <c r="I10" s="12">
        <v>0</v>
      </c>
    </row>
    <row r="11" spans="2:9" ht="15" customHeight="1" x14ac:dyDescent="0.2">
      <c r="B11" t="s">
        <v>37</v>
      </c>
      <c r="C11" s="12">
        <v>79</v>
      </c>
      <c r="D11" s="8">
        <v>29.81</v>
      </c>
      <c r="E11" s="12">
        <v>64</v>
      </c>
      <c r="F11" s="8">
        <v>32.32</v>
      </c>
      <c r="G11" s="12">
        <v>14</v>
      </c>
      <c r="H11" s="8">
        <v>22.58</v>
      </c>
      <c r="I11" s="12">
        <v>1</v>
      </c>
    </row>
    <row r="12" spans="2:9" ht="15" customHeight="1" x14ac:dyDescent="0.2">
      <c r="B12" t="s">
        <v>38</v>
      </c>
      <c r="C12" s="12">
        <v>2</v>
      </c>
      <c r="D12" s="8">
        <v>0.75</v>
      </c>
      <c r="E12" s="12">
        <v>2</v>
      </c>
      <c r="F12" s="8">
        <v>1.01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8</v>
      </c>
      <c r="D13" s="8">
        <v>3.02</v>
      </c>
      <c r="E13" s="12">
        <v>4</v>
      </c>
      <c r="F13" s="8">
        <v>2.02</v>
      </c>
      <c r="G13" s="12">
        <v>4</v>
      </c>
      <c r="H13" s="8">
        <v>6.45</v>
      </c>
      <c r="I13" s="12">
        <v>0</v>
      </c>
    </row>
    <row r="14" spans="2:9" ht="15" customHeight="1" x14ac:dyDescent="0.2">
      <c r="B14" t="s">
        <v>40</v>
      </c>
      <c r="C14" s="12">
        <v>4</v>
      </c>
      <c r="D14" s="8">
        <v>1.51</v>
      </c>
      <c r="E14" s="12">
        <v>3</v>
      </c>
      <c r="F14" s="8">
        <v>1.52</v>
      </c>
      <c r="G14" s="12">
        <v>1</v>
      </c>
      <c r="H14" s="8">
        <v>1.61</v>
      </c>
      <c r="I14" s="12">
        <v>0</v>
      </c>
    </row>
    <row r="15" spans="2:9" ht="15" customHeight="1" x14ac:dyDescent="0.2">
      <c r="B15" t="s">
        <v>41</v>
      </c>
      <c r="C15" s="12">
        <v>25</v>
      </c>
      <c r="D15" s="8">
        <v>9.43</v>
      </c>
      <c r="E15" s="12">
        <v>24</v>
      </c>
      <c r="F15" s="8">
        <v>12.12</v>
      </c>
      <c r="G15" s="12">
        <v>1</v>
      </c>
      <c r="H15" s="8">
        <v>1.61</v>
      </c>
      <c r="I15" s="12">
        <v>0</v>
      </c>
    </row>
    <row r="16" spans="2:9" ht="15" customHeight="1" x14ac:dyDescent="0.2">
      <c r="B16" t="s">
        <v>42</v>
      </c>
      <c r="C16" s="12">
        <v>32</v>
      </c>
      <c r="D16" s="8">
        <v>12.08</v>
      </c>
      <c r="E16" s="12">
        <v>29</v>
      </c>
      <c r="F16" s="8">
        <v>14.65</v>
      </c>
      <c r="G16" s="12">
        <v>2</v>
      </c>
      <c r="H16" s="8">
        <v>3.23</v>
      </c>
      <c r="I16" s="12">
        <v>1</v>
      </c>
    </row>
    <row r="17" spans="2:9" ht="15" customHeight="1" x14ac:dyDescent="0.2">
      <c r="B17" t="s">
        <v>43</v>
      </c>
      <c r="C17" s="12">
        <v>5</v>
      </c>
      <c r="D17" s="8">
        <v>1.89</v>
      </c>
      <c r="E17" s="12">
        <v>4</v>
      </c>
      <c r="F17" s="8">
        <v>2.02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10</v>
      </c>
      <c r="D18" s="8">
        <v>3.77</v>
      </c>
      <c r="E18" s="12">
        <v>9</v>
      </c>
      <c r="F18" s="8">
        <v>4.55</v>
      </c>
      <c r="G18" s="12">
        <v>1</v>
      </c>
      <c r="H18" s="8">
        <v>1.61</v>
      </c>
      <c r="I18" s="12">
        <v>0</v>
      </c>
    </row>
    <row r="19" spans="2:9" ht="15" customHeight="1" x14ac:dyDescent="0.2">
      <c r="B19" t="s">
        <v>45</v>
      </c>
      <c r="C19" s="12">
        <v>10</v>
      </c>
      <c r="D19" s="8">
        <v>3.77</v>
      </c>
      <c r="E19" s="12">
        <v>5</v>
      </c>
      <c r="F19" s="8">
        <v>2.5299999999999998</v>
      </c>
      <c r="G19" s="12">
        <v>4</v>
      </c>
      <c r="H19" s="8">
        <v>6.45</v>
      </c>
      <c r="I19" s="12">
        <v>0</v>
      </c>
    </row>
    <row r="20" spans="2:9" ht="15" customHeight="1" x14ac:dyDescent="0.2">
      <c r="B20" s="9" t="s">
        <v>198</v>
      </c>
      <c r="C20" s="12">
        <f>SUM(LTBL_30390[総数／事業所数])</f>
        <v>265</v>
      </c>
      <c r="E20" s="12">
        <f>SUBTOTAL(109,LTBL_30390[個人／事業所数])</f>
        <v>198</v>
      </c>
      <c r="G20" s="12">
        <f>SUBTOTAL(109,LTBL_30390[法人／事業所数])</f>
        <v>62</v>
      </c>
      <c r="I20" s="12">
        <f>SUBTOTAL(109,LTBL_30390[法人以外の団体／事業所数])</f>
        <v>2</v>
      </c>
    </row>
    <row r="21" spans="2:9" ht="15" customHeight="1" x14ac:dyDescent="0.2">
      <c r="E21" s="11">
        <f>LTBL_30390[[#Totals],[個人／事業所数]]/LTBL_30390[[#Totals],[総数／事業所数]]</f>
        <v>0.74716981132075466</v>
      </c>
      <c r="G21" s="11">
        <f>LTBL_30390[[#Totals],[法人／事業所数]]/LTBL_30390[[#Totals],[総数／事業所数]]</f>
        <v>0.2339622641509434</v>
      </c>
      <c r="I21" s="11">
        <f>LTBL_30390[[#Totals],[法人以外の団体／事業所数]]/LTBL_30390[[#Totals],[総数／事業所数]]</f>
        <v>7.5471698113207548E-3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30</v>
      </c>
      <c r="D24" s="8">
        <v>11.32</v>
      </c>
      <c r="E24" s="12">
        <v>12</v>
      </c>
      <c r="F24" s="8">
        <v>6.06</v>
      </c>
      <c r="G24" s="12">
        <v>18</v>
      </c>
      <c r="H24" s="8">
        <v>29.03</v>
      </c>
      <c r="I24" s="12">
        <v>0</v>
      </c>
    </row>
    <row r="25" spans="2:9" ht="15" customHeight="1" x14ac:dyDescent="0.2">
      <c r="B25" t="s">
        <v>55</v>
      </c>
      <c r="C25" s="12">
        <v>26</v>
      </c>
      <c r="D25" s="8">
        <v>9.81</v>
      </c>
      <c r="E25" s="12">
        <v>25</v>
      </c>
      <c r="F25" s="8">
        <v>12.63</v>
      </c>
      <c r="G25" s="12">
        <v>1</v>
      </c>
      <c r="H25" s="8">
        <v>1.61</v>
      </c>
      <c r="I25" s="12">
        <v>0</v>
      </c>
    </row>
    <row r="26" spans="2:9" ht="15" customHeight="1" x14ac:dyDescent="0.2">
      <c r="B26" t="s">
        <v>64</v>
      </c>
      <c r="C26" s="12">
        <v>23</v>
      </c>
      <c r="D26" s="8">
        <v>8.68</v>
      </c>
      <c r="E26" s="12">
        <v>19</v>
      </c>
      <c r="F26" s="8">
        <v>9.6</v>
      </c>
      <c r="G26" s="12">
        <v>4</v>
      </c>
      <c r="H26" s="8">
        <v>6.45</v>
      </c>
      <c r="I26" s="12">
        <v>0</v>
      </c>
    </row>
    <row r="27" spans="2:9" ht="15" customHeight="1" x14ac:dyDescent="0.2">
      <c r="B27" t="s">
        <v>62</v>
      </c>
      <c r="C27" s="12">
        <v>21</v>
      </c>
      <c r="D27" s="8">
        <v>7.92</v>
      </c>
      <c r="E27" s="12">
        <v>19</v>
      </c>
      <c r="F27" s="8">
        <v>9.6</v>
      </c>
      <c r="G27" s="12">
        <v>1</v>
      </c>
      <c r="H27" s="8">
        <v>1.61</v>
      </c>
      <c r="I27" s="12">
        <v>1</v>
      </c>
    </row>
    <row r="28" spans="2:9" ht="15" customHeight="1" x14ac:dyDescent="0.2">
      <c r="B28" t="s">
        <v>68</v>
      </c>
      <c r="C28" s="12">
        <v>20</v>
      </c>
      <c r="D28" s="8">
        <v>7.55</v>
      </c>
      <c r="E28" s="12">
        <v>19</v>
      </c>
      <c r="F28" s="8">
        <v>9.6</v>
      </c>
      <c r="G28" s="12">
        <v>1</v>
      </c>
      <c r="H28" s="8">
        <v>1.61</v>
      </c>
      <c r="I28" s="12">
        <v>0</v>
      </c>
    </row>
    <row r="29" spans="2:9" ht="15" customHeight="1" x14ac:dyDescent="0.2">
      <c r="B29" t="s">
        <v>69</v>
      </c>
      <c r="C29" s="12">
        <v>18</v>
      </c>
      <c r="D29" s="8">
        <v>6.79</v>
      </c>
      <c r="E29" s="12">
        <v>16</v>
      </c>
      <c r="F29" s="8">
        <v>8.08</v>
      </c>
      <c r="G29" s="12">
        <v>2</v>
      </c>
      <c r="H29" s="8">
        <v>3.23</v>
      </c>
      <c r="I29" s="12">
        <v>0</v>
      </c>
    </row>
    <row r="30" spans="2:9" ht="15" customHeight="1" x14ac:dyDescent="0.2">
      <c r="B30" t="s">
        <v>63</v>
      </c>
      <c r="C30" s="12">
        <v>13</v>
      </c>
      <c r="D30" s="8">
        <v>4.91</v>
      </c>
      <c r="E30" s="12">
        <v>11</v>
      </c>
      <c r="F30" s="8">
        <v>5.56</v>
      </c>
      <c r="G30" s="12">
        <v>2</v>
      </c>
      <c r="H30" s="8">
        <v>3.23</v>
      </c>
      <c r="I30" s="12">
        <v>0</v>
      </c>
    </row>
    <row r="31" spans="2:9" ht="15" customHeight="1" x14ac:dyDescent="0.2">
      <c r="B31" t="s">
        <v>80</v>
      </c>
      <c r="C31" s="12">
        <v>12</v>
      </c>
      <c r="D31" s="8">
        <v>4.53</v>
      </c>
      <c r="E31" s="12">
        <v>11</v>
      </c>
      <c r="F31" s="8">
        <v>5.56</v>
      </c>
      <c r="G31" s="12">
        <v>0</v>
      </c>
      <c r="H31" s="8">
        <v>0</v>
      </c>
      <c r="I31" s="12">
        <v>1</v>
      </c>
    </row>
    <row r="32" spans="2:9" ht="15" customHeight="1" x14ac:dyDescent="0.2">
      <c r="B32" t="s">
        <v>56</v>
      </c>
      <c r="C32" s="12">
        <v>10</v>
      </c>
      <c r="D32" s="8">
        <v>3.77</v>
      </c>
      <c r="E32" s="12">
        <v>7</v>
      </c>
      <c r="F32" s="8">
        <v>3.54</v>
      </c>
      <c r="G32" s="12">
        <v>3</v>
      </c>
      <c r="H32" s="8">
        <v>4.84</v>
      </c>
      <c r="I32" s="12">
        <v>0</v>
      </c>
    </row>
    <row r="33" spans="2:9" ht="15" customHeight="1" x14ac:dyDescent="0.2">
      <c r="B33" t="s">
        <v>71</v>
      </c>
      <c r="C33" s="12">
        <v>10</v>
      </c>
      <c r="D33" s="8">
        <v>3.77</v>
      </c>
      <c r="E33" s="12">
        <v>9</v>
      </c>
      <c r="F33" s="8">
        <v>4.55</v>
      </c>
      <c r="G33" s="12">
        <v>1</v>
      </c>
      <c r="H33" s="8">
        <v>1.61</v>
      </c>
      <c r="I33" s="12">
        <v>0</v>
      </c>
    </row>
    <row r="34" spans="2:9" ht="15" customHeight="1" x14ac:dyDescent="0.2">
      <c r="B34" t="s">
        <v>61</v>
      </c>
      <c r="C34" s="12">
        <v>8</v>
      </c>
      <c r="D34" s="8">
        <v>3.02</v>
      </c>
      <c r="E34" s="12">
        <v>8</v>
      </c>
      <c r="F34" s="8">
        <v>4.04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65</v>
      </c>
      <c r="C35" s="12">
        <v>8</v>
      </c>
      <c r="D35" s="8">
        <v>3.02</v>
      </c>
      <c r="E35" s="12">
        <v>4</v>
      </c>
      <c r="F35" s="8">
        <v>2.02</v>
      </c>
      <c r="G35" s="12">
        <v>4</v>
      </c>
      <c r="H35" s="8">
        <v>6.45</v>
      </c>
      <c r="I35" s="12">
        <v>0</v>
      </c>
    </row>
    <row r="36" spans="2:9" ht="15" customHeight="1" x14ac:dyDescent="0.2">
      <c r="B36" t="s">
        <v>79</v>
      </c>
      <c r="C36" s="12">
        <v>6</v>
      </c>
      <c r="D36" s="8">
        <v>2.2599999999999998</v>
      </c>
      <c r="E36" s="12">
        <v>3</v>
      </c>
      <c r="F36" s="8">
        <v>1.52</v>
      </c>
      <c r="G36" s="12">
        <v>3</v>
      </c>
      <c r="H36" s="8">
        <v>4.84</v>
      </c>
      <c r="I36" s="12">
        <v>0</v>
      </c>
    </row>
    <row r="37" spans="2:9" ht="15" customHeight="1" x14ac:dyDescent="0.2">
      <c r="B37" t="s">
        <v>57</v>
      </c>
      <c r="C37" s="12">
        <v>5</v>
      </c>
      <c r="D37" s="8">
        <v>1.89</v>
      </c>
      <c r="E37" s="12">
        <v>4</v>
      </c>
      <c r="F37" s="8">
        <v>2.02</v>
      </c>
      <c r="G37" s="12">
        <v>1</v>
      </c>
      <c r="H37" s="8">
        <v>1.61</v>
      </c>
      <c r="I37" s="12">
        <v>0</v>
      </c>
    </row>
    <row r="38" spans="2:9" ht="15" customHeight="1" x14ac:dyDescent="0.2">
      <c r="B38" t="s">
        <v>70</v>
      </c>
      <c r="C38" s="12">
        <v>5</v>
      </c>
      <c r="D38" s="8">
        <v>1.89</v>
      </c>
      <c r="E38" s="12">
        <v>4</v>
      </c>
      <c r="F38" s="8">
        <v>2.02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73</v>
      </c>
      <c r="C39" s="12">
        <v>5</v>
      </c>
      <c r="D39" s="8">
        <v>1.89</v>
      </c>
      <c r="E39" s="12">
        <v>5</v>
      </c>
      <c r="F39" s="8">
        <v>2.5299999999999998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81</v>
      </c>
      <c r="C40" s="12">
        <v>4</v>
      </c>
      <c r="D40" s="8">
        <v>1.51</v>
      </c>
      <c r="E40" s="12">
        <v>4</v>
      </c>
      <c r="F40" s="8">
        <v>2.02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58</v>
      </c>
      <c r="C41" s="12">
        <v>3</v>
      </c>
      <c r="D41" s="8">
        <v>1.1299999999999999</v>
      </c>
      <c r="E41" s="12">
        <v>1</v>
      </c>
      <c r="F41" s="8">
        <v>0.51</v>
      </c>
      <c r="G41" s="12">
        <v>2</v>
      </c>
      <c r="H41" s="8">
        <v>3.23</v>
      </c>
      <c r="I41" s="12">
        <v>0</v>
      </c>
    </row>
    <row r="42" spans="2:9" ht="15" customHeight="1" x14ac:dyDescent="0.2">
      <c r="B42" t="s">
        <v>74</v>
      </c>
      <c r="C42" s="12">
        <v>3</v>
      </c>
      <c r="D42" s="8">
        <v>1.1299999999999999</v>
      </c>
      <c r="E42" s="12">
        <v>2</v>
      </c>
      <c r="F42" s="8">
        <v>1.01</v>
      </c>
      <c r="G42" s="12">
        <v>1</v>
      </c>
      <c r="H42" s="8">
        <v>1.61</v>
      </c>
      <c r="I42" s="12">
        <v>0</v>
      </c>
    </row>
    <row r="43" spans="2:9" ht="15" customHeight="1" x14ac:dyDescent="0.2">
      <c r="B43" t="s">
        <v>98</v>
      </c>
      <c r="C43" s="12">
        <v>3</v>
      </c>
      <c r="D43" s="8">
        <v>1.1299999999999999</v>
      </c>
      <c r="E43" s="12">
        <v>0</v>
      </c>
      <c r="F43" s="8">
        <v>0</v>
      </c>
      <c r="G43" s="12">
        <v>3</v>
      </c>
      <c r="H43" s="8">
        <v>4.84</v>
      </c>
      <c r="I43" s="12">
        <v>0</v>
      </c>
    </row>
    <row r="44" spans="2:9" ht="15" customHeight="1" x14ac:dyDescent="0.2">
      <c r="B44" t="s">
        <v>59</v>
      </c>
      <c r="C44" s="12">
        <v>3</v>
      </c>
      <c r="D44" s="8">
        <v>1.1299999999999999</v>
      </c>
      <c r="E44" s="12">
        <v>1</v>
      </c>
      <c r="F44" s="8">
        <v>0.51</v>
      </c>
      <c r="G44" s="12">
        <v>2</v>
      </c>
      <c r="H44" s="8">
        <v>3.23</v>
      </c>
      <c r="I44" s="12">
        <v>0</v>
      </c>
    </row>
    <row r="45" spans="2:9" ht="15" customHeight="1" x14ac:dyDescent="0.2">
      <c r="B45" t="s">
        <v>89</v>
      </c>
      <c r="C45" s="12">
        <v>3</v>
      </c>
      <c r="D45" s="8">
        <v>1.1299999999999999</v>
      </c>
      <c r="E45" s="12">
        <v>2</v>
      </c>
      <c r="F45" s="8">
        <v>1.01</v>
      </c>
      <c r="G45" s="12">
        <v>1</v>
      </c>
      <c r="H45" s="8">
        <v>1.61</v>
      </c>
      <c r="I45" s="12">
        <v>0</v>
      </c>
    </row>
    <row r="48" spans="2:9" ht="33" customHeight="1" x14ac:dyDescent="0.2">
      <c r="B48" t="s">
        <v>200</v>
      </c>
      <c r="C48" s="10" t="s">
        <v>47</v>
      </c>
      <c r="D48" s="10" t="s">
        <v>48</v>
      </c>
      <c r="E48" s="10" t="s">
        <v>49</v>
      </c>
      <c r="F48" s="10" t="s">
        <v>50</v>
      </c>
      <c r="G48" s="10" t="s">
        <v>51</v>
      </c>
      <c r="H48" s="10" t="s">
        <v>52</v>
      </c>
      <c r="I48" s="10" t="s">
        <v>53</v>
      </c>
    </row>
    <row r="49" spans="2:9" ht="15" customHeight="1" x14ac:dyDescent="0.2">
      <c r="B49" t="s">
        <v>105</v>
      </c>
      <c r="C49" s="12">
        <v>23</v>
      </c>
      <c r="D49" s="8">
        <v>8.68</v>
      </c>
      <c r="E49" s="12">
        <v>7</v>
      </c>
      <c r="F49" s="8">
        <v>3.54</v>
      </c>
      <c r="G49" s="12">
        <v>16</v>
      </c>
      <c r="H49" s="8">
        <v>25.81</v>
      </c>
      <c r="I49" s="12">
        <v>0</v>
      </c>
    </row>
    <row r="50" spans="2:9" ht="15" customHeight="1" x14ac:dyDescent="0.2">
      <c r="B50" t="s">
        <v>172</v>
      </c>
      <c r="C50" s="12">
        <v>11</v>
      </c>
      <c r="D50" s="8">
        <v>4.1500000000000004</v>
      </c>
      <c r="E50" s="12">
        <v>11</v>
      </c>
      <c r="F50" s="8">
        <v>5.56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108</v>
      </c>
      <c r="C51" s="12">
        <v>10</v>
      </c>
      <c r="D51" s="8">
        <v>3.77</v>
      </c>
      <c r="E51" s="12">
        <v>9</v>
      </c>
      <c r="F51" s="8">
        <v>4.55</v>
      </c>
      <c r="G51" s="12">
        <v>1</v>
      </c>
      <c r="H51" s="8">
        <v>1.61</v>
      </c>
      <c r="I51" s="12">
        <v>0</v>
      </c>
    </row>
    <row r="52" spans="2:9" ht="15" customHeight="1" x14ac:dyDescent="0.2">
      <c r="B52" t="s">
        <v>118</v>
      </c>
      <c r="C52" s="12">
        <v>10</v>
      </c>
      <c r="D52" s="8">
        <v>3.77</v>
      </c>
      <c r="E52" s="12">
        <v>10</v>
      </c>
      <c r="F52" s="8">
        <v>5.05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119</v>
      </c>
      <c r="C53" s="12">
        <v>9</v>
      </c>
      <c r="D53" s="8">
        <v>3.4</v>
      </c>
      <c r="E53" s="12">
        <v>9</v>
      </c>
      <c r="F53" s="8">
        <v>4.55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123</v>
      </c>
      <c r="C54" s="12">
        <v>9</v>
      </c>
      <c r="D54" s="8">
        <v>3.4</v>
      </c>
      <c r="E54" s="12">
        <v>8</v>
      </c>
      <c r="F54" s="8">
        <v>4.04</v>
      </c>
      <c r="G54" s="12">
        <v>1</v>
      </c>
      <c r="H54" s="8">
        <v>1.61</v>
      </c>
      <c r="I54" s="12">
        <v>0</v>
      </c>
    </row>
    <row r="55" spans="2:9" ht="15" customHeight="1" x14ac:dyDescent="0.2">
      <c r="B55" t="s">
        <v>158</v>
      </c>
      <c r="C55" s="12">
        <v>7</v>
      </c>
      <c r="D55" s="8">
        <v>2.64</v>
      </c>
      <c r="E55" s="12">
        <v>7</v>
      </c>
      <c r="F55" s="8">
        <v>3.54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110</v>
      </c>
      <c r="C56" s="12">
        <v>7</v>
      </c>
      <c r="D56" s="8">
        <v>2.64</v>
      </c>
      <c r="E56" s="12">
        <v>4</v>
      </c>
      <c r="F56" s="8">
        <v>2.02</v>
      </c>
      <c r="G56" s="12">
        <v>3</v>
      </c>
      <c r="H56" s="8">
        <v>4.84</v>
      </c>
      <c r="I56" s="12">
        <v>0</v>
      </c>
    </row>
    <row r="57" spans="2:9" ht="15" customHeight="1" x14ac:dyDescent="0.2">
      <c r="B57" t="s">
        <v>120</v>
      </c>
      <c r="C57" s="12">
        <v>7</v>
      </c>
      <c r="D57" s="8">
        <v>2.64</v>
      </c>
      <c r="E57" s="12">
        <v>7</v>
      </c>
      <c r="F57" s="8">
        <v>3.54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177</v>
      </c>
      <c r="C58" s="12">
        <v>6</v>
      </c>
      <c r="D58" s="8">
        <v>2.2599999999999998</v>
      </c>
      <c r="E58" s="12">
        <v>6</v>
      </c>
      <c r="F58" s="8">
        <v>3.03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175</v>
      </c>
      <c r="C59" s="12">
        <v>6</v>
      </c>
      <c r="D59" s="8">
        <v>2.2599999999999998</v>
      </c>
      <c r="E59" s="12">
        <v>6</v>
      </c>
      <c r="F59" s="8">
        <v>3.03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135</v>
      </c>
      <c r="C60" s="12">
        <v>6</v>
      </c>
      <c r="D60" s="8">
        <v>2.2599999999999998</v>
      </c>
      <c r="E60" s="12">
        <v>6</v>
      </c>
      <c r="F60" s="8">
        <v>3.03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107</v>
      </c>
      <c r="C61" s="12">
        <v>6</v>
      </c>
      <c r="D61" s="8">
        <v>2.2599999999999998</v>
      </c>
      <c r="E61" s="12">
        <v>6</v>
      </c>
      <c r="F61" s="8">
        <v>3.03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112</v>
      </c>
      <c r="C62" s="12">
        <v>6</v>
      </c>
      <c r="D62" s="8">
        <v>2.2599999999999998</v>
      </c>
      <c r="E62" s="12">
        <v>4</v>
      </c>
      <c r="F62" s="8">
        <v>2.02</v>
      </c>
      <c r="G62" s="12">
        <v>2</v>
      </c>
      <c r="H62" s="8">
        <v>3.23</v>
      </c>
      <c r="I62" s="12">
        <v>0</v>
      </c>
    </row>
    <row r="63" spans="2:9" ht="15" customHeight="1" x14ac:dyDescent="0.2">
      <c r="B63" t="s">
        <v>106</v>
      </c>
      <c r="C63" s="12">
        <v>5</v>
      </c>
      <c r="D63" s="8">
        <v>1.89</v>
      </c>
      <c r="E63" s="12">
        <v>4</v>
      </c>
      <c r="F63" s="8">
        <v>2.02</v>
      </c>
      <c r="G63" s="12">
        <v>1</v>
      </c>
      <c r="H63" s="8">
        <v>1.61</v>
      </c>
      <c r="I63" s="12">
        <v>0</v>
      </c>
    </row>
    <row r="64" spans="2:9" ht="15" customHeight="1" x14ac:dyDescent="0.2">
      <c r="B64" t="s">
        <v>109</v>
      </c>
      <c r="C64" s="12">
        <v>5</v>
      </c>
      <c r="D64" s="8">
        <v>1.89</v>
      </c>
      <c r="E64" s="12">
        <v>5</v>
      </c>
      <c r="F64" s="8">
        <v>2.5299999999999998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124</v>
      </c>
      <c r="C65" s="12">
        <v>5</v>
      </c>
      <c r="D65" s="8">
        <v>1.89</v>
      </c>
      <c r="E65" s="12">
        <v>5</v>
      </c>
      <c r="F65" s="8">
        <v>2.5299999999999998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125</v>
      </c>
      <c r="C66" s="12">
        <v>4</v>
      </c>
      <c r="D66" s="8">
        <v>1.51</v>
      </c>
      <c r="E66" s="12">
        <v>3</v>
      </c>
      <c r="F66" s="8">
        <v>1.52</v>
      </c>
      <c r="G66" s="12">
        <v>1</v>
      </c>
      <c r="H66" s="8">
        <v>1.61</v>
      </c>
      <c r="I66" s="12">
        <v>0</v>
      </c>
    </row>
    <row r="67" spans="2:9" ht="15" customHeight="1" x14ac:dyDescent="0.2">
      <c r="B67" t="s">
        <v>171</v>
      </c>
      <c r="C67" s="12">
        <v>4</v>
      </c>
      <c r="D67" s="8">
        <v>1.51</v>
      </c>
      <c r="E67" s="12">
        <v>4</v>
      </c>
      <c r="F67" s="8">
        <v>2.02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134</v>
      </c>
      <c r="C68" s="12">
        <v>4</v>
      </c>
      <c r="D68" s="8">
        <v>1.51</v>
      </c>
      <c r="E68" s="12">
        <v>2</v>
      </c>
      <c r="F68" s="8">
        <v>1.01</v>
      </c>
      <c r="G68" s="12">
        <v>2</v>
      </c>
      <c r="H68" s="8">
        <v>3.23</v>
      </c>
      <c r="I68" s="12">
        <v>0</v>
      </c>
    </row>
    <row r="69" spans="2:9" ht="15" customHeight="1" x14ac:dyDescent="0.2">
      <c r="B69" t="s">
        <v>132</v>
      </c>
      <c r="C69" s="12">
        <v>4</v>
      </c>
      <c r="D69" s="8">
        <v>1.51</v>
      </c>
      <c r="E69" s="12">
        <v>4</v>
      </c>
      <c r="F69" s="8">
        <v>2.02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138</v>
      </c>
      <c r="C70" s="12">
        <v>4</v>
      </c>
      <c r="D70" s="8">
        <v>1.51</v>
      </c>
      <c r="E70" s="12">
        <v>3</v>
      </c>
      <c r="F70" s="8">
        <v>1.52</v>
      </c>
      <c r="G70" s="12">
        <v>1</v>
      </c>
      <c r="H70" s="8">
        <v>1.61</v>
      </c>
      <c r="I70" s="12">
        <v>0</v>
      </c>
    </row>
    <row r="71" spans="2:9" ht="15" customHeight="1" x14ac:dyDescent="0.2">
      <c r="B71" t="s">
        <v>122</v>
      </c>
      <c r="C71" s="12">
        <v>4</v>
      </c>
      <c r="D71" s="8">
        <v>1.51</v>
      </c>
      <c r="E71" s="12">
        <v>4</v>
      </c>
      <c r="F71" s="8">
        <v>2.02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BE69-3D85-4B81-9F45-B552A7C33DE3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70</v>
      </c>
      <c r="D6" s="8">
        <v>16.91</v>
      </c>
      <c r="E6" s="12">
        <v>52</v>
      </c>
      <c r="F6" s="8">
        <v>18.71</v>
      </c>
      <c r="G6" s="12">
        <v>18</v>
      </c>
      <c r="H6" s="8">
        <v>13.85</v>
      </c>
      <c r="I6" s="12">
        <v>0</v>
      </c>
    </row>
    <row r="7" spans="2:9" ht="15" customHeight="1" x14ac:dyDescent="0.2">
      <c r="B7" t="s">
        <v>33</v>
      </c>
      <c r="C7" s="12">
        <v>60</v>
      </c>
      <c r="D7" s="8">
        <v>14.49</v>
      </c>
      <c r="E7" s="12">
        <v>30</v>
      </c>
      <c r="F7" s="8">
        <v>10.79</v>
      </c>
      <c r="G7" s="12">
        <v>30</v>
      </c>
      <c r="H7" s="8">
        <v>23.08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134</v>
      </c>
      <c r="D11" s="8">
        <v>32.369999999999997</v>
      </c>
      <c r="E11" s="12">
        <v>87</v>
      </c>
      <c r="F11" s="8">
        <v>31.29</v>
      </c>
      <c r="G11" s="12">
        <v>46</v>
      </c>
      <c r="H11" s="8">
        <v>35.380000000000003</v>
      </c>
      <c r="I11" s="12">
        <v>1</v>
      </c>
    </row>
    <row r="12" spans="2:9" ht="15" customHeight="1" x14ac:dyDescent="0.2">
      <c r="B12" t="s">
        <v>38</v>
      </c>
      <c r="C12" s="12">
        <v>1</v>
      </c>
      <c r="D12" s="8">
        <v>0.24</v>
      </c>
      <c r="E12" s="12">
        <v>1</v>
      </c>
      <c r="F12" s="8">
        <v>0.36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23</v>
      </c>
      <c r="D13" s="8">
        <v>5.56</v>
      </c>
      <c r="E13" s="12">
        <v>14</v>
      </c>
      <c r="F13" s="8">
        <v>5.04</v>
      </c>
      <c r="G13" s="12">
        <v>9</v>
      </c>
      <c r="H13" s="8">
        <v>6.92</v>
      </c>
      <c r="I13" s="12">
        <v>0</v>
      </c>
    </row>
    <row r="14" spans="2:9" ht="15" customHeight="1" x14ac:dyDescent="0.2">
      <c r="B14" t="s">
        <v>40</v>
      </c>
      <c r="C14" s="12">
        <v>10</v>
      </c>
      <c r="D14" s="8">
        <v>2.42</v>
      </c>
      <c r="E14" s="12">
        <v>7</v>
      </c>
      <c r="F14" s="8">
        <v>2.52</v>
      </c>
      <c r="G14" s="12">
        <v>3</v>
      </c>
      <c r="H14" s="8">
        <v>2.31</v>
      </c>
      <c r="I14" s="12">
        <v>0</v>
      </c>
    </row>
    <row r="15" spans="2:9" ht="15" customHeight="1" x14ac:dyDescent="0.2">
      <c r="B15" t="s">
        <v>41</v>
      </c>
      <c r="C15" s="12">
        <v>37</v>
      </c>
      <c r="D15" s="8">
        <v>8.94</v>
      </c>
      <c r="E15" s="12">
        <v>31</v>
      </c>
      <c r="F15" s="8">
        <v>11.15</v>
      </c>
      <c r="G15" s="12">
        <v>6</v>
      </c>
      <c r="H15" s="8">
        <v>4.62</v>
      </c>
      <c r="I15" s="12">
        <v>0</v>
      </c>
    </row>
    <row r="16" spans="2:9" ht="15" customHeight="1" x14ac:dyDescent="0.2">
      <c r="B16" t="s">
        <v>42</v>
      </c>
      <c r="C16" s="12">
        <v>39</v>
      </c>
      <c r="D16" s="8">
        <v>9.42</v>
      </c>
      <c r="E16" s="12">
        <v>34</v>
      </c>
      <c r="F16" s="8">
        <v>12.23</v>
      </c>
      <c r="G16" s="12">
        <v>5</v>
      </c>
      <c r="H16" s="8">
        <v>3.85</v>
      </c>
      <c r="I16" s="12">
        <v>0</v>
      </c>
    </row>
    <row r="17" spans="2:9" ht="15" customHeight="1" x14ac:dyDescent="0.2">
      <c r="B17" t="s">
        <v>43</v>
      </c>
      <c r="C17" s="12">
        <v>15</v>
      </c>
      <c r="D17" s="8">
        <v>3.62</v>
      </c>
      <c r="E17" s="12">
        <v>9</v>
      </c>
      <c r="F17" s="8">
        <v>3.24</v>
      </c>
      <c r="G17" s="12">
        <v>1</v>
      </c>
      <c r="H17" s="8">
        <v>0.77</v>
      </c>
      <c r="I17" s="12">
        <v>1</v>
      </c>
    </row>
    <row r="18" spans="2:9" ht="15" customHeight="1" x14ac:dyDescent="0.2">
      <c r="B18" t="s">
        <v>44</v>
      </c>
      <c r="C18" s="12">
        <v>12</v>
      </c>
      <c r="D18" s="8">
        <v>2.9</v>
      </c>
      <c r="E18" s="12">
        <v>8</v>
      </c>
      <c r="F18" s="8">
        <v>2.88</v>
      </c>
      <c r="G18" s="12">
        <v>4</v>
      </c>
      <c r="H18" s="8">
        <v>3.08</v>
      </c>
      <c r="I18" s="12">
        <v>0</v>
      </c>
    </row>
    <row r="19" spans="2:9" ht="15" customHeight="1" x14ac:dyDescent="0.2">
      <c r="B19" t="s">
        <v>45</v>
      </c>
      <c r="C19" s="12">
        <v>13</v>
      </c>
      <c r="D19" s="8">
        <v>3.14</v>
      </c>
      <c r="E19" s="12">
        <v>5</v>
      </c>
      <c r="F19" s="8">
        <v>1.8</v>
      </c>
      <c r="G19" s="12">
        <v>8</v>
      </c>
      <c r="H19" s="8">
        <v>6.15</v>
      </c>
      <c r="I19" s="12">
        <v>0</v>
      </c>
    </row>
    <row r="20" spans="2:9" ht="15" customHeight="1" x14ac:dyDescent="0.2">
      <c r="B20" s="9" t="s">
        <v>198</v>
      </c>
      <c r="C20" s="12">
        <f>SUM(LTBL_30391[総数／事業所数])</f>
        <v>414</v>
      </c>
      <c r="E20" s="12">
        <f>SUBTOTAL(109,LTBL_30391[個人／事業所数])</f>
        <v>278</v>
      </c>
      <c r="G20" s="12">
        <f>SUBTOTAL(109,LTBL_30391[法人／事業所数])</f>
        <v>130</v>
      </c>
      <c r="I20" s="12">
        <f>SUBTOTAL(109,LTBL_30391[法人以外の団体／事業所数])</f>
        <v>2</v>
      </c>
    </row>
    <row r="21" spans="2:9" ht="15" customHeight="1" x14ac:dyDescent="0.2">
      <c r="E21" s="11">
        <f>LTBL_30391[[#Totals],[個人／事業所数]]/LTBL_30391[[#Totals],[総数／事業所数]]</f>
        <v>0.67149758454106279</v>
      </c>
      <c r="G21" s="11">
        <f>LTBL_30391[[#Totals],[法人／事業所数]]/LTBL_30391[[#Totals],[総数／事業所数]]</f>
        <v>0.3140096618357488</v>
      </c>
      <c r="I21" s="11">
        <f>LTBL_30391[[#Totals],[法人以外の団体／事業所数]]/LTBL_30391[[#Totals],[総数／事業所数]]</f>
        <v>4.830917874396135E-3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57</v>
      </c>
      <c r="C24" s="12">
        <v>39</v>
      </c>
      <c r="D24" s="8">
        <v>9.42</v>
      </c>
      <c r="E24" s="12">
        <v>16</v>
      </c>
      <c r="F24" s="8">
        <v>5.76</v>
      </c>
      <c r="G24" s="12">
        <v>23</v>
      </c>
      <c r="H24" s="8">
        <v>17.690000000000001</v>
      </c>
      <c r="I24" s="12">
        <v>0</v>
      </c>
    </row>
    <row r="25" spans="2:9" ht="15" customHeight="1" x14ac:dyDescent="0.2">
      <c r="B25" t="s">
        <v>62</v>
      </c>
      <c r="C25" s="12">
        <v>38</v>
      </c>
      <c r="D25" s="8">
        <v>9.18</v>
      </c>
      <c r="E25" s="12">
        <v>27</v>
      </c>
      <c r="F25" s="8">
        <v>9.7100000000000009</v>
      </c>
      <c r="G25" s="12">
        <v>10</v>
      </c>
      <c r="H25" s="8">
        <v>7.69</v>
      </c>
      <c r="I25" s="12">
        <v>1</v>
      </c>
    </row>
    <row r="26" spans="2:9" ht="15" customHeight="1" x14ac:dyDescent="0.2">
      <c r="B26" t="s">
        <v>64</v>
      </c>
      <c r="C26" s="12">
        <v>35</v>
      </c>
      <c r="D26" s="8">
        <v>8.4499999999999993</v>
      </c>
      <c r="E26" s="12">
        <v>27</v>
      </c>
      <c r="F26" s="8">
        <v>9.7100000000000009</v>
      </c>
      <c r="G26" s="12">
        <v>8</v>
      </c>
      <c r="H26" s="8">
        <v>6.15</v>
      </c>
      <c r="I26" s="12">
        <v>0</v>
      </c>
    </row>
    <row r="27" spans="2:9" ht="15" customHeight="1" x14ac:dyDescent="0.2">
      <c r="B27" t="s">
        <v>54</v>
      </c>
      <c r="C27" s="12">
        <v>33</v>
      </c>
      <c r="D27" s="8">
        <v>7.97</v>
      </c>
      <c r="E27" s="12">
        <v>20</v>
      </c>
      <c r="F27" s="8">
        <v>7.19</v>
      </c>
      <c r="G27" s="12">
        <v>13</v>
      </c>
      <c r="H27" s="8">
        <v>10</v>
      </c>
      <c r="I27" s="12">
        <v>0</v>
      </c>
    </row>
    <row r="28" spans="2:9" ht="15" customHeight="1" x14ac:dyDescent="0.2">
      <c r="B28" t="s">
        <v>68</v>
      </c>
      <c r="C28" s="12">
        <v>30</v>
      </c>
      <c r="D28" s="8">
        <v>7.25</v>
      </c>
      <c r="E28" s="12">
        <v>27</v>
      </c>
      <c r="F28" s="8">
        <v>9.7100000000000009</v>
      </c>
      <c r="G28" s="12">
        <v>3</v>
      </c>
      <c r="H28" s="8">
        <v>2.31</v>
      </c>
      <c r="I28" s="12">
        <v>0</v>
      </c>
    </row>
    <row r="29" spans="2:9" ht="15" customHeight="1" x14ac:dyDescent="0.2">
      <c r="B29" t="s">
        <v>69</v>
      </c>
      <c r="C29" s="12">
        <v>28</v>
      </c>
      <c r="D29" s="8">
        <v>6.76</v>
      </c>
      <c r="E29" s="12">
        <v>24</v>
      </c>
      <c r="F29" s="8">
        <v>8.6300000000000008</v>
      </c>
      <c r="G29" s="12">
        <v>4</v>
      </c>
      <c r="H29" s="8">
        <v>3.08</v>
      </c>
      <c r="I29" s="12">
        <v>0</v>
      </c>
    </row>
    <row r="30" spans="2:9" ht="15" customHeight="1" x14ac:dyDescent="0.2">
      <c r="B30" t="s">
        <v>55</v>
      </c>
      <c r="C30" s="12">
        <v>24</v>
      </c>
      <c r="D30" s="8">
        <v>5.8</v>
      </c>
      <c r="E30" s="12">
        <v>23</v>
      </c>
      <c r="F30" s="8">
        <v>8.27</v>
      </c>
      <c r="G30" s="12">
        <v>1</v>
      </c>
      <c r="H30" s="8">
        <v>0.77</v>
      </c>
      <c r="I30" s="12">
        <v>0</v>
      </c>
    </row>
    <row r="31" spans="2:9" ht="15" customHeight="1" x14ac:dyDescent="0.2">
      <c r="B31" t="s">
        <v>65</v>
      </c>
      <c r="C31" s="12">
        <v>21</v>
      </c>
      <c r="D31" s="8">
        <v>5.07</v>
      </c>
      <c r="E31" s="12">
        <v>14</v>
      </c>
      <c r="F31" s="8">
        <v>5.04</v>
      </c>
      <c r="G31" s="12">
        <v>7</v>
      </c>
      <c r="H31" s="8">
        <v>5.38</v>
      </c>
      <c r="I31" s="12">
        <v>0</v>
      </c>
    </row>
    <row r="32" spans="2:9" ht="15" customHeight="1" x14ac:dyDescent="0.2">
      <c r="B32" t="s">
        <v>63</v>
      </c>
      <c r="C32" s="12">
        <v>18</v>
      </c>
      <c r="D32" s="8">
        <v>4.3499999999999996</v>
      </c>
      <c r="E32" s="12">
        <v>15</v>
      </c>
      <c r="F32" s="8">
        <v>5.4</v>
      </c>
      <c r="G32" s="12">
        <v>3</v>
      </c>
      <c r="H32" s="8">
        <v>2.31</v>
      </c>
      <c r="I32" s="12">
        <v>0</v>
      </c>
    </row>
    <row r="33" spans="2:9" ht="15" customHeight="1" x14ac:dyDescent="0.2">
      <c r="B33" t="s">
        <v>79</v>
      </c>
      <c r="C33" s="12">
        <v>17</v>
      </c>
      <c r="D33" s="8">
        <v>4.1100000000000003</v>
      </c>
      <c r="E33" s="12">
        <v>3</v>
      </c>
      <c r="F33" s="8">
        <v>1.08</v>
      </c>
      <c r="G33" s="12">
        <v>14</v>
      </c>
      <c r="H33" s="8">
        <v>10.77</v>
      </c>
      <c r="I33" s="12">
        <v>0</v>
      </c>
    </row>
    <row r="34" spans="2:9" ht="15" customHeight="1" x14ac:dyDescent="0.2">
      <c r="B34" t="s">
        <v>70</v>
      </c>
      <c r="C34" s="12">
        <v>15</v>
      </c>
      <c r="D34" s="8">
        <v>3.62</v>
      </c>
      <c r="E34" s="12">
        <v>9</v>
      </c>
      <c r="F34" s="8">
        <v>3.24</v>
      </c>
      <c r="G34" s="12">
        <v>1</v>
      </c>
      <c r="H34" s="8">
        <v>0.77</v>
      </c>
      <c r="I34" s="12">
        <v>1</v>
      </c>
    </row>
    <row r="35" spans="2:9" ht="15" customHeight="1" x14ac:dyDescent="0.2">
      <c r="B35" t="s">
        <v>56</v>
      </c>
      <c r="C35" s="12">
        <v>13</v>
      </c>
      <c r="D35" s="8">
        <v>3.14</v>
      </c>
      <c r="E35" s="12">
        <v>9</v>
      </c>
      <c r="F35" s="8">
        <v>3.24</v>
      </c>
      <c r="G35" s="12">
        <v>4</v>
      </c>
      <c r="H35" s="8">
        <v>3.08</v>
      </c>
      <c r="I35" s="12">
        <v>0</v>
      </c>
    </row>
    <row r="36" spans="2:9" ht="15" customHeight="1" x14ac:dyDescent="0.2">
      <c r="B36" t="s">
        <v>80</v>
      </c>
      <c r="C36" s="12">
        <v>9</v>
      </c>
      <c r="D36" s="8">
        <v>2.17</v>
      </c>
      <c r="E36" s="12">
        <v>9</v>
      </c>
      <c r="F36" s="8">
        <v>3.24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71</v>
      </c>
      <c r="C37" s="12">
        <v>9</v>
      </c>
      <c r="D37" s="8">
        <v>2.17</v>
      </c>
      <c r="E37" s="12">
        <v>8</v>
      </c>
      <c r="F37" s="8">
        <v>2.88</v>
      </c>
      <c r="G37" s="12">
        <v>1</v>
      </c>
      <c r="H37" s="8">
        <v>0.77</v>
      </c>
      <c r="I37" s="12">
        <v>0</v>
      </c>
    </row>
    <row r="38" spans="2:9" ht="15" customHeight="1" x14ac:dyDescent="0.2">
      <c r="B38" t="s">
        <v>61</v>
      </c>
      <c r="C38" s="12">
        <v>7</v>
      </c>
      <c r="D38" s="8">
        <v>1.69</v>
      </c>
      <c r="E38" s="12">
        <v>7</v>
      </c>
      <c r="F38" s="8">
        <v>2.52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89</v>
      </c>
      <c r="C39" s="12">
        <v>7</v>
      </c>
      <c r="D39" s="8">
        <v>1.69</v>
      </c>
      <c r="E39" s="12">
        <v>5</v>
      </c>
      <c r="F39" s="8">
        <v>1.8</v>
      </c>
      <c r="G39" s="12">
        <v>2</v>
      </c>
      <c r="H39" s="8">
        <v>1.54</v>
      </c>
      <c r="I39" s="12">
        <v>0</v>
      </c>
    </row>
    <row r="40" spans="2:9" ht="15" customHeight="1" x14ac:dyDescent="0.2">
      <c r="B40" t="s">
        <v>60</v>
      </c>
      <c r="C40" s="12">
        <v>5</v>
      </c>
      <c r="D40" s="8">
        <v>1.21</v>
      </c>
      <c r="E40" s="12">
        <v>0</v>
      </c>
      <c r="F40" s="8">
        <v>0</v>
      </c>
      <c r="G40" s="12">
        <v>5</v>
      </c>
      <c r="H40" s="8">
        <v>3.85</v>
      </c>
      <c r="I40" s="12">
        <v>0</v>
      </c>
    </row>
    <row r="41" spans="2:9" ht="15" customHeight="1" x14ac:dyDescent="0.2">
      <c r="B41" t="s">
        <v>66</v>
      </c>
      <c r="C41" s="12">
        <v>5</v>
      </c>
      <c r="D41" s="8">
        <v>1.21</v>
      </c>
      <c r="E41" s="12">
        <v>3</v>
      </c>
      <c r="F41" s="8">
        <v>1.08</v>
      </c>
      <c r="G41" s="12">
        <v>2</v>
      </c>
      <c r="H41" s="8">
        <v>1.54</v>
      </c>
      <c r="I41" s="12">
        <v>0</v>
      </c>
    </row>
    <row r="42" spans="2:9" ht="15" customHeight="1" x14ac:dyDescent="0.2">
      <c r="B42" t="s">
        <v>67</v>
      </c>
      <c r="C42" s="12">
        <v>5</v>
      </c>
      <c r="D42" s="8">
        <v>1.21</v>
      </c>
      <c r="E42" s="12">
        <v>4</v>
      </c>
      <c r="F42" s="8">
        <v>1.44</v>
      </c>
      <c r="G42" s="12">
        <v>1</v>
      </c>
      <c r="H42" s="8">
        <v>0.77</v>
      </c>
      <c r="I42" s="12">
        <v>0</v>
      </c>
    </row>
    <row r="43" spans="2:9" ht="15" customHeight="1" x14ac:dyDescent="0.2">
      <c r="B43" t="s">
        <v>86</v>
      </c>
      <c r="C43" s="12">
        <v>4</v>
      </c>
      <c r="D43" s="8">
        <v>0.97</v>
      </c>
      <c r="E43" s="12">
        <v>4</v>
      </c>
      <c r="F43" s="8">
        <v>1.44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81</v>
      </c>
      <c r="C44" s="12">
        <v>4</v>
      </c>
      <c r="D44" s="8">
        <v>0.97</v>
      </c>
      <c r="E44" s="12">
        <v>3</v>
      </c>
      <c r="F44" s="8">
        <v>1.08</v>
      </c>
      <c r="G44" s="12">
        <v>1</v>
      </c>
      <c r="H44" s="8">
        <v>0.77</v>
      </c>
      <c r="I44" s="12">
        <v>0</v>
      </c>
    </row>
    <row r="45" spans="2:9" ht="15" customHeight="1" x14ac:dyDescent="0.2">
      <c r="B45" t="s">
        <v>91</v>
      </c>
      <c r="C45" s="12">
        <v>4</v>
      </c>
      <c r="D45" s="8">
        <v>0.97</v>
      </c>
      <c r="E45" s="12">
        <v>0</v>
      </c>
      <c r="F45" s="8">
        <v>0</v>
      </c>
      <c r="G45" s="12">
        <v>4</v>
      </c>
      <c r="H45" s="8">
        <v>3.08</v>
      </c>
      <c r="I45" s="12">
        <v>0</v>
      </c>
    </row>
    <row r="46" spans="2:9" ht="15" customHeight="1" x14ac:dyDescent="0.2">
      <c r="B46" t="s">
        <v>95</v>
      </c>
      <c r="C46" s="12">
        <v>4</v>
      </c>
      <c r="D46" s="8">
        <v>0.97</v>
      </c>
      <c r="E46" s="12">
        <v>1</v>
      </c>
      <c r="F46" s="8">
        <v>0.36</v>
      </c>
      <c r="G46" s="12">
        <v>3</v>
      </c>
      <c r="H46" s="8">
        <v>2.31</v>
      </c>
      <c r="I46" s="12">
        <v>0</v>
      </c>
    </row>
    <row r="49" spans="2:9" ht="33" customHeight="1" x14ac:dyDescent="0.2">
      <c r="B49" t="s">
        <v>200</v>
      </c>
      <c r="C49" s="10" t="s">
        <v>47</v>
      </c>
      <c r="D49" s="10" t="s">
        <v>48</v>
      </c>
      <c r="E49" s="10" t="s">
        <v>49</v>
      </c>
      <c r="F49" s="10" t="s">
        <v>50</v>
      </c>
      <c r="G49" s="10" t="s">
        <v>51</v>
      </c>
      <c r="H49" s="10" t="s">
        <v>52</v>
      </c>
      <c r="I49" s="10" t="s">
        <v>53</v>
      </c>
    </row>
    <row r="50" spans="2:9" ht="15" customHeight="1" x14ac:dyDescent="0.2">
      <c r="B50" t="s">
        <v>178</v>
      </c>
      <c r="C50" s="12">
        <v>31</v>
      </c>
      <c r="D50" s="8">
        <v>7.49</v>
      </c>
      <c r="E50" s="12">
        <v>8</v>
      </c>
      <c r="F50" s="8">
        <v>2.88</v>
      </c>
      <c r="G50" s="12">
        <v>23</v>
      </c>
      <c r="H50" s="8">
        <v>17.690000000000001</v>
      </c>
      <c r="I50" s="12">
        <v>0</v>
      </c>
    </row>
    <row r="51" spans="2:9" ht="15" customHeight="1" x14ac:dyDescent="0.2">
      <c r="B51" t="s">
        <v>107</v>
      </c>
      <c r="C51" s="12">
        <v>17</v>
      </c>
      <c r="D51" s="8">
        <v>4.1100000000000003</v>
      </c>
      <c r="E51" s="12">
        <v>9</v>
      </c>
      <c r="F51" s="8">
        <v>3.24</v>
      </c>
      <c r="G51" s="12">
        <v>7</v>
      </c>
      <c r="H51" s="8">
        <v>5.38</v>
      </c>
      <c r="I51" s="12">
        <v>1</v>
      </c>
    </row>
    <row r="52" spans="2:9" ht="15" customHeight="1" x14ac:dyDescent="0.2">
      <c r="B52" t="s">
        <v>105</v>
      </c>
      <c r="C52" s="12">
        <v>14</v>
      </c>
      <c r="D52" s="8">
        <v>3.38</v>
      </c>
      <c r="E52" s="12">
        <v>7</v>
      </c>
      <c r="F52" s="8">
        <v>2.52</v>
      </c>
      <c r="G52" s="12">
        <v>7</v>
      </c>
      <c r="H52" s="8">
        <v>5.38</v>
      </c>
      <c r="I52" s="12">
        <v>0</v>
      </c>
    </row>
    <row r="53" spans="2:9" ht="15" customHeight="1" x14ac:dyDescent="0.2">
      <c r="B53" t="s">
        <v>148</v>
      </c>
      <c r="C53" s="12">
        <v>13</v>
      </c>
      <c r="D53" s="8">
        <v>3.14</v>
      </c>
      <c r="E53" s="12">
        <v>2</v>
      </c>
      <c r="F53" s="8">
        <v>0.72</v>
      </c>
      <c r="G53" s="12">
        <v>11</v>
      </c>
      <c r="H53" s="8">
        <v>8.4600000000000009</v>
      </c>
      <c r="I53" s="12">
        <v>0</v>
      </c>
    </row>
    <row r="54" spans="2:9" ht="15" customHeight="1" x14ac:dyDescent="0.2">
      <c r="B54" t="s">
        <v>120</v>
      </c>
      <c r="C54" s="12">
        <v>13</v>
      </c>
      <c r="D54" s="8">
        <v>3.14</v>
      </c>
      <c r="E54" s="12">
        <v>12</v>
      </c>
      <c r="F54" s="8">
        <v>4.32</v>
      </c>
      <c r="G54" s="12">
        <v>1</v>
      </c>
      <c r="H54" s="8">
        <v>0.77</v>
      </c>
      <c r="I54" s="12">
        <v>0</v>
      </c>
    </row>
    <row r="55" spans="2:9" ht="15" customHeight="1" x14ac:dyDescent="0.2">
      <c r="B55" t="s">
        <v>108</v>
      </c>
      <c r="C55" s="12">
        <v>12</v>
      </c>
      <c r="D55" s="8">
        <v>2.9</v>
      </c>
      <c r="E55" s="12">
        <v>10</v>
      </c>
      <c r="F55" s="8">
        <v>3.6</v>
      </c>
      <c r="G55" s="12">
        <v>2</v>
      </c>
      <c r="H55" s="8">
        <v>1.54</v>
      </c>
      <c r="I55" s="12">
        <v>0</v>
      </c>
    </row>
    <row r="56" spans="2:9" ht="15" customHeight="1" x14ac:dyDescent="0.2">
      <c r="B56" t="s">
        <v>137</v>
      </c>
      <c r="C56" s="12">
        <v>11</v>
      </c>
      <c r="D56" s="8">
        <v>2.66</v>
      </c>
      <c r="E56" s="12">
        <v>10</v>
      </c>
      <c r="F56" s="8">
        <v>3.6</v>
      </c>
      <c r="G56" s="12">
        <v>1</v>
      </c>
      <c r="H56" s="8">
        <v>0.77</v>
      </c>
      <c r="I56" s="12">
        <v>0</v>
      </c>
    </row>
    <row r="57" spans="2:9" ht="15" customHeight="1" x14ac:dyDescent="0.2">
      <c r="B57" t="s">
        <v>112</v>
      </c>
      <c r="C57" s="12">
        <v>11</v>
      </c>
      <c r="D57" s="8">
        <v>2.66</v>
      </c>
      <c r="E57" s="12">
        <v>7</v>
      </c>
      <c r="F57" s="8">
        <v>2.52</v>
      </c>
      <c r="G57" s="12">
        <v>4</v>
      </c>
      <c r="H57" s="8">
        <v>3.08</v>
      </c>
      <c r="I57" s="12">
        <v>0</v>
      </c>
    </row>
    <row r="58" spans="2:9" ht="15" customHeight="1" x14ac:dyDescent="0.2">
      <c r="B58" t="s">
        <v>109</v>
      </c>
      <c r="C58" s="12">
        <v>10</v>
      </c>
      <c r="D58" s="8">
        <v>2.42</v>
      </c>
      <c r="E58" s="12">
        <v>7</v>
      </c>
      <c r="F58" s="8">
        <v>2.52</v>
      </c>
      <c r="G58" s="12">
        <v>3</v>
      </c>
      <c r="H58" s="8">
        <v>2.31</v>
      </c>
      <c r="I58" s="12">
        <v>0</v>
      </c>
    </row>
    <row r="59" spans="2:9" ht="15" customHeight="1" x14ac:dyDescent="0.2">
      <c r="B59" t="s">
        <v>119</v>
      </c>
      <c r="C59" s="12">
        <v>10</v>
      </c>
      <c r="D59" s="8">
        <v>2.42</v>
      </c>
      <c r="E59" s="12">
        <v>10</v>
      </c>
      <c r="F59" s="8">
        <v>3.6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177</v>
      </c>
      <c r="C60" s="12">
        <v>9</v>
      </c>
      <c r="D60" s="8">
        <v>2.17</v>
      </c>
      <c r="E60" s="12">
        <v>9</v>
      </c>
      <c r="F60" s="8">
        <v>3.24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110</v>
      </c>
      <c r="C61" s="12">
        <v>9</v>
      </c>
      <c r="D61" s="8">
        <v>2.17</v>
      </c>
      <c r="E61" s="12">
        <v>5</v>
      </c>
      <c r="F61" s="8">
        <v>1.8</v>
      </c>
      <c r="G61" s="12">
        <v>4</v>
      </c>
      <c r="H61" s="8">
        <v>3.08</v>
      </c>
      <c r="I61" s="12">
        <v>0</v>
      </c>
    </row>
    <row r="62" spans="2:9" ht="15" customHeight="1" x14ac:dyDescent="0.2">
      <c r="B62" t="s">
        <v>172</v>
      </c>
      <c r="C62" s="12">
        <v>9</v>
      </c>
      <c r="D62" s="8">
        <v>2.17</v>
      </c>
      <c r="E62" s="12">
        <v>9</v>
      </c>
      <c r="F62" s="8">
        <v>3.24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118</v>
      </c>
      <c r="C63" s="12">
        <v>8</v>
      </c>
      <c r="D63" s="8">
        <v>1.93</v>
      </c>
      <c r="E63" s="12">
        <v>7</v>
      </c>
      <c r="F63" s="8">
        <v>2.52</v>
      </c>
      <c r="G63" s="12">
        <v>1</v>
      </c>
      <c r="H63" s="8">
        <v>0.77</v>
      </c>
      <c r="I63" s="12">
        <v>0</v>
      </c>
    </row>
    <row r="64" spans="2:9" ht="15" customHeight="1" x14ac:dyDescent="0.2">
      <c r="B64" t="s">
        <v>123</v>
      </c>
      <c r="C64" s="12">
        <v>8</v>
      </c>
      <c r="D64" s="8">
        <v>1.93</v>
      </c>
      <c r="E64" s="12">
        <v>7</v>
      </c>
      <c r="F64" s="8">
        <v>2.52</v>
      </c>
      <c r="G64" s="12">
        <v>1</v>
      </c>
      <c r="H64" s="8">
        <v>0.77</v>
      </c>
      <c r="I64" s="12">
        <v>0</v>
      </c>
    </row>
    <row r="65" spans="2:9" ht="15" customHeight="1" x14ac:dyDescent="0.2">
      <c r="B65" t="s">
        <v>125</v>
      </c>
      <c r="C65" s="12">
        <v>7</v>
      </c>
      <c r="D65" s="8">
        <v>1.69</v>
      </c>
      <c r="E65" s="12">
        <v>3</v>
      </c>
      <c r="F65" s="8">
        <v>1.08</v>
      </c>
      <c r="G65" s="12">
        <v>4</v>
      </c>
      <c r="H65" s="8">
        <v>3.08</v>
      </c>
      <c r="I65" s="12">
        <v>0</v>
      </c>
    </row>
    <row r="66" spans="2:9" ht="15" customHeight="1" x14ac:dyDescent="0.2">
      <c r="B66" t="s">
        <v>136</v>
      </c>
      <c r="C66" s="12">
        <v>7</v>
      </c>
      <c r="D66" s="8">
        <v>1.69</v>
      </c>
      <c r="E66" s="12">
        <v>6</v>
      </c>
      <c r="F66" s="8">
        <v>2.16</v>
      </c>
      <c r="G66" s="12">
        <v>1</v>
      </c>
      <c r="H66" s="8">
        <v>0.77</v>
      </c>
      <c r="I66" s="12">
        <v>0</v>
      </c>
    </row>
    <row r="67" spans="2:9" ht="15" customHeight="1" x14ac:dyDescent="0.2">
      <c r="B67" t="s">
        <v>111</v>
      </c>
      <c r="C67" s="12">
        <v>7</v>
      </c>
      <c r="D67" s="8">
        <v>1.69</v>
      </c>
      <c r="E67" s="12">
        <v>7</v>
      </c>
      <c r="F67" s="8">
        <v>2.52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106</v>
      </c>
      <c r="C68" s="12">
        <v>6</v>
      </c>
      <c r="D68" s="8">
        <v>1.45</v>
      </c>
      <c r="E68" s="12">
        <v>4</v>
      </c>
      <c r="F68" s="8">
        <v>1.44</v>
      </c>
      <c r="G68" s="12">
        <v>2</v>
      </c>
      <c r="H68" s="8">
        <v>1.54</v>
      </c>
      <c r="I68" s="12">
        <v>0</v>
      </c>
    </row>
    <row r="69" spans="2:9" ht="15" customHeight="1" x14ac:dyDescent="0.2">
      <c r="B69" t="s">
        <v>133</v>
      </c>
      <c r="C69" s="12">
        <v>6</v>
      </c>
      <c r="D69" s="8">
        <v>1.45</v>
      </c>
      <c r="E69" s="12">
        <v>4</v>
      </c>
      <c r="F69" s="8">
        <v>1.44</v>
      </c>
      <c r="G69" s="12">
        <v>2</v>
      </c>
      <c r="H69" s="8">
        <v>1.54</v>
      </c>
      <c r="I69" s="12">
        <v>0</v>
      </c>
    </row>
    <row r="70" spans="2:9" ht="15" customHeight="1" x14ac:dyDescent="0.2">
      <c r="B70" t="s">
        <v>135</v>
      </c>
      <c r="C70" s="12">
        <v>6</v>
      </c>
      <c r="D70" s="8">
        <v>1.45</v>
      </c>
      <c r="E70" s="12">
        <v>6</v>
      </c>
      <c r="F70" s="8">
        <v>2.16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130</v>
      </c>
      <c r="C71" s="12">
        <v>6</v>
      </c>
      <c r="D71" s="8">
        <v>1.45</v>
      </c>
      <c r="E71" s="12">
        <v>5</v>
      </c>
      <c r="F71" s="8">
        <v>1.8</v>
      </c>
      <c r="G71" s="12">
        <v>1</v>
      </c>
      <c r="H71" s="8">
        <v>0.77</v>
      </c>
      <c r="I71" s="12">
        <v>0</v>
      </c>
    </row>
    <row r="72" spans="2:9" ht="15" customHeight="1" x14ac:dyDescent="0.2">
      <c r="B72" t="s">
        <v>163</v>
      </c>
      <c r="C72" s="12">
        <v>6</v>
      </c>
      <c r="D72" s="8">
        <v>1.45</v>
      </c>
      <c r="E72" s="12">
        <v>6</v>
      </c>
      <c r="F72" s="8">
        <v>2.16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152</v>
      </c>
      <c r="C73" s="12">
        <v>6</v>
      </c>
      <c r="D73" s="8">
        <v>1.45</v>
      </c>
      <c r="E73" s="12">
        <v>4</v>
      </c>
      <c r="F73" s="8">
        <v>1.44</v>
      </c>
      <c r="G73" s="12">
        <v>2</v>
      </c>
      <c r="H73" s="8">
        <v>1.54</v>
      </c>
      <c r="I73" s="12">
        <v>0</v>
      </c>
    </row>
    <row r="74" spans="2:9" ht="15" customHeight="1" x14ac:dyDescent="0.2">
      <c r="B74" t="s">
        <v>126</v>
      </c>
      <c r="C74" s="12">
        <v>6</v>
      </c>
      <c r="D74" s="8">
        <v>1.45</v>
      </c>
      <c r="E74" s="12">
        <v>3</v>
      </c>
      <c r="F74" s="8">
        <v>1.08</v>
      </c>
      <c r="G74" s="12">
        <v>3</v>
      </c>
      <c r="H74" s="8">
        <v>2.31</v>
      </c>
      <c r="I74" s="12">
        <v>0</v>
      </c>
    </row>
    <row r="75" spans="2:9" ht="15" customHeight="1" x14ac:dyDescent="0.2">
      <c r="B75" t="s">
        <v>116</v>
      </c>
      <c r="C75" s="12">
        <v>6</v>
      </c>
      <c r="D75" s="8">
        <v>1.45</v>
      </c>
      <c r="E75" s="12">
        <v>6</v>
      </c>
      <c r="F75" s="8">
        <v>2.16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122</v>
      </c>
      <c r="C76" s="12">
        <v>6</v>
      </c>
      <c r="D76" s="8">
        <v>1.45</v>
      </c>
      <c r="E76" s="12">
        <v>6</v>
      </c>
      <c r="F76" s="8">
        <v>2.16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B4FA-1BD3-40AC-9EFF-B69E60A56CBD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102</v>
      </c>
      <c r="D6" s="8">
        <v>35.54</v>
      </c>
      <c r="E6" s="12">
        <v>71</v>
      </c>
      <c r="F6" s="8">
        <v>32.42</v>
      </c>
      <c r="G6" s="12">
        <v>31</v>
      </c>
      <c r="H6" s="8">
        <v>46.27</v>
      </c>
      <c r="I6" s="12">
        <v>0</v>
      </c>
    </row>
    <row r="7" spans="2:9" ht="15" customHeight="1" x14ac:dyDescent="0.2">
      <c r="B7" t="s">
        <v>33</v>
      </c>
      <c r="C7" s="12">
        <v>19</v>
      </c>
      <c r="D7" s="8">
        <v>6.62</v>
      </c>
      <c r="E7" s="12">
        <v>7</v>
      </c>
      <c r="F7" s="8">
        <v>3.2</v>
      </c>
      <c r="G7" s="12">
        <v>12</v>
      </c>
      <c r="H7" s="8">
        <v>17.91</v>
      </c>
      <c r="I7" s="12">
        <v>0</v>
      </c>
    </row>
    <row r="8" spans="2:9" ht="15" customHeight="1" x14ac:dyDescent="0.2">
      <c r="B8" t="s">
        <v>34</v>
      </c>
      <c r="C8" s="12">
        <v>1</v>
      </c>
      <c r="D8" s="8">
        <v>0.35</v>
      </c>
      <c r="E8" s="12">
        <v>0</v>
      </c>
      <c r="F8" s="8">
        <v>0</v>
      </c>
      <c r="G8" s="12">
        <v>1</v>
      </c>
      <c r="H8" s="8">
        <v>1.49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4</v>
      </c>
      <c r="D10" s="8">
        <v>1.39</v>
      </c>
      <c r="E10" s="12">
        <v>2</v>
      </c>
      <c r="F10" s="8">
        <v>0.91</v>
      </c>
      <c r="G10" s="12">
        <v>2</v>
      </c>
      <c r="H10" s="8">
        <v>2.99</v>
      </c>
      <c r="I10" s="12">
        <v>0</v>
      </c>
    </row>
    <row r="11" spans="2:9" ht="15" customHeight="1" x14ac:dyDescent="0.2">
      <c r="B11" t="s">
        <v>37</v>
      </c>
      <c r="C11" s="12">
        <v>62</v>
      </c>
      <c r="D11" s="8">
        <v>21.6</v>
      </c>
      <c r="E11" s="12">
        <v>54</v>
      </c>
      <c r="F11" s="8">
        <v>24.66</v>
      </c>
      <c r="G11" s="12">
        <v>8</v>
      </c>
      <c r="H11" s="8">
        <v>11.94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4</v>
      </c>
      <c r="D13" s="8">
        <v>1.39</v>
      </c>
      <c r="E13" s="12">
        <v>3</v>
      </c>
      <c r="F13" s="8">
        <v>1.37</v>
      </c>
      <c r="G13" s="12">
        <v>1</v>
      </c>
      <c r="H13" s="8">
        <v>1.49</v>
      </c>
      <c r="I13" s="12">
        <v>0</v>
      </c>
    </row>
    <row r="14" spans="2:9" ht="15" customHeight="1" x14ac:dyDescent="0.2">
      <c r="B14" t="s">
        <v>40</v>
      </c>
      <c r="C14" s="12">
        <v>5</v>
      </c>
      <c r="D14" s="8">
        <v>1.74</v>
      </c>
      <c r="E14" s="12">
        <v>2</v>
      </c>
      <c r="F14" s="8">
        <v>0.91</v>
      </c>
      <c r="G14" s="12">
        <v>2</v>
      </c>
      <c r="H14" s="8">
        <v>2.99</v>
      </c>
      <c r="I14" s="12">
        <v>0</v>
      </c>
    </row>
    <row r="15" spans="2:9" ht="15" customHeight="1" x14ac:dyDescent="0.2">
      <c r="B15" t="s">
        <v>41</v>
      </c>
      <c r="C15" s="12">
        <v>31</v>
      </c>
      <c r="D15" s="8">
        <v>10.8</v>
      </c>
      <c r="E15" s="12">
        <v>28</v>
      </c>
      <c r="F15" s="8">
        <v>12.79</v>
      </c>
      <c r="G15" s="12">
        <v>3</v>
      </c>
      <c r="H15" s="8">
        <v>4.4800000000000004</v>
      </c>
      <c r="I15" s="12">
        <v>0</v>
      </c>
    </row>
    <row r="16" spans="2:9" ht="15" customHeight="1" x14ac:dyDescent="0.2">
      <c r="B16" t="s">
        <v>42</v>
      </c>
      <c r="C16" s="12">
        <v>30</v>
      </c>
      <c r="D16" s="8">
        <v>10.45</v>
      </c>
      <c r="E16" s="12">
        <v>29</v>
      </c>
      <c r="F16" s="8">
        <v>13.24</v>
      </c>
      <c r="G16" s="12">
        <v>1</v>
      </c>
      <c r="H16" s="8">
        <v>1.49</v>
      </c>
      <c r="I16" s="12">
        <v>0</v>
      </c>
    </row>
    <row r="17" spans="2:9" ht="15" customHeight="1" x14ac:dyDescent="0.2">
      <c r="B17" t="s">
        <v>43</v>
      </c>
      <c r="C17" s="12">
        <v>14</v>
      </c>
      <c r="D17" s="8">
        <v>4.88</v>
      </c>
      <c r="E17" s="12">
        <v>14</v>
      </c>
      <c r="F17" s="8">
        <v>6.39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10</v>
      </c>
      <c r="D18" s="8">
        <v>3.48</v>
      </c>
      <c r="E18" s="12">
        <v>5</v>
      </c>
      <c r="F18" s="8">
        <v>2.2799999999999998</v>
      </c>
      <c r="G18" s="12">
        <v>5</v>
      </c>
      <c r="H18" s="8">
        <v>7.46</v>
      </c>
      <c r="I18" s="12">
        <v>0</v>
      </c>
    </row>
    <row r="19" spans="2:9" ht="15" customHeight="1" x14ac:dyDescent="0.2">
      <c r="B19" t="s">
        <v>45</v>
      </c>
      <c r="C19" s="12">
        <v>5</v>
      </c>
      <c r="D19" s="8">
        <v>1.74</v>
      </c>
      <c r="E19" s="12">
        <v>4</v>
      </c>
      <c r="F19" s="8">
        <v>1.83</v>
      </c>
      <c r="G19" s="12">
        <v>1</v>
      </c>
      <c r="H19" s="8">
        <v>1.49</v>
      </c>
      <c r="I19" s="12">
        <v>0</v>
      </c>
    </row>
    <row r="20" spans="2:9" ht="15" customHeight="1" x14ac:dyDescent="0.2">
      <c r="B20" s="9" t="s">
        <v>198</v>
      </c>
      <c r="C20" s="12">
        <f>SUM(LTBL_30392[総数／事業所数])</f>
        <v>287</v>
      </c>
      <c r="E20" s="12">
        <f>SUBTOTAL(109,LTBL_30392[個人／事業所数])</f>
        <v>219</v>
      </c>
      <c r="G20" s="12">
        <f>SUBTOTAL(109,LTBL_30392[法人／事業所数])</f>
        <v>67</v>
      </c>
      <c r="I20" s="12">
        <f>SUBTOTAL(109,LTBL_30392[法人以外の団体／事業所数])</f>
        <v>0</v>
      </c>
    </row>
    <row r="21" spans="2:9" ht="15" customHeight="1" x14ac:dyDescent="0.2">
      <c r="E21" s="11">
        <f>LTBL_30392[[#Totals],[個人／事業所数]]/LTBL_30392[[#Totals],[総数／事業所数]]</f>
        <v>0.76306620209059228</v>
      </c>
      <c r="G21" s="11">
        <f>LTBL_30392[[#Totals],[法人／事業所数]]/LTBL_30392[[#Totals],[総数／事業所数]]</f>
        <v>0.23344947735191637</v>
      </c>
      <c r="I21" s="11">
        <f>LTBL_30392[[#Totals],[法人以外の団体／事業所数]]/LTBL_30392[[#Totals],[総数／事業所数]]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64</v>
      </c>
      <c r="D24" s="8">
        <v>22.3</v>
      </c>
      <c r="E24" s="12">
        <v>40</v>
      </c>
      <c r="F24" s="8">
        <v>18.260000000000002</v>
      </c>
      <c r="G24" s="12">
        <v>24</v>
      </c>
      <c r="H24" s="8">
        <v>35.82</v>
      </c>
      <c r="I24" s="12">
        <v>0</v>
      </c>
    </row>
    <row r="25" spans="2:9" ht="15" customHeight="1" x14ac:dyDescent="0.2">
      <c r="B25" t="s">
        <v>69</v>
      </c>
      <c r="C25" s="12">
        <v>28</v>
      </c>
      <c r="D25" s="8">
        <v>9.76</v>
      </c>
      <c r="E25" s="12">
        <v>27</v>
      </c>
      <c r="F25" s="8">
        <v>12.33</v>
      </c>
      <c r="G25" s="12">
        <v>1</v>
      </c>
      <c r="H25" s="8">
        <v>1.49</v>
      </c>
      <c r="I25" s="12">
        <v>0</v>
      </c>
    </row>
    <row r="26" spans="2:9" ht="15" customHeight="1" x14ac:dyDescent="0.2">
      <c r="B26" t="s">
        <v>55</v>
      </c>
      <c r="C26" s="12">
        <v>27</v>
      </c>
      <c r="D26" s="8">
        <v>9.41</v>
      </c>
      <c r="E26" s="12">
        <v>22</v>
      </c>
      <c r="F26" s="8">
        <v>10.050000000000001</v>
      </c>
      <c r="G26" s="12">
        <v>5</v>
      </c>
      <c r="H26" s="8">
        <v>7.46</v>
      </c>
      <c r="I26" s="12">
        <v>0</v>
      </c>
    </row>
    <row r="27" spans="2:9" ht="15" customHeight="1" x14ac:dyDescent="0.2">
      <c r="B27" t="s">
        <v>68</v>
      </c>
      <c r="C27" s="12">
        <v>26</v>
      </c>
      <c r="D27" s="8">
        <v>9.06</v>
      </c>
      <c r="E27" s="12">
        <v>24</v>
      </c>
      <c r="F27" s="8">
        <v>10.96</v>
      </c>
      <c r="G27" s="12">
        <v>2</v>
      </c>
      <c r="H27" s="8">
        <v>2.99</v>
      </c>
      <c r="I27" s="12">
        <v>0</v>
      </c>
    </row>
    <row r="28" spans="2:9" ht="15" customHeight="1" x14ac:dyDescent="0.2">
      <c r="B28" t="s">
        <v>62</v>
      </c>
      <c r="C28" s="12">
        <v>24</v>
      </c>
      <c r="D28" s="8">
        <v>8.36</v>
      </c>
      <c r="E28" s="12">
        <v>23</v>
      </c>
      <c r="F28" s="8">
        <v>10.5</v>
      </c>
      <c r="G28" s="12">
        <v>1</v>
      </c>
      <c r="H28" s="8">
        <v>1.49</v>
      </c>
      <c r="I28" s="12">
        <v>0</v>
      </c>
    </row>
    <row r="29" spans="2:9" ht="15" customHeight="1" x14ac:dyDescent="0.2">
      <c r="B29" t="s">
        <v>64</v>
      </c>
      <c r="C29" s="12">
        <v>17</v>
      </c>
      <c r="D29" s="8">
        <v>5.92</v>
      </c>
      <c r="E29" s="12">
        <v>13</v>
      </c>
      <c r="F29" s="8">
        <v>5.94</v>
      </c>
      <c r="G29" s="12">
        <v>4</v>
      </c>
      <c r="H29" s="8">
        <v>5.97</v>
      </c>
      <c r="I29" s="12">
        <v>0</v>
      </c>
    </row>
    <row r="30" spans="2:9" ht="15" customHeight="1" x14ac:dyDescent="0.2">
      <c r="B30" t="s">
        <v>70</v>
      </c>
      <c r="C30" s="12">
        <v>14</v>
      </c>
      <c r="D30" s="8">
        <v>4.88</v>
      </c>
      <c r="E30" s="12">
        <v>14</v>
      </c>
      <c r="F30" s="8">
        <v>6.39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63</v>
      </c>
      <c r="C31" s="12">
        <v>13</v>
      </c>
      <c r="D31" s="8">
        <v>4.53</v>
      </c>
      <c r="E31" s="12">
        <v>13</v>
      </c>
      <c r="F31" s="8">
        <v>5.94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56</v>
      </c>
      <c r="C32" s="12">
        <v>11</v>
      </c>
      <c r="D32" s="8">
        <v>3.83</v>
      </c>
      <c r="E32" s="12">
        <v>9</v>
      </c>
      <c r="F32" s="8">
        <v>4.1100000000000003</v>
      </c>
      <c r="G32" s="12">
        <v>2</v>
      </c>
      <c r="H32" s="8">
        <v>2.99</v>
      </c>
      <c r="I32" s="12">
        <v>0</v>
      </c>
    </row>
    <row r="33" spans="2:9" ht="15" customHeight="1" x14ac:dyDescent="0.2">
      <c r="B33" t="s">
        <v>71</v>
      </c>
      <c r="C33" s="12">
        <v>6</v>
      </c>
      <c r="D33" s="8">
        <v>2.09</v>
      </c>
      <c r="E33" s="12">
        <v>5</v>
      </c>
      <c r="F33" s="8">
        <v>2.2799999999999998</v>
      </c>
      <c r="G33" s="12">
        <v>1</v>
      </c>
      <c r="H33" s="8">
        <v>1.49</v>
      </c>
      <c r="I33" s="12">
        <v>0</v>
      </c>
    </row>
    <row r="34" spans="2:9" ht="15" customHeight="1" x14ac:dyDescent="0.2">
      <c r="B34" t="s">
        <v>67</v>
      </c>
      <c r="C34" s="12">
        <v>5</v>
      </c>
      <c r="D34" s="8">
        <v>1.74</v>
      </c>
      <c r="E34" s="12">
        <v>2</v>
      </c>
      <c r="F34" s="8">
        <v>0.91</v>
      </c>
      <c r="G34" s="12">
        <v>2</v>
      </c>
      <c r="H34" s="8">
        <v>2.99</v>
      </c>
      <c r="I34" s="12">
        <v>0</v>
      </c>
    </row>
    <row r="35" spans="2:9" ht="15" customHeight="1" x14ac:dyDescent="0.2">
      <c r="B35" t="s">
        <v>57</v>
      </c>
      <c r="C35" s="12">
        <v>4</v>
      </c>
      <c r="D35" s="8">
        <v>1.39</v>
      </c>
      <c r="E35" s="12">
        <v>1</v>
      </c>
      <c r="F35" s="8">
        <v>0.46</v>
      </c>
      <c r="G35" s="12">
        <v>3</v>
      </c>
      <c r="H35" s="8">
        <v>4.4800000000000004</v>
      </c>
      <c r="I35" s="12">
        <v>0</v>
      </c>
    </row>
    <row r="36" spans="2:9" ht="15" customHeight="1" x14ac:dyDescent="0.2">
      <c r="B36" t="s">
        <v>87</v>
      </c>
      <c r="C36" s="12">
        <v>4</v>
      </c>
      <c r="D36" s="8">
        <v>1.39</v>
      </c>
      <c r="E36" s="12">
        <v>2</v>
      </c>
      <c r="F36" s="8">
        <v>0.91</v>
      </c>
      <c r="G36" s="12">
        <v>2</v>
      </c>
      <c r="H36" s="8">
        <v>2.99</v>
      </c>
      <c r="I36" s="12">
        <v>0</v>
      </c>
    </row>
    <row r="37" spans="2:9" ht="15" customHeight="1" x14ac:dyDescent="0.2">
      <c r="B37" t="s">
        <v>100</v>
      </c>
      <c r="C37" s="12">
        <v>4</v>
      </c>
      <c r="D37" s="8">
        <v>1.39</v>
      </c>
      <c r="E37" s="12">
        <v>2</v>
      </c>
      <c r="F37" s="8">
        <v>0.91</v>
      </c>
      <c r="G37" s="12">
        <v>2</v>
      </c>
      <c r="H37" s="8">
        <v>2.99</v>
      </c>
      <c r="I37" s="12">
        <v>0</v>
      </c>
    </row>
    <row r="38" spans="2:9" ht="15" customHeight="1" x14ac:dyDescent="0.2">
      <c r="B38" t="s">
        <v>65</v>
      </c>
      <c r="C38" s="12">
        <v>4</v>
      </c>
      <c r="D38" s="8">
        <v>1.39</v>
      </c>
      <c r="E38" s="12">
        <v>3</v>
      </c>
      <c r="F38" s="8">
        <v>1.37</v>
      </c>
      <c r="G38" s="12">
        <v>1</v>
      </c>
      <c r="H38" s="8">
        <v>1.49</v>
      </c>
      <c r="I38" s="12">
        <v>0</v>
      </c>
    </row>
    <row r="39" spans="2:9" ht="15" customHeight="1" x14ac:dyDescent="0.2">
      <c r="B39" t="s">
        <v>81</v>
      </c>
      <c r="C39" s="12">
        <v>4</v>
      </c>
      <c r="D39" s="8">
        <v>1.39</v>
      </c>
      <c r="E39" s="12">
        <v>3</v>
      </c>
      <c r="F39" s="8">
        <v>1.37</v>
      </c>
      <c r="G39" s="12">
        <v>1</v>
      </c>
      <c r="H39" s="8">
        <v>1.49</v>
      </c>
      <c r="I39" s="12">
        <v>0</v>
      </c>
    </row>
    <row r="40" spans="2:9" ht="15" customHeight="1" x14ac:dyDescent="0.2">
      <c r="B40" t="s">
        <v>72</v>
      </c>
      <c r="C40" s="12">
        <v>4</v>
      </c>
      <c r="D40" s="8">
        <v>1.39</v>
      </c>
      <c r="E40" s="12">
        <v>0</v>
      </c>
      <c r="F40" s="8">
        <v>0</v>
      </c>
      <c r="G40" s="12">
        <v>4</v>
      </c>
      <c r="H40" s="8">
        <v>5.97</v>
      </c>
      <c r="I40" s="12">
        <v>0</v>
      </c>
    </row>
    <row r="41" spans="2:9" ht="15" customHeight="1" x14ac:dyDescent="0.2">
      <c r="B41" t="s">
        <v>58</v>
      </c>
      <c r="C41" s="12">
        <v>2</v>
      </c>
      <c r="D41" s="8">
        <v>0.7</v>
      </c>
      <c r="E41" s="12">
        <v>1</v>
      </c>
      <c r="F41" s="8">
        <v>0.46</v>
      </c>
      <c r="G41" s="12">
        <v>1</v>
      </c>
      <c r="H41" s="8">
        <v>1.49</v>
      </c>
      <c r="I41" s="12">
        <v>0</v>
      </c>
    </row>
    <row r="42" spans="2:9" ht="15" customHeight="1" x14ac:dyDescent="0.2">
      <c r="B42" t="s">
        <v>99</v>
      </c>
      <c r="C42" s="12">
        <v>2</v>
      </c>
      <c r="D42" s="8">
        <v>0.7</v>
      </c>
      <c r="E42" s="12">
        <v>0</v>
      </c>
      <c r="F42" s="8">
        <v>0</v>
      </c>
      <c r="G42" s="12">
        <v>2</v>
      </c>
      <c r="H42" s="8">
        <v>2.99</v>
      </c>
      <c r="I42" s="12">
        <v>0</v>
      </c>
    </row>
    <row r="43" spans="2:9" ht="15" customHeight="1" x14ac:dyDescent="0.2">
      <c r="B43" t="s">
        <v>79</v>
      </c>
      <c r="C43" s="12">
        <v>2</v>
      </c>
      <c r="D43" s="8">
        <v>0.7</v>
      </c>
      <c r="E43" s="12">
        <v>0</v>
      </c>
      <c r="F43" s="8">
        <v>0</v>
      </c>
      <c r="G43" s="12">
        <v>2</v>
      </c>
      <c r="H43" s="8">
        <v>2.99</v>
      </c>
      <c r="I43" s="12">
        <v>0</v>
      </c>
    </row>
    <row r="44" spans="2:9" ht="15" customHeight="1" x14ac:dyDescent="0.2">
      <c r="B44" t="s">
        <v>61</v>
      </c>
      <c r="C44" s="12">
        <v>2</v>
      </c>
      <c r="D44" s="8">
        <v>0.7</v>
      </c>
      <c r="E44" s="12">
        <v>2</v>
      </c>
      <c r="F44" s="8">
        <v>0.91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91</v>
      </c>
      <c r="C45" s="12">
        <v>2</v>
      </c>
      <c r="D45" s="8">
        <v>0.7</v>
      </c>
      <c r="E45" s="12">
        <v>2</v>
      </c>
      <c r="F45" s="8">
        <v>0.91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73</v>
      </c>
      <c r="C46" s="12">
        <v>2</v>
      </c>
      <c r="D46" s="8">
        <v>0.7</v>
      </c>
      <c r="E46" s="12">
        <v>2</v>
      </c>
      <c r="F46" s="8">
        <v>0.91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200</v>
      </c>
      <c r="C49" s="10" t="s">
        <v>47</v>
      </c>
      <c r="D49" s="10" t="s">
        <v>48</v>
      </c>
      <c r="E49" s="10" t="s">
        <v>49</v>
      </c>
      <c r="F49" s="10" t="s">
        <v>50</v>
      </c>
      <c r="G49" s="10" t="s">
        <v>51</v>
      </c>
      <c r="H49" s="10" t="s">
        <v>52</v>
      </c>
      <c r="I49" s="10" t="s">
        <v>53</v>
      </c>
    </row>
    <row r="50" spans="2:9" ht="15" customHeight="1" x14ac:dyDescent="0.2">
      <c r="B50" t="s">
        <v>105</v>
      </c>
      <c r="C50" s="12">
        <v>42</v>
      </c>
      <c r="D50" s="8">
        <v>14.63</v>
      </c>
      <c r="E50" s="12">
        <v>23</v>
      </c>
      <c r="F50" s="8">
        <v>10.5</v>
      </c>
      <c r="G50" s="12">
        <v>19</v>
      </c>
      <c r="H50" s="8">
        <v>28.36</v>
      </c>
      <c r="I50" s="12">
        <v>0</v>
      </c>
    </row>
    <row r="51" spans="2:9" ht="15" customHeight="1" x14ac:dyDescent="0.2">
      <c r="B51" t="s">
        <v>120</v>
      </c>
      <c r="C51" s="12">
        <v>15</v>
      </c>
      <c r="D51" s="8">
        <v>5.23</v>
      </c>
      <c r="E51" s="12">
        <v>15</v>
      </c>
      <c r="F51" s="8">
        <v>6.85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137</v>
      </c>
      <c r="C52" s="12">
        <v>12</v>
      </c>
      <c r="D52" s="8">
        <v>4.18</v>
      </c>
      <c r="E52" s="12">
        <v>10</v>
      </c>
      <c r="F52" s="8">
        <v>4.57</v>
      </c>
      <c r="G52" s="12">
        <v>2</v>
      </c>
      <c r="H52" s="8">
        <v>2.99</v>
      </c>
      <c r="I52" s="12">
        <v>0</v>
      </c>
    </row>
    <row r="53" spans="2:9" ht="15" customHeight="1" x14ac:dyDescent="0.2">
      <c r="B53" t="s">
        <v>122</v>
      </c>
      <c r="C53" s="12">
        <v>11</v>
      </c>
      <c r="D53" s="8">
        <v>3.83</v>
      </c>
      <c r="E53" s="12">
        <v>11</v>
      </c>
      <c r="F53" s="8">
        <v>5.0199999999999996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108</v>
      </c>
      <c r="C54" s="12">
        <v>10</v>
      </c>
      <c r="D54" s="8">
        <v>3.48</v>
      </c>
      <c r="E54" s="12">
        <v>10</v>
      </c>
      <c r="F54" s="8">
        <v>4.57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118</v>
      </c>
      <c r="C55" s="12">
        <v>10</v>
      </c>
      <c r="D55" s="8">
        <v>3.48</v>
      </c>
      <c r="E55" s="12">
        <v>9</v>
      </c>
      <c r="F55" s="8">
        <v>4.1100000000000003</v>
      </c>
      <c r="G55" s="12">
        <v>1</v>
      </c>
      <c r="H55" s="8">
        <v>1.49</v>
      </c>
      <c r="I55" s="12">
        <v>0</v>
      </c>
    </row>
    <row r="56" spans="2:9" ht="15" customHeight="1" x14ac:dyDescent="0.2">
      <c r="B56" t="s">
        <v>119</v>
      </c>
      <c r="C56" s="12">
        <v>10</v>
      </c>
      <c r="D56" s="8">
        <v>3.48</v>
      </c>
      <c r="E56" s="12">
        <v>10</v>
      </c>
      <c r="F56" s="8">
        <v>4.57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107</v>
      </c>
      <c r="C57" s="12">
        <v>8</v>
      </c>
      <c r="D57" s="8">
        <v>2.79</v>
      </c>
      <c r="E57" s="12">
        <v>7</v>
      </c>
      <c r="F57" s="8">
        <v>3.2</v>
      </c>
      <c r="G57" s="12">
        <v>1</v>
      </c>
      <c r="H57" s="8">
        <v>1.49</v>
      </c>
      <c r="I57" s="12">
        <v>0</v>
      </c>
    </row>
    <row r="58" spans="2:9" ht="15" customHeight="1" x14ac:dyDescent="0.2">
      <c r="B58" t="s">
        <v>158</v>
      </c>
      <c r="C58" s="12">
        <v>7</v>
      </c>
      <c r="D58" s="8">
        <v>2.44</v>
      </c>
      <c r="E58" s="12">
        <v>6</v>
      </c>
      <c r="F58" s="8">
        <v>2.74</v>
      </c>
      <c r="G58" s="12">
        <v>1</v>
      </c>
      <c r="H58" s="8">
        <v>1.49</v>
      </c>
      <c r="I58" s="12">
        <v>0</v>
      </c>
    </row>
    <row r="59" spans="2:9" ht="15" customHeight="1" x14ac:dyDescent="0.2">
      <c r="B59" t="s">
        <v>106</v>
      </c>
      <c r="C59" s="12">
        <v>7</v>
      </c>
      <c r="D59" s="8">
        <v>2.44</v>
      </c>
      <c r="E59" s="12">
        <v>6</v>
      </c>
      <c r="F59" s="8">
        <v>2.74</v>
      </c>
      <c r="G59" s="12">
        <v>1</v>
      </c>
      <c r="H59" s="8">
        <v>1.49</v>
      </c>
      <c r="I59" s="12">
        <v>0</v>
      </c>
    </row>
    <row r="60" spans="2:9" ht="15" customHeight="1" x14ac:dyDescent="0.2">
      <c r="B60" t="s">
        <v>110</v>
      </c>
      <c r="C60" s="12">
        <v>7</v>
      </c>
      <c r="D60" s="8">
        <v>2.44</v>
      </c>
      <c r="E60" s="12">
        <v>6</v>
      </c>
      <c r="F60" s="8">
        <v>2.74</v>
      </c>
      <c r="G60" s="12">
        <v>1</v>
      </c>
      <c r="H60" s="8">
        <v>1.49</v>
      </c>
      <c r="I60" s="12">
        <v>0</v>
      </c>
    </row>
    <row r="61" spans="2:9" ht="15" customHeight="1" x14ac:dyDescent="0.2">
      <c r="B61" t="s">
        <v>116</v>
      </c>
      <c r="C61" s="12">
        <v>6</v>
      </c>
      <c r="D61" s="8">
        <v>2.09</v>
      </c>
      <c r="E61" s="12">
        <v>6</v>
      </c>
      <c r="F61" s="8">
        <v>2.74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143</v>
      </c>
      <c r="C62" s="12">
        <v>5</v>
      </c>
      <c r="D62" s="8">
        <v>1.74</v>
      </c>
      <c r="E62" s="12">
        <v>4</v>
      </c>
      <c r="F62" s="8">
        <v>1.83</v>
      </c>
      <c r="G62" s="12">
        <v>1</v>
      </c>
      <c r="H62" s="8">
        <v>1.49</v>
      </c>
      <c r="I62" s="12">
        <v>0</v>
      </c>
    </row>
    <row r="63" spans="2:9" ht="15" customHeight="1" x14ac:dyDescent="0.2">
      <c r="B63" t="s">
        <v>175</v>
      </c>
      <c r="C63" s="12">
        <v>5</v>
      </c>
      <c r="D63" s="8">
        <v>1.74</v>
      </c>
      <c r="E63" s="12">
        <v>3</v>
      </c>
      <c r="F63" s="8">
        <v>1.37</v>
      </c>
      <c r="G63" s="12">
        <v>2</v>
      </c>
      <c r="H63" s="8">
        <v>2.99</v>
      </c>
      <c r="I63" s="12">
        <v>0</v>
      </c>
    </row>
    <row r="64" spans="2:9" ht="15" customHeight="1" x14ac:dyDescent="0.2">
      <c r="B64" t="s">
        <v>135</v>
      </c>
      <c r="C64" s="12">
        <v>5</v>
      </c>
      <c r="D64" s="8">
        <v>1.74</v>
      </c>
      <c r="E64" s="12">
        <v>5</v>
      </c>
      <c r="F64" s="8">
        <v>2.2799999999999998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123</v>
      </c>
      <c r="C65" s="12">
        <v>5</v>
      </c>
      <c r="D65" s="8">
        <v>1.74</v>
      </c>
      <c r="E65" s="12">
        <v>4</v>
      </c>
      <c r="F65" s="8">
        <v>1.83</v>
      </c>
      <c r="G65" s="12">
        <v>1</v>
      </c>
      <c r="H65" s="8">
        <v>1.49</v>
      </c>
      <c r="I65" s="12">
        <v>0</v>
      </c>
    </row>
    <row r="66" spans="2:9" ht="15" customHeight="1" x14ac:dyDescent="0.2">
      <c r="B66" t="s">
        <v>125</v>
      </c>
      <c r="C66" s="12">
        <v>4</v>
      </c>
      <c r="D66" s="8">
        <v>1.39</v>
      </c>
      <c r="E66" s="12">
        <v>3</v>
      </c>
      <c r="F66" s="8">
        <v>1.37</v>
      </c>
      <c r="G66" s="12">
        <v>1</v>
      </c>
      <c r="H66" s="8">
        <v>1.49</v>
      </c>
      <c r="I66" s="12">
        <v>0</v>
      </c>
    </row>
    <row r="67" spans="2:9" ht="15" customHeight="1" x14ac:dyDescent="0.2">
      <c r="B67" t="s">
        <v>145</v>
      </c>
      <c r="C67" s="12">
        <v>4</v>
      </c>
      <c r="D67" s="8">
        <v>1.39</v>
      </c>
      <c r="E67" s="12">
        <v>4</v>
      </c>
      <c r="F67" s="8">
        <v>1.83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171</v>
      </c>
      <c r="C68" s="12">
        <v>4</v>
      </c>
      <c r="D68" s="8">
        <v>1.39</v>
      </c>
      <c r="E68" s="12">
        <v>4</v>
      </c>
      <c r="F68" s="8">
        <v>1.83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133</v>
      </c>
      <c r="C69" s="12">
        <v>4</v>
      </c>
      <c r="D69" s="8">
        <v>1.39</v>
      </c>
      <c r="E69" s="12">
        <v>3</v>
      </c>
      <c r="F69" s="8">
        <v>1.37</v>
      </c>
      <c r="G69" s="12">
        <v>1</v>
      </c>
      <c r="H69" s="8">
        <v>1.49</v>
      </c>
      <c r="I69" s="12">
        <v>0</v>
      </c>
    </row>
    <row r="70" spans="2:9" ht="15" customHeight="1" x14ac:dyDescent="0.2">
      <c r="B70" t="s">
        <v>179</v>
      </c>
      <c r="C70" s="12">
        <v>4</v>
      </c>
      <c r="D70" s="8">
        <v>1.39</v>
      </c>
      <c r="E70" s="12">
        <v>2</v>
      </c>
      <c r="F70" s="8">
        <v>0.91</v>
      </c>
      <c r="G70" s="12">
        <v>2</v>
      </c>
      <c r="H70" s="8">
        <v>2.99</v>
      </c>
      <c r="I70" s="12">
        <v>0</v>
      </c>
    </row>
    <row r="71" spans="2:9" ht="15" customHeight="1" x14ac:dyDescent="0.2">
      <c r="B71" t="s">
        <v>136</v>
      </c>
      <c r="C71" s="12">
        <v>4</v>
      </c>
      <c r="D71" s="8">
        <v>1.39</v>
      </c>
      <c r="E71" s="12">
        <v>4</v>
      </c>
      <c r="F71" s="8">
        <v>1.83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111</v>
      </c>
      <c r="C72" s="12">
        <v>4</v>
      </c>
      <c r="D72" s="8">
        <v>1.39</v>
      </c>
      <c r="E72" s="12">
        <v>4</v>
      </c>
      <c r="F72" s="8">
        <v>1.83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114</v>
      </c>
      <c r="C73" s="12">
        <v>4</v>
      </c>
      <c r="D73" s="8">
        <v>1.39</v>
      </c>
      <c r="E73" s="12">
        <v>2</v>
      </c>
      <c r="F73" s="8">
        <v>0.91</v>
      </c>
      <c r="G73" s="12">
        <v>1</v>
      </c>
      <c r="H73" s="8">
        <v>1.49</v>
      </c>
      <c r="I73" s="12">
        <v>0</v>
      </c>
    </row>
    <row r="74" spans="2:9" ht="15" customHeight="1" x14ac:dyDescent="0.2">
      <c r="B74" t="s">
        <v>166</v>
      </c>
      <c r="C74" s="12">
        <v>4</v>
      </c>
      <c r="D74" s="8">
        <v>1.39</v>
      </c>
      <c r="E74" s="12">
        <v>4</v>
      </c>
      <c r="F74" s="8">
        <v>1.83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3C84-CB83-4045-9944-4EF2C8B832D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224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96</v>
      </c>
      <c r="D6" s="8">
        <v>15.34</v>
      </c>
      <c r="E6" s="12">
        <v>55</v>
      </c>
      <c r="F6" s="8">
        <v>13.35</v>
      </c>
      <c r="G6" s="12">
        <v>41</v>
      </c>
      <c r="H6" s="8">
        <v>20.5</v>
      </c>
      <c r="I6" s="12">
        <v>0</v>
      </c>
    </row>
    <row r="7" spans="2:9" ht="15" customHeight="1" x14ac:dyDescent="0.2">
      <c r="B7" t="s">
        <v>33</v>
      </c>
      <c r="C7" s="12">
        <v>41</v>
      </c>
      <c r="D7" s="8">
        <v>6.55</v>
      </c>
      <c r="E7" s="12">
        <v>19</v>
      </c>
      <c r="F7" s="8">
        <v>4.6100000000000003</v>
      </c>
      <c r="G7" s="12">
        <v>22</v>
      </c>
      <c r="H7" s="8">
        <v>11</v>
      </c>
      <c r="I7" s="12">
        <v>0</v>
      </c>
    </row>
    <row r="8" spans="2:9" ht="15" customHeight="1" x14ac:dyDescent="0.2">
      <c r="B8" t="s">
        <v>34</v>
      </c>
      <c r="C8" s="12">
        <v>3</v>
      </c>
      <c r="D8" s="8">
        <v>0.48</v>
      </c>
      <c r="E8" s="12">
        <v>0</v>
      </c>
      <c r="F8" s="8">
        <v>0</v>
      </c>
      <c r="G8" s="12">
        <v>1</v>
      </c>
      <c r="H8" s="8">
        <v>0.5</v>
      </c>
      <c r="I8" s="12">
        <v>0</v>
      </c>
    </row>
    <row r="9" spans="2:9" ht="15" customHeight="1" x14ac:dyDescent="0.2">
      <c r="B9" t="s">
        <v>35</v>
      </c>
      <c r="C9" s="12">
        <v>3</v>
      </c>
      <c r="D9" s="8">
        <v>0.48</v>
      </c>
      <c r="E9" s="12">
        <v>0</v>
      </c>
      <c r="F9" s="8">
        <v>0</v>
      </c>
      <c r="G9" s="12">
        <v>3</v>
      </c>
      <c r="H9" s="8">
        <v>1.5</v>
      </c>
      <c r="I9" s="12">
        <v>0</v>
      </c>
    </row>
    <row r="10" spans="2:9" ht="15" customHeight="1" x14ac:dyDescent="0.2">
      <c r="B10" t="s">
        <v>36</v>
      </c>
      <c r="C10" s="12">
        <v>3</v>
      </c>
      <c r="D10" s="8">
        <v>0.48</v>
      </c>
      <c r="E10" s="12">
        <v>0</v>
      </c>
      <c r="F10" s="8">
        <v>0</v>
      </c>
      <c r="G10" s="12">
        <v>3</v>
      </c>
      <c r="H10" s="8">
        <v>1.5</v>
      </c>
      <c r="I10" s="12">
        <v>0</v>
      </c>
    </row>
    <row r="11" spans="2:9" ht="15" customHeight="1" x14ac:dyDescent="0.2">
      <c r="B11" t="s">
        <v>37</v>
      </c>
      <c r="C11" s="12">
        <v>137</v>
      </c>
      <c r="D11" s="8">
        <v>21.88</v>
      </c>
      <c r="E11" s="12">
        <v>89</v>
      </c>
      <c r="F11" s="8">
        <v>21.6</v>
      </c>
      <c r="G11" s="12">
        <v>48</v>
      </c>
      <c r="H11" s="8">
        <v>24</v>
      </c>
      <c r="I11" s="12">
        <v>0</v>
      </c>
    </row>
    <row r="12" spans="2:9" ht="15" customHeight="1" x14ac:dyDescent="0.2">
      <c r="B12" t="s">
        <v>38</v>
      </c>
      <c r="C12" s="12">
        <v>2</v>
      </c>
      <c r="D12" s="8">
        <v>0.32</v>
      </c>
      <c r="E12" s="12">
        <v>0</v>
      </c>
      <c r="F12" s="8">
        <v>0</v>
      </c>
      <c r="G12" s="12">
        <v>2</v>
      </c>
      <c r="H12" s="8">
        <v>1</v>
      </c>
      <c r="I12" s="12">
        <v>0</v>
      </c>
    </row>
    <row r="13" spans="2:9" ht="15" customHeight="1" x14ac:dyDescent="0.2">
      <c r="B13" t="s">
        <v>39</v>
      </c>
      <c r="C13" s="12">
        <v>27</v>
      </c>
      <c r="D13" s="8">
        <v>4.3099999999999996</v>
      </c>
      <c r="E13" s="12">
        <v>13</v>
      </c>
      <c r="F13" s="8">
        <v>3.16</v>
      </c>
      <c r="G13" s="12">
        <v>13</v>
      </c>
      <c r="H13" s="8">
        <v>6.5</v>
      </c>
      <c r="I13" s="12">
        <v>1</v>
      </c>
    </row>
    <row r="14" spans="2:9" ht="15" customHeight="1" x14ac:dyDescent="0.2">
      <c r="B14" t="s">
        <v>40</v>
      </c>
      <c r="C14" s="12">
        <v>25</v>
      </c>
      <c r="D14" s="8">
        <v>3.99</v>
      </c>
      <c r="E14" s="12">
        <v>12</v>
      </c>
      <c r="F14" s="8">
        <v>2.91</v>
      </c>
      <c r="G14" s="12">
        <v>13</v>
      </c>
      <c r="H14" s="8">
        <v>6.5</v>
      </c>
      <c r="I14" s="12">
        <v>0</v>
      </c>
    </row>
    <row r="15" spans="2:9" ht="15" customHeight="1" x14ac:dyDescent="0.2">
      <c r="B15" t="s">
        <v>41</v>
      </c>
      <c r="C15" s="12">
        <v>162</v>
      </c>
      <c r="D15" s="8">
        <v>25.88</v>
      </c>
      <c r="E15" s="12">
        <v>136</v>
      </c>
      <c r="F15" s="8">
        <v>33.01</v>
      </c>
      <c r="G15" s="12">
        <v>25</v>
      </c>
      <c r="H15" s="8">
        <v>12.5</v>
      </c>
      <c r="I15" s="12">
        <v>0</v>
      </c>
    </row>
    <row r="16" spans="2:9" ht="15" customHeight="1" x14ac:dyDescent="0.2">
      <c r="B16" t="s">
        <v>42</v>
      </c>
      <c r="C16" s="12">
        <v>71</v>
      </c>
      <c r="D16" s="8">
        <v>11.34</v>
      </c>
      <c r="E16" s="12">
        <v>57</v>
      </c>
      <c r="F16" s="8">
        <v>13.83</v>
      </c>
      <c r="G16" s="12">
        <v>11</v>
      </c>
      <c r="H16" s="8">
        <v>5.5</v>
      </c>
      <c r="I16" s="12">
        <v>0</v>
      </c>
    </row>
    <row r="17" spans="2:9" ht="15" customHeight="1" x14ac:dyDescent="0.2">
      <c r="B17" t="s">
        <v>43</v>
      </c>
      <c r="C17" s="12">
        <v>13</v>
      </c>
      <c r="D17" s="8">
        <v>2.08</v>
      </c>
      <c r="E17" s="12">
        <v>10</v>
      </c>
      <c r="F17" s="8">
        <v>2.4300000000000002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27</v>
      </c>
      <c r="D18" s="8">
        <v>4.3099999999999996</v>
      </c>
      <c r="E18" s="12">
        <v>16</v>
      </c>
      <c r="F18" s="8">
        <v>3.88</v>
      </c>
      <c r="G18" s="12">
        <v>8</v>
      </c>
      <c r="H18" s="8">
        <v>4</v>
      </c>
      <c r="I18" s="12">
        <v>0</v>
      </c>
    </row>
    <row r="19" spans="2:9" ht="15" customHeight="1" x14ac:dyDescent="0.2">
      <c r="B19" t="s">
        <v>45</v>
      </c>
      <c r="C19" s="12">
        <v>16</v>
      </c>
      <c r="D19" s="8">
        <v>2.56</v>
      </c>
      <c r="E19" s="12">
        <v>5</v>
      </c>
      <c r="F19" s="8">
        <v>1.21</v>
      </c>
      <c r="G19" s="12">
        <v>10</v>
      </c>
      <c r="H19" s="8">
        <v>5</v>
      </c>
      <c r="I19" s="12">
        <v>0</v>
      </c>
    </row>
    <row r="20" spans="2:9" ht="15" customHeight="1" x14ac:dyDescent="0.2">
      <c r="B20" s="9" t="s">
        <v>198</v>
      </c>
      <c r="C20" s="12">
        <f>SUM(LTBL_30401[総数／事業所数])</f>
        <v>626</v>
      </c>
      <c r="E20" s="12">
        <f>SUBTOTAL(109,LTBL_30401[個人／事業所数])</f>
        <v>412</v>
      </c>
      <c r="G20" s="12">
        <f>SUBTOTAL(109,LTBL_30401[法人／事業所数])</f>
        <v>200</v>
      </c>
      <c r="I20" s="12">
        <f>SUBTOTAL(109,LTBL_30401[法人以外の団体／事業所数])</f>
        <v>1</v>
      </c>
    </row>
    <row r="21" spans="2:9" ht="15" customHeight="1" x14ac:dyDescent="0.2">
      <c r="E21" s="11">
        <f>LTBL_30401[[#Totals],[個人／事業所数]]/LTBL_30401[[#Totals],[総数／事業所数]]</f>
        <v>0.65814696485623003</v>
      </c>
      <c r="G21" s="11">
        <f>LTBL_30401[[#Totals],[法人／事業所数]]/LTBL_30401[[#Totals],[総数／事業所数]]</f>
        <v>0.31948881789137379</v>
      </c>
      <c r="I21" s="11">
        <f>LTBL_30401[[#Totals],[法人以外の団体／事業所数]]/LTBL_30401[[#Totals],[総数／事業所数]]</f>
        <v>1.5974440894568689E-3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104</v>
      </c>
      <c r="D24" s="8">
        <v>16.61</v>
      </c>
      <c r="E24" s="12">
        <v>95</v>
      </c>
      <c r="F24" s="8">
        <v>23.06</v>
      </c>
      <c r="G24" s="12">
        <v>9</v>
      </c>
      <c r="H24" s="8">
        <v>4.5</v>
      </c>
      <c r="I24" s="12">
        <v>0</v>
      </c>
    </row>
    <row r="25" spans="2:9" ht="15" customHeight="1" x14ac:dyDescent="0.2">
      <c r="B25" t="s">
        <v>81</v>
      </c>
      <c r="C25" s="12">
        <v>56</v>
      </c>
      <c r="D25" s="8">
        <v>8.9499999999999993</v>
      </c>
      <c r="E25" s="12">
        <v>41</v>
      </c>
      <c r="F25" s="8">
        <v>9.9499999999999993</v>
      </c>
      <c r="G25" s="12">
        <v>15</v>
      </c>
      <c r="H25" s="8">
        <v>7.5</v>
      </c>
      <c r="I25" s="12">
        <v>0</v>
      </c>
    </row>
    <row r="26" spans="2:9" ht="15" customHeight="1" x14ac:dyDescent="0.2">
      <c r="B26" t="s">
        <v>69</v>
      </c>
      <c r="C26" s="12">
        <v>52</v>
      </c>
      <c r="D26" s="8">
        <v>8.31</v>
      </c>
      <c r="E26" s="12">
        <v>48</v>
      </c>
      <c r="F26" s="8">
        <v>11.65</v>
      </c>
      <c r="G26" s="12">
        <v>4</v>
      </c>
      <c r="H26" s="8">
        <v>2</v>
      </c>
      <c r="I26" s="12">
        <v>0</v>
      </c>
    </row>
    <row r="27" spans="2:9" ht="15" customHeight="1" x14ac:dyDescent="0.2">
      <c r="B27" t="s">
        <v>64</v>
      </c>
      <c r="C27" s="12">
        <v>46</v>
      </c>
      <c r="D27" s="8">
        <v>7.35</v>
      </c>
      <c r="E27" s="12">
        <v>33</v>
      </c>
      <c r="F27" s="8">
        <v>8.01</v>
      </c>
      <c r="G27" s="12">
        <v>13</v>
      </c>
      <c r="H27" s="8">
        <v>6.5</v>
      </c>
      <c r="I27" s="12">
        <v>0</v>
      </c>
    </row>
    <row r="28" spans="2:9" ht="15" customHeight="1" x14ac:dyDescent="0.2">
      <c r="B28" t="s">
        <v>54</v>
      </c>
      <c r="C28" s="12">
        <v>44</v>
      </c>
      <c r="D28" s="8">
        <v>7.03</v>
      </c>
      <c r="E28" s="12">
        <v>20</v>
      </c>
      <c r="F28" s="8">
        <v>4.8499999999999996</v>
      </c>
      <c r="G28" s="12">
        <v>24</v>
      </c>
      <c r="H28" s="8">
        <v>12</v>
      </c>
      <c r="I28" s="12">
        <v>0</v>
      </c>
    </row>
    <row r="29" spans="2:9" ht="15" customHeight="1" x14ac:dyDescent="0.2">
      <c r="B29" t="s">
        <v>62</v>
      </c>
      <c r="C29" s="12">
        <v>42</v>
      </c>
      <c r="D29" s="8">
        <v>6.71</v>
      </c>
      <c r="E29" s="12">
        <v>23</v>
      </c>
      <c r="F29" s="8">
        <v>5.58</v>
      </c>
      <c r="G29" s="12">
        <v>19</v>
      </c>
      <c r="H29" s="8">
        <v>9.5</v>
      </c>
      <c r="I29" s="12">
        <v>0</v>
      </c>
    </row>
    <row r="30" spans="2:9" ht="15" customHeight="1" x14ac:dyDescent="0.2">
      <c r="B30" t="s">
        <v>55</v>
      </c>
      <c r="C30" s="12">
        <v>32</v>
      </c>
      <c r="D30" s="8">
        <v>5.1100000000000003</v>
      </c>
      <c r="E30" s="12">
        <v>25</v>
      </c>
      <c r="F30" s="8">
        <v>6.07</v>
      </c>
      <c r="G30" s="12">
        <v>7</v>
      </c>
      <c r="H30" s="8">
        <v>3.5</v>
      </c>
      <c r="I30" s="12">
        <v>0</v>
      </c>
    </row>
    <row r="31" spans="2:9" ht="15" customHeight="1" x14ac:dyDescent="0.2">
      <c r="B31" t="s">
        <v>56</v>
      </c>
      <c r="C31" s="12">
        <v>20</v>
      </c>
      <c r="D31" s="8">
        <v>3.19</v>
      </c>
      <c r="E31" s="12">
        <v>10</v>
      </c>
      <c r="F31" s="8">
        <v>2.4300000000000002</v>
      </c>
      <c r="G31" s="12">
        <v>10</v>
      </c>
      <c r="H31" s="8">
        <v>5</v>
      </c>
      <c r="I31" s="12">
        <v>0</v>
      </c>
    </row>
    <row r="32" spans="2:9" ht="15" customHeight="1" x14ac:dyDescent="0.2">
      <c r="B32" t="s">
        <v>57</v>
      </c>
      <c r="C32" s="12">
        <v>17</v>
      </c>
      <c r="D32" s="8">
        <v>2.72</v>
      </c>
      <c r="E32" s="12">
        <v>5</v>
      </c>
      <c r="F32" s="8">
        <v>1.21</v>
      </c>
      <c r="G32" s="12">
        <v>12</v>
      </c>
      <c r="H32" s="8">
        <v>6</v>
      </c>
      <c r="I32" s="12">
        <v>0</v>
      </c>
    </row>
    <row r="33" spans="2:9" ht="15" customHeight="1" x14ac:dyDescent="0.2">
      <c r="B33" t="s">
        <v>67</v>
      </c>
      <c r="C33" s="12">
        <v>17</v>
      </c>
      <c r="D33" s="8">
        <v>2.72</v>
      </c>
      <c r="E33" s="12">
        <v>7</v>
      </c>
      <c r="F33" s="8">
        <v>1.7</v>
      </c>
      <c r="G33" s="12">
        <v>10</v>
      </c>
      <c r="H33" s="8">
        <v>5</v>
      </c>
      <c r="I33" s="12">
        <v>0</v>
      </c>
    </row>
    <row r="34" spans="2:9" ht="15" customHeight="1" x14ac:dyDescent="0.2">
      <c r="B34" t="s">
        <v>71</v>
      </c>
      <c r="C34" s="12">
        <v>17</v>
      </c>
      <c r="D34" s="8">
        <v>2.72</v>
      </c>
      <c r="E34" s="12">
        <v>16</v>
      </c>
      <c r="F34" s="8">
        <v>3.88</v>
      </c>
      <c r="G34" s="12">
        <v>1</v>
      </c>
      <c r="H34" s="8">
        <v>0.5</v>
      </c>
      <c r="I34" s="12">
        <v>0</v>
      </c>
    </row>
    <row r="35" spans="2:9" ht="15" customHeight="1" x14ac:dyDescent="0.2">
      <c r="B35" t="s">
        <v>65</v>
      </c>
      <c r="C35" s="12">
        <v>15</v>
      </c>
      <c r="D35" s="8">
        <v>2.4</v>
      </c>
      <c r="E35" s="12">
        <v>9</v>
      </c>
      <c r="F35" s="8">
        <v>2.1800000000000002</v>
      </c>
      <c r="G35" s="12">
        <v>5</v>
      </c>
      <c r="H35" s="8">
        <v>2.5</v>
      </c>
      <c r="I35" s="12">
        <v>1</v>
      </c>
    </row>
    <row r="36" spans="2:9" ht="15" customHeight="1" x14ac:dyDescent="0.2">
      <c r="B36" t="s">
        <v>80</v>
      </c>
      <c r="C36" s="12">
        <v>14</v>
      </c>
      <c r="D36" s="8">
        <v>2.2400000000000002</v>
      </c>
      <c r="E36" s="12">
        <v>8</v>
      </c>
      <c r="F36" s="8">
        <v>1.94</v>
      </c>
      <c r="G36" s="12">
        <v>5</v>
      </c>
      <c r="H36" s="8">
        <v>2.5</v>
      </c>
      <c r="I36" s="12">
        <v>0</v>
      </c>
    </row>
    <row r="37" spans="2:9" ht="15" customHeight="1" x14ac:dyDescent="0.2">
      <c r="B37" t="s">
        <v>61</v>
      </c>
      <c r="C37" s="12">
        <v>13</v>
      </c>
      <c r="D37" s="8">
        <v>2.08</v>
      </c>
      <c r="E37" s="12">
        <v>12</v>
      </c>
      <c r="F37" s="8">
        <v>2.91</v>
      </c>
      <c r="G37" s="12">
        <v>1</v>
      </c>
      <c r="H37" s="8">
        <v>0.5</v>
      </c>
      <c r="I37" s="12">
        <v>0</v>
      </c>
    </row>
    <row r="38" spans="2:9" ht="15" customHeight="1" x14ac:dyDescent="0.2">
      <c r="B38" t="s">
        <v>63</v>
      </c>
      <c r="C38" s="12">
        <v>13</v>
      </c>
      <c r="D38" s="8">
        <v>2.08</v>
      </c>
      <c r="E38" s="12">
        <v>10</v>
      </c>
      <c r="F38" s="8">
        <v>2.4300000000000002</v>
      </c>
      <c r="G38" s="12">
        <v>3</v>
      </c>
      <c r="H38" s="8">
        <v>1.5</v>
      </c>
      <c r="I38" s="12">
        <v>0</v>
      </c>
    </row>
    <row r="39" spans="2:9" ht="15" customHeight="1" x14ac:dyDescent="0.2">
      <c r="B39" t="s">
        <v>70</v>
      </c>
      <c r="C39" s="12">
        <v>13</v>
      </c>
      <c r="D39" s="8">
        <v>2.08</v>
      </c>
      <c r="E39" s="12">
        <v>10</v>
      </c>
      <c r="F39" s="8">
        <v>2.4300000000000002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79</v>
      </c>
      <c r="C40" s="12">
        <v>11</v>
      </c>
      <c r="D40" s="8">
        <v>1.76</v>
      </c>
      <c r="E40" s="12">
        <v>5</v>
      </c>
      <c r="F40" s="8">
        <v>1.21</v>
      </c>
      <c r="G40" s="12">
        <v>6</v>
      </c>
      <c r="H40" s="8">
        <v>3</v>
      </c>
      <c r="I40" s="12">
        <v>0</v>
      </c>
    </row>
    <row r="41" spans="2:9" ht="15" customHeight="1" x14ac:dyDescent="0.2">
      <c r="B41" t="s">
        <v>72</v>
      </c>
      <c r="C41" s="12">
        <v>10</v>
      </c>
      <c r="D41" s="8">
        <v>1.6</v>
      </c>
      <c r="E41" s="12">
        <v>0</v>
      </c>
      <c r="F41" s="8">
        <v>0</v>
      </c>
      <c r="G41" s="12">
        <v>7</v>
      </c>
      <c r="H41" s="8">
        <v>3.5</v>
      </c>
      <c r="I41" s="12">
        <v>0</v>
      </c>
    </row>
    <row r="42" spans="2:9" ht="15" customHeight="1" x14ac:dyDescent="0.2">
      <c r="B42" t="s">
        <v>66</v>
      </c>
      <c r="C42" s="12">
        <v>7</v>
      </c>
      <c r="D42" s="8">
        <v>1.1200000000000001</v>
      </c>
      <c r="E42" s="12">
        <v>5</v>
      </c>
      <c r="F42" s="8">
        <v>1.21</v>
      </c>
      <c r="G42" s="12">
        <v>2</v>
      </c>
      <c r="H42" s="8">
        <v>1</v>
      </c>
      <c r="I42" s="12">
        <v>0</v>
      </c>
    </row>
    <row r="43" spans="2:9" ht="15" customHeight="1" x14ac:dyDescent="0.2">
      <c r="B43" t="s">
        <v>95</v>
      </c>
      <c r="C43" s="12">
        <v>7</v>
      </c>
      <c r="D43" s="8">
        <v>1.1200000000000001</v>
      </c>
      <c r="E43" s="12">
        <v>1</v>
      </c>
      <c r="F43" s="8">
        <v>0.24</v>
      </c>
      <c r="G43" s="12">
        <v>6</v>
      </c>
      <c r="H43" s="8">
        <v>3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174</v>
      </c>
      <c r="C47" s="12">
        <v>41</v>
      </c>
      <c r="D47" s="8">
        <v>6.55</v>
      </c>
      <c r="E47" s="12">
        <v>31</v>
      </c>
      <c r="F47" s="8">
        <v>7.52</v>
      </c>
      <c r="G47" s="12">
        <v>10</v>
      </c>
      <c r="H47" s="8">
        <v>5</v>
      </c>
      <c r="I47" s="12">
        <v>0</v>
      </c>
    </row>
    <row r="48" spans="2:9" ht="15" customHeight="1" x14ac:dyDescent="0.2">
      <c r="B48" t="s">
        <v>118</v>
      </c>
      <c r="C48" s="12">
        <v>37</v>
      </c>
      <c r="D48" s="8">
        <v>5.91</v>
      </c>
      <c r="E48" s="12">
        <v>36</v>
      </c>
      <c r="F48" s="8">
        <v>8.74</v>
      </c>
      <c r="G48" s="12">
        <v>1</v>
      </c>
      <c r="H48" s="8">
        <v>0.5</v>
      </c>
      <c r="I48" s="12">
        <v>0</v>
      </c>
    </row>
    <row r="49" spans="2:9" ht="15" customHeight="1" x14ac:dyDescent="0.2">
      <c r="B49" t="s">
        <v>120</v>
      </c>
      <c r="C49" s="12">
        <v>24</v>
      </c>
      <c r="D49" s="8">
        <v>3.83</v>
      </c>
      <c r="E49" s="12">
        <v>24</v>
      </c>
      <c r="F49" s="8">
        <v>5.83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105</v>
      </c>
      <c r="C50" s="12">
        <v>22</v>
      </c>
      <c r="D50" s="8">
        <v>3.51</v>
      </c>
      <c r="E50" s="12">
        <v>9</v>
      </c>
      <c r="F50" s="8">
        <v>2.1800000000000002</v>
      </c>
      <c r="G50" s="12">
        <v>13</v>
      </c>
      <c r="H50" s="8">
        <v>6.5</v>
      </c>
      <c r="I50" s="12">
        <v>0</v>
      </c>
    </row>
    <row r="51" spans="2:9" ht="15" customHeight="1" x14ac:dyDescent="0.2">
      <c r="B51" t="s">
        <v>119</v>
      </c>
      <c r="C51" s="12">
        <v>21</v>
      </c>
      <c r="D51" s="8">
        <v>3.35</v>
      </c>
      <c r="E51" s="12">
        <v>21</v>
      </c>
      <c r="F51" s="8">
        <v>5.0999999999999996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115</v>
      </c>
      <c r="C52" s="12">
        <v>20</v>
      </c>
      <c r="D52" s="8">
        <v>3.19</v>
      </c>
      <c r="E52" s="12">
        <v>17</v>
      </c>
      <c r="F52" s="8">
        <v>4.13</v>
      </c>
      <c r="G52" s="12">
        <v>3</v>
      </c>
      <c r="H52" s="8">
        <v>1.5</v>
      </c>
      <c r="I52" s="12">
        <v>0</v>
      </c>
    </row>
    <row r="53" spans="2:9" ht="15" customHeight="1" x14ac:dyDescent="0.2">
      <c r="B53" t="s">
        <v>107</v>
      </c>
      <c r="C53" s="12">
        <v>16</v>
      </c>
      <c r="D53" s="8">
        <v>2.56</v>
      </c>
      <c r="E53" s="12">
        <v>7</v>
      </c>
      <c r="F53" s="8">
        <v>1.7</v>
      </c>
      <c r="G53" s="12">
        <v>9</v>
      </c>
      <c r="H53" s="8">
        <v>4.5</v>
      </c>
      <c r="I53" s="12">
        <v>0</v>
      </c>
    </row>
    <row r="54" spans="2:9" ht="15" customHeight="1" x14ac:dyDescent="0.2">
      <c r="B54" t="s">
        <v>116</v>
      </c>
      <c r="C54" s="12">
        <v>16</v>
      </c>
      <c r="D54" s="8">
        <v>2.56</v>
      </c>
      <c r="E54" s="12">
        <v>15</v>
      </c>
      <c r="F54" s="8">
        <v>3.64</v>
      </c>
      <c r="G54" s="12">
        <v>1</v>
      </c>
      <c r="H54" s="8">
        <v>0.5</v>
      </c>
      <c r="I54" s="12">
        <v>0</v>
      </c>
    </row>
    <row r="55" spans="2:9" ht="15" customHeight="1" x14ac:dyDescent="0.2">
      <c r="B55" t="s">
        <v>110</v>
      </c>
      <c r="C55" s="12">
        <v>15</v>
      </c>
      <c r="D55" s="8">
        <v>2.4</v>
      </c>
      <c r="E55" s="12">
        <v>5</v>
      </c>
      <c r="F55" s="8">
        <v>1.21</v>
      </c>
      <c r="G55" s="12">
        <v>10</v>
      </c>
      <c r="H55" s="8">
        <v>5</v>
      </c>
      <c r="I55" s="12">
        <v>0</v>
      </c>
    </row>
    <row r="56" spans="2:9" ht="15" customHeight="1" x14ac:dyDescent="0.2">
      <c r="B56" t="s">
        <v>114</v>
      </c>
      <c r="C56" s="12">
        <v>14</v>
      </c>
      <c r="D56" s="8">
        <v>2.2400000000000002</v>
      </c>
      <c r="E56" s="12">
        <v>4</v>
      </c>
      <c r="F56" s="8">
        <v>0.97</v>
      </c>
      <c r="G56" s="12">
        <v>10</v>
      </c>
      <c r="H56" s="8">
        <v>5</v>
      </c>
      <c r="I56" s="12">
        <v>0</v>
      </c>
    </row>
    <row r="57" spans="2:9" ht="15" customHeight="1" x14ac:dyDescent="0.2">
      <c r="B57" t="s">
        <v>106</v>
      </c>
      <c r="C57" s="12">
        <v>11</v>
      </c>
      <c r="D57" s="8">
        <v>1.76</v>
      </c>
      <c r="E57" s="12">
        <v>4</v>
      </c>
      <c r="F57" s="8">
        <v>0.97</v>
      </c>
      <c r="G57" s="12">
        <v>7</v>
      </c>
      <c r="H57" s="8">
        <v>3.5</v>
      </c>
      <c r="I57" s="12">
        <v>0</v>
      </c>
    </row>
    <row r="58" spans="2:9" ht="15" customHeight="1" x14ac:dyDescent="0.2">
      <c r="B58" t="s">
        <v>166</v>
      </c>
      <c r="C58" s="12">
        <v>11</v>
      </c>
      <c r="D58" s="8">
        <v>1.76</v>
      </c>
      <c r="E58" s="12">
        <v>9</v>
      </c>
      <c r="F58" s="8">
        <v>2.1800000000000002</v>
      </c>
      <c r="G58" s="12">
        <v>2</v>
      </c>
      <c r="H58" s="8">
        <v>1</v>
      </c>
      <c r="I58" s="12">
        <v>0</v>
      </c>
    </row>
    <row r="59" spans="2:9" ht="15" customHeight="1" x14ac:dyDescent="0.2">
      <c r="B59" t="s">
        <v>117</v>
      </c>
      <c r="C59" s="12">
        <v>11</v>
      </c>
      <c r="D59" s="8">
        <v>1.76</v>
      </c>
      <c r="E59" s="12">
        <v>10</v>
      </c>
      <c r="F59" s="8">
        <v>2.4300000000000002</v>
      </c>
      <c r="G59" s="12">
        <v>1</v>
      </c>
      <c r="H59" s="8">
        <v>0.5</v>
      </c>
      <c r="I59" s="12">
        <v>0</v>
      </c>
    </row>
    <row r="60" spans="2:9" ht="15" customHeight="1" x14ac:dyDescent="0.2">
      <c r="B60" t="s">
        <v>137</v>
      </c>
      <c r="C60" s="12">
        <v>10</v>
      </c>
      <c r="D60" s="8">
        <v>1.6</v>
      </c>
      <c r="E60" s="12">
        <v>8</v>
      </c>
      <c r="F60" s="8">
        <v>1.94</v>
      </c>
      <c r="G60" s="12">
        <v>2</v>
      </c>
      <c r="H60" s="8">
        <v>1</v>
      </c>
      <c r="I60" s="12">
        <v>0</v>
      </c>
    </row>
    <row r="61" spans="2:9" ht="15" customHeight="1" x14ac:dyDescent="0.2">
      <c r="B61" t="s">
        <v>136</v>
      </c>
      <c r="C61" s="12">
        <v>10</v>
      </c>
      <c r="D61" s="8">
        <v>1.6</v>
      </c>
      <c r="E61" s="12">
        <v>5</v>
      </c>
      <c r="F61" s="8">
        <v>1.21</v>
      </c>
      <c r="G61" s="12">
        <v>5</v>
      </c>
      <c r="H61" s="8">
        <v>2.5</v>
      </c>
      <c r="I61" s="12">
        <v>0</v>
      </c>
    </row>
    <row r="62" spans="2:9" ht="15" customHeight="1" x14ac:dyDescent="0.2">
      <c r="B62" t="s">
        <v>123</v>
      </c>
      <c r="C62" s="12">
        <v>10</v>
      </c>
      <c r="D62" s="8">
        <v>1.6</v>
      </c>
      <c r="E62" s="12">
        <v>9</v>
      </c>
      <c r="F62" s="8">
        <v>2.1800000000000002</v>
      </c>
      <c r="G62" s="12">
        <v>1</v>
      </c>
      <c r="H62" s="8">
        <v>0.5</v>
      </c>
      <c r="I62" s="12">
        <v>0</v>
      </c>
    </row>
    <row r="63" spans="2:9" ht="15" customHeight="1" x14ac:dyDescent="0.2">
      <c r="B63" t="s">
        <v>158</v>
      </c>
      <c r="C63" s="12">
        <v>9</v>
      </c>
      <c r="D63" s="8">
        <v>1.44</v>
      </c>
      <c r="E63" s="12">
        <v>8</v>
      </c>
      <c r="F63" s="8">
        <v>1.94</v>
      </c>
      <c r="G63" s="12">
        <v>1</v>
      </c>
      <c r="H63" s="8">
        <v>0.5</v>
      </c>
      <c r="I63" s="12">
        <v>0</v>
      </c>
    </row>
    <row r="64" spans="2:9" ht="15" customHeight="1" x14ac:dyDescent="0.2">
      <c r="B64" t="s">
        <v>165</v>
      </c>
      <c r="C64" s="12">
        <v>9</v>
      </c>
      <c r="D64" s="8">
        <v>1.44</v>
      </c>
      <c r="E64" s="12">
        <v>8</v>
      </c>
      <c r="F64" s="8">
        <v>1.94</v>
      </c>
      <c r="G64" s="12">
        <v>1</v>
      </c>
      <c r="H64" s="8">
        <v>0.5</v>
      </c>
      <c r="I64" s="12">
        <v>0</v>
      </c>
    </row>
    <row r="65" spans="2:9" ht="15" customHeight="1" x14ac:dyDescent="0.2">
      <c r="B65" t="s">
        <v>172</v>
      </c>
      <c r="C65" s="12">
        <v>9</v>
      </c>
      <c r="D65" s="8">
        <v>1.44</v>
      </c>
      <c r="E65" s="12">
        <v>6</v>
      </c>
      <c r="F65" s="8">
        <v>1.46</v>
      </c>
      <c r="G65" s="12">
        <v>3</v>
      </c>
      <c r="H65" s="8">
        <v>1.5</v>
      </c>
      <c r="I65" s="12">
        <v>0</v>
      </c>
    </row>
    <row r="66" spans="2:9" ht="15" customHeight="1" x14ac:dyDescent="0.2">
      <c r="B66" t="s">
        <v>125</v>
      </c>
      <c r="C66" s="12">
        <v>8</v>
      </c>
      <c r="D66" s="8">
        <v>1.28</v>
      </c>
      <c r="E66" s="12">
        <v>2</v>
      </c>
      <c r="F66" s="8">
        <v>0.49</v>
      </c>
      <c r="G66" s="12">
        <v>6</v>
      </c>
      <c r="H66" s="8">
        <v>3</v>
      </c>
      <c r="I66" s="12">
        <v>0</v>
      </c>
    </row>
    <row r="67" spans="2:9" ht="15" customHeight="1" x14ac:dyDescent="0.2">
      <c r="B67" t="s">
        <v>133</v>
      </c>
      <c r="C67" s="12">
        <v>8</v>
      </c>
      <c r="D67" s="8">
        <v>1.28</v>
      </c>
      <c r="E67" s="12">
        <v>6</v>
      </c>
      <c r="F67" s="8">
        <v>1.46</v>
      </c>
      <c r="G67" s="12">
        <v>2</v>
      </c>
      <c r="H67" s="8">
        <v>1</v>
      </c>
      <c r="I67" s="12">
        <v>0</v>
      </c>
    </row>
    <row r="68" spans="2:9" ht="15" customHeight="1" x14ac:dyDescent="0.2">
      <c r="B68" t="s">
        <v>109</v>
      </c>
      <c r="C68" s="12">
        <v>8</v>
      </c>
      <c r="D68" s="8">
        <v>1.28</v>
      </c>
      <c r="E68" s="12">
        <v>7</v>
      </c>
      <c r="F68" s="8">
        <v>1.7</v>
      </c>
      <c r="G68" s="12">
        <v>1</v>
      </c>
      <c r="H68" s="8">
        <v>0.5</v>
      </c>
      <c r="I68" s="12">
        <v>0</v>
      </c>
    </row>
    <row r="70" spans="2:9" ht="15" customHeight="1" x14ac:dyDescent="0.2">
      <c r="B70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161F-0CB1-48EB-A170-FD9DB12BF3F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225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70</v>
      </c>
      <c r="D6" s="8">
        <v>18.82</v>
      </c>
      <c r="E6" s="12">
        <v>46</v>
      </c>
      <c r="F6" s="8">
        <v>18.25</v>
      </c>
      <c r="G6" s="12">
        <v>24</v>
      </c>
      <c r="H6" s="8">
        <v>20.69</v>
      </c>
      <c r="I6" s="12">
        <v>0</v>
      </c>
    </row>
    <row r="7" spans="2:9" ht="15" customHeight="1" x14ac:dyDescent="0.2">
      <c r="B7" t="s">
        <v>33</v>
      </c>
      <c r="C7" s="12">
        <v>25</v>
      </c>
      <c r="D7" s="8">
        <v>6.72</v>
      </c>
      <c r="E7" s="12">
        <v>11</v>
      </c>
      <c r="F7" s="8">
        <v>4.37</v>
      </c>
      <c r="G7" s="12">
        <v>14</v>
      </c>
      <c r="H7" s="8">
        <v>12.07</v>
      </c>
      <c r="I7" s="12">
        <v>0</v>
      </c>
    </row>
    <row r="8" spans="2:9" ht="15" customHeight="1" x14ac:dyDescent="0.2">
      <c r="B8" t="s">
        <v>34</v>
      </c>
      <c r="C8" s="12">
        <v>3</v>
      </c>
      <c r="D8" s="8">
        <v>0.81</v>
      </c>
      <c r="E8" s="12">
        <v>0</v>
      </c>
      <c r="F8" s="8">
        <v>0</v>
      </c>
      <c r="G8" s="12">
        <v>3</v>
      </c>
      <c r="H8" s="8">
        <v>2.59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6</v>
      </c>
      <c r="D10" s="8">
        <v>1.61</v>
      </c>
      <c r="E10" s="12">
        <v>1</v>
      </c>
      <c r="F10" s="8">
        <v>0.4</v>
      </c>
      <c r="G10" s="12">
        <v>5</v>
      </c>
      <c r="H10" s="8">
        <v>4.3099999999999996</v>
      </c>
      <c r="I10" s="12">
        <v>0</v>
      </c>
    </row>
    <row r="11" spans="2:9" ht="15" customHeight="1" x14ac:dyDescent="0.2">
      <c r="B11" t="s">
        <v>37</v>
      </c>
      <c r="C11" s="12">
        <v>96</v>
      </c>
      <c r="D11" s="8">
        <v>25.81</v>
      </c>
      <c r="E11" s="12">
        <v>64</v>
      </c>
      <c r="F11" s="8">
        <v>25.4</v>
      </c>
      <c r="G11" s="12">
        <v>32</v>
      </c>
      <c r="H11" s="8">
        <v>27.59</v>
      </c>
      <c r="I11" s="12">
        <v>0</v>
      </c>
    </row>
    <row r="12" spans="2:9" ht="15" customHeight="1" x14ac:dyDescent="0.2">
      <c r="B12" t="s">
        <v>38</v>
      </c>
      <c r="C12" s="12">
        <v>2</v>
      </c>
      <c r="D12" s="8">
        <v>0.54</v>
      </c>
      <c r="E12" s="12">
        <v>1</v>
      </c>
      <c r="F12" s="8">
        <v>0.4</v>
      </c>
      <c r="G12" s="12">
        <v>1</v>
      </c>
      <c r="H12" s="8">
        <v>0.86</v>
      </c>
      <c r="I12" s="12">
        <v>0</v>
      </c>
    </row>
    <row r="13" spans="2:9" ht="15" customHeight="1" x14ac:dyDescent="0.2">
      <c r="B13" t="s">
        <v>39</v>
      </c>
      <c r="C13" s="12">
        <v>11</v>
      </c>
      <c r="D13" s="8">
        <v>2.96</v>
      </c>
      <c r="E13" s="12">
        <v>3</v>
      </c>
      <c r="F13" s="8">
        <v>1.19</v>
      </c>
      <c r="G13" s="12">
        <v>8</v>
      </c>
      <c r="H13" s="8">
        <v>6.9</v>
      </c>
      <c r="I13" s="12">
        <v>0</v>
      </c>
    </row>
    <row r="14" spans="2:9" ht="15" customHeight="1" x14ac:dyDescent="0.2">
      <c r="B14" t="s">
        <v>40</v>
      </c>
      <c r="C14" s="12">
        <v>18</v>
      </c>
      <c r="D14" s="8">
        <v>4.84</v>
      </c>
      <c r="E14" s="12">
        <v>11</v>
      </c>
      <c r="F14" s="8">
        <v>4.37</v>
      </c>
      <c r="G14" s="12">
        <v>6</v>
      </c>
      <c r="H14" s="8">
        <v>5.17</v>
      </c>
      <c r="I14" s="12">
        <v>1</v>
      </c>
    </row>
    <row r="15" spans="2:9" ht="15" customHeight="1" x14ac:dyDescent="0.2">
      <c r="B15" t="s">
        <v>41</v>
      </c>
      <c r="C15" s="12">
        <v>46</v>
      </c>
      <c r="D15" s="8">
        <v>12.37</v>
      </c>
      <c r="E15" s="12">
        <v>43</v>
      </c>
      <c r="F15" s="8">
        <v>17.059999999999999</v>
      </c>
      <c r="G15" s="12">
        <v>2</v>
      </c>
      <c r="H15" s="8">
        <v>1.72</v>
      </c>
      <c r="I15" s="12">
        <v>0</v>
      </c>
    </row>
    <row r="16" spans="2:9" ht="15" customHeight="1" x14ac:dyDescent="0.2">
      <c r="B16" t="s">
        <v>42</v>
      </c>
      <c r="C16" s="12">
        <v>45</v>
      </c>
      <c r="D16" s="8">
        <v>12.1</v>
      </c>
      <c r="E16" s="12">
        <v>38</v>
      </c>
      <c r="F16" s="8">
        <v>15.08</v>
      </c>
      <c r="G16" s="12">
        <v>7</v>
      </c>
      <c r="H16" s="8">
        <v>6.03</v>
      </c>
      <c r="I16" s="12">
        <v>0</v>
      </c>
    </row>
    <row r="17" spans="2:9" ht="15" customHeight="1" x14ac:dyDescent="0.2">
      <c r="B17" t="s">
        <v>43</v>
      </c>
      <c r="C17" s="12">
        <v>16</v>
      </c>
      <c r="D17" s="8">
        <v>4.3</v>
      </c>
      <c r="E17" s="12">
        <v>15</v>
      </c>
      <c r="F17" s="8">
        <v>5.95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17</v>
      </c>
      <c r="D18" s="8">
        <v>4.57</v>
      </c>
      <c r="E18" s="12">
        <v>10</v>
      </c>
      <c r="F18" s="8">
        <v>3.97</v>
      </c>
      <c r="G18" s="12">
        <v>6</v>
      </c>
      <c r="H18" s="8">
        <v>5.17</v>
      </c>
      <c r="I18" s="12">
        <v>0</v>
      </c>
    </row>
    <row r="19" spans="2:9" ht="15" customHeight="1" x14ac:dyDescent="0.2">
      <c r="B19" t="s">
        <v>45</v>
      </c>
      <c r="C19" s="12">
        <v>17</v>
      </c>
      <c r="D19" s="8">
        <v>4.57</v>
      </c>
      <c r="E19" s="12">
        <v>9</v>
      </c>
      <c r="F19" s="8">
        <v>3.57</v>
      </c>
      <c r="G19" s="12">
        <v>8</v>
      </c>
      <c r="H19" s="8">
        <v>6.9</v>
      </c>
      <c r="I19" s="12">
        <v>0</v>
      </c>
    </row>
    <row r="20" spans="2:9" ht="15" customHeight="1" x14ac:dyDescent="0.2">
      <c r="B20" s="9" t="s">
        <v>198</v>
      </c>
      <c r="C20" s="12">
        <f>SUM(LTBL_30404[総数／事業所数])</f>
        <v>372</v>
      </c>
      <c r="E20" s="12">
        <f>SUBTOTAL(109,LTBL_30404[個人／事業所数])</f>
        <v>252</v>
      </c>
      <c r="G20" s="12">
        <f>SUBTOTAL(109,LTBL_30404[法人／事業所数])</f>
        <v>116</v>
      </c>
      <c r="I20" s="12">
        <f>SUBTOTAL(109,LTBL_30404[法人以外の団体／事業所数])</f>
        <v>1</v>
      </c>
    </row>
    <row r="21" spans="2:9" ht="15" customHeight="1" x14ac:dyDescent="0.2">
      <c r="E21" s="11">
        <f>LTBL_30404[[#Totals],[個人／事業所数]]/LTBL_30404[[#Totals],[総数／事業所数]]</f>
        <v>0.67741935483870963</v>
      </c>
      <c r="G21" s="11">
        <f>LTBL_30404[[#Totals],[法人／事業所数]]/LTBL_30404[[#Totals],[総数／事業所数]]</f>
        <v>0.31182795698924731</v>
      </c>
      <c r="I21" s="11">
        <f>LTBL_30404[[#Totals],[法人以外の団体／事業所数]]/LTBL_30404[[#Totals],[総数／事業所数]]</f>
        <v>2.6881720430107529E-3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40</v>
      </c>
      <c r="D24" s="8">
        <v>10.75</v>
      </c>
      <c r="E24" s="12">
        <v>36</v>
      </c>
      <c r="F24" s="8">
        <v>14.29</v>
      </c>
      <c r="G24" s="12">
        <v>4</v>
      </c>
      <c r="H24" s="8">
        <v>3.45</v>
      </c>
      <c r="I24" s="12">
        <v>0</v>
      </c>
    </row>
    <row r="25" spans="2:9" ht="15" customHeight="1" x14ac:dyDescent="0.2">
      <c r="B25" t="s">
        <v>54</v>
      </c>
      <c r="C25" s="12">
        <v>38</v>
      </c>
      <c r="D25" s="8">
        <v>10.220000000000001</v>
      </c>
      <c r="E25" s="12">
        <v>25</v>
      </c>
      <c r="F25" s="8">
        <v>9.92</v>
      </c>
      <c r="G25" s="12">
        <v>13</v>
      </c>
      <c r="H25" s="8">
        <v>11.21</v>
      </c>
      <c r="I25" s="12">
        <v>0</v>
      </c>
    </row>
    <row r="26" spans="2:9" ht="15" customHeight="1" x14ac:dyDescent="0.2">
      <c r="B26" t="s">
        <v>68</v>
      </c>
      <c r="C26" s="12">
        <v>34</v>
      </c>
      <c r="D26" s="8">
        <v>9.14</v>
      </c>
      <c r="E26" s="12">
        <v>33</v>
      </c>
      <c r="F26" s="8">
        <v>13.1</v>
      </c>
      <c r="G26" s="12">
        <v>1</v>
      </c>
      <c r="H26" s="8">
        <v>0.86</v>
      </c>
      <c r="I26" s="12">
        <v>0</v>
      </c>
    </row>
    <row r="27" spans="2:9" ht="15" customHeight="1" x14ac:dyDescent="0.2">
      <c r="B27" t="s">
        <v>64</v>
      </c>
      <c r="C27" s="12">
        <v>28</v>
      </c>
      <c r="D27" s="8">
        <v>7.53</v>
      </c>
      <c r="E27" s="12">
        <v>17</v>
      </c>
      <c r="F27" s="8">
        <v>6.75</v>
      </c>
      <c r="G27" s="12">
        <v>11</v>
      </c>
      <c r="H27" s="8">
        <v>9.48</v>
      </c>
      <c r="I27" s="12">
        <v>0</v>
      </c>
    </row>
    <row r="28" spans="2:9" ht="15" customHeight="1" x14ac:dyDescent="0.2">
      <c r="B28" t="s">
        <v>62</v>
      </c>
      <c r="C28" s="12">
        <v>22</v>
      </c>
      <c r="D28" s="8">
        <v>5.91</v>
      </c>
      <c r="E28" s="12">
        <v>19</v>
      </c>
      <c r="F28" s="8">
        <v>7.54</v>
      </c>
      <c r="G28" s="12">
        <v>3</v>
      </c>
      <c r="H28" s="8">
        <v>2.59</v>
      </c>
      <c r="I28" s="12">
        <v>0</v>
      </c>
    </row>
    <row r="29" spans="2:9" ht="15" customHeight="1" x14ac:dyDescent="0.2">
      <c r="B29" t="s">
        <v>55</v>
      </c>
      <c r="C29" s="12">
        <v>17</v>
      </c>
      <c r="D29" s="8">
        <v>4.57</v>
      </c>
      <c r="E29" s="12">
        <v>14</v>
      </c>
      <c r="F29" s="8">
        <v>5.56</v>
      </c>
      <c r="G29" s="12">
        <v>3</v>
      </c>
      <c r="H29" s="8">
        <v>2.59</v>
      </c>
      <c r="I29" s="12">
        <v>0</v>
      </c>
    </row>
    <row r="30" spans="2:9" ht="15" customHeight="1" x14ac:dyDescent="0.2">
      <c r="B30" t="s">
        <v>70</v>
      </c>
      <c r="C30" s="12">
        <v>16</v>
      </c>
      <c r="D30" s="8">
        <v>4.3</v>
      </c>
      <c r="E30" s="12">
        <v>15</v>
      </c>
      <c r="F30" s="8">
        <v>5.95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56</v>
      </c>
      <c r="C31" s="12">
        <v>15</v>
      </c>
      <c r="D31" s="8">
        <v>4.03</v>
      </c>
      <c r="E31" s="12">
        <v>7</v>
      </c>
      <c r="F31" s="8">
        <v>2.78</v>
      </c>
      <c r="G31" s="12">
        <v>8</v>
      </c>
      <c r="H31" s="8">
        <v>6.9</v>
      </c>
      <c r="I31" s="12">
        <v>0</v>
      </c>
    </row>
    <row r="32" spans="2:9" ht="15" customHeight="1" x14ac:dyDescent="0.2">
      <c r="B32" t="s">
        <v>63</v>
      </c>
      <c r="C32" s="12">
        <v>15</v>
      </c>
      <c r="D32" s="8">
        <v>4.03</v>
      </c>
      <c r="E32" s="12">
        <v>11</v>
      </c>
      <c r="F32" s="8">
        <v>4.37</v>
      </c>
      <c r="G32" s="12">
        <v>4</v>
      </c>
      <c r="H32" s="8">
        <v>3.45</v>
      </c>
      <c r="I32" s="12">
        <v>0</v>
      </c>
    </row>
    <row r="33" spans="2:9" ht="15" customHeight="1" x14ac:dyDescent="0.2">
      <c r="B33" t="s">
        <v>71</v>
      </c>
      <c r="C33" s="12">
        <v>11</v>
      </c>
      <c r="D33" s="8">
        <v>2.96</v>
      </c>
      <c r="E33" s="12">
        <v>10</v>
      </c>
      <c r="F33" s="8">
        <v>3.97</v>
      </c>
      <c r="G33" s="12">
        <v>1</v>
      </c>
      <c r="H33" s="8">
        <v>0.86</v>
      </c>
      <c r="I33" s="12">
        <v>0</v>
      </c>
    </row>
    <row r="34" spans="2:9" ht="15" customHeight="1" x14ac:dyDescent="0.2">
      <c r="B34" t="s">
        <v>59</v>
      </c>
      <c r="C34" s="12">
        <v>9</v>
      </c>
      <c r="D34" s="8">
        <v>2.42</v>
      </c>
      <c r="E34" s="12">
        <v>5</v>
      </c>
      <c r="F34" s="8">
        <v>1.98</v>
      </c>
      <c r="G34" s="12">
        <v>4</v>
      </c>
      <c r="H34" s="8">
        <v>3.45</v>
      </c>
      <c r="I34" s="12">
        <v>0</v>
      </c>
    </row>
    <row r="35" spans="2:9" ht="15" customHeight="1" x14ac:dyDescent="0.2">
      <c r="B35" t="s">
        <v>66</v>
      </c>
      <c r="C35" s="12">
        <v>9</v>
      </c>
      <c r="D35" s="8">
        <v>2.42</v>
      </c>
      <c r="E35" s="12">
        <v>7</v>
      </c>
      <c r="F35" s="8">
        <v>2.78</v>
      </c>
      <c r="G35" s="12">
        <v>1</v>
      </c>
      <c r="H35" s="8">
        <v>0.86</v>
      </c>
      <c r="I35" s="12">
        <v>1</v>
      </c>
    </row>
    <row r="36" spans="2:9" ht="15" customHeight="1" x14ac:dyDescent="0.2">
      <c r="B36" t="s">
        <v>67</v>
      </c>
      <c r="C36" s="12">
        <v>9</v>
      </c>
      <c r="D36" s="8">
        <v>2.42</v>
      </c>
      <c r="E36" s="12">
        <v>4</v>
      </c>
      <c r="F36" s="8">
        <v>1.59</v>
      </c>
      <c r="G36" s="12">
        <v>5</v>
      </c>
      <c r="H36" s="8">
        <v>4.3099999999999996</v>
      </c>
      <c r="I36" s="12">
        <v>0</v>
      </c>
    </row>
    <row r="37" spans="2:9" ht="15" customHeight="1" x14ac:dyDescent="0.2">
      <c r="B37" t="s">
        <v>57</v>
      </c>
      <c r="C37" s="12">
        <v>8</v>
      </c>
      <c r="D37" s="8">
        <v>2.15</v>
      </c>
      <c r="E37" s="12">
        <v>4</v>
      </c>
      <c r="F37" s="8">
        <v>1.59</v>
      </c>
      <c r="G37" s="12">
        <v>4</v>
      </c>
      <c r="H37" s="8">
        <v>3.45</v>
      </c>
      <c r="I37" s="12">
        <v>0</v>
      </c>
    </row>
    <row r="38" spans="2:9" ht="15" customHeight="1" x14ac:dyDescent="0.2">
      <c r="B38" t="s">
        <v>61</v>
      </c>
      <c r="C38" s="12">
        <v>8</v>
      </c>
      <c r="D38" s="8">
        <v>2.15</v>
      </c>
      <c r="E38" s="12">
        <v>5</v>
      </c>
      <c r="F38" s="8">
        <v>1.98</v>
      </c>
      <c r="G38" s="12">
        <v>3</v>
      </c>
      <c r="H38" s="8">
        <v>2.59</v>
      </c>
      <c r="I38" s="12">
        <v>0</v>
      </c>
    </row>
    <row r="39" spans="2:9" ht="15" customHeight="1" x14ac:dyDescent="0.2">
      <c r="B39" t="s">
        <v>82</v>
      </c>
      <c r="C39" s="12">
        <v>6</v>
      </c>
      <c r="D39" s="8">
        <v>1.61</v>
      </c>
      <c r="E39" s="12">
        <v>3</v>
      </c>
      <c r="F39" s="8">
        <v>1.19</v>
      </c>
      <c r="G39" s="12">
        <v>3</v>
      </c>
      <c r="H39" s="8">
        <v>2.59</v>
      </c>
      <c r="I39" s="12">
        <v>0</v>
      </c>
    </row>
    <row r="40" spans="2:9" ht="15" customHeight="1" x14ac:dyDescent="0.2">
      <c r="B40" t="s">
        <v>81</v>
      </c>
      <c r="C40" s="12">
        <v>6</v>
      </c>
      <c r="D40" s="8">
        <v>1.61</v>
      </c>
      <c r="E40" s="12">
        <v>6</v>
      </c>
      <c r="F40" s="8">
        <v>2.38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84</v>
      </c>
      <c r="C41" s="12">
        <v>6</v>
      </c>
      <c r="D41" s="8">
        <v>1.61</v>
      </c>
      <c r="E41" s="12">
        <v>4</v>
      </c>
      <c r="F41" s="8">
        <v>1.59</v>
      </c>
      <c r="G41" s="12">
        <v>1</v>
      </c>
      <c r="H41" s="8">
        <v>0.86</v>
      </c>
      <c r="I41" s="12">
        <v>0</v>
      </c>
    </row>
    <row r="42" spans="2:9" ht="15" customHeight="1" x14ac:dyDescent="0.2">
      <c r="B42" t="s">
        <v>72</v>
      </c>
      <c r="C42" s="12">
        <v>6</v>
      </c>
      <c r="D42" s="8">
        <v>1.61</v>
      </c>
      <c r="E42" s="12">
        <v>0</v>
      </c>
      <c r="F42" s="8">
        <v>0</v>
      </c>
      <c r="G42" s="12">
        <v>5</v>
      </c>
      <c r="H42" s="8">
        <v>4.3099999999999996</v>
      </c>
      <c r="I42" s="12">
        <v>0</v>
      </c>
    </row>
    <row r="43" spans="2:9" ht="15" customHeight="1" x14ac:dyDescent="0.2">
      <c r="B43" t="s">
        <v>73</v>
      </c>
      <c r="C43" s="12">
        <v>6</v>
      </c>
      <c r="D43" s="8">
        <v>1.61</v>
      </c>
      <c r="E43" s="12">
        <v>5</v>
      </c>
      <c r="F43" s="8">
        <v>1.98</v>
      </c>
      <c r="G43" s="12">
        <v>1</v>
      </c>
      <c r="H43" s="8">
        <v>0.86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120</v>
      </c>
      <c r="C47" s="12">
        <v>18</v>
      </c>
      <c r="D47" s="8">
        <v>4.84</v>
      </c>
      <c r="E47" s="12">
        <v>16</v>
      </c>
      <c r="F47" s="8">
        <v>6.35</v>
      </c>
      <c r="G47" s="12">
        <v>2</v>
      </c>
      <c r="H47" s="8">
        <v>1.72</v>
      </c>
      <c r="I47" s="12">
        <v>0</v>
      </c>
    </row>
    <row r="48" spans="2:9" ht="15" customHeight="1" x14ac:dyDescent="0.2">
      <c r="B48" t="s">
        <v>105</v>
      </c>
      <c r="C48" s="12">
        <v>16</v>
      </c>
      <c r="D48" s="8">
        <v>4.3</v>
      </c>
      <c r="E48" s="12">
        <v>9</v>
      </c>
      <c r="F48" s="8">
        <v>3.57</v>
      </c>
      <c r="G48" s="12">
        <v>7</v>
      </c>
      <c r="H48" s="8">
        <v>6.03</v>
      </c>
      <c r="I48" s="12">
        <v>0</v>
      </c>
    </row>
    <row r="49" spans="2:9" ht="15" customHeight="1" x14ac:dyDescent="0.2">
      <c r="B49" t="s">
        <v>119</v>
      </c>
      <c r="C49" s="12">
        <v>16</v>
      </c>
      <c r="D49" s="8">
        <v>4.3</v>
      </c>
      <c r="E49" s="12">
        <v>16</v>
      </c>
      <c r="F49" s="8">
        <v>6.35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118</v>
      </c>
      <c r="C50" s="12">
        <v>14</v>
      </c>
      <c r="D50" s="8">
        <v>3.76</v>
      </c>
      <c r="E50" s="12">
        <v>14</v>
      </c>
      <c r="F50" s="8">
        <v>5.56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137</v>
      </c>
      <c r="C51" s="12">
        <v>11</v>
      </c>
      <c r="D51" s="8">
        <v>2.96</v>
      </c>
      <c r="E51" s="12">
        <v>10</v>
      </c>
      <c r="F51" s="8">
        <v>3.97</v>
      </c>
      <c r="G51" s="12">
        <v>1</v>
      </c>
      <c r="H51" s="8">
        <v>0.86</v>
      </c>
      <c r="I51" s="12">
        <v>0</v>
      </c>
    </row>
    <row r="52" spans="2:9" ht="15" customHeight="1" x14ac:dyDescent="0.2">
      <c r="B52" t="s">
        <v>133</v>
      </c>
      <c r="C52" s="12">
        <v>9</v>
      </c>
      <c r="D52" s="8">
        <v>2.42</v>
      </c>
      <c r="E52" s="12">
        <v>4</v>
      </c>
      <c r="F52" s="8">
        <v>1.59</v>
      </c>
      <c r="G52" s="12">
        <v>5</v>
      </c>
      <c r="H52" s="8">
        <v>4.3099999999999996</v>
      </c>
      <c r="I52" s="12">
        <v>0</v>
      </c>
    </row>
    <row r="53" spans="2:9" ht="15" customHeight="1" x14ac:dyDescent="0.2">
      <c r="B53" t="s">
        <v>125</v>
      </c>
      <c r="C53" s="12">
        <v>8</v>
      </c>
      <c r="D53" s="8">
        <v>2.15</v>
      </c>
      <c r="E53" s="12">
        <v>5</v>
      </c>
      <c r="F53" s="8">
        <v>1.98</v>
      </c>
      <c r="G53" s="12">
        <v>3</v>
      </c>
      <c r="H53" s="8">
        <v>2.59</v>
      </c>
      <c r="I53" s="12">
        <v>0</v>
      </c>
    </row>
    <row r="54" spans="2:9" ht="15" customHeight="1" x14ac:dyDescent="0.2">
      <c r="B54" t="s">
        <v>130</v>
      </c>
      <c r="C54" s="12">
        <v>8</v>
      </c>
      <c r="D54" s="8">
        <v>2.15</v>
      </c>
      <c r="E54" s="12">
        <v>4</v>
      </c>
      <c r="F54" s="8">
        <v>1.59</v>
      </c>
      <c r="G54" s="12">
        <v>4</v>
      </c>
      <c r="H54" s="8">
        <v>3.45</v>
      </c>
      <c r="I54" s="12">
        <v>0</v>
      </c>
    </row>
    <row r="55" spans="2:9" ht="15" customHeight="1" x14ac:dyDescent="0.2">
      <c r="B55" t="s">
        <v>122</v>
      </c>
      <c r="C55" s="12">
        <v>8</v>
      </c>
      <c r="D55" s="8">
        <v>2.15</v>
      </c>
      <c r="E55" s="12">
        <v>8</v>
      </c>
      <c r="F55" s="8">
        <v>3.17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180</v>
      </c>
      <c r="C56" s="12">
        <v>7</v>
      </c>
      <c r="D56" s="8">
        <v>1.88</v>
      </c>
      <c r="E56" s="12">
        <v>4</v>
      </c>
      <c r="F56" s="8">
        <v>1.59</v>
      </c>
      <c r="G56" s="12">
        <v>3</v>
      </c>
      <c r="H56" s="8">
        <v>2.59</v>
      </c>
      <c r="I56" s="12">
        <v>0</v>
      </c>
    </row>
    <row r="57" spans="2:9" ht="15" customHeight="1" x14ac:dyDescent="0.2">
      <c r="B57" t="s">
        <v>136</v>
      </c>
      <c r="C57" s="12">
        <v>7</v>
      </c>
      <c r="D57" s="8">
        <v>1.88</v>
      </c>
      <c r="E57" s="12">
        <v>7</v>
      </c>
      <c r="F57" s="8">
        <v>2.78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107</v>
      </c>
      <c r="C58" s="12">
        <v>7</v>
      </c>
      <c r="D58" s="8">
        <v>1.88</v>
      </c>
      <c r="E58" s="12">
        <v>6</v>
      </c>
      <c r="F58" s="8">
        <v>2.38</v>
      </c>
      <c r="G58" s="12">
        <v>1</v>
      </c>
      <c r="H58" s="8">
        <v>0.86</v>
      </c>
      <c r="I58" s="12">
        <v>0</v>
      </c>
    </row>
    <row r="59" spans="2:9" ht="15" customHeight="1" x14ac:dyDescent="0.2">
      <c r="B59" t="s">
        <v>115</v>
      </c>
      <c r="C59" s="12">
        <v>7</v>
      </c>
      <c r="D59" s="8">
        <v>1.88</v>
      </c>
      <c r="E59" s="12">
        <v>6</v>
      </c>
      <c r="F59" s="8">
        <v>2.38</v>
      </c>
      <c r="G59" s="12">
        <v>1</v>
      </c>
      <c r="H59" s="8">
        <v>0.86</v>
      </c>
      <c r="I59" s="12">
        <v>0</v>
      </c>
    </row>
    <row r="60" spans="2:9" ht="15" customHeight="1" x14ac:dyDescent="0.2">
      <c r="B60" t="s">
        <v>116</v>
      </c>
      <c r="C60" s="12">
        <v>7</v>
      </c>
      <c r="D60" s="8">
        <v>1.88</v>
      </c>
      <c r="E60" s="12">
        <v>7</v>
      </c>
      <c r="F60" s="8">
        <v>2.78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121</v>
      </c>
      <c r="C61" s="12">
        <v>7</v>
      </c>
      <c r="D61" s="8">
        <v>1.88</v>
      </c>
      <c r="E61" s="12">
        <v>7</v>
      </c>
      <c r="F61" s="8">
        <v>2.78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108</v>
      </c>
      <c r="C62" s="12">
        <v>6</v>
      </c>
      <c r="D62" s="8">
        <v>1.61</v>
      </c>
      <c r="E62" s="12">
        <v>6</v>
      </c>
      <c r="F62" s="8">
        <v>2.38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111</v>
      </c>
      <c r="C63" s="12">
        <v>6</v>
      </c>
      <c r="D63" s="8">
        <v>1.61</v>
      </c>
      <c r="E63" s="12">
        <v>4</v>
      </c>
      <c r="F63" s="8">
        <v>1.59</v>
      </c>
      <c r="G63" s="12">
        <v>2</v>
      </c>
      <c r="H63" s="8">
        <v>1.72</v>
      </c>
      <c r="I63" s="12">
        <v>0</v>
      </c>
    </row>
    <row r="64" spans="2:9" ht="15" customHeight="1" x14ac:dyDescent="0.2">
      <c r="B64" t="s">
        <v>114</v>
      </c>
      <c r="C64" s="12">
        <v>6</v>
      </c>
      <c r="D64" s="8">
        <v>1.61</v>
      </c>
      <c r="E64" s="12">
        <v>2</v>
      </c>
      <c r="F64" s="8">
        <v>0.79</v>
      </c>
      <c r="G64" s="12">
        <v>4</v>
      </c>
      <c r="H64" s="8">
        <v>3.45</v>
      </c>
      <c r="I64" s="12">
        <v>0</v>
      </c>
    </row>
    <row r="65" spans="2:9" ht="15" customHeight="1" x14ac:dyDescent="0.2">
      <c r="B65" t="s">
        <v>123</v>
      </c>
      <c r="C65" s="12">
        <v>6</v>
      </c>
      <c r="D65" s="8">
        <v>1.61</v>
      </c>
      <c r="E65" s="12">
        <v>6</v>
      </c>
      <c r="F65" s="8">
        <v>2.38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124</v>
      </c>
      <c r="C66" s="12">
        <v>6</v>
      </c>
      <c r="D66" s="8">
        <v>1.61</v>
      </c>
      <c r="E66" s="12">
        <v>5</v>
      </c>
      <c r="F66" s="8">
        <v>1.98</v>
      </c>
      <c r="G66" s="12">
        <v>1</v>
      </c>
      <c r="H66" s="8">
        <v>0.86</v>
      </c>
      <c r="I66" s="12">
        <v>0</v>
      </c>
    </row>
    <row r="68" spans="2:9" ht="15" customHeight="1" x14ac:dyDescent="0.2">
      <c r="B6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D162-4ADC-4B36-9A19-C44E10865FC1}">
  <sheetPr>
    <pageSetUpPr fitToPage="1"/>
  </sheetPr>
  <dimension ref="A1:I726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103</v>
      </c>
      <c r="B1" s="3" t="s">
        <v>104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52</v>
      </c>
      <c r="I1" s="7" t="s">
        <v>53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68</v>
      </c>
      <c r="C3" s="4">
        <v>2964</v>
      </c>
      <c r="D3" s="8">
        <v>10.59</v>
      </c>
      <c r="E3" s="4">
        <v>2769</v>
      </c>
      <c r="F3" s="8">
        <v>15.01</v>
      </c>
      <c r="G3" s="4">
        <v>195</v>
      </c>
      <c r="H3" s="8">
        <v>2.12</v>
      </c>
      <c r="I3" s="4">
        <v>0</v>
      </c>
    </row>
    <row r="4" spans="1:9" x14ac:dyDescent="0.2">
      <c r="A4" s="2">
        <v>2</v>
      </c>
      <c r="B4" s="1" t="s">
        <v>69</v>
      </c>
      <c r="C4" s="4">
        <v>2711</v>
      </c>
      <c r="D4" s="8">
        <v>9.69</v>
      </c>
      <c r="E4" s="4">
        <v>2467</v>
      </c>
      <c r="F4" s="8">
        <v>13.37</v>
      </c>
      <c r="G4" s="4">
        <v>241</v>
      </c>
      <c r="H4" s="8">
        <v>2.63</v>
      </c>
      <c r="I4" s="4">
        <v>2</v>
      </c>
    </row>
    <row r="5" spans="1:9" x14ac:dyDescent="0.2">
      <c r="A5" s="2">
        <v>3</v>
      </c>
      <c r="B5" s="1" t="s">
        <v>64</v>
      </c>
      <c r="C5" s="4">
        <v>2322</v>
      </c>
      <c r="D5" s="8">
        <v>8.3000000000000007</v>
      </c>
      <c r="E5" s="4">
        <v>1614</v>
      </c>
      <c r="F5" s="8">
        <v>8.75</v>
      </c>
      <c r="G5" s="4">
        <v>706</v>
      </c>
      <c r="H5" s="8">
        <v>7.69</v>
      </c>
      <c r="I5" s="4">
        <v>1</v>
      </c>
    </row>
    <row r="6" spans="1:9" x14ac:dyDescent="0.2">
      <c r="A6" s="2">
        <v>4</v>
      </c>
      <c r="B6" s="1" t="s">
        <v>65</v>
      </c>
      <c r="C6" s="4">
        <v>1998</v>
      </c>
      <c r="D6" s="8">
        <v>7.14</v>
      </c>
      <c r="E6" s="4">
        <v>1196</v>
      </c>
      <c r="F6" s="8">
        <v>6.48</v>
      </c>
      <c r="G6" s="4">
        <v>796</v>
      </c>
      <c r="H6" s="8">
        <v>8.67</v>
      </c>
      <c r="I6" s="4">
        <v>6</v>
      </c>
    </row>
    <row r="7" spans="1:9" x14ac:dyDescent="0.2">
      <c r="A7" s="2">
        <v>5</v>
      </c>
      <c r="B7" s="1" t="s">
        <v>54</v>
      </c>
      <c r="C7" s="4">
        <v>1743</v>
      </c>
      <c r="D7" s="8">
        <v>6.23</v>
      </c>
      <c r="E7" s="4">
        <v>766</v>
      </c>
      <c r="F7" s="8">
        <v>4.1500000000000004</v>
      </c>
      <c r="G7" s="4">
        <v>977</v>
      </c>
      <c r="H7" s="8">
        <v>10.64</v>
      </c>
      <c r="I7" s="4">
        <v>0</v>
      </c>
    </row>
    <row r="8" spans="1:9" x14ac:dyDescent="0.2">
      <c r="A8" s="2">
        <v>6</v>
      </c>
      <c r="B8" s="1" t="s">
        <v>62</v>
      </c>
      <c r="C8" s="4">
        <v>1729</v>
      </c>
      <c r="D8" s="8">
        <v>6.18</v>
      </c>
      <c r="E8" s="4">
        <v>1443</v>
      </c>
      <c r="F8" s="8">
        <v>7.82</v>
      </c>
      <c r="G8" s="4">
        <v>273</v>
      </c>
      <c r="H8" s="8">
        <v>2.97</v>
      </c>
      <c r="I8" s="4">
        <v>12</v>
      </c>
    </row>
    <row r="9" spans="1:9" x14ac:dyDescent="0.2">
      <c r="A9" s="2">
        <v>7</v>
      </c>
      <c r="B9" s="1" t="s">
        <v>70</v>
      </c>
      <c r="C9" s="4">
        <v>1064</v>
      </c>
      <c r="D9" s="8">
        <v>3.8</v>
      </c>
      <c r="E9" s="4">
        <v>776</v>
      </c>
      <c r="F9" s="8">
        <v>4.21</v>
      </c>
      <c r="G9" s="4">
        <v>164</v>
      </c>
      <c r="H9" s="8">
        <v>1.79</v>
      </c>
      <c r="I9" s="4">
        <v>3</v>
      </c>
    </row>
    <row r="10" spans="1:9" x14ac:dyDescent="0.2">
      <c r="A10" s="2">
        <v>8</v>
      </c>
      <c r="B10" s="1" t="s">
        <v>71</v>
      </c>
      <c r="C10" s="4">
        <v>1029</v>
      </c>
      <c r="D10" s="8">
        <v>3.68</v>
      </c>
      <c r="E10" s="4">
        <v>967</v>
      </c>
      <c r="F10" s="8">
        <v>5.24</v>
      </c>
      <c r="G10" s="4">
        <v>62</v>
      </c>
      <c r="H10" s="8">
        <v>0.68</v>
      </c>
      <c r="I10" s="4">
        <v>0</v>
      </c>
    </row>
    <row r="11" spans="1:9" x14ac:dyDescent="0.2">
      <c r="A11" s="2">
        <v>9</v>
      </c>
      <c r="B11" s="1" t="s">
        <v>55</v>
      </c>
      <c r="C11" s="4">
        <v>1012</v>
      </c>
      <c r="D11" s="8">
        <v>3.62</v>
      </c>
      <c r="E11" s="4">
        <v>691</v>
      </c>
      <c r="F11" s="8">
        <v>3.75</v>
      </c>
      <c r="G11" s="4">
        <v>321</v>
      </c>
      <c r="H11" s="8">
        <v>3.5</v>
      </c>
      <c r="I11" s="4">
        <v>0</v>
      </c>
    </row>
    <row r="12" spans="1:9" x14ac:dyDescent="0.2">
      <c r="A12" s="2">
        <v>10</v>
      </c>
      <c r="B12" s="1" t="s">
        <v>63</v>
      </c>
      <c r="C12" s="4">
        <v>983</v>
      </c>
      <c r="D12" s="8">
        <v>3.51</v>
      </c>
      <c r="E12" s="4">
        <v>773</v>
      </c>
      <c r="F12" s="8">
        <v>4.1900000000000004</v>
      </c>
      <c r="G12" s="4">
        <v>210</v>
      </c>
      <c r="H12" s="8">
        <v>2.29</v>
      </c>
      <c r="I12" s="4">
        <v>0</v>
      </c>
    </row>
    <row r="13" spans="1:9" x14ac:dyDescent="0.2">
      <c r="A13" s="2">
        <v>11</v>
      </c>
      <c r="B13" s="1" t="s">
        <v>56</v>
      </c>
      <c r="C13" s="4">
        <v>835</v>
      </c>
      <c r="D13" s="8">
        <v>2.98</v>
      </c>
      <c r="E13" s="4">
        <v>398</v>
      </c>
      <c r="F13" s="8">
        <v>2.16</v>
      </c>
      <c r="G13" s="4">
        <v>437</v>
      </c>
      <c r="H13" s="8">
        <v>4.76</v>
      </c>
      <c r="I13" s="4">
        <v>0</v>
      </c>
    </row>
    <row r="14" spans="1:9" x14ac:dyDescent="0.2">
      <c r="A14" s="2">
        <v>12</v>
      </c>
      <c r="B14" s="1" t="s">
        <v>61</v>
      </c>
      <c r="C14" s="4">
        <v>699</v>
      </c>
      <c r="D14" s="8">
        <v>2.5</v>
      </c>
      <c r="E14" s="4">
        <v>485</v>
      </c>
      <c r="F14" s="8">
        <v>2.63</v>
      </c>
      <c r="G14" s="4">
        <v>214</v>
      </c>
      <c r="H14" s="8">
        <v>2.33</v>
      </c>
      <c r="I14" s="4">
        <v>0</v>
      </c>
    </row>
    <row r="15" spans="1:9" x14ac:dyDescent="0.2">
      <c r="A15" s="2">
        <v>13</v>
      </c>
      <c r="B15" s="1" t="s">
        <v>66</v>
      </c>
      <c r="C15" s="4">
        <v>623</v>
      </c>
      <c r="D15" s="8">
        <v>2.23</v>
      </c>
      <c r="E15" s="4">
        <v>441</v>
      </c>
      <c r="F15" s="8">
        <v>2.39</v>
      </c>
      <c r="G15" s="4">
        <v>181</v>
      </c>
      <c r="H15" s="8">
        <v>1.97</v>
      </c>
      <c r="I15" s="4">
        <v>1</v>
      </c>
    </row>
    <row r="16" spans="1:9" x14ac:dyDescent="0.2">
      <c r="A16" s="2">
        <v>14</v>
      </c>
      <c r="B16" s="1" t="s">
        <v>67</v>
      </c>
      <c r="C16" s="4">
        <v>559</v>
      </c>
      <c r="D16" s="8">
        <v>2</v>
      </c>
      <c r="E16" s="4">
        <v>282</v>
      </c>
      <c r="F16" s="8">
        <v>1.53</v>
      </c>
      <c r="G16" s="4">
        <v>263</v>
      </c>
      <c r="H16" s="8">
        <v>2.87</v>
      </c>
      <c r="I16" s="4">
        <v>1</v>
      </c>
    </row>
    <row r="17" spans="1:9" x14ac:dyDescent="0.2">
      <c r="A17" s="2">
        <v>15</v>
      </c>
      <c r="B17" s="1" t="s">
        <v>73</v>
      </c>
      <c r="C17" s="4">
        <v>490</v>
      </c>
      <c r="D17" s="8">
        <v>1.75</v>
      </c>
      <c r="E17" s="4">
        <v>428</v>
      </c>
      <c r="F17" s="8">
        <v>2.3199999999999998</v>
      </c>
      <c r="G17" s="4">
        <v>62</v>
      </c>
      <c r="H17" s="8">
        <v>0.68</v>
      </c>
      <c r="I17" s="4">
        <v>0</v>
      </c>
    </row>
    <row r="18" spans="1:9" x14ac:dyDescent="0.2">
      <c r="A18" s="2">
        <v>16</v>
      </c>
      <c r="B18" s="1" t="s">
        <v>72</v>
      </c>
      <c r="C18" s="4">
        <v>411</v>
      </c>
      <c r="D18" s="8">
        <v>1.47</v>
      </c>
      <c r="E18" s="4">
        <v>4</v>
      </c>
      <c r="F18" s="8">
        <v>0.02</v>
      </c>
      <c r="G18" s="4">
        <v>335</v>
      </c>
      <c r="H18" s="8">
        <v>3.65</v>
      </c>
      <c r="I18" s="4">
        <v>3</v>
      </c>
    </row>
    <row r="19" spans="1:9" x14ac:dyDescent="0.2">
      <c r="A19" s="2">
        <v>17</v>
      </c>
      <c r="B19" s="1" t="s">
        <v>58</v>
      </c>
      <c r="C19" s="4">
        <v>386</v>
      </c>
      <c r="D19" s="8">
        <v>1.38</v>
      </c>
      <c r="E19" s="4">
        <v>236</v>
      </c>
      <c r="F19" s="8">
        <v>1.28</v>
      </c>
      <c r="G19" s="4">
        <v>150</v>
      </c>
      <c r="H19" s="8">
        <v>1.63</v>
      </c>
      <c r="I19" s="4">
        <v>0</v>
      </c>
    </row>
    <row r="20" spans="1:9" x14ac:dyDescent="0.2">
      <c r="A20" s="2">
        <v>18</v>
      </c>
      <c r="B20" s="1" t="s">
        <v>57</v>
      </c>
      <c r="C20" s="4">
        <v>363</v>
      </c>
      <c r="D20" s="8">
        <v>1.3</v>
      </c>
      <c r="E20" s="4">
        <v>177</v>
      </c>
      <c r="F20" s="8">
        <v>0.96</v>
      </c>
      <c r="G20" s="4">
        <v>185</v>
      </c>
      <c r="H20" s="8">
        <v>2.02</v>
      </c>
      <c r="I20" s="4">
        <v>1</v>
      </c>
    </row>
    <row r="21" spans="1:9" x14ac:dyDescent="0.2">
      <c r="A21" s="2">
        <v>19</v>
      </c>
      <c r="B21" s="1" t="s">
        <v>59</v>
      </c>
      <c r="C21" s="4">
        <v>357</v>
      </c>
      <c r="D21" s="8">
        <v>1.28</v>
      </c>
      <c r="E21" s="4">
        <v>102</v>
      </c>
      <c r="F21" s="8">
        <v>0.55000000000000004</v>
      </c>
      <c r="G21" s="4">
        <v>255</v>
      </c>
      <c r="H21" s="8">
        <v>2.78</v>
      </c>
      <c r="I21" s="4">
        <v>0</v>
      </c>
    </row>
    <row r="22" spans="1:9" x14ac:dyDescent="0.2">
      <c r="A22" s="2">
        <v>20</v>
      </c>
      <c r="B22" s="1" t="s">
        <v>60</v>
      </c>
      <c r="C22" s="4">
        <v>355</v>
      </c>
      <c r="D22" s="8">
        <v>1.27</v>
      </c>
      <c r="E22" s="4">
        <v>150</v>
      </c>
      <c r="F22" s="8">
        <v>0.81</v>
      </c>
      <c r="G22" s="4">
        <v>205</v>
      </c>
      <c r="H22" s="8">
        <v>2.23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65</v>
      </c>
      <c r="C25" s="4">
        <v>944</v>
      </c>
      <c r="D25" s="8">
        <v>10.42</v>
      </c>
      <c r="E25" s="4">
        <v>455</v>
      </c>
      <c r="F25" s="8">
        <v>9.26</v>
      </c>
      <c r="G25" s="4">
        <v>488</v>
      </c>
      <c r="H25" s="8">
        <v>11.89</v>
      </c>
      <c r="I25" s="4">
        <v>1</v>
      </c>
    </row>
    <row r="26" spans="1:9" x14ac:dyDescent="0.2">
      <c r="A26" s="2">
        <v>2</v>
      </c>
      <c r="B26" s="1" t="s">
        <v>69</v>
      </c>
      <c r="C26" s="4">
        <v>866</v>
      </c>
      <c r="D26" s="8">
        <v>9.56</v>
      </c>
      <c r="E26" s="4">
        <v>754</v>
      </c>
      <c r="F26" s="8">
        <v>15.34</v>
      </c>
      <c r="G26" s="4">
        <v>111</v>
      </c>
      <c r="H26" s="8">
        <v>2.71</v>
      </c>
      <c r="I26" s="4">
        <v>1</v>
      </c>
    </row>
    <row r="27" spans="1:9" x14ac:dyDescent="0.2">
      <c r="A27" s="2">
        <v>3</v>
      </c>
      <c r="B27" s="1" t="s">
        <v>68</v>
      </c>
      <c r="C27" s="4">
        <v>829</v>
      </c>
      <c r="D27" s="8">
        <v>9.15</v>
      </c>
      <c r="E27" s="4">
        <v>750</v>
      </c>
      <c r="F27" s="8">
        <v>15.26</v>
      </c>
      <c r="G27" s="4">
        <v>79</v>
      </c>
      <c r="H27" s="8">
        <v>1.93</v>
      </c>
      <c r="I27" s="4">
        <v>0</v>
      </c>
    </row>
    <row r="28" spans="1:9" x14ac:dyDescent="0.2">
      <c r="A28" s="2">
        <v>4</v>
      </c>
      <c r="B28" s="1" t="s">
        <v>64</v>
      </c>
      <c r="C28" s="4">
        <v>624</v>
      </c>
      <c r="D28" s="8">
        <v>6.89</v>
      </c>
      <c r="E28" s="4">
        <v>389</v>
      </c>
      <c r="F28" s="8">
        <v>7.91</v>
      </c>
      <c r="G28" s="4">
        <v>235</v>
      </c>
      <c r="H28" s="8">
        <v>5.73</v>
      </c>
      <c r="I28" s="4">
        <v>0</v>
      </c>
    </row>
    <row r="29" spans="1:9" x14ac:dyDescent="0.2">
      <c r="A29" s="2">
        <v>5</v>
      </c>
      <c r="B29" s="1" t="s">
        <v>54</v>
      </c>
      <c r="C29" s="4">
        <v>442</v>
      </c>
      <c r="D29" s="8">
        <v>4.88</v>
      </c>
      <c r="E29" s="4">
        <v>80</v>
      </c>
      <c r="F29" s="8">
        <v>1.63</v>
      </c>
      <c r="G29" s="4">
        <v>362</v>
      </c>
      <c r="H29" s="8">
        <v>8.82</v>
      </c>
      <c r="I29" s="4">
        <v>0</v>
      </c>
    </row>
    <row r="30" spans="1:9" x14ac:dyDescent="0.2">
      <c r="A30" s="2">
        <v>6</v>
      </c>
      <c r="B30" s="1" t="s">
        <v>62</v>
      </c>
      <c r="C30" s="4">
        <v>403</v>
      </c>
      <c r="D30" s="8">
        <v>4.45</v>
      </c>
      <c r="E30" s="4">
        <v>305</v>
      </c>
      <c r="F30" s="8">
        <v>6.2</v>
      </c>
      <c r="G30" s="4">
        <v>97</v>
      </c>
      <c r="H30" s="8">
        <v>2.36</v>
      </c>
      <c r="I30" s="4">
        <v>1</v>
      </c>
    </row>
    <row r="31" spans="1:9" x14ac:dyDescent="0.2">
      <c r="A31" s="2">
        <v>7</v>
      </c>
      <c r="B31" s="1" t="s">
        <v>71</v>
      </c>
      <c r="C31" s="4">
        <v>374</v>
      </c>
      <c r="D31" s="8">
        <v>4.13</v>
      </c>
      <c r="E31" s="4">
        <v>351</v>
      </c>
      <c r="F31" s="8">
        <v>7.14</v>
      </c>
      <c r="G31" s="4">
        <v>23</v>
      </c>
      <c r="H31" s="8">
        <v>0.56000000000000005</v>
      </c>
      <c r="I31" s="4">
        <v>0</v>
      </c>
    </row>
    <row r="32" spans="1:9" x14ac:dyDescent="0.2">
      <c r="A32" s="2">
        <v>8</v>
      </c>
      <c r="B32" s="1" t="s">
        <v>66</v>
      </c>
      <c r="C32" s="4">
        <v>313</v>
      </c>
      <c r="D32" s="8">
        <v>3.46</v>
      </c>
      <c r="E32" s="4">
        <v>192</v>
      </c>
      <c r="F32" s="8">
        <v>3.91</v>
      </c>
      <c r="G32" s="4">
        <v>121</v>
      </c>
      <c r="H32" s="8">
        <v>2.95</v>
      </c>
      <c r="I32" s="4">
        <v>0</v>
      </c>
    </row>
    <row r="33" spans="1:9" x14ac:dyDescent="0.2">
      <c r="A33" s="2">
        <v>9</v>
      </c>
      <c r="B33" s="1" t="s">
        <v>56</v>
      </c>
      <c r="C33" s="4">
        <v>301</v>
      </c>
      <c r="D33" s="8">
        <v>3.32</v>
      </c>
      <c r="E33" s="4">
        <v>78</v>
      </c>
      <c r="F33" s="8">
        <v>1.59</v>
      </c>
      <c r="G33" s="4">
        <v>223</v>
      </c>
      <c r="H33" s="8">
        <v>5.44</v>
      </c>
      <c r="I33" s="4">
        <v>0</v>
      </c>
    </row>
    <row r="34" spans="1:9" x14ac:dyDescent="0.2">
      <c r="A34" s="2">
        <v>10</v>
      </c>
      <c r="B34" s="1" t="s">
        <v>63</v>
      </c>
      <c r="C34" s="4">
        <v>300</v>
      </c>
      <c r="D34" s="8">
        <v>3.31</v>
      </c>
      <c r="E34" s="4">
        <v>219</v>
      </c>
      <c r="F34" s="8">
        <v>4.45</v>
      </c>
      <c r="G34" s="4">
        <v>81</v>
      </c>
      <c r="H34" s="8">
        <v>1.97</v>
      </c>
      <c r="I34" s="4">
        <v>0</v>
      </c>
    </row>
    <row r="35" spans="1:9" x14ac:dyDescent="0.2">
      <c r="A35" s="2">
        <v>11</v>
      </c>
      <c r="B35" s="1" t="s">
        <v>70</v>
      </c>
      <c r="C35" s="4">
        <v>286</v>
      </c>
      <c r="D35" s="8">
        <v>3.16</v>
      </c>
      <c r="E35" s="4">
        <v>199</v>
      </c>
      <c r="F35" s="8">
        <v>4.05</v>
      </c>
      <c r="G35" s="4">
        <v>82</v>
      </c>
      <c r="H35" s="8">
        <v>2</v>
      </c>
      <c r="I35" s="4">
        <v>1</v>
      </c>
    </row>
    <row r="36" spans="1:9" x14ac:dyDescent="0.2">
      <c r="A36" s="2">
        <v>12</v>
      </c>
      <c r="B36" s="1" t="s">
        <v>55</v>
      </c>
      <c r="C36" s="4">
        <v>246</v>
      </c>
      <c r="D36" s="8">
        <v>2.72</v>
      </c>
      <c r="E36" s="4">
        <v>93</v>
      </c>
      <c r="F36" s="8">
        <v>1.89</v>
      </c>
      <c r="G36" s="4">
        <v>153</v>
      </c>
      <c r="H36" s="8">
        <v>3.73</v>
      </c>
      <c r="I36" s="4">
        <v>0</v>
      </c>
    </row>
    <row r="37" spans="1:9" x14ac:dyDescent="0.2">
      <c r="A37" s="2">
        <v>13</v>
      </c>
      <c r="B37" s="1" t="s">
        <v>67</v>
      </c>
      <c r="C37" s="4">
        <v>221</v>
      </c>
      <c r="D37" s="8">
        <v>2.44</v>
      </c>
      <c r="E37" s="4">
        <v>78</v>
      </c>
      <c r="F37" s="8">
        <v>1.59</v>
      </c>
      <c r="G37" s="4">
        <v>139</v>
      </c>
      <c r="H37" s="8">
        <v>3.39</v>
      </c>
      <c r="I37" s="4">
        <v>1</v>
      </c>
    </row>
    <row r="38" spans="1:9" x14ac:dyDescent="0.2">
      <c r="A38" s="2">
        <v>14</v>
      </c>
      <c r="B38" s="1" t="s">
        <v>61</v>
      </c>
      <c r="C38" s="4">
        <v>190</v>
      </c>
      <c r="D38" s="8">
        <v>2.1</v>
      </c>
      <c r="E38" s="4">
        <v>90</v>
      </c>
      <c r="F38" s="8">
        <v>1.83</v>
      </c>
      <c r="G38" s="4">
        <v>100</v>
      </c>
      <c r="H38" s="8">
        <v>2.44</v>
      </c>
      <c r="I38" s="4">
        <v>0</v>
      </c>
    </row>
    <row r="39" spans="1:9" x14ac:dyDescent="0.2">
      <c r="A39" s="2">
        <v>15</v>
      </c>
      <c r="B39" s="1" t="s">
        <v>73</v>
      </c>
      <c r="C39" s="4">
        <v>174</v>
      </c>
      <c r="D39" s="8">
        <v>1.92</v>
      </c>
      <c r="E39" s="4">
        <v>141</v>
      </c>
      <c r="F39" s="8">
        <v>2.87</v>
      </c>
      <c r="G39" s="4">
        <v>33</v>
      </c>
      <c r="H39" s="8">
        <v>0.8</v>
      </c>
      <c r="I39" s="4">
        <v>0</v>
      </c>
    </row>
    <row r="40" spans="1:9" x14ac:dyDescent="0.2">
      <c r="A40" s="2">
        <v>16</v>
      </c>
      <c r="B40" s="1" t="s">
        <v>74</v>
      </c>
      <c r="C40" s="4">
        <v>146</v>
      </c>
      <c r="D40" s="8">
        <v>1.61</v>
      </c>
      <c r="E40" s="4">
        <v>93</v>
      </c>
      <c r="F40" s="8">
        <v>1.89</v>
      </c>
      <c r="G40" s="4">
        <v>53</v>
      </c>
      <c r="H40" s="8">
        <v>1.29</v>
      </c>
      <c r="I40" s="4">
        <v>0</v>
      </c>
    </row>
    <row r="41" spans="1:9" x14ac:dyDescent="0.2">
      <c r="A41" s="2">
        <v>17</v>
      </c>
      <c r="B41" s="1" t="s">
        <v>59</v>
      </c>
      <c r="C41" s="4">
        <v>144</v>
      </c>
      <c r="D41" s="8">
        <v>1.59</v>
      </c>
      <c r="E41" s="4">
        <v>27</v>
      </c>
      <c r="F41" s="8">
        <v>0.55000000000000004</v>
      </c>
      <c r="G41" s="4">
        <v>117</v>
      </c>
      <c r="H41" s="8">
        <v>2.85</v>
      </c>
      <c r="I41" s="4">
        <v>0</v>
      </c>
    </row>
    <row r="42" spans="1:9" x14ac:dyDescent="0.2">
      <c r="A42" s="2">
        <v>18</v>
      </c>
      <c r="B42" s="1" t="s">
        <v>72</v>
      </c>
      <c r="C42" s="4">
        <v>142</v>
      </c>
      <c r="D42" s="8">
        <v>1.57</v>
      </c>
      <c r="E42" s="4">
        <v>4</v>
      </c>
      <c r="F42" s="8">
        <v>0.08</v>
      </c>
      <c r="G42" s="4">
        <v>135</v>
      </c>
      <c r="H42" s="8">
        <v>3.29</v>
      </c>
      <c r="I42" s="4">
        <v>0</v>
      </c>
    </row>
    <row r="43" spans="1:9" x14ac:dyDescent="0.2">
      <c r="A43" s="2">
        <v>19</v>
      </c>
      <c r="B43" s="1" t="s">
        <v>75</v>
      </c>
      <c r="C43" s="4">
        <v>141</v>
      </c>
      <c r="D43" s="8">
        <v>1.56</v>
      </c>
      <c r="E43" s="4">
        <v>74</v>
      </c>
      <c r="F43" s="8">
        <v>1.51</v>
      </c>
      <c r="G43" s="4">
        <v>67</v>
      </c>
      <c r="H43" s="8">
        <v>1.63</v>
      </c>
      <c r="I43" s="4">
        <v>0</v>
      </c>
    </row>
    <row r="44" spans="1:9" x14ac:dyDescent="0.2">
      <c r="A44" s="2">
        <v>20</v>
      </c>
      <c r="B44" s="1" t="s">
        <v>60</v>
      </c>
      <c r="C44" s="4">
        <v>140</v>
      </c>
      <c r="D44" s="8">
        <v>1.55</v>
      </c>
      <c r="E44" s="4">
        <v>40</v>
      </c>
      <c r="F44" s="8">
        <v>0.81</v>
      </c>
      <c r="G44" s="4">
        <v>100</v>
      </c>
      <c r="H44" s="8">
        <v>2.44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69</v>
      </c>
      <c r="C47" s="4">
        <v>141</v>
      </c>
      <c r="D47" s="8">
        <v>9.0399999999999991</v>
      </c>
      <c r="E47" s="4">
        <v>132</v>
      </c>
      <c r="F47" s="8">
        <v>12.79</v>
      </c>
      <c r="G47" s="4">
        <v>9</v>
      </c>
      <c r="H47" s="8">
        <v>1.8</v>
      </c>
      <c r="I47" s="4">
        <v>0</v>
      </c>
    </row>
    <row r="48" spans="1:9" x14ac:dyDescent="0.2">
      <c r="A48" s="2">
        <v>2</v>
      </c>
      <c r="B48" s="1" t="s">
        <v>64</v>
      </c>
      <c r="C48" s="4">
        <v>139</v>
      </c>
      <c r="D48" s="8">
        <v>8.92</v>
      </c>
      <c r="E48" s="4">
        <v>91</v>
      </c>
      <c r="F48" s="8">
        <v>8.82</v>
      </c>
      <c r="G48" s="4">
        <v>48</v>
      </c>
      <c r="H48" s="8">
        <v>9.6</v>
      </c>
      <c r="I48" s="4">
        <v>0</v>
      </c>
    </row>
    <row r="49" spans="1:9" x14ac:dyDescent="0.2">
      <c r="A49" s="2">
        <v>3</v>
      </c>
      <c r="B49" s="1" t="s">
        <v>68</v>
      </c>
      <c r="C49" s="4">
        <v>128</v>
      </c>
      <c r="D49" s="8">
        <v>8.2100000000000009</v>
      </c>
      <c r="E49" s="4">
        <v>123</v>
      </c>
      <c r="F49" s="8">
        <v>11.92</v>
      </c>
      <c r="G49" s="4">
        <v>5</v>
      </c>
      <c r="H49" s="8">
        <v>1</v>
      </c>
      <c r="I49" s="4">
        <v>0</v>
      </c>
    </row>
    <row r="50" spans="1:9" x14ac:dyDescent="0.2">
      <c r="A50" s="2">
        <v>4</v>
      </c>
      <c r="B50" s="1" t="s">
        <v>65</v>
      </c>
      <c r="C50" s="4">
        <v>125</v>
      </c>
      <c r="D50" s="8">
        <v>8.02</v>
      </c>
      <c r="E50" s="4">
        <v>85</v>
      </c>
      <c r="F50" s="8">
        <v>8.24</v>
      </c>
      <c r="G50" s="4">
        <v>40</v>
      </c>
      <c r="H50" s="8">
        <v>8</v>
      </c>
      <c r="I50" s="4">
        <v>0</v>
      </c>
    </row>
    <row r="51" spans="1:9" x14ac:dyDescent="0.2">
      <c r="A51" s="2">
        <v>5</v>
      </c>
      <c r="B51" s="1" t="s">
        <v>62</v>
      </c>
      <c r="C51" s="4">
        <v>86</v>
      </c>
      <c r="D51" s="8">
        <v>5.52</v>
      </c>
      <c r="E51" s="4">
        <v>78</v>
      </c>
      <c r="F51" s="8">
        <v>7.56</v>
      </c>
      <c r="G51" s="4">
        <v>8</v>
      </c>
      <c r="H51" s="8">
        <v>1.6</v>
      </c>
      <c r="I51" s="4">
        <v>0</v>
      </c>
    </row>
    <row r="52" spans="1:9" x14ac:dyDescent="0.2">
      <c r="A52" s="2">
        <v>6</v>
      </c>
      <c r="B52" s="1" t="s">
        <v>54</v>
      </c>
      <c r="C52" s="4">
        <v>74</v>
      </c>
      <c r="D52" s="8">
        <v>4.75</v>
      </c>
      <c r="E52" s="4">
        <v>30</v>
      </c>
      <c r="F52" s="8">
        <v>2.91</v>
      </c>
      <c r="G52" s="4">
        <v>44</v>
      </c>
      <c r="H52" s="8">
        <v>8.8000000000000007</v>
      </c>
      <c r="I52" s="4">
        <v>0</v>
      </c>
    </row>
    <row r="53" spans="1:9" x14ac:dyDescent="0.2">
      <c r="A53" s="2">
        <v>7</v>
      </c>
      <c r="B53" s="1" t="s">
        <v>77</v>
      </c>
      <c r="C53" s="4">
        <v>72</v>
      </c>
      <c r="D53" s="8">
        <v>4.62</v>
      </c>
      <c r="E53" s="4">
        <v>52</v>
      </c>
      <c r="F53" s="8">
        <v>5.04</v>
      </c>
      <c r="G53" s="4">
        <v>20</v>
      </c>
      <c r="H53" s="8">
        <v>4</v>
      </c>
      <c r="I53" s="4">
        <v>0</v>
      </c>
    </row>
    <row r="54" spans="1:9" x14ac:dyDescent="0.2">
      <c r="A54" s="2">
        <v>8</v>
      </c>
      <c r="B54" s="1" t="s">
        <v>71</v>
      </c>
      <c r="C54" s="4">
        <v>67</v>
      </c>
      <c r="D54" s="8">
        <v>4.3</v>
      </c>
      <c r="E54" s="4">
        <v>63</v>
      </c>
      <c r="F54" s="8">
        <v>6.1</v>
      </c>
      <c r="G54" s="4">
        <v>4</v>
      </c>
      <c r="H54" s="8">
        <v>0.8</v>
      </c>
      <c r="I54" s="4">
        <v>0</v>
      </c>
    </row>
    <row r="55" spans="1:9" x14ac:dyDescent="0.2">
      <c r="A55" s="2">
        <v>9</v>
      </c>
      <c r="B55" s="1" t="s">
        <v>70</v>
      </c>
      <c r="C55" s="4">
        <v>65</v>
      </c>
      <c r="D55" s="8">
        <v>4.17</v>
      </c>
      <c r="E55" s="4">
        <v>46</v>
      </c>
      <c r="F55" s="8">
        <v>4.46</v>
      </c>
      <c r="G55" s="4">
        <v>6</v>
      </c>
      <c r="H55" s="8">
        <v>1.2</v>
      </c>
      <c r="I55" s="4">
        <v>0</v>
      </c>
    </row>
    <row r="56" spans="1:9" x14ac:dyDescent="0.2">
      <c r="A56" s="2">
        <v>10</v>
      </c>
      <c r="B56" s="1" t="s">
        <v>63</v>
      </c>
      <c r="C56" s="4">
        <v>57</v>
      </c>
      <c r="D56" s="8">
        <v>3.66</v>
      </c>
      <c r="E56" s="4">
        <v>45</v>
      </c>
      <c r="F56" s="8">
        <v>4.3600000000000003</v>
      </c>
      <c r="G56" s="4">
        <v>12</v>
      </c>
      <c r="H56" s="8">
        <v>2.4</v>
      </c>
      <c r="I56" s="4">
        <v>0</v>
      </c>
    </row>
    <row r="57" spans="1:9" x14ac:dyDescent="0.2">
      <c r="A57" s="2">
        <v>11</v>
      </c>
      <c r="B57" s="1" t="s">
        <v>56</v>
      </c>
      <c r="C57" s="4">
        <v>45</v>
      </c>
      <c r="D57" s="8">
        <v>2.89</v>
      </c>
      <c r="E57" s="4">
        <v>13</v>
      </c>
      <c r="F57" s="8">
        <v>1.26</v>
      </c>
      <c r="G57" s="4">
        <v>32</v>
      </c>
      <c r="H57" s="8">
        <v>6.4</v>
      </c>
      <c r="I57" s="4">
        <v>0</v>
      </c>
    </row>
    <row r="58" spans="1:9" x14ac:dyDescent="0.2">
      <c r="A58" s="2">
        <v>12</v>
      </c>
      <c r="B58" s="1" t="s">
        <v>58</v>
      </c>
      <c r="C58" s="4">
        <v>44</v>
      </c>
      <c r="D58" s="8">
        <v>2.82</v>
      </c>
      <c r="E58" s="4">
        <v>22</v>
      </c>
      <c r="F58" s="8">
        <v>2.13</v>
      </c>
      <c r="G58" s="4">
        <v>22</v>
      </c>
      <c r="H58" s="8">
        <v>4.4000000000000004</v>
      </c>
      <c r="I58" s="4">
        <v>0</v>
      </c>
    </row>
    <row r="59" spans="1:9" x14ac:dyDescent="0.2">
      <c r="A59" s="2">
        <v>13</v>
      </c>
      <c r="B59" s="1" t="s">
        <v>55</v>
      </c>
      <c r="C59" s="4">
        <v>42</v>
      </c>
      <c r="D59" s="8">
        <v>2.69</v>
      </c>
      <c r="E59" s="4">
        <v>21</v>
      </c>
      <c r="F59" s="8">
        <v>2.0299999999999998</v>
      </c>
      <c r="G59" s="4">
        <v>21</v>
      </c>
      <c r="H59" s="8">
        <v>4.2</v>
      </c>
      <c r="I59" s="4">
        <v>0</v>
      </c>
    </row>
    <row r="60" spans="1:9" x14ac:dyDescent="0.2">
      <c r="A60" s="2">
        <v>13</v>
      </c>
      <c r="B60" s="1" t="s">
        <v>60</v>
      </c>
      <c r="C60" s="4">
        <v>42</v>
      </c>
      <c r="D60" s="8">
        <v>2.69</v>
      </c>
      <c r="E60" s="4">
        <v>20</v>
      </c>
      <c r="F60" s="8">
        <v>1.94</v>
      </c>
      <c r="G60" s="4">
        <v>22</v>
      </c>
      <c r="H60" s="8">
        <v>4.4000000000000004</v>
      </c>
      <c r="I60" s="4">
        <v>0</v>
      </c>
    </row>
    <row r="61" spans="1:9" x14ac:dyDescent="0.2">
      <c r="A61" s="2">
        <v>15</v>
      </c>
      <c r="B61" s="1" t="s">
        <v>61</v>
      </c>
      <c r="C61" s="4">
        <v>37</v>
      </c>
      <c r="D61" s="8">
        <v>2.37</v>
      </c>
      <c r="E61" s="4">
        <v>28</v>
      </c>
      <c r="F61" s="8">
        <v>2.71</v>
      </c>
      <c r="G61" s="4">
        <v>9</v>
      </c>
      <c r="H61" s="8">
        <v>1.8</v>
      </c>
      <c r="I61" s="4">
        <v>0</v>
      </c>
    </row>
    <row r="62" spans="1:9" x14ac:dyDescent="0.2">
      <c r="A62" s="2">
        <v>16</v>
      </c>
      <c r="B62" s="1" t="s">
        <v>76</v>
      </c>
      <c r="C62" s="4">
        <v>29</v>
      </c>
      <c r="D62" s="8">
        <v>1.86</v>
      </c>
      <c r="E62" s="4">
        <v>12</v>
      </c>
      <c r="F62" s="8">
        <v>1.1599999999999999</v>
      </c>
      <c r="G62" s="4">
        <v>17</v>
      </c>
      <c r="H62" s="8">
        <v>3.4</v>
      </c>
      <c r="I62" s="4">
        <v>0</v>
      </c>
    </row>
    <row r="63" spans="1:9" x14ac:dyDescent="0.2">
      <c r="A63" s="2">
        <v>16</v>
      </c>
      <c r="B63" s="1" t="s">
        <v>66</v>
      </c>
      <c r="C63" s="4">
        <v>29</v>
      </c>
      <c r="D63" s="8">
        <v>1.86</v>
      </c>
      <c r="E63" s="4">
        <v>22</v>
      </c>
      <c r="F63" s="8">
        <v>2.13</v>
      </c>
      <c r="G63" s="4">
        <v>7</v>
      </c>
      <c r="H63" s="8">
        <v>1.4</v>
      </c>
      <c r="I63" s="4">
        <v>0</v>
      </c>
    </row>
    <row r="64" spans="1:9" x14ac:dyDescent="0.2">
      <c r="A64" s="2">
        <v>18</v>
      </c>
      <c r="B64" s="1" t="s">
        <v>59</v>
      </c>
      <c r="C64" s="4">
        <v>27</v>
      </c>
      <c r="D64" s="8">
        <v>1.73</v>
      </c>
      <c r="E64" s="4">
        <v>10</v>
      </c>
      <c r="F64" s="8">
        <v>0.97</v>
      </c>
      <c r="G64" s="4">
        <v>17</v>
      </c>
      <c r="H64" s="8">
        <v>3.4</v>
      </c>
      <c r="I64" s="4">
        <v>0</v>
      </c>
    </row>
    <row r="65" spans="1:9" x14ac:dyDescent="0.2">
      <c r="A65" s="2">
        <v>19</v>
      </c>
      <c r="B65" s="1" t="s">
        <v>67</v>
      </c>
      <c r="C65" s="4">
        <v>19</v>
      </c>
      <c r="D65" s="8">
        <v>1.22</v>
      </c>
      <c r="E65" s="4">
        <v>13</v>
      </c>
      <c r="F65" s="8">
        <v>1.26</v>
      </c>
      <c r="G65" s="4">
        <v>5</v>
      </c>
      <c r="H65" s="8">
        <v>1</v>
      </c>
      <c r="I65" s="4">
        <v>0</v>
      </c>
    </row>
    <row r="66" spans="1:9" x14ac:dyDescent="0.2">
      <c r="A66" s="2">
        <v>20</v>
      </c>
      <c r="B66" s="1" t="s">
        <v>75</v>
      </c>
      <c r="C66" s="4">
        <v>18</v>
      </c>
      <c r="D66" s="8">
        <v>1.1499999999999999</v>
      </c>
      <c r="E66" s="4">
        <v>14</v>
      </c>
      <c r="F66" s="8">
        <v>1.36</v>
      </c>
      <c r="G66" s="4">
        <v>4</v>
      </c>
      <c r="H66" s="8">
        <v>0.8</v>
      </c>
      <c r="I66" s="4">
        <v>0</v>
      </c>
    </row>
    <row r="67" spans="1:9" x14ac:dyDescent="0.2">
      <c r="A67" s="2">
        <v>20</v>
      </c>
      <c r="B67" s="1" t="s">
        <v>72</v>
      </c>
      <c r="C67" s="4">
        <v>18</v>
      </c>
      <c r="D67" s="8">
        <v>1.1499999999999999</v>
      </c>
      <c r="E67" s="4">
        <v>0</v>
      </c>
      <c r="F67" s="8">
        <v>0</v>
      </c>
      <c r="G67" s="4">
        <v>15</v>
      </c>
      <c r="H67" s="8">
        <v>3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69</v>
      </c>
      <c r="C70" s="4">
        <v>154</v>
      </c>
      <c r="D70" s="8">
        <v>10.4</v>
      </c>
      <c r="E70" s="4">
        <v>140</v>
      </c>
      <c r="F70" s="8">
        <v>13.22</v>
      </c>
      <c r="G70" s="4">
        <v>14</v>
      </c>
      <c r="H70" s="8">
        <v>3.51</v>
      </c>
      <c r="I70" s="4">
        <v>0</v>
      </c>
    </row>
    <row r="71" spans="1:9" x14ac:dyDescent="0.2">
      <c r="A71" s="2">
        <v>2</v>
      </c>
      <c r="B71" s="1" t="s">
        <v>68</v>
      </c>
      <c r="C71" s="4">
        <v>143</v>
      </c>
      <c r="D71" s="8">
        <v>9.66</v>
      </c>
      <c r="E71" s="4">
        <v>140</v>
      </c>
      <c r="F71" s="8">
        <v>13.22</v>
      </c>
      <c r="G71" s="4">
        <v>3</v>
      </c>
      <c r="H71" s="8">
        <v>0.75</v>
      </c>
      <c r="I71" s="4">
        <v>0</v>
      </c>
    </row>
    <row r="72" spans="1:9" x14ac:dyDescent="0.2">
      <c r="A72" s="2">
        <v>3</v>
      </c>
      <c r="B72" s="1" t="s">
        <v>64</v>
      </c>
      <c r="C72" s="4">
        <v>117</v>
      </c>
      <c r="D72" s="8">
        <v>7.9</v>
      </c>
      <c r="E72" s="4">
        <v>87</v>
      </c>
      <c r="F72" s="8">
        <v>8.2200000000000006</v>
      </c>
      <c r="G72" s="4">
        <v>30</v>
      </c>
      <c r="H72" s="8">
        <v>7.52</v>
      </c>
      <c r="I72" s="4">
        <v>0</v>
      </c>
    </row>
    <row r="73" spans="1:9" x14ac:dyDescent="0.2">
      <c r="A73" s="2">
        <v>4</v>
      </c>
      <c r="B73" s="1" t="s">
        <v>65</v>
      </c>
      <c r="C73" s="4">
        <v>110</v>
      </c>
      <c r="D73" s="8">
        <v>7.43</v>
      </c>
      <c r="E73" s="4">
        <v>83</v>
      </c>
      <c r="F73" s="8">
        <v>7.84</v>
      </c>
      <c r="G73" s="4">
        <v>26</v>
      </c>
      <c r="H73" s="8">
        <v>6.52</v>
      </c>
      <c r="I73" s="4">
        <v>1</v>
      </c>
    </row>
    <row r="74" spans="1:9" x14ac:dyDescent="0.2">
      <c r="A74" s="2">
        <v>5</v>
      </c>
      <c r="B74" s="1" t="s">
        <v>58</v>
      </c>
      <c r="C74" s="4">
        <v>83</v>
      </c>
      <c r="D74" s="8">
        <v>5.6</v>
      </c>
      <c r="E74" s="4">
        <v>61</v>
      </c>
      <c r="F74" s="8">
        <v>5.76</v>
      </c>
      <c r="G74" s="4">
        <v>22</v>
      </c>
      <c r="H74" s="8">
        <v>5.51</v>
      </c>
      <c r="I74" s="4">
        <v>0</v>
      </c>
    </row>
    <row r="75" spans="1:9" x14ac:dyDescent="0.2">
      <c r="A75" s="2">
        <v>6</v>
      </c>
      <c r="B75" s="1" t="s">
        <v>70</v>
      </c>
      <c r="C75" s="4">
        <v>79</v>
      </c>
      <c r="D75" s="8">
        <v>5.33</v>
      </c>
      <c r="E75" s="4">
        <v>61</v>
      </c>
      <c r="F75" s="8">
        <v>5.76</v>
      </c>
      <c r="G75" s="4">
        <v>9</v>
      </c>
      <c r="H75" s="8">
        <v>2.2599999999999998</v>
      </c>
      <c r="I75" s="4">
        <v>0</v>
      </c>
    </row>
    <row r="76" spans="1:9" x14ac:dyDescent="0.2">
      <c r="A76" s="2">
        <v>7</v>
      </c>
      <c r="B76" s="1" t="s">
        <v>62</v>
      </c>
      <c r="C76" s="4">
        <v>71</v>
      </c>
      <c r="D76" s="8">
        <v>4.79</v>
      </c>
      <c r="E76" s="4">
        <v>63</v>
      </c>
      <c r="F76" s="8">
        <v>5.95</v>
      </c>
      <c r="G76" s="4">
        <v>8</v>
      </c>
      <c r="H76" s="8">
        <v>2.0099999999999998</v>
      </c>
      <c r="I76" s="4">
        <v>0</v>
      </c>
    </row>
    <row r="77" spans="1:9" x14ac:dyDescent="0.2">
      <c r="A77" s="2">
        <v>8</v>
      </c>
      <c r="B77" s="1" t="s">
        <v>54</v>
      </c>
      <c r="C77" s="4">
        <v>70</v>
      </c>
      <c r="D77" s="8">
        <v>4.7300000000000004</v>
      </c>
      <c r="E77" s="4">
        <v>39</v>
      </c>
      <c r="F77" s="8">
        <v>3.68</v>
      </c>
      <c r="G77" s="4">
        <v>31</v>
      </c>
      <c r="H77" s="8">
        <v>7.77</v>
      </c>
      <c r="I77" s="4">
        <v>0</v>
      </c>
    </row>
    <row r="78" spans="1:9" x14ac:dyDescent="0.2">
      <c r="A78" s="2">
        <v>9</v>
      </c>
      <c r="B78" s="1" t="s">
        <v>71</v>
      </c>
      <c r="C78" s="4">
        <v>56</v>
      </c>
      <c r="D78" s="8">
        <v>3.78</v>
      </c>
      <c r="E78" s="4">
        <v>53</v>
      </c>
      <c r="F78" s="8">
        <v>5</v>
      </c>
      <c r="G78" s="4">
        <v>3</v>
      </c>
      <c r="H78" s="8">
        <v>0.75</v>
      </c>
      <c r="I78" s="4">
        <v>0</v>
      </c>
    </row>
    <row r="79" spans="1:9" x14ac:dyDescent="0.2">
      <c r="A79" s="2">
        <v>10</v>
      </c>
      <c r="B79" s="1" t="s">
        <v>63</v>
      </c>
      <c r="C79" s="4">
        <v>50</v>
      </c>
      <c r="D79" s="8">
        <v>3.38</v>
      </c>
      <c r="E79" s="4">
        <v>40</v>
      </c>
      <c r="F79" s="8">
        <v>3.78</v>
      </c>
      <c r="G79" s="4">
        <v>10</v>
      </c>
      <c r="H79" s="8">
        <v>2.5099999999999998</v>
      </c>
      <c r="I79" s="4">
        <v>0</v>
      </c>
    </row>
    <row r="80" spans="1:9" x14ac:dyDescent="0.2">
      <c r="A80" s="2">
        <v>11</v>
      </c>
      <c r="B80" s="1" t="s">
        <v>55</v>
      </c>
      <c r="C80" s="4">
        <v>42</v>
      </c>
      <c r="D80" s="8">
        <v>2.84</v>
      </c>
      <c r="E80" s="4">
        <v>32</v>
      </c>
      <c r="F80" s="8">
        <v>3.02</v>
      </c>
      <c r="G80" s="4">
        <v>10</v>
      </c>
      <c r="H80" s="8">
        <v>2.5099999999999998</v>
      </c>
      <c r="I80" s="4">
        <v>0</v>
      </c>
    </row>
    <row r="81" spans="1:9" x14ac:dyDescent="0.2">
      <c r="A81" s="2">
        <v>12</v>
      </c>
      <c r="B81" s="1" t="s">
        <v>61</v>
      </c>
      <c r="C81" s="4">
        <v>39</v>
      </c>
      <c r="D81" s="8">
        <v>2.63</v>
      </c>
      <c r="E81" s="4">
        <v>30</v>
      </c>
      <c r="F81" s="8">
        <v>2.83</v>
      </c>
      <c r="G81" s="4">
        <v>9</v>
      </c>
      <c r="H81" s="8">
        <v>2.2599999999999998</v>
      </c>
      <c r="I81" s="4">
        <v>0</v>
      </c>
    </row>
    <row r="82" spans="1:9" x14ac:dyDescent="0.2">
      <c r="A82" s="2">
        <v>13</v>
      </c>
      <c r="B82" s="1" t="s">
        <v>56</v>
      </c>
      <c r="C82" s="4">
        <v>38</v>
      </c>
      <c r="D82" s="8">
        <v>2.57</v>
      </c>
      <c r="E82" s="4">
        <v>27</v>
      </c>
      <c r="F82" s="8">
        <v>2.5499999999999998</v>
      </c>
      <c r="G82" s="4">
        <v>11</v>
      </c>
      <c r="H82" s="8">
        <v>2.76</v>
      </c>
      <c r="I82" s="4">
        <v>0</v>
      </c>
    </row>
    <row r="83" spans="1:9" x14ac:dyDescent="0.2">
      <c r="A83" s="2">
        <v>14</v>
      </c>
      <c r="B83" s="1" t="s">
        <v>67</v>
      </c>
      <c r="C83" s="4">
        <v>35</v>
      </c>
      <c r="D83" s="8">
        <v>2.36</v>
      </c>
      <c r="E83" s="4">
        <v>15</v>
      </c>
      <c r="F83" s="8">
        <v>1.42</v>
      </c>
      <c r="G83" s="4">
        <v>20</v>
      </c>
      <c r="H83" s="8">
        <v>5.01</v>
      </c>
      <c r="I83" s="4">
        <v>0</v>
      </c>
    </row>
    <row r="84" spans="1:9" x14ac:dyDescent="0.2">
      <c r="A84" s="2">
        <v>15</v>
      </c>
      <c r="B84" s="1" t="s">
        <v>66</v>
      </c>
      <c r="C84" s="4">
        <v>32</v>
      </c>
      <c r="D84" s="8">
        <v>2.16</v>
      </c>
      <c r="E84" s="4">
        <v>20</v>
      </c>
      <c r="F84" s="8">
        <v>1.89</v>
      </c>
      <c r="G84" s="4">
        <v>12</v>
      </c>
      <c r="H84" s="8">
        <v>3.01</v>
      </c>
      <c r="I84" s="4">
        <v>0</v>
      </c>
    </row>
    <row r="85" spans="1:9" x14ac:dyDescent="0.2">
      <c r="A85" s="2">
        <v>16</v>
      </c>
      <c r="B85" s="1" t="s">
        <v>75</v>
      </c>
      <c r="C85" s="4">
        <v>28</v>
      </c>
      <c r="D85" s="8">
        <v>1.89</v>
      </c>
      <c r="E85" s="4">
        <v>14</v>
      </c>
      <c r="F85" s="8">
        <v>1.32</v>
      </c>
      <c r="G85" s="4">
        <v>12</v>
      </c>
      <c r="H85" s="8">
        <v>3.01</v>
      </c>
      <c r="I85" s="4">
        <v>1</v>
      </c>
    </row>
    <row r="86" spans="1:9" x14ac:dyDescent="0.2">
      <c r="A86" s="2">
        <v>17</v>
      </c>
      <c r="B86" s="1" t="s">
        <v>73</v>
      </c>
      <c r="C86" s="4">
        <v>27</v>
      </c>
      <c r="D86" s="8">
        <v>1.82</v>
      </c>
      <c r="E86" s="4">
        <v>25</v>
      </c>
      <c r="F86" s="8">
        <v>2.36</v>
      </c>
      <c r="G86" s="4">
        <v>2</v>
      </c>
      <c r="H86" s="8">
        <v>0.5</v>
      </c>
      <c r="I86" s="4">
        <v>0</v>
      </c>
    </row>
    <row r="87" spans="1:9" x14ac:dyDescent="0.2">
      <c r="A87" s="2">
        <v>18</v>
      </c>
      <c r="B87" s="1" t="s">
        <v>72</v>
      </c>
      <c r="C87" s="4">
        <v>26</v>
      </c>
      <c r="D87" s="8">
        <v>1.76</v>
      </c>
      <c r="E87" s="4">
        <v>0</v>
      </c>
      <c r="F87" s="8">
        <v>0</v>
      </c>
      <c r="G87" s="4">
        <v>19</v>
      </c>
      <c r="H87" s="8">
        <v>4.76</v>
      </c>
      <c r="I87" s="4">
        <v>0</v>
      </c>
    </row>
    <row r="88" spans="1:9" x14ac:dyDescent="0.2">
      <c r="A88" s="2">
        <v>19</v>
      </c>
      <c r="B88" s="1" t="s">
        <v>77</v>
      </c>
      <c r="C88" s="4">
        <v>24</v>
      </c>
      <c r="D88" s="8">
        <v>1.62</v>
      </c>
      <c r="E88" s="4">
        <v>19</v>
      </c>
      <c r="F88" s="8">
        <v>1.79</v>
      </c>
      <c r="G88" s="4">
        <v>5</v>
      </c>
      <c r="H88" s="8">
        <v>1.25</v>
      </c>
      <c r="I88" s="4">
        <v>0</v>
      </c>
    </row>
    <row r="89" spans="1:9" x14ac:dyDescent="0.2">
      <c r="A89" s="2">
        <v>20</v>
      </c>
      <c r="B89" s="1" t="s">
        <v>78</v>
      </c>
      <c r="C89" s="4">
        <v>19</v>
      </c>
      <c r="D89" s="8">
        <v>1.28</v>
      </c>
      <c r="E89" s="4">
        <v>6</v>
      </c>
      <c r="F89" s="8">
        <v>0.56999999999999995</v>
      </c>
      <c r="G89" s="4">
        <v>13</v>
      </c>
      <c r="H89" s="8">
        <v>3.26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65</v>
      </c>
      <c r="C92" s="4">
        <v>150</v>
      </c>
      <c r="D92" s="8">
        <v>14.66</v>
      </c>
      <c r="E92" s="4">
        <v>131</v>
      </c>
      <c r="F92" s="8">
        <v>16.84</v>
      </c>
      <c r="G92" s="4">
        <v>18</v>
      </c>
      <c r="H92" s="8">
        <v>7.86</v>
      </c>
      <c r="I92" s="4">
        <v>1</v>
      </c>
    </row>
    <row r="93" spans="1:9" x14ac:dyDescent="0.2">
      <c r="A93" s="2">
        <v>2</v>
      </c>
      <c r="B93" s="1" t="s">
        <v>64</v>
      </c>
      <c r="C93" s="4">
        <v>98</v>
      </c>
      <c r="D93" s="8">
        <v>9.58</v>
      </c>
      <c r="E93" s="4">
        <v>77</v>
      </c>
      <c r="F93" s="8">
        <v>9.9</v>
      </c>
      <c r="G93" s="4">
        <v>21</v>
      </c>
      <c r="H93" s="8">
        <v>9.17</v>
      </c>
      <c r="I93" s="4">
        <v>0</v>
      </c>
    </row>
    <row r="94" spans="1:9" x14ac:dyDescent="0.2">
      <c r="A94" s="2">
        <v>3</v>
      </c>
      <c r="B94" s="1" t="s">
        <v>69</v>
      </c>
      <c r="C94" s="4">
        <v>87</v>
      </c>
      <c r="D94" s="8">
        <v>8.5</v>
      </c>
      <c r="E94" s="4">
        <v>82</v>
      </c>
      <c r="F94" s="8">
        <v>10.54</v>
      </c>
      <c r="G94" s="4">
        <v>5</v>
      </c>
      <c r="H94" s="8">
        <v>2.1800000000000002</v>
      </c>
      <c r="I94" s="4">
        <v>0</v>
      </c>
    </row>
    <row r="95" spans="1:9" x14ac:dyDescent="0.2">
      <c r="A95" s="2">
        <v>4</v>
      </c>
      <c r="B95" s="1" t="s">
        <v>62</v>
      </c>
      <c r="C95" s="4">
        <v>85</v>
      </c>
      <c r="D95" s="8">
        <v>8.31</v>
      </c>
      <c r="E95" s="4">
        <v>82</v>
      </c>
      <c r="F95" s="8">
        <v>10.54</v>
      </c>
      <c r="G95" s="4">
        <v>3</v>
      </c>
      <c r="H95" s="8">
        <v>1.31</v>
      </c>
      <c r="I95" s="4">
        <v>0</v>
      </c>
    </row>
    <row r="96" spans="1:9" x14ac:dyDescent="0.2">
      <c r="A96" s="2">
        <v>5</v>
      </c>
      <c r="B96" s="1" t="s">
        <v>68</v>
      </c>
      <c r="C96" s="4">
        <v>79</v>
      </c>
      <c r="D96" s="8">
        <v>7.72</v>
      </c>
      <c r="E96" s="4">
        <v>74</v>
      </c>
      <c r="F96" s="8">
        <v>9.51</v>
      </c>
      <c r="G96" s="4">
        <v>5</v>
      </c>
      <c r="H96" s="8">
        <v>2.1800000000000002</v>
      </c>
      <c r="I96" s="4">
        <v>0</v>
      </c>
    </row>
    <row r="97" spans="1:9" x14ac:dyDescent="0.2">
      <c r="A97" s="2">
        <v>6</v>
      </c>
      <c r="B97" s="1" t="s">
        <v>55</v>
      </c>
      <c r="C97" s="4">
        <v>50</v>
      </c>
      <c r="D97" s="8">
        <v>4.8899999999999997</v>
      </c>
      <c r="E97" s="4">
        <v>35</v>
      </c>
      <c r="F97" s="8">
        <v>4.5</v>
      </c>
      <c r="G97" s="4">
        <v>15</v>
      </c>
      <c r="H97" s="8">
        <v>6.55</v>
      </c>
      <c r="I97" s="4">
        <v>0</v>
      </c>
    </row>
    <row r="98" spans="1:9" x14ac:dyDescent="0.2">
      <c r="A98" s="2">
        <v>7</v>
      </c>
      <c r="B98" s="1" t="s">
        <v>54</v>
      </c>
      <c r="C98" s="4">
        <v>49</v>
      </c>
      <c r="D98" s="8">
        <v>4.79</v>
      </c>
      <c r="E98" s="4">
        <v>29</v>
      </c>
      <c r="F98" s="8">
        <v>3.73</v>
      </c>
      <c r="G98" s="4">
        <v>20</v>
      </c>
      <c r="H98" s="8">
        <v>8.73</v>
      </c>
      <c r="I98" s="4">
        <v>0</v>
      </c>
    </row>
    <row r="99" spans="1:9" x14ac:dyDescent="0.2">
      <c r="A99" s="2">
        <v>8</v>
      </c>
      <c r="B99" s="1" t="s">
        <v>70</v>
      </c>
      <c r="C99" s="4">
        <v>47</v>
      </c>
      <c r="D99" s="8">
        <v>4.59</v>
      </c>
      <c r="E99" s="4">
        <v>31</v>
      </c>
      <c r="F99" s="8">
        <v>3.98</v>
      </c>
      <c r="G99" s="4">
        <v>6</v>
      </c>
      <c r="H99" s="8">
        <v>2.62</v>
      </c>
      <c r="I99" s="4">
        <v>0</v>
      </c>
    </row>
    <row r="100" spans="1:9" x14ac:dyDescent="0.2">
      <c r="A100" s="2">
        <v>9</v>
      </c>
      <c r="B100" s="1" t="s">
        <v>56</v>
      </c>
      <c r="C100" s="4">
        <v>40</v>
      </c>
      <c r="D100" s="8">
        <v>3.91</v>
      </c>
      <c r="E100" s="4">
        <v>17</v>
      </c>
      <c r="F100" s="8">
        <v>2.19</v>
      </c>
      <c r="G100" s="4">
        <v>23</v>
      </c>
      <c r="H100" s="8">
        <v>10.039999999999999</v>
      </c>
      <c r="I100" s="4">
        <v>0</v>
      </c>
    </row>
    <row r="101" spans="1:9" x14ac:dyDescent="0.2">
      <c r="A101" s="2">
        <v>10</v>
      </c>
      <c r="B101" s="1" t="s">
        <v>63</v>
      </c>
      <c r="C101" s="4">
        <v>37</v>
      </c>
      <c r="D101" s="8">
        <v>3.62</v>
      </c>
      <c r="E101" s="4">
        <v>29</v>
      </c>
      <c r="F101" s="8">
        <v>3.73</v>
      </c>
      <c r="G101" s="4">
        <v>8</v>
      </c>
      <c r="H101" s="8">
        <v>3.49</v>
      </c>
      <c r="I101" s="4">
        <v>0</v>
      </c>
    </row>
    <row r="102" spans="1:9" x14ac:dyDescent="0.2">
      <c r="A102" s="2">
        <v>11</v>
      </c>
      <c r="B102" s="1" t="s">
        <v>71</v>
      </c>
      <c r="C102" s="4">
        <v>25</v>
      </c>
      <c r="D102" s="8">
        <v>2.44</v>
      </c>
      <c r="E102" s="4">
        <v>23</v>
      </c>
      <c r="F102" s="8">
        <v>2.96</v>
      </c>
      <c r="G102" s="4">
        <v>2</v>
      </c>
      <c r="H102" s="8">
        <v>0.87</v>
      </c>
      <c r="I102" s="4">
        <v>0</v>
      </c>
    </row>
    <row r="103" spans="1:9" x14ac:dyDescent="0.2">
      <c r="A103" s="2">
        <v>12</v>
      </c>
      <c r="B103" s="1" t="s">
        <v>67</v>
      </c>
      <c r="C103" s="4">
        <v>22</v>
      </c>
      <c r="D103" s="8">
        <v>2.15</v>
      </c>
      <c r="E103" s="4">
        <v>16</v>
      </c>
      <c r="F103" s="8">
        <v>2.06</v>
      </c>
      <c r="G103" s="4">
        <v>6</v>
      </c>
      <c r="H103" s="8">
        <v>2.62</v>
      </c>
      <c r="I103" s="4">
        <v>0</v>
      </c>
    </row>
    <row r="104" spans="1:9" x14ac:dyDescent="0.2">
      <c r="A104" s="2">
        <v>13</v>
      </c>
      <c r="B104" s="1" t="s">
        <v>61</v>
      </c>
      <c r="C104" s="4">
        <v>21</v>
      </c>
      <c r="D104" s="8">
        <v>2.0499999999999998</v>
      </c>
      <c r="E104" s="4">
        <v>18</v>
      </c>
      <c r="F104" s="8">
        <v>2.31</v>
      </c>
      <c r="G104" s="4">
        <v>3</v>
      </c>
      <c r="H104" s="8">
        <v>1.31</v>
      </c>
      <c r="I104" s="4">
        <v>0</v>
      </c>
    </row>
    <row r="105" spans="1:9" x14ac:dyDescent="0.2">
      <c r="A105" s="2">
        <v>14</v>
      </c>
      <c r="B105" s="1" t="s">
        <v>57</v>
      </c>
      <c r="C105" s="4">
        <v>17</v>
      </c>
      <c r="D105" s="8">
        <v>1.66</v>
      </c>
      <c r="E105" s="4">
        <v>12</v>
      </c>
      <c r="F105" s="8">
        <v>1.54</v>
      </c>
      <c r="G105" s="4">
        <v>5</v>
      </c>
      <c r="H105" s="8">
        <v>2.1800000000000002</v>
      </c>
      <c r="I105" s="4">
        <v>0</v>
      </c>
    </row>
    <row r="106" spans="1:9" x14ac:dyDescent="0.2">
      <c r="A106" s="2">
        <v>14</v>
      </c>
      <c r="B106" s="1" t="s">
        <v>58</v>
      </c>
      <c r="C106" s="4">
        <v>17</v>
      </c>
      <c r="D106" s="8">
        <v>1.66</v>
      </c>
      <c r="E106" s="4">
        <v>11</v>
      </c>
      <c r="F106" s="8">
        <v>1.41</v>
      </c>
      <c r="G106" s="4">
        <v>6</v>
      </c>
      <c r="H106" s="8">
        <v>2.62</v>
      </c>
      <c r="I106" s="4">
        <v>0</v>
      </c>
    </row>
    <row r="107" spans="1:9" x14ac:dyDescent="0.2">
      <c r="A107" s="2">
        <v>14</v>
      </c>
      <c r="B107" s="1" t="s">
        <v>73</v>
      </c>
      <c r="C107" s="4">
        <v>17</v>
      </c>
      <c r="D107" s="8">
        <v>1.66</v>
      </c>
      <c r="E107" s="4">
        <v>16</v>
      </c>
      <c r="F107" s="8">
        <v>2.06</v>
      </c>
      <c r="G107" s="4">
        <v>1</v>
      </c>
      <c r="H107" s="8">
        <v>0.44</v>
      </c>
      <c r="I107" s="4">
        <v>0</v>
      </c>
    </row>
    <row r="108" spans="1:9" x14ac:dyDescent="0.2">
      <c r="A108" s="2">
        <v>17</v>
      </c>
      <c r="B108" s="1" t="s">
        <v>79</v>
      </c>
      <c r="C108" s="4">
        <v>16</v>
      </c>
      <c r="D108" s="8">
        <v>1.56</v>
      </c>
      <c r="E108" s="4">
        <v>13</v>
      </c>
      <c r="F108" s="8">
        <v>1.67</v>
      </c>
      <c r="G108" s="4">
        <v>3</v>
      </c>
      <c r="H108" s="8">
        <v>1.31</v>
      </c>
      <c r="I108" s="4">
        <v>0</v>
      </c>
    </row>
    <row r="109" spans="1:9" x14ac:dyDescent="0.2">
      <c r="A109" s="2">
        <v>18</v>
      </c>
      <c r="B109" s="1" t="s">
        <v>59</v>
      </c>
      <c r="C109" s="4">
        <v>12</v>
      </c>
      <c r="D109" s="8">
        <v>1.17</v>
      </c>
      <c r="E109" s="4">
        <v>2</v>
      </c>
      <c r="F109" s="8">
        <v>0.26</v>
      </c>
      <c r="G109" s="4">
        <v>10</v>
      </c>
      <c r="H109" s="8">
        <v>4.37</v>
      </c>
      <c r="I109" s="4">
        <v>0</v>
      </c>
    </row>
    <row r="110" spans="1:9" x14ac:dyDescent="0.2">
      <c r="A110" s="2">
        <v>19</v>
      </c>
      <c r="B110" s="1" t="s">
        <v>75</v>
      </c>
      <c r="C110" s="4">
        <v>11</v>
      </c>
      <c r="D110" s="8">
        <v>1.08</v>
      </c>
      <c r="E110" s="4">
        <v>6</v>
      </c>
      <c r="F110" s="8">
        <v>0.77</v>
      </c>
      <c r="G110" s="4">
        <v>5</v>
      </c>
      <c r="H110" s="8">
        <v>2.1800000000000002</v>
      </c>
      <c r="I110" s="4">
        <v>0</v>
      </c>
    </row>
    <row r="111" spans="1:9" x14ac:dyDescent="0.2">
      <c r="A111" s="2">
        <v>20</v>
      </c>
      <c r="B111" s="1" t="s">
        <v>60</v>
      </c>
      <c r="C111" s="4">
        <v>10</v>
      </c>
      <c r="D111" s="8">
        <v>0.98</v>
      </c>
      <c r="E111" s="4">
        <v>4</v>
      </c>
      <c r="F111" s="8">
        <v>0.51</v>
      </c>
      <c r="G111" s="4">
        <v>6</v>
      </c>
      <c r="H111" s="8">
        <v>2.62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68</v>
      </c>
      <c r="C114" s="4">
        <v>149</v>
      </c>
      <c r="D114" s="8">
        <v>13.55</v>
      </c>
      <c r="E114" s="4">
        <v>140</v>
      </c>
      <c r="F114" s="8">
        <v>17.63</v>
      </c>
      <c r="G114" s="4">
        <v>9</v>
      </c>
      <c r="H114" s="8">
        <v>3.08</v>
      </c>
      <c r="I114" s="4">
        <v>0</v>
      </c>
    </row>
    <row r="115" spans="1:9" x14ac:dyDescent="0.2">
      <c r="A115" s="2">
        <v>2</v>
      </c>
      <c r="B115" s="1" t="s">
        <v>64</v>
      </c>
      <c r="C115" s="4">
        <v>132</v>
      </c>
      <c r="D115" s="8">
        <v>12</v>
      </c>
      <c r="E115" s="4">
        <v>92</v>
      </c>
      <c r="F115" s="8">
        <v>11.59</v>
      </c>
      <c r="G115" s="4">
        <v>40</v>
      </c>
      <c r="H115" s="8">
        <v>13.7</v>
      </c>
      <c r="I115" s="4">
        <v>0</v>
      </c>
    </row>
    <row r="116" spans="1:9" x14ac:dyDescent="0.2">
      <c r="A116" s="2">
        <v>3</v>
      </c>
      <c r="B116" s="1" t="s">
        <v>69</v>
      </c>
      <c r="C116" s="4">
        <v>107</v>
      </c>
      <c r="D116" s="8">
        <v>9.73</v>
      </c>
      <c r="E116" s="4">
        <v>99</v>
      </c>
      <c r="F116" s="8">
        <v>12.47</v>
      </c>
      <c r="G116" s="4">
        <v>8</v>
      </c>
      <c r="H116" s="8">
        <v>2.74</v>
      </c>
      <c r="I116" s="4">
        <v>0</v>
      </c>
    </row>
    <row r="117" spans="1:9" x14ac:dyDescent="0.2">
      <c r="A117" s="2">
        <v>4</v>
      </c>
      <c r="B117" s="1" t="s">
        <v>62</v>
      </c>
      <c r="C117" s="4">
        <v>76</v>
      </c>
      <c r="D117" s="8">
        <v>6.91</v>
      </c>
      <c r="E117" s="4">
        <v>66</v>
      </c>
      <c r="F117" s="8">
        <v>8.31</v>
      </c>
      <c r="G117" s="4">
        <v>10</v>
      </c>
      <c r="H117" s="8">
        <v>3.42</v>
      </c>
      <c r="I117" s="4">
        <v>0</v>
      </c>
    </row>
    <row r="118" spans="1:9" x14ac:dyDescent="0.2">
      <c r="A118" s="2">
        <v>5</v>
      </c>
      <c r="B118" s="1" t="s">
        <v>65</v>
      </c>
      <c r="C118" s="4">
        <v>75</v>
      </c>
      <c r="D118" s="8">
        <v>6.82</v>
      </c>
      <c r="E118" s="4">
        <v>58</v>
      </c>
      <c r="F118" s="8">
        <v>7.3</v>
      </c>
      <c r="G118" s="4">
        <v>17</v>
      </c>
      <c r="H118" s="8">
        <v>5.82</v>
      </c>
      <c r="I118" s="4">
        <v>0</v>
      </c>
    </row>
    <row r="119" spans="1:9" x14ac:dyDescent="0.2">
      <c r="A119" s="2">
        <v>6</v>
      </c>
      <c r="B119" s="1" t="s">
        <v>54</v>
      </c>
      <c r="C119" s="4">
        <v>49</v>
      </c>
      <c r="D119" s="8">
        <v>4.45</v>
      </c>
      <c r="E119" s="4">
        <v>22</v>
      </c>
      <c r="F119" s="8">
        <v>2.77</v>
      </c>
      <c r="G119" s="4">
        <v>27</v>
      </c>
      <c r="H119" s="8">
        <v>9.25</v>
      </c>
      <c r="I119" s="4">
        <v>0</v>
      </c>
    </row>
    <row r="120" spans="1:9" x14ac:dyDescent="0.2">
      <c r="A120" s="2">
        <v>7</v>
      </c>
      <c r="B120" s="1" t="s">
        <v>55</v>
      </c>
      <c r="C120" s="4">
        <v>47</v>
      </c>
      <c r="D120" s="8">
        <v>4.2699999999999996</v>
      </c>
      <c r="E120" s="4">
        <v>37</v>
      </c>
      <c r="F120" s="8">
        <v>4.66</v>
      </c>
      <c r="G120" s="4">
        <v>10</v>
      </c>
      <c r="H120" s="8">
        <v>3.42</v>
      </c>
      <c r="I120" s="4">
        <v>0</v>
      </c>
    </row>
    <row r="121" spans="1:9" x14ac:dyDescent="0.2">
      <c r="A121" s="2">
        <v>8</v>
      </c>
      <c r="B121" s="1" t="s">
        <v>63</v>
      </c>
      <c r="C121" s="4">
        <v>43</v>
      </c>
      <c r="D121" s="8">
        <v>3.91</v>
      </c>
      <c r="E121" s="4">
        <v>37</v>
      </c>
      <c r="F121" s="8">
        <v>4.66</v>
      </c>
      <c r="G121" s="4">
        <v>6</v>
      </c>
      <c r="H121" s="8">
        <v>2.0499999999999998</v>
      </c>
      <c r="I121" s="4">
        <v>0</v>
      </c>
    </row>
    <row r="122" spans="1:9" x14ac:dyDescent="0.2">
      <c r="A122" s="2">
        <v>9</v>
      </c>
      <c r="B122" s="1" t="s">
        <v>70</v>
      </c>
      <c r="C122" s="4">
        <v>41</v>
      </c>
      <c r="D122" s="8">
        <v>3.73</v>
      </c>
      <c r="E122" s="4">
        <v>33</v>
      </c>
      <c r="F122" s="8">
        <v>4.16</v>
      </c>
      <c r="G122" s="4">
        <v>6</v>
      </c>
      <c r="H122" s="8">
        <v>2.0499999999999998</v>
      </c>
      <c r="I122" s="4">
        <v>1</v>
      </c>
    </row>
    <row r="123" spans="1:9" x14ac:dyDescent="0.2">
      <c r="A123" s="2">
        <v>10</v>
      </c>
      <c r="B123" s="1" t="s">
        <v>61</v>
      </c>
      <c r="C123" s="4">
        <v>34</v>
      </c>
      <c r="D123" s="8">
        <v>3.09</v>
      </c>
      <c r="E123" s="4">
        <v>27</v>
      </c>
      <c r="F123" s="8">
        <v>3.4</v>
      </c>
      <c r="G123" s="4">
        <v>7</v>
      </c>
      <c r="H123" s="8">
        <v>2.4</v>
      </c>
      <c r="I123" s="4">
        <v>0</v>
      </c>
    </row>
    <row r="124" spans="1:9" x14ac:dyDescent="0.2">
      <c r="A124" s="2">
        <v>11</v>
      </c>
      <c r="B124" s="1" t="s">
        <v>71</v>
      </c>
      <c r="C124" s="4">
        <v>32</v>
      </c>
      <c r="D124" s="8">
        <v>2.91</v>
      </c>
      <c r="E124" s="4">
        <v>31</v>
      </c>
      <c r="F124" s="8">
        <v>3.9</v>
      </c>
      <c r="G124" s="4">
        <v>1</v>
      </c>
      <c r="H124" s="8">
        <v>0.34</v>
      </c>
      <c r="I124" s="4">
        <v>0</v>
      </c>
    </row>
    <row r="125" spans="1:9" x14ac:dyDescent="0.2">
      <c r="A125" s="2">
        <v>12</v>
      </c>
      <c r="B125" s="1" t="s">
        <v>66</v>
      </c>
      <c r="C125" s="4">
        <v>30</v>
      </c>
      <c r="D125" s="8">
        <v>2.73</v>
      </c>
      <c r="E125" s="4">
        <v>26</v>
      </c>
      <c r="F125" s="8">
        <v>3.27</v>
      </c>
      <c r="G125" s="4">
        <v>4</v>
      </c>
      <c r="H125" s="8">
        <v>1.37</v>
      </c>
      <c r="I125" s="4">
        <v>0</v>
      </c>
    </row>
    <row r="126" spans="1:9" x14ac:dyDescent="0.2">
      <c r="A126" s="2">
        <v>13</v>
      </c>
      <c r="B126" s="1" t="s">
        <v>56</v>
      </c>
      <c r="C126" s="4">
        <v>27</v>
      </c>
      <c r="D126" s="8">
        <v>2.4500000000000002</v>
      </c>
      <c r="E126" s="4">
        <v>13</v>
      </c>
      <c r="F126" s="8">
        <v>1.64</v>
      </c>
      <c r="G126" s="4">
        <v>14</v>
      </c>
      <c r="H126" s="8">
        <v>4.79</v>
      </c>
      <c r="I126" s="4">
        <v>0</v>
      </c>
    </row>
    <row r="127" spans="1:9" x14ac:dyDescent="0.2">
      <c r="A127" s="2">
        <v>14</v>
      </c>
      <c r="B127" s="1" t="s">
        <v>67</v>
      </c>
      <c r="C127" s="4">
        <v>25</v>
      </c>
      <c r="D127" s="8">
        <v>2.27</v>
      </c>
      <c r="E127" s="4">
        <v>16</v>
      </c>
      <c r="F127" s="8">
        <v>2.02</v>
      </c>
      <c r="G127" s="4">
        <v>9</v>
      </c>
      <c r="H127" s="8">
        <v>3.08</v>
      </c>
      <c r="I127" s="4">
        <v>0</v>
      </c>
    </row>
    <row r="128" spans="1:9" x14ac:dyDescent="0.2">
      <c r="A128" s="2">
        <v>15</v>
      </c>
      <c r="B128" s="1" t="s">
        <v>72</v>
      </c>
      <c r="C128" s="4">
        <v>21</v>
      </c>
      <c r="D128" s="8">
        <v>1.91</v>
      </c>
      <c r="E128" s="4">
        <v>0</v>
      </c>
      <c r="F128" s="8">
        <v>0</v>
      </c>
      <c r="G128" s="4">
        <v>14</v>
      </c>
      <c r="H128" s="8">
        <v>4.79</v>
      </c>
      <c r="I128" s="4">
        <v>2</v>
      </c>
    </row>
    <row r="129" spans="1:9" x14ac:dyDescent="0.2">
      <c r="A129" s="2">
        <v>16</v>
      </c>
      <c r="B129" s="1" t="s">
        <v>73</v>
      </c>
      <c r="C129" s="4">
        <v>16</v>
      </c>
      <c r="D129" s="8">
        <v>1.45</v>
      </c>
      <c r="E129" s="4">
        <v>14</v>
      </c>
      <c r="F129" s="8">
        <v>1.76</v>
      </c>
      <c r="G129" s="4">
        <v>2</v>
      </c>
      <c r="H129" s="8">
        <v>0.68</v>
      </c>
      <c r="I129" s="4">
        <v>0</v>
      </c>
    </row>
    <row r="130" spans="1:9" x14ac:dyDescent="0.2">
      <c r="A130" s="2">
        <v>17</v>
      </c>
      <c r="B130" s="1" t="s">
        <v>79</v>
      </c>
      <c r="C130" s="4">
        <v>15</v>
      </c>
      <c r="D130" s="8">
        <v>1.36</v>
      </c>
      <c r="E130" s="4">
        <v>8</v>
      </c>
      <c r="F130" s="8">
        <v>1.01</v>
      </c>
      <c r="G130" s="4">
        <v>7</v>
      </c>
      <c r="H130" s="8">
        <v>2.4</v>
      </c>
      <c r="I130" s="4">
        <v>0</v>
      </c>
    </row>
    <row r="131" spans="1:9" x14ac:dyDescent="0.2">
      <c r="A131" s="2">
        <v>18</v>
      </c>
      <c r="B131" s="1" t="s">
        <v>59</v>
      </c>
      <c r="C131" s="4">
        <v>14</v>
      </c>
      <c r="D131" s="8">
        <v>1.27</v>
      </c>
      <c r="E131" s="4">
        <v>3</v>
      </c>
      <c r="F131" s="8">
        <v>0.38</v>
      </c>
      <c r="G131" s="4">
        <v>11</v>
      </c>
      <c r="H131" s="8">
        <v>3.77</v>
      </c>
      <c r="I131" s="4">
        <v>0</v>
      </c>
    </row>
    <row r="132" spans="1:9" x14ac:dyDescent="0.2">
      <c r="A132" s="2">
        <v>18</v>
      </c>
      <c r="B132" s="1" t="s">
        <v>75</v>
      </c>
      <c r="C132" s="4">
        <v>14</v>
      </c>
      <c r="D132" s="8">
        <v>1.27</v>
      </c>
      <c r="E132" s="4">
        <v>8</v>
      </c>
      <c r="F132" s="8">
        <v>1.01</v>
      </c>
      <c r="G132" s="4">
        <v>5</v>
      </c>
      <c r="H132" s="8">
        <v>1.71</v>
      </c>
      <c r="I132" s="4">
        <v>0</v>
      </c>
    </row>
    <row r="133" spans="1:9" x14ac:dyDescent="0.2">
      <c r="A133" s="2">
        <v>20</v>
      </c>
      <c r="B133" s="1" t="s">
        <v>57</v>
      </c>
      <c r="C133" s="4">
        <v>13</v>
      </c>
      <c r="D133" s="8">
        <v>1.18</v>
      </c>
      <c r="E133" s="4">
        <v>8</v>
      </c>
      <c r="F133" s="8">
        <v>1.01</v>
      </c>
      <c r="G133" s="4">
        <v>5</v>
      </c>
      <c r="H133" s="8">
        <v>1.71</v>
      </c>
      <c r="I133" s="4">
        <v>0</v>
      </c>
    </row>
    <row r="134" spans="1:9" x14ac:dyDescent="0.2">
      <c r="A134" s="2">
        <v>20</v>
      </c>
      <c r="B134" s="1" t="s">
        <v>80</v>
      </c>
      <c r="C134" s="4">
        <v>13</v>
      </c>
      <c r="D134" s="8">
        <v>1.18</v>
      </c>
      <c r="E134" s="4">
        <v>9</v>
      </c>
      <c r="F134" s="8">
        <v>1.1299999999999999</v>
      </c>
      <c r="G134" s="4">
        <v>3</v>
      </c>
      <c r="H134" s="8">
        <v>1.03</v>
      </c>
      <c r="I134" s="4">
        <v>1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68</v>
      </c>
      <c r="C137" s="4">
        <v>395</v>
      </c>
      <c r="D137" s="8">
        <v>13.3</v>
      </c>
      <c r="E137" s="4">
        <v>374</v>
      </c>
      <c r="F137" s="8">
        <v>18.32</v>
      </c>
      <c r="G137" s="4">
        <v>21</v>
      </c>
      <c r="H137" s="8">
        <v>2.39</v>
      </c>
      <c r="I137" s="4">
        <v>0</v>
      </c>
    </row>
    <row r="138" spans="1:9" x14ac:dyDescent="0.2">
      <c r="A138" s="2">
        <v>2</v>
      </c>
      <c r="B138" s="1" t="s">
        <v>69</v>
      </c>
      <c r="C138" s="4">
        <v>327</v>
      </c>
      <c r="D138" s="8">
        <v>11.01</v>
      </c>
      <c r="E138" s="4">
        <v>302</v>
      </c>
      <c r="F138" s="8">
        <v>14.8</v>
      </c>
      <c r="G138" s="4">
        <v>24</v>
      </c>
      <c r="H138" s="8">
        <v>2.73</v>
      </c>
      <c r="I138" s="4">
        <v>1</v>
      </c>
    </row>
    <row r="139" spans="1:9" x14ac:dyDescent="0.2">
      <c r="A139" s="2">
        <v>3</v>
      </c>
      <c r="B139" s="1" t="s">
        <v>64</v>
      </c>
      <c r="C139" s="4">
        <v>229</v>
      </c>
      <c r="D139" s="8">
        <v>7.71</v>
      </c>
      <c r="E139" s="4">
        <v>137</v>
      </c>
      <c r="F139" s="8">
        <v>6.71</v>
      </c>
      <c r="G139" s="4">
        <v>91</v>
      </c>
      <c r="H139" s="8">
        <v>10.34</v>
      </c>
      <c r="I139" s="4">
        <v>1</v>
      </c>
    </row>
    <row r="140" spans="1:9" x14ac:dyDescent="0.2">
      <c r="A140" s="2">
        <v>4</v>
      </c>
      <c r="B140" s="1" t="s">
        <v>62</v>
      </c>
      <c r="C140" s="4">
        <v>200</v>
      </c>
      <c r="D140" s="8">
        <v>6.74</v>
      </c>
      <c r="E140" s="4">
        <v>166</v>
      </c>
      <c r="F140" s="8">
        <v>8.1300000000000008</v>
      </c>
      <c r="G140" s="4">
        <v>32</v>
      </c>
      <c r="H140" s="8">
        <v>3.64</v>
      </c>
      <c r="I140" s="4">
        <v>2</v>
      </c>
    </row>
    <row r="141" spans="1:9" x14ac:dyDescent="0.2">
      <c r="A141" s="2">
        <v>5</v>
      </c>
      <c r="B141" s="1" t="s">
        <v>54</v>
      </c>
      <c r="C141" s="4">
        <v>178</v>
      </c>
      <c r="D141" s="8">
        <v>6</v>
      </c>
      <c r="E141" s="4">
        <v>89</v>
      </c>
      <c r="F141" s="8">
        <v>4.3600000000000003</v>
      </c>
      <c r="G141" s="4">
        <v>89</v>
      </c>
      <c r="H141" s="8">
        <v>10.11</v>
      </c>
      <c r="I141" s="4">
        <v>0</v>
      </c>
    </row>
    <row r="142" spans="1:9" x14ac:dyDescent="0.2">
      <c r="A142" s="2">
        <v>6</v>
      </c>
      <c r="B142" s="1" t="s">
        <v>65</v>
      </c>
      <c r="C142" s="4">
        <v>152</v>
      </c>
      <c r="D142" s="8">
        <v>5.12</v>
      </c>
      <c r="E142" s="4">
        <v>85</v>
      </c>
      <c r="F142" s="8">
        <v>4.16</v>
      </c>
      <c r="G142" s="4">
        <v>66</v>
      </c>
      <c r="H142" s="8">
        <v>7.5</v>
      </c>
      <c r="I142" s="4">
        <v>1</v>
      </c>
    </row>
    <row r="143" spans="1:9" x14ac:dyDescent="0.2">
      <c r="A143" s="2">
        <v>7</v>
      </c>
      <c r="B143" s="1" t="s">
        <v>63</v>
      </c>
      <c r="C143" s="4">
        <v>108</v>
      </c>
      <c r="D143" s="8">
        <v>3.64</v>
      </c>
      <c r="E143" s="4">
        <v>89</v>
      </c>
      <c r="F143" s="8">
        <v>4.3600000000000003</v>
      </c>
      <c r="G143" s="4">
        <v>19</v>
      </c>
      <c r="H143" s="8">
        <v>2.16</v>
      </c>
      <c r="I143" s="4">
        <v>0</v>
      </c>
    </row>
    <row r="144" spans="1:9" x14ac:dyDescent="0.2">
      <c r="A144" s="2">
        <v>8</v>
      </c>
      <c r="B144" s="1" t="s">
        <v>70</v>
      </c>
      <c r="C144" s="4">
        <v>105</v>
      </c>
      <c r="D144" s="8">
        <v>3.54</v>
      </c>
      <c r="E144" s="4">
        <v>80</v>
      </c>
      <c r="F144" s="8">
        <v>3.92</v>
      </c>
      <c r="G144" s="4">
        <v>14</v>
      </c>
      <c r="H144" s="8">
        <v>1.59</v>
      </c>
      <c r="I144" s="4">
        <v>0</v>
      </c>
    </row>
    <row r="145" spans="1:9" x14ac:dyDescent="0.2">
      <c r="A145" s="2">
        <v>9</v>
      </c>
      <c r="B145" s="1" t="s">
        <v>55</v>
      </c>
      <c r="C145" s="4">
        <v>100</v>
      </c>
      <c r="D145" s="8">
        <v>3.37</v>
      </c>
      <c r="E145" s="4">
        <v>76</v>
      </c>
      <c r="F145" s="8">
        <v>3.72</v>
      </c>
      <c r="G145" s="4">
        <v>24</v>
      </c>
      <c r="H145" s="8">
        <v>2.73</v>
      </c>
      <c r="I145" s="4">
        <v>0</v>
      </c>
    </row>
    <row r="146" spans="1:9" x14ac:dyDescent="0.2">
      <c r="A146" s="2">
        <v>9</v>
      </c>
      <c r="B146" s="1" t="s">
        <v>71</v>
      </c>
      <c r="C146" s="4">
        <v>100</v>
      </c>
      <c r="D146" s="8">
        <v>3.37</v>
      </c>
      <c r="E146" s="4">
        <v>96</v>
      </c>
      <c r="F146" s="8">
        <v>4.7</v>
      </c>
      <c r="G146" s="4">
        <v>4</v>
      </c>
      <c r="H146" s="8">
        <v>0.45</v>
      </c>
      <c r="I146" s="4">
        <v>0</v>
      </c>
    </row>
    <row r="147" spans="1:9" x14ac:dyDescent="0.2">
      <c r="A147" s="2">
        <v>11</v>
      </c>
      <c r="B147" s="1" t="s">
        <v>61</v>
      </c>
      <c r="C147" s="4">
        <v>90</v>
      </c>
      <c r="D147" s="8">
        <v>3.03</v>
      </c>
      <c r="E147" s="4">
        <v>58</v>
      </c>
      <c r="F147" s="8">
        <v>2.84</v>
      </c>
      <c r="G147" s="4">
        <v>32</v>
      </c>
      <c r="H147" s="8">
        <v>3.64</v>
      </c>
      <c r="I147" s="4">
        <v>0</v>
      </c>
    </row>
    <row r="148" spans="1:9" x14ac:dyDescent="0.2">
      <c r="A148" s="2">
        <v>12</v>
      </c>
      <c r="B148" s="1" t="s">
        <v>56</v>
      </c>
      <c r="C148" s="4">
        <v>72</v>
      </c>
      <c r="D148" s="8">
        <v>2.4300000000000002</v>
      </c>
      <c r="E148" s="4">
        <v>40</v>
      </c>
      <c r="F148" s="8">
        <v>1.96</v>
      </c>
      <c r="G148" s="4">
        <v>32</v>
      </c>
      <c r="H148" s="8">
        <v>3.64</v>
      </c>
      <c r="I148" s="4">
        <v>0</v>
      </c>
    </row>
    <row r="149" spans="1:9" x14ac:dyDescent="0.2">
      <c r="A149" s="2">
        <v>13</v>
      </c>
      <c r="B149" s="1" t="s">
        <v>57</v>
      </c>
      <c r="C149" s="4">
        <v>69</v>
      </c>
      <c r="D149" s="8">
        <v>2.3199999999999998</v>
      </c>
      <c r="E149" s="4">
        <v>31</v>
      </c>
      <c r="F149" s="8">
        <v>1.52</v>
      </c>
      <c r="G149" s="4">
        <v>37</v>
      </c>
      <c r="H149" s="8">
        <v>4.2</v>
      </c>
      <c r="I149" s="4">
        <v>1</v>
      </c>
    </row>
    <row r="150" spans="1:9" x14ac:dyDescent="0.2">
      <c r="A150" s="2">
        <v>14</v>
      </c>
      <c r="B150" s="1" t="s">
        <v>81</v>
      </c>
      <c r="C150" s="4">
        <v>67</v>
      </c>
      <c r="D150" s="8">
        <v>2.2599999999999998</v>
      </c>
      <c r="E150" s="4">
        <v>56</v>
      </c>
      <c r="F150" s="8">
        <v>2.74</v>
      </c>
      <c r="G150" s="4">
        <v>10</v>
      </c>
      <c r="H150" s="8">
        <v>1.1399999999999999</v>
      </c>
      <c r="I150" s="4">
        <v>1</v>
      </c>
    </row>
    <row r="151" spans="1:9" x14ac:dyDescent="0.2">
      <c r="A151" s="2">
        <v>15</v>
      </c>
      <c r="B151" s="1" t="s">
        <v>66</v>
      </c>
      <c r="C151" s="4">
        <v>63</v>
      </c>
      <c r="D151" s="8">
        <v>2.12</v>
      </c>
      <c r="E151" s="4">
        <v>56</v>
      </c>
      <c r="F151" s="8">
        <v>2.74</v>
      </c>
      <c r="G151" s="4">
        <v>7</v>
      </c>
      <c r="H151" s="8">
        <v>0.8</v>
      </c>
      <c r="I151" s="4">
        <v>0</v>
      </c>
    </row>
    <row r="152" spans="1:9" x14ac:dyDescent="0.2">
      <c r="A152" s="2">
        <v>16</v>
      </c>
      <c r="B152" s="1" t="s">
        <v>72</v>
      </c>
      <c r="C152" s="4">
        <v>54</v>
      </c>
      <c r="D152" s="8">
        <v>1.82</v>
      </c>
      <c r="E152" s="4">
        <v>0</v>
      </c>
      <c r="F152" s="8">
        <v>0</v>
      </c>
      <c r="G152" s="4">
        <v>37</v>
      </c>
      <c r="H152" s="8">
        <v>4.2</v>
      </c>
      <c r="I152" s="4">
        <v>0</v>
      </c>
    </row>
    <row r="153" spans="1:9" x14ac:dyDescent="0.2">
      <c r="A153" s="2">
        <v>17</v>
      </c>
      <c r="B153" s="1" t="s">
        <v>79</v>
      </c>
      <c r="C153" s="4">
        <v>45</v>
      </c>
      <c r="D153" s="8">
        <v>1.52</v>
      </c>
      <c r="E153" s="4">
        <v>15</v>
      </c>
      <c r="F153" s="8">
        <v>0.73</v>
      </c>
      <c r="G153" s="4">
        <v>30</v>
      </c>
      <c r="H153" s="8">
        <v>3.41</v>
      </c>
      <c r="I153" s="4">
        <v>0</v>
      </c>
    </row>
    <row r="154" spans="1:9" x14ac:dyDescent="0.2">
      <c r="A154" s="2">
        <v>18</v>
      </c>
      <c r="B154" s="1" t="s">
        <v>67</v>
      </c>
      <c r="C154" s="4">
        <v>43</v>
      </c>
      <c r="D154" s="8">
        <v>1.45</v>
      </c>
      <c r="E154" s="4">
        <v>28</v>
      </c>
      <c r="F154" s="8">
        <v>1.37</v>
      </c>
      <c r="G154" s="4">
        <v>10</v>
      </c>
      <c r="H154" s="8">
        <v>1.1399999999999999</v>
      </c>
      <c r="I154" s="4">
        <v>0</v>
      </c>
    </row>
    <row r="155" spans="1:9" x14ac:dyDescent="0.2">
      <c r="A155" s="2">
        <v>19</v>
      </c>
      <c r="B155" s="1" t="s">
        <v>59</v>
      </c>
      <c r="C155" s="4">
        <v>42</v>
      </c>
      <c r="D155" s="8">
        <v>1.41</v>
      </c>
      <c r="E155" s="4">
        <v>15</v>
      </c>
      <c r="F155" s="8">
        <v>0.73</v>
      </c>
      <c r="G155" s="4">
        <v>27</v>
      </c>
      <c r="H155" s="8">
        <v>3.07</v>
      </c>
      <c r="I155" s="4">
        <v>0</v>
      </c>
    </row>
    <row r="156" spans="1:9" x14ac:dyDescent="0.2">
      <c r="A156" s="2">
        <v>20</v>
      </c>
      <c r="B156" s="1" t="s">
        <v>73</v>
      </c>
      <c r="C156" s="4">
        <v>41</v>
      </c>
      <c r="D156" s="8">
        <v>1.38</v>
      </c>
      <c r="E156" s="4">
        <v>39</v>
      </c>
      <c r="F156" s="8">
        <v>1.91</v>
      </c>
      <c r="G156" s="4">
        <v>2</v>
      </c>
      <c r="H156" s="8">
        <v>0.23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68</v>
      </c>
      <c r="C159" s="4">
        <v>252</v>
      </c>
      <c r="D159" s="8">
        <v>17.079999999999998</v>
      </c>
      <c r="E159" s="4">
        <v>241</v>
      </c>
      <c r="F159" s="8">
        <v>22.36</v>
      </c>
      <c r="G159" s="4">
        <v>11</v>
      </c>
      <c r="H159" s="8">
        <v>2.91</v>
      </c>
      <c r="I159" s="4">
        <v>0</v>
      </c>
    </row>
    <row r="160" spans="1:9" x14ac:dyDescent="0.2">
      <c r="A160" s="2">
        <v>2</v>
      </c>
      <c r="B160" s="1" t="s">
        <v>69</v>
      </c>
      <c r="C160" s="4">
        <v>161</v>
      </c>
      <c r="D160" s="8">
        <v>10.92</v>
      </c>
      <c r="E160" s="4">
        <v>157</v>
      </c>
      <c r="F160" s="8">
        <v>14.56</v>
      </c>
      <c r="G160" s="4">
        <v>3</v>
      </c>
      <c r="H160" s="8">
        <v>0.79</v>
      </c>
      <c r="I160" s="4">
        <v>0</v>
      </c>
    </row>
    <row r="161" spans="1:9" x14ac:dyDescent="0.2">
      <c r="A161" s="2">
        <v>3</v>
      </c>
      <c r="B161" s="1" t="s">
        <v>64</v>
      </c>
      <c r="C161" s="4">
        <v>111</v>
      </c>
      <c r="D161" s="8">
        <v>7.53</v>
      </c>
      <c r="E161" s="4">
        <v>73</v>
      </c>
      <c r="F161" s="8">
        <v>6.77</v>
      </c>
      <c r="G161" s="4">
        <v>38</v>
      </c>
      <c r="H161" s="8">
        <v>10.050000000000001</v>
      </c>
      <c r="I161" s="4">
        <v>0</v>
      </c>
    </row>
    <row r="162" spans="1:9" x14ac:dyDescent="0.2">
      <c r="A162" s="2">
        <v>3</v>
      </c>
      <c r="B162" s="1" t="s">
        <v>65</v>
      </c>
      <c r="C162" s="4">
        <v>111</v>
      </c>
      <c r="D162" s="8">
        <v>7.53</v>
      </c>
      <c r="E162" s="4">
        <v>81</v>
      </c>
      <c r="F162" s="8">
        <v>7.51</v>
      </c>
      <c r="G162" s="4">
        <v>29</v>
      </c>
      <c r="H162" s="8">
        <v>7.67</v>
      </c>
      <c r="I162" s="4">
        <v>1</v>
      </c>
    </row>
    <row r="163" spans="1:9" x14ac:dyDescent="0.2">
      <c r="A163" s="2">
        <v>5</v>
      </c>
      <c r="B163" s="1" t="s">
        <v>62</v>
      </c>
      <c r="C163" s="4">
        <v>105</v>
      </c>
      <c r="D163" s="8">
        <v>7.12</v>
      </c>
      <c r="E163" s="4">
        <v>87</v>
      </c>
      <c r="F163" s="8">
        <v>8.07</v>
      </c>
      <c r="G163" s="4">
        <v>18</v>
      </c>
      <c r="H163" s="8">
        <v>4.76</v>
      </c>
      <c r="I163" s="4">
        <v>0</v>
      </c>
    </row>
    <row r="164" spans="1:9" x14ac:dyDescent="0.2">
      <c r="A164" s="2">
        <v>6</v>
      </c>
      <c r="B164" s="1" t="s">
        <v>54</v>
      </c>
      <c r="C164" s="4">
        <v>78</v>
      </c>
      <c r="D164" s="8">
        <v>5.29</v>
      </c>
      <c r="E164" s="4">
        <v>30</v>
      </c>
      <c r="F164" s="8">
        <v>2.78</v>
      </c>
      <c r="G164" s="4">
        <v>48</v>
      </c>
      <c r="H164" s="8">
        <v>12.7</v>
      </c>
      <c r="I164" s="4">
        <v>0</v>
      </c>
    </row>
    <row r="165" spans="1:9" x14ac:dyDescent="0.2">
      <c r="A165" s="2">
        <v>7</v>
      </c>
      <c r="B165" s="1" t="s">
        <v>61</v>
      </c>
      <c r="C165" s="4">
        <v>73</v>
      </c>
      <c r="D165" s="8">
        <v>4.95</v>
      </c>
      <c r="E165" s="4">
        <v>53</v>
      </c>
      <c r="F165" s="8">
        <v>4.92</v>
      </c>
      <c r="G165" s="4">
        <v>20</v>
      </c>
      <c r="H165" s="8">
        <v>5.29</v>
      </c>
      <c r="I165" s="4">
        <v>0</v>
      </c>
    </row>
    <row r="166" spans="1:9" x14ac:dyDescent="0.2">
      <c r="A166" s="2">
        <v>8</v>
      </c>
      <c r="B166" s="1" t="s">
        <v>71</v>
      </c>
      <c r="C166" s="4">
        <v>56</v>
      </c>
      <c r="D166" s="8">
        <v>3.8</v>
      </c>
      <c r="E166" s="4">
        <v>51</v>
      </c>
      <c r="F166" s="8">
        <v>4.7300000000000004</v>
      </c>
      <c r="G166" s="4">
        <v>5</v>
      </c>
      <c r="H166" s="8">
        <v>1.32</v>
      </c>
      <c r="I166" s="4">
        <v>0</v>
      </c>
    </row>
    <row r="167" spans="1:9" x14ac:dyDescent="0.2">
      <c r="A167" s="2">
        <v>9</v>
      </c>
      <c r="B167" s="1" t="s">
        <v>63</v>
      </c>
      <c r="C167" s="4">
        <v>53</v>
      </c>
      <c r="D167" s="8">
        <v>3.59</v>
      </c>
      <c r="E167" s="4">
        <v>43</v>
      </c>
      <c r="F167" s="8">
        <v>3.99</v>
      </c>
      <c r="G167" s="4">
        <v>10</v>
      </c>
      <c r="H167" s="8">
        <v>2.65</v>
      </c>
      <c r="I167" s="4">
        <v>0</v>
      </c>
    </row>
    <row r="168" spans="1:9" x14ac:dyDescent="0.2">
      <c r="A168" s="2">
        <v>10</v>
      </c>
      <c r="B168" s="1" t="s">
        <v>70</v>
      </c>
      <c r="C168" s="4">
        <v>50</v>
      </c>
      <c r="D168" s="8">
        <v>3.39</v>
      </c>
      <c r="E168" s="4">
        <v>47</v>
      </c>
      <c r="F168" s="8">
        <v>4.3600000000000003</v>
      </c>
      <c r="G168" s="4">
        <v>3</v>
      </c>
      <c r="H168" s="8">
        <v>0.79</v>
      </c>
      <c r="I168" s="4">
        <v>0</v>
      </c>
    </row>
    <row r="169" spans="1:9" x14ac:dyDescent="0.2">
      <c r="A169" s="2">
        <v>11</v>
      </c>
      <c r="B169" s="1" t="s">
        <v>55</v>
      </c>
      <c r="C169" s="4">
        <v>32</v>
      </c>
      <c r="D169" s="8">
        <v>2.17</v>
      </c>
      <c r="E169" s="4">
        <v>23</v>
      </c>
      <c r="F169" s="8">
        <v>2.13</v>
      </c>
      <c r="G169" s="4">
        <v>9</v>
      </c>
      <c r="H169" s="8">
        <v>2.38</v>
      </c>
      <c r="I169" s="4">
        <v>0</v>
      </c>
    </row>
    <row r="170" spans="1:9" x14ac:dyDescent="0.2">
      <c r="A170" s="2">
        <v>12</v>
      </c>
      <c r="B170" s="1" t="s">
        <v>56</v>
      </c>
      <c r="C170" s="4">
        <v>29</v>
      </c>
      <c r="D170" s="8">
        <v>1.97</v>
      </c>
      <c r="E170" s="4">
        <v>15</v>
      </c>
      <c r="F170" s="8">
        <v>1.39</v>
      </c>
      <c r="G170" s="4">
        <v>14</v>
      </c>
      <c r="H170" s="8">
        <v>3.7</v>
      </c>
      <c r="I170" s="4">
        <v>0</v>
      </c>
    </row>
    <row r="171" spans="1:9" x14ac:dyDescent="0.2">
      <c r="A171" s="2">
        <v>13</v>
      </c>
      <c r="B171" s="1" t="s">
        <v>79</v>
      </c>
      <c r="C171" s="4">
        <v>26</v>
      </c>
      <c r="D171" s="8">
        <v>1.76</v>
      </c>
      <c r="E171" s="4">
        <v>14</v>
      </c>
      <c r="F171" s="8">
        <v>1.3</v>
      </c>
      <c r="G171" s="4">
        <v>12</v>
      </c>
      <c r="H171" s="8">
        <v>3.17</v>
      </c>
      <c r="I171" s="4">
        <v>0</v>
      </c>
    </row>
    <row r="172" spans="1:9" x14ac:dyDescent="0.2">
      <c r="A172" s="2">
        <v>13</v>
      </c>
      <c r="B172" s="1" t="s">
        <v>66</v>
      </c>
      <c r="C172" s="4">
        <v>26</v>
      </c>
      <c r="D172" s="8">
        <v>1.76</v>
      </c>
      <c r="E172" s="4">
        <v>22</v>
      </c>
      <c r="F172" s="8">
        <v>2.04</v>
      </c>
      <c r="G172" s="4">
        <v>4</v>
      </c>
      <c r="H172" s="8">
        <v>1.06</v>
      </c>
      <c r="I172" s="4">
        <v>0</v>
      </c>
    </row>
    <row r="173" spans="1:9" x14ac:dyDescent="0.2">
      <c r="A173" s="2">
        <v>15</v>
      </c>
      <c r="B173" s="1" t="s">
        <v>72</v>
      </c>
      <c r="C173" s="4">
        <v>24</v>
      </c>
      <c r="D173" s="8">
        <v>1.63</v>
      </c>
      <c r="E173" s="4">
        <v>0</v>
      </c>
      <c r="F173" s="8">
        <v>0</v>
      </c>
      <c r="G173" s="4">
        <v>13</v>
      </c>
      <c r="H173" s="8">
        <v>3.44</v>
      </c>
      <c r="I173" s="4">
        <v>0</v>
      </c>
    </row>
    <row r="174" spans="1:9" x14ac:dyDescent="0.2">
      <c r="A174" s="2">
        <v>16</v>
      </c>
      <c r="B174" s="1" t="s">
        <v>75</v>
      </c>
      <c r="C174" s="4">
        <v>21</v>
      </c>
      <c r="D174" s="8">
        <v>1.42</v>
      </c>
      <c r="E174" s="4">
        <v>14</v>
      </c>
      <c r="F174" s="8">
        <v>1.3</v>
      </c>
      <c r="G174" s="4">
        <v>6</v>
      </c>
      <c r="H174" s="8">
        <v>1.59</v>
      </c>
      <c r="I174" s="4">
        <v>0</v>
      </c>
    </row>
    <row r="175" spans="1:9" x14ac:dyDescent="0.2">
      <c r="A175" s="2">
        <v>17</v>
      </c>
      <c r="B175" s="1" t="s">
        <v>67</v>
      </c>
      <c r="C175" s="4">
        <v>20</v>
      </c>
      <c r="D175" s="8">
        <v>1.36</v>
      </c>
      <c r="E175" s="4">
        <v>12</v>
      </c>
      <c r="F175" s="8">
        <v>1.1100000000000001</v>
      </c>
      <c r="G175" s="4">
        <v>7</v>
      </c>
      <c r="H175" s="8">
        <v>1.85</v>
      </c>
      <c r="I175" s="4">
        <v>0</v>
      </c>
    </row>
    <row r="176" spans="1:9" x14ac:dyDescent="0.2">
      <c r="A176" s="2">
        <v>17</v>
      </c>
      <c r="B176" s="1" t="s">
        <v>73</v>
      </c>
      <c r="C176" s="4">
        <v>20</v>
      </c>
      <c r="D176" s="8">
        <v>1.36</v>
      </c>
      <c r="E176" s="4">
        <v>18</v>
      </c>
      <c r="F176" s="8">
        <v>1.67</v>
      </c>
      <c r="G176" s="4">
        <v>2</v>
      </c>
      <c r="H176" s="8">
        <v>0.53</v>
      </c>
      <c r="I176" s="4">
        <v>0</v>
      </c>
    </row>
    <row r="177" spans="1:9" x14ac:dyDescent="0.2">
      <c r="A177" s="2">
        <v>19</v>
      </c>
      <c r="B177" s="1" t="s">
        <v>82</v>
      </c>
      <c r="C177" s="4">
        <v>18</v>
      </c>
      <c r="D177" s="8">
        <v>1.22</v>
      </c>
      <c r="E177" s="4">
        <v>6</v>
      </c>
      <c r="F177" s="8">
        <v>0.56000000000000005</v>
      </c>
      <c r="G177" s="4">
        <v>12</v>
      </c>
      <c r="H177" s="8">
        <v>3.17</v>
      </c>
      <c r="I177" s="4">
        <v>0</v>
      </c>
    </row>
    <row r="178" spans="1:9" x14ac:dyDescent="0.2">
      <c r="A178" s="2">
        <v>20</v>
      </c>
      <c r="B178" s="1" t="s">
        <v>60</v>
      </c>
      <c r="C178" s="4">
        <v>15</v>
      </c>
      <c r="D178" s="8">
        <v>1.02</v>
      </c>
      <c r="E178" s="4">
        <v>9</v>
      </c>
      <c r="F178" s="8">
        <v>0.83</v>
      </c>
      <c r="G178" s="4">
        <v>6</v>
      </c>
      <c r="H178" s="8">
        <v>1.59</v>
      </c>
      <c r="I178" s="4">
        <v>0</v>
      </c>
    </row>
    <row r="179" spans="1:9" x14ac:dyDescent="0.2">
      <c r="A179" s="2">
        <v>20</v>
      </c>
      <c r="B179" s="1" t="s">
        <v>78</v>
      </c>
      <c r="C179" s="4">
        <v>15</v>
      </c>
      <c r="D179" s="8">
        <v>1.02</v>
      </c>
      <c r="E179" s="4">
        <v>9</v>
      </c>
      <c r="F179" s="8">
        <v>0.83</v>
      </c>
      <c r="G179" s="4">
        <v>6</v>
      </c>
      <c r="H179" s="8">
        <v>1.59</v>
      </c>
      <c r="I179" s="4">
        <v>0</v>
      </c>
    </row>
    <row r="180" spans="1:9" x14ac:dyDescent="0.2">
      <c r="A180" s="2">
        <v>20</v>
      </c>
      <c r="B180" s="1" t="s">
        <v>83</v>
      </c>
      <c r="C180" s="4">
        <v>15</v>
      </c>
      <c r="D180" s="8">
        <v>1.02</v>
      </c>
      <c r="E180" s="4">
        <v>8</v>
      </c>
      <c r="F180" s="8">
        <v>0.74</v>
      </c>
      <c r="G180" s="4">
        <v>7</v>
      </c>
      <c r="H180" s="8">
        <v>1.85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69</v>
      </c>
      <c r="C183" s="4">
        <v>136</v>
      </c>
      <c r="D183" s="8">
        <v>10.71</v>
      </c>
      <c r="E183" s="4">
        <v>119</v>
      </c>
      <c r="F183" s="8">
        <v>13.79</v>
      </c>
      <c r="G183" s="4">
        <v>17</v>
      </c>
      <c r="H183" s="8">
        <v>4.33</v>
      </c>
      <c r="I183" s="4">
        <v>0</v>
      </c>
    </row>
    <row r="184" spans="1:9" x14ac:dyDescent="0.2">
      <c r="A184" s="2">
        <v>2</v>
      </c>
      <c r="B184" s="1" t="s">
        <v>64</v>
      </c>
      <c r="C184" s="4">
        <v>128</v>
      </c>
      <c r="D184" s="8">
        <v>10.08</v>
      </c>
      <c r="E184" s="4">
        <v>94</v>
      </c>
      <c r="F184" s="8">
        <v>10.89</v>
      </c>
      <c r="G184" s="4">
        <v>34</v>
      </c>
      <c r="H184" s="8">
        <v>8.65</v>
      </c>
      <c r="I184" s="4">
        <v>0</v>
      </c>
    </row>
    <row r="185" spans="1:9" x14ac:dyDescent="0.2">
      <c r="A185" s="2">
        <v>3</v>
      </c>
      <c r="B185" s="1" t="s">
        <v>68</v>
      </c>
      <c r="C185" s="4">
        <v>125</v>
      </c>
      <c r="D185" s="8">
        <v>9.84</v>
      </c>
      <c r="E185" s="4">
        <v>120</v>
      </c>
      <c r="F185" s="8">
        <v>13.9</v>
      </c>
      <c r="G185" s="4">
        <v>5</v>
      </c>
      <c r="H185" s="8">
        <v>1.27</v>
      </c>
      <c r="I185" s="4">
        <v>0</v>
      </c>
    </row>
    <row r="186" spans="1:9" x14ac:dyDescent="0.2">
      <c r="A186" s="2">
        <v>4</v>
      </c>
      <c r="B186" s="1" t="s">
        <v>54</v>
      </c>
      <c r="C186" s="4">
        <v>97</v>
      </c>
      <c r="D186" s="8">
        <v>7.64</v>
      </c>
      <c r="E186" s="4">
        <v>37</v>
      </c>
      <c r="F186" s="8">
        <v>4.29</v>
      </c>
      <c r="G186" s="4">
        <v>60</v>
      </c>
      <c r="H186" s="8">
        <v>15.27</v>
      </c>
      <c r="I186" s="4">
        <v>0</v>
      </c>
    </row>
    <row r="187" spans="1:9" x14ac:dyDescent="0.2">
      <c r="A187" s="2">
        <v>5</v>
      </c>
      <c r="B187" s="1" t="s">
        <v>62</v>
      </c>
      <c r="C187" s="4">
        <v>82</v>
      </c>
      <c r="D187" s="8">
        <v>6.46</v>
      </c>
      <c r="E187" s="4">
        <v>69</v>
      </c>
      <c r="F187" s="8">
        <v>8</v>
      </c>
      <c r="G187" s="4">
        <v>13</v>
      </c>
      <c r="H187" s="8">
        <v>3.31</v>
      </c>
      <c r="I187" s="4">
        <v>0</v>
      </c>
    </row>
    <row r="188" spans="1:9" x14ac:dyDescent="0.2">
      <c r="A188" s="2">
        <v>6</v>
      </c>
      <c r="B188" s="1" t="s">
        <v>70</v>
      </c>
      <c r="C188" s="4">
        <v>74</v>
      </c>
      <c r="D188" s="8">
        <v>5.83</v>
      </c>
      <c r="E188" s="4">
        <v>59</v>
      </c>
      <c r="F188" s="8">
        <v>6.84</v>
      </c>
      <c r="G188" s="4">
        <v>14</v>
      </c>
      <c r="H188" s="8">
        <v>3.56</v>
      </c>
      <c r="I188" s="4">
        <v>0</v>
      </c>
    </row>
    <row r="189" spans="1:9" x14ac:dyDescent="0.2">
      <c r="A189" s="2">
        <v>7</v>
      </c>
      <c r="B189" s="1" t="s">
        <v>71</v>
      </c>
      <c r="C189" s="4">
        <v>54</v>
      </c>
      <c r="D189" s="8">
        <v>4.25</v>
      </c>
      <c r="E189" s="4">
        <v>53</v>
      </c>
      <c r="F189" s="8">
        <v>6.14</v>
      </c>
      <c r="G189" s="4">
        <v>1</v>
      </c>
      <c r="H189" s="8">
        <v>0.25</v>
      </c>
      <c r="I189" s="4">
        <v>0</v>
      </c>
    </row>
    <row r="190" spans="1:9" x14ac:dyDescent="0.2">
      <c r="A190" s="2">
        <v>8</v>
      </c>
      <c r="B190" s="1" t="s">
        <v>55</v>
      </c>
      <c r="C190" s="4">
        <v>51</v>
      </c>
      <c r="D190" s="8">
        <v>4.0199999999999996</v>
      </c>
      <c r="E190" s="4">
        <v>35</v>
      </c>
      <c r="F190" s="8">
        <v>4.0599999999999996</v>
      </c>
      <c r="G190" s="4">
        <v>16</v>
      </c>
      <c r="H190" s="8">
        <v>4.07</v>
      </c>
      <c r="I190" s="4">
        <v>0</v>
      </c>
    </row>
    <row r="191" spans="1:9" x14ac:dyDescent="0.2">
      <c r="A191" s="2">
        <v>9</v>
      </c>
      <c r="B191" s="1" t="s">
        <v>63</v>
      </c>
      <c r="C191" s="4">
        <v>44</v>
      </c>
      <c r="D191" s="8">
        <v>3.46</v>
      </c>
      <c r="E191" s="4">
        <v>36</v>
      </c>
      <c r="F191" s="8">
        <v>4.17</v>
      </c>
      <c r="G191" s="4">
        <v>8</v>
      </c>
      <c r="H191" s="8">
        <v>2.04</v>
      </c>
      <c r="I191" s="4">
        <v>0</v>
      </c>
    </row>
    <row r="192" spans="1:9" x14ac:dyDescent="0.2">
      <c r="A192" s="2">
        <v>10</v>
      </c>
      <c r="B192" s="1" t="s">
        <v>73</v>
      </c>
      <c r="C192" s="4">
        <v>34</v>
      </c>
      <c r="D192" s="8">
        <v>2.68</v>
      </c>
      <c r="E192" s="4">
        <v>30</v>
      </c>
      <c r="F192" s="8">
        <v>3.48</v>
      </c>
      <c r="G192" s="4">
        <v>4</v>
      </c>
      <c r="H192" s="8">
        <v>1.02</v>
      </c>
      <c r="I192" s="4">
        <v>0</v>
      </c>
    </row>
    <row r="193" spans="1:9" x14ac:dyDescent="0.2">
      <c r="A193" s="2">
        <v>11</v>
      </c>
      <c r="B193" s="1" t="s">
        <v>56</v>
      </c>
      <c r="C193" s="4">
        <v>33</v>
      </c>
      <c r="D193" s="8">
        <v>2.6</v>
      </c>
      <c r="E193" s="4">
        <v>21</v>
      </c>
      <c r="F193" s="8">
        <v>2.4300000000000002</v>
      </c>
      <c r="G193" s="4">
        <v>12</v>
      </c>
      <c r="H193" s="8">
        <v>3.05</v>
      </c>
      <c r="I193" s="4">
        <v>0</v>
      </c>
    </row>
    <row r="194" spans="1:9" x14ac:dyDescent="0.2">
      <c r="A194" s="2">
        <v>11</v>
      </c>
      <c r="B194" s="1" t="s">
        <v>67</v>
      </c>
      <c r="C194" s="4">
        <v>33</v>
      </c>
      <c r="D194" s="8">
        <v>2.6</v>
      </c>
      <c r="E194" s="4">
        <v>22</v>
      </c>
      <c r="F194" s="8">
        <v>2.5499999999999998</v>
      </c>
      <c r="G194" s="4">
        <v>11</v>
      </c>
      <c r="H194" s="8">
        <v>2.8</v>
      </c>
      <c r="I194" s="4">
        <v>0</v>
      </c>
    </row>
    <row r="195" spans="1:9" x14ac:dyDescent="0.2">
      <c r="A195" s="2">
        <v>13</v>
      </c>
      <c r="B195" s="1" t="s">
        <v>65</v>
      </c>
      <c r="C195" s="4">
        <v>30</v>
      </c>
      <c r="D195" s="8">
        <v>2.36</v>
      </c>
      <c r="E195" s="4">
        <v>20</v>
      </c>
      <c r="F195" s="8">
        <v>2.3199999999999998</v>
      </c>
      <c r="G195" s="4">
        <v>10</v>
      </c>
      <c r="H195" s="8">
        <v>2.54</v>
      </c>
      <c r="I195" s="4">
        <v>0</v>
      </c>
    </row>
    <row r="196" spans="1:9" x14ac:dyDescent="0.2">
      <c r="A196" s="2">
        <v>14</v>
      </c>
      <c r="B196" s="1" t="s">
        <v>61</v>
      </c>
      <c r="C196" s="4">
        <v>27</v>
      </c>
      <c r="D196" s="8">
        <v>2.13</v>
      </c>
      <c r="E196" s="4">
        <v>21</v>
      </c>
      <c r="F196" s="8">
        <v>2.4300000000000002</v>
      </c>
      <c r="G196" s="4">
        <v>6</v>
      </c>
      <c r="H196" s="8">
        <v>1.53</v>
      </c>
      <c r="I196" s="4">
        <v>0</v>
      </c>
    </row>
    <row r="197" spans="1:9" x14ac:dyDescent="0.2">
      <c r="A197" s="2">
        <v>15</v>
      </c>
      <c r="B197" s="1" t="s">
        <v>60</v>
      </c>
      <c r="C197" s="4">
        <v>23</v>
      </c>
      <c r="D197" s="8">
        <v>1.81</v>
      </c>
      <c r="E197" s="4">
        <v>8</v>
      </c>
      <c r="F197" s="8">
        <v>0.93</v>
      </c>
      <c r="G197" s="4">
        <v>15</v>
      </c>
      <c r="H197" s="8">
        <v>3.82</v>
      </c>
      <c r="I197" s="4">
        <v>0</v>
      </c>
    </row>
    <row r="198" spans="1:9" x14ac:dyDescent="0.2">
      <c r="A198" s="2">
        <v>16</v>
      </c>
      <c r="B198" s="1" t="s">
        <v>58</v>
      </c>
      <c r="C198" s="4">
        <v>20</v>
      </c>
      <c r="D198" s="8">
        <v>1.57</v>
      </c>
      <c r="E198" s="4">
        <v>10</v>
      </c>
      <c r="F198" s="8">
        <v>1.1599999999999999</v>
      </c>
      <c r="G198" s="4">
        <v>10</v>
      </c>
      <c r="H198" s="8">
        <v>2.54</v>
      </c>
      <c r="I198" s="4">
        <v>0</v>
      </c>
    </row>
    <row r="199" spans="1:9" x14ac:dyDescent="0.2">
      <c r="A199" s="2">
        <v>17</v>
      </c>
      <c r="B199" s="1" t="s">
        <v>59</v>
      </c>
      <c r="C199" s="4">
        <v>19</v>
      </c>
      <c r="D199" s="8">
        <v>1.5</v>
      </c>
      <c r="E199" s="4">
        <v>7</v>
      </c>
      <c r="F199" s="8">
        <v>0.81</v>
      </c>
      <c r="G199" s="4">
        <v>12</v>
      </c>
      <c r="H199" s="8">
        <v>3.05</v>
      </c>
      <c r="I199" s="4">
        <v>0</v>
      </c>
    </row>
    <row r="200" spans="1:9" x14ac:dyDescent="0.2">
      <c r="A200" s="2">
        <v>18</v>
      </c>
      <c r="B200" s="1" t="s">
        <v>66</v>
      </c>
      <c r="C200" s="4">
        <v>18</v>
      </c>
      <c r="D200" s="8">
        <v>1.42</v>
      </c>
      <c r="E200" s="4">
        <v>12</v>
      </c>
      <c r="F200" s="8">
        <v>1.39</v>
      </c>
      <c r="G200" s="4">
        <v>6</v>
      </c>
      <c r="H200" s="8">
        <v>1.53</v>
      </c>
      <c r="I200" s="4">
        <v>0</v>
      </c>
    </row>
    <row r="201" spans="1:9" x14ac:dyDescent="0.2">
      <c r="A201" s="2">
        <v>19</v>
      </c>
      <c r="B201" s="1" t="s">
        <v>84</v>
      </c>
      <c r="C201" s="4">
        <v>16</v>
      </c>
      <c r="D201" s="8">
        <v>1.26</v>
      </c>
      <c r="E201" s="4">
        <v>8</v>
      </c>
      <c r="F201" s="8">
        <v>0.93</v>
      </c>
      <c r="G201" s="4">
        <v>6</v>
      </c>
      <c r="H201" s="8">
        <v>1.53</v>
      </c>
      <c r="I201" s="4">
        <v>0</v>
      </c>
    </row>
    <row r="202" spans="1:9" x14ac:dyDescent="0.2">
      <c r="A202" s="2">
        <v>19</v>
      </c>
      <c r="B202" s="1" t="s">
        <v>72</v>
      </c>
      <c r="C202" s="4">
        <v>16</v>
      </c>
      <c r="D202" s="8">
        <v>1.26</v>
      </c>
      <c r="E202" s="4">
        <v>0</v>
      </c>
      <c r="F202" s="8">
        <v>0</v>
      </c>
      <c r="G202" s="4">
        <v>15</v>
      </c>
      <c r="H202" s="8">
        <v>3.82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69</v>
      </c>
      <c r="C205" s="4">
        <v>124</v>
      </c>
      <c r="D205" s="8">
        <v>13.51</v>
      </c>
      <c r="E205" s="4">
        <v>106</v>
      </c>
      <c r="F205" s="8">
        <v>19.89</v>
      </c>
      <c r="G205" s="4">
        <v>18</v>
      </c>
      <c r="H205" s="8">
        <v>4.95</v>
      </c>
      <c r="I205" s="4">
        <v>0</v>
      </c>
    </row>
    <row r="206" spans="1:9" x14ac:dyDescent="0.2">
      <c r="A206" s="2">
        <v>2</v>
      </c>
      <c r="B206" s="1" t="s">
        <v>68</v>
      </c>
      <c r="C206" s="4">
        <v>93</v>
      </c>
      <c r="D206" s="8">
        <v>10.130000000000001</v>
      </c>
      <c r="E206" s="4">
        <v>84</v>
      </c>
      <c r="F206" s="8">
        <v>15.76</v>
      </c>
      <c r="G206" s="4">
        <v>9</v>
      </c>
      <c r="H206" s="8">
        <v>2.4700000000000002</v>
      </c>
      <c r="I206" s="4">
        <v>0</v>
      </c>
    </row>
    <row r="207" spans="1:9" x14ac:dyDescent="0.2">
      <c r="A207" s="2">
        <v>3</v>
      </c>
      <c r="B207" s="1" t="s">
        <v>64</v>
      </c>
      <c r="C207" s="4">
        <v>70</v>
      </c>
      <c r="D207" s="8">
        <v>7.63</v>
      </c>
      <c r="E207" s="4">
        <v>39</v>
      </c>
      <c r="F207" s="8">
        <v>7.32</v>
      </c>
      <c r="G207" s="4">
        <v>31</v>
      </c>
      <c r="H207" s="8">
        <v>8.52</v>
      </c>
      <c r="I207" s="4">
        <v>0</v>
      </c>
    </row>
    <row r="208" spans="1:9" x14ac:dyDescent="0.2">
      <c r="A208" s="2">
        <v>4</v>
      </c>
      <c r="B208" s="1" t="s">
        <v>71</v>
      </c>
      <c r="C208" s="4">
        <v>61</v>
      </c>
      <c r="D208" s="8">
        <v>6.64</v>
      </c>
      <c r="E208" s="4">
        <v>53</v>
      </c>
      <c r="F208" s="8">
        <v>9.94</v>
      </c>
      <c r="G208" s="4">
        <v>8</v>
      </c>
      <c r="H208" s="8">
        <v>2.2000000000000002</v>
      </c>
      <c r="I208" s="4">
        <v>0</v>
      </c>
    </row>
    <row r="209" spans="1:9" x14ac:dyDescent="0.2">
      <c r="A209" s="2">
        <v>5</v>
      </c>
      <c r="B209" s="1" t="s">
        <v>70</v>
      </c>
      <c r="C209" s="4">
        <v>58</v>
      </c>
      <c r="D209" s="8">
        <v>6.32</v>
      </c>
      <c r="E209" s="4">
        <v>36</v>
      </c>
      <c r="F209" s="8">
        <v>6.75</v>
      </c>
      <c r="G209" s="4">
        <v>10</v>
      </c>
      <c r="H209" s="8">
        <v>2.75</v>
      </c>
      <c r="I209" s="4">
        <v>0</v>
      </c>
    </row>
    <row r="210" spans="1:9" x14ac:dyDescent="0.2">
      <c r="A210" s="2">
        <v>6</v>
      </c>
      <c r="B210" s="1" t="s">
        <v>54</v>
      </c>
      <c r="C210" s="4">
        <v>57</v>
      </c>
      <c r="D210" s="8">
        <v>6.21</v>
      </c>
      <c r="E210" s="4">
        <v>11</v>
      </c>
      <c r="F210" s="8">
        <v>2.06</v>
      </c>
      <c r="G210" s="4">
        <v>46</v>
      </c>
      <c r="H210" s="8">
        <v>12.64</v>
      </c>
      <c r="I210" s="4">
        <v>0</v>
      </c>
    </row>
    <row r="211" spans="1:9" x14ac:dyDescent="0.2">
      <c r="A211" s="2">
        <v>7</v>
      </c>
      <c r="B211" s="1" t="s">
        <v>65</v>
      </c>
      <c r="C211" s="4">
        <v>48</v>
      </c>
      <c r="D211" s="8">
        <v>5.23</v>
      </c>
      <c r="E211" s="4">
        <v>14</v>
      </c>
      <c r="F211" s="8">
        <v>2.63</v>
      </c>
      <c r="G211" s="4">
        <v>34</v>
      </c>
      <c r="H211" s="8">
        <v>9.34</v>
      </c>
      <c r="I211" s="4">
        <v>0</v>
      </c>
    </row>
    <row r="212" spans="1:9" x14ac:dyDescent="0.2">
      <c r="A212" s="2">
        <v>8</v>
      </c>
      <c r="B212" s="1" t="s">
        <v>63</v>
      </c>
      <c r="C212" s="4">
        <v>46</v>
      </c>
      <c r="D212" s="8">
        <v>5.01</v>
      </c>
      <c r="E212" s="4">
        <v>31</v>
      </c>
      <c r="F212" s="8">
        <v>5.82</v>
      </c>
      <c r="G212" s="4">
        <v>15</v>
      </c>
      <c r="H212" s="8">
        <v>4.12</v>
      </c>
      <c r="I212" s="4">
        <v>0</v>
      </c>
    </row>
    <row r="213" spans="1:9" x14ac:dyDescent="0.2">
      <c r="A213" s="2">
        <v>9</v>
      </c>
      <c r="B213" s="1" t="s">
        <v>62</v>
      </c>
      <c r="C213" s="4">
        <v>39</v>
      </c>
      <c r="D213" s="8">
        <v>4.25</v>
      </c>
      <c r="E213" s="4">
        <v>28</v>
      </c>
      <c r="F213" s="8">
        <v>5.25</v>
      </c>
      <c r="G213" s="4">
        <v>11</v>
      </c>
      <c r="H213" s="8">
        <v>3.02</v>
      </c>
      <c r="I213" s="4">
        <v>0</v>
      </c>
    </row>
    <row r="214" spans="1:9" x14ac:dyDescent="0.2">
      <c r="A214" s="2">
        <v>10</v>
      </c>
      <c r="B214" s="1" t="s">
        <v>55</v>
      </c>
      <c r="C214" s="4">
        <v>32</v>
      </c>
      <c r="D214" s="8">
        <v>3.49</v>
      </c>
      <c r="E214" s="4">
        <v>13</v>
      </c>
      <c r="F214" s="8">
        <v>2.44</v>
      </c>
      <c r="G214" s="4">
        <v>19</v>
      </c>
      <c r="H214" s="8">
        <v>5.22</v>
      </c>
      <c r="I214" s="4">
        <v>0</v>
      </c>
    </row>
    <row r="215" spans="1:9" x14ac:dyDescent="0.2">
      <c r="A215" s="2">
        <v>11</v>
      </c>
      <c r="B215" s="1" t="s">
        <v>56</v>
      </c>
      <c r="C215" s="4">
        <v>28</v>
      </c>
      <c r="D215" s="8">
        <v>3.05</v>
      </c>
      <c r="E215" s="4">
        <v>13</v>
      </c>
      <c r="F215" s="8">
        <v>2.44</v>
      </c>
      <c r="G215" s="4">
        <v>15</v>
      </c>
      <c r="H215" s="8">
        <v>4.12</v>
      </c>
      <c r="I215" s="4">
        <v>0</v>
      </c>
    </row>
    <row r="216" spans="1:9" x14ac:dyDescent="0.2">
      <c r="A216" s="2">
        <v>12</v>
      </c>
      <c r="B216" s="1" t="s">
        <v>67</v>
      </c>
      <c r="C216" s="4">
        <v>23</v>
      </c>
      <c r="D216" s="8">
        <v>2.5099999999999998</v>
      </c>
      <c r="E216" s="4">
        <v>9</v>
      </c>
      <c r="F216" s="8">
        <v>1.69</v>
      </c>
      <c r="G216" s="4">
        <v>14</v>
      </c>
      <c r="H216" s="8">
        <v>3.85</v>
      </c>
      <c r="I216" s="4">
        <v>0</v>
      </c>
    </row>
    <row r="217" spans="1:9" x14ac:dyDescent="0.2">
      <c r="A217" s="2">
        <v>13</v>
      </c>
      <c r="B217" s="1" t="s">
        <v>61</v>
      </c>
      <c r="C217" s="4">
        <v>20</v>
      </c>
      <c r="D217" s="8">
        <v>2.1800000000000002</v>
      </c>
      <c r="E217" s="4">
        <v>10</v>
      </c>
      <c r="F217" s="8">
        <v>1.88</v>
      </c>
      <c r="G217" s="4">
        <v>10</v>
      </c>
      <c r="H217" s="8">
        <v>2.75</v>
      </c>
      <c r="I217" s="4">
        <v>0</v>
      </c>
    </row>
    <row r="218" spans="1:9" x14ac:dyDescent="0.2">
      <c r="A218" s="2">
        <v>14</v>
      </c>
      <c r="B218" s="1" t="s">
        <v>66</v>
      </c>
      <c r="C218" s="4">
        <v>19</v>
      </c>
      <c r="D218" s="8">
        <v>2.0699999999999998</v>
      </c>
      <c r="E218" s="4">
        <v>11</v>
      </c>
      <c r="F218" s="8">
        <v>2.06</v>
      </c>
      <c r="G218" s="4">
        <v>8</v>
      </c>
      <c r="H218" s="8">
        <v>2.2000000000000002</v>
      </c>
      <c r="I218" s="4">
        <v>0</v>
      </c>
    </row>
    <row r="219" spans="1:9" x14ac:dyDescent="0.2">
      <c r="A219" s="2">
        <v>15</v>
      </c>
      <c r="B219" s="1" t="s">
        <v>80</v>
      </c>
      <c r="C219" s="4">
        <v>16</v>
      </c>
      <c r="D219" s="8">
        <v>1.74</v>
      </c>
      <c r="E219" s="4">
        <v>11</v>
      </c>
      <c r="F219" s="8">
        <v>2.06</v>
      </c>
      <c r="G219" s="4">
        <v>4</v>
      </c>
      <c r="H219" s="8">
        <v>1.1000000000000001</v>
      </c>
      <c r="I219" s="4">
        <v>0</v>
      </c>
    </row>
    <row r="220" spans="1:9" x14ac:dyDescent="0.2">
      <c r="A220" s="2">
        <v>15</v>
      </c>
      <c r="B220" s="1" t="s">
        <v>73</v>
      </c>
      <c r="C220" s="4">
        <v>16</v>
      </c>
      <c r="D220" s="8">
        <v>1.74</v>
      </c>
      <c r="E220" s="4">
        <v>10</v>
      </c>
      <c r="F220" s="8">
        <v>1.88</v>
      </c>
      <c r="G220" s="4">
        <v>6</v>
      </c>
      <c r="H220" s="8">
        <v>1.65</v>
      </c>
      <c r="I220" s="4">
        <v>0</v>
      </c>
    </row>
    <row r="221" spans="1:9" x14ac:dyDescent="0.2">
      <c r="A221" s="2">
        <v>17</v>
      </c>
      <c r="B221" s="1" t="s">
        <v>72</v>
      </c>
      <c r="C221" s="4">
        <v>15</v>
      </c>
      <c r="D221" s="8">
        <v>1.63</v>
      </c>
      <c r="E221" s="4">
        <v>0</v>
      </c>
      <c r="F221" s="8">
        <v>0</v>
      </c>
      <c r="G221" s="4">
        <v>11</v>
      </c>
      <c r="H221" s="8">
        <v>3.02</v>
      </c>
      <c r="I221" s="4">
        <v>0</v>
      </c>
    </row>
    <row r="222" spans="1:9" x14ac:dyDescent="0.2">
      <c r="A222" s="2">
        <v>18</v>
      </c>
      <c r="B222" s="1" t="s">
        <v>78</v>
      </c>
      <c r="C222" s="4">
        <v>13</v>
      </c>
      <c r="D222" s="8">
        <v>1.42</v>
      </c>
      <c r="E222" s="4">
        <v>4</v>
      </c>
      <c r="F222" s="8">
        <v>0.75</v>
      </c>
      <c r="G222" s="4">
        <v>9</v>
      </c>
      <c r="H222" s="8">
        <v>2.4700000000000002</v>
      </c>
      <c r="I222" s="4">
        <v>0</v>
      </c>
    </row>
    <row r="223" spans="1:9" x14ac:dyDescent="0.2">
      <c r="A223" s="2">
        <v>19</v>
      </c>
      <c r="B223" s="1" t="s">
        <v>75</v>
      </c>
      <c r="C223" s="4">
        <v>11</v>
      </c>
      <c r="D223" s="8">
        <v>1.2</v>
      </c>
      <c r="E223" s="4">
        <v>6</v>
      </c>
      <c r="F223" s="8">
        <v>1.1299999999999999</v>
      </c>
      <c r="G223" s="4">
        <v>5</v>
      </c>
      <c r="H223" s="8">
        <v>1.37</v>
      </c>
      <c r="I223" s="4">
        <v>0</v>
      </c>
    </row>
    <row r="224" spans="1:9" x14ac:dyDescent="0.2">
      <c r="A224" s="2">
        <v>20</v>
      </c>
      <c r="B224" s="1" t="s">
        <v>58</v>
      </c>
      <c r="C224" s="4">
        <v>9</v>
      </c>
      <c r="D224" s="8">
        <v>0.98</v>
      </c>
      <c r="E224" s="4">
        <v>5</v>
      </c>
      <c r="F224" s="8">
        <v>0.94</v>
      </c>
      <c r="G224" s="4">
        <v>4</v>
      </c>
      <c r="H224" s="8">
        <v>1.1000000000000001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64</v>
      </c>
      <c r="C227" s="4">
        <v>43</v>
      </c>
      <c r="D227" s="8">
        <v>12.57</v>
      </c>
      <c r="E227" s="4">
        <v>39</v>
      </c>
      <c r="F227" s="8">
        <v>14.13</v>
      </c>
      <c r="G227" s="4">
        <v>4</v>
      </c>
      <c r="H227" s="8">
        <v>6.67</v>
      </c>
      <c r="I227" s="4">
        <v>0</v>
      </c>
    </row>
    <row r="228" spans="1:9" x14ac:dyDescent="0.2">
      <c r="A228" s="2">
        <v>2</v>
      </c>
      <c r="B228" s="1" t="s">
        <v>54</v>
      </c>
      <c r="C228" s="4">
        <v>40</v>
      </c>
      <c r="D228" s="8">
        <v>11.7</v>
      </c>
      <c r="E228" s="4">
        <v>29</v>
      </c>
      <c r="F228" s="8">
        <v>10.51</v>
      </c>
      <c r="G228" s="4">
        <v>11</v>
      </c>
      <c r="H228" s="8">
        <v>18.329999999999998</v>
      </c>
      <c r="I228" s="4">
        <v>0</v>
      </c>
    </row>
    <row r="229" spans="1:9" x14ac:dyDescent="0.2">
      <c r="A229" s="2">
        <v>3</v>
      </c>
      <c r="B229" s="1" t="s">
        <v>62</v>
      </c>
      <c r="C229" s="4">
        <v>31</v>
      </c>
      <c r="D229" s="8">
        <v>9.06</v>
      </c>
      <c r="E229" s="4">
        <v>30</v>
      </c>
      <c r="F229" s="8">
        <v>10.87</v>
      </c>
      <c r="G229" s="4">
        <v>0</v>
      </c>
      <c r="H229" s="8">
        <v>0</v>
      </c>
      <c r="I229" s="4">
        <v>1</v>
      </c>
    </row>
    <row r="230" spans="1:9" x14ac:dyDescent="0.2">
      <c r="A230" s="2">
        <v>4</v>
      </c>
      <c r="B230" s="1" t="s">
        <v>69</v>
      </c>
      <c r="C230" s="4">
        <v>25</v>
      </c>
      <c r="D230" s="8">
        <v>7.31</v>
      </c>
      <c r="E230" s="4">
        <v>25</v>
      </c>
      <c r="F230" s="8">
        <v>9.06</v>
      </c>
      <c r="G230" s="4">
        <v>0</v>
      </c>
      <c r="H230" s="8">
        <v>0</v>
      </c>
      <c r="I230" s="4">
        <v>0</v>
      </c>
    </row>
    <row r="231" spans="1:9" x14ac:dyDescent="0.2">
      <c r="A231" s="2">
        <v>5</v>
      </c>
      <c r="B231" s="1" t="s">
        <v>58</v>
      </c>
      <c r="C231" s="4">
        <v>24</v>
      </c>
      <c r="D231" s="8">
        <v>7.02</v>
      </c>
      <c r="E231" s="4">
        <v>18</v>
      </c>
      <c r="F231" s="8">
        <v>6.52</v>
      </c>
      <c r="G231" s="4">
        <v>6</v>
      </c>
      <c r="H231" s="8">
        <v>10</v>
      </c>
      <c r="I231" s="4">
        <v>0</v>
      </c>
    </row>
    <row r="232" spans="1:9" x14ac:dyDescent="0.2">
      <c r="A232" s="2">
        <v>6</v>
      </c>
      <c r="B232" s="1" t="s">
        <v>68</v>
      </c>
      <c r="C232" s="4">
        <v>22</v>
      </c>
      <c r="D232" s="8">
        <v>6.43</v>
      </c>
      <c r="E232" s="4">
        <v>20</v>
      </c>
      <c r="F232" s="8">
        <v>7.25</v>
      </c>
      <c r="G232" s="4">
        <v>2</v>
      </c>
      <c r="H232" s="8">
        <v>3.33</v>
      </c>
      <c r="I232" s="4">
        <v>0</v>
      </c>
    </row>
    <row r="233" spans="1:9" x14ac:dyDescent="0.2">
      <c r="A233" s="2">
        <v>7</v>
      </c>
      <c r="B233" s="1" t="s">
        <v>73</v>
      </c>
      <c r="C233" s="4">
        <v>15</v>
      </c>
      <c r="D233" s="8">
        <v>4.3899999999999997</v>
      </c>
      <c r="E233" s="4">
        <v>13</v>
      </c>
      <c r="F233" s="8">
        <v>4.71</v>
      </c>
      <c r="G233" s="4">
        <v>2</v>
      </c>
      <c r="H233" s="8">
        <v>3.33</v>
      </c>
      <c r="I233" s="4">
        <v>0</v>
      </c>
    </row>
    <row r="234" spans="1:9" x14ac:dyDescent="0.2">
      <c r="A234" s="2">
        <v>8</v>
      </c>
      <c r="B234" s="1" t="s">
        <v>55</v>
      </c>
      <c r="C234" s="4">
        <v>14</v>
      </c>
      <c r="D234" s="8">
        <v>4.09</v>
      </c>
      <c r="E234" s="4">
        <v>11</v>
      </c>
      <c r="F234" s="8">
        <v>3.99</v>
      </c>
      <c r="G234" s="4">
        <v>3</v>
      </c>
      <c r="H234" s="8">
        <v>5</v>
      </c>
      <c r="I234" s="4">
        <v>0</v>
      </c>
    </row>
    <row r="235" spans="1:9" x14ac:dyDescent="0.2">
      <c r="A235" s="2">
        <v>9</v>
      </c>
      <c r="B235" s="1" t="s">
        <v>70</v>
      </c>
      <c r="C235" s="4">
        <v>13</v>
      </c>
      <c r="D235" s="8">
        <v>3.8</v>
      </c>
      <c r="E235" s="4">
        <v>6</v>
      </c>
      <c r="F235" s="8">
        <v>2.17</v>
      </c>
      <c r="G235" s="4">
        <v>2</v>
      </c>
      <c r="H235" s="8">
        <v>3.33</v>
      </c>
      <c r="I235" s="4">
        <v>0</v>
      </c>
    </row>
    <row r="236" spans="1:9" x14ac:dyDescent="0.2">
      <c r="A236" s="2">
        <v>10</v>
      </c>
      <c r="B236" s="1" t="s">
        <v>61</v>
      </c>
      <c r="C236" s="4">
        <v>11</v>
      </c>
      <c r="D236" s="8">
        <v>3.22</v>
      </c>
      <c r="E236" s="4">
        <v>11</v>
      </c>
      <c r="F236" s="8">
        <v>3.99</v>
      </c>
      <c r="G236" s="4">
        <v>0</v>
      </c>
      <c r="H236" s="8">
        <v>0</v>
      </c>
      <c r="I236" s="4">
        <v>0</v>
      </c>
    </row>
    <row r="237" spans="1:9" x14ac:dyDescent="0.2">
      <c r="A237" s="2">
        <v>11</v>
      </c>
      <c r="B237" s="1" t="s">
        <v>56</v>
      </c>
      <c r="C237" s="4">
        <v>10</v>
      </c>
      <c r="D237" s="8">
        <v>2.92</v>
      </c>
      <c r="E237" s="4">
        <v>10</v>
      </c>
      <c r="F237" s="8">
        <v>3.62</v>
      </c>
      <c r="G237" s="4">
        <v>0</v>
      </c>
      <c r="H237" s="8">
        <v>0</v>
      </c>
      <c r="I237" s="4">
        <v>0</v>
      </c>
    </row>
    <row r="238" spans="1:9" x14ac:dyDescent="0.2">
      <c r="A238" s="2">
        <v>11</v>
      </c>
      <c r="B238" s="1" t="s">
        <v>77</v>
      </c>
      <c r="C238" s="4">
        <v>10</v>
      </c>
      <c r="D238" s="8">
        <v>2.92</v>
      </c>
      <c r="E238" s="4">
        <v>9</v>
      </c>
      <c r="F238" s="8">
        <v>3.26</v>
      </c>
      <c r="G238" s="4">
        <v>1</v>
      </c>
      <c r="H238" s="8">
        <v>1.67</v>
      </c>
      <c r="I238" s="4">
        <v>0</v>
      </c>
    </row>
    <row r="239" spans="1:9" x14ac:dyDescent="0.2">
      <c r="A239" s="2">
        <v>11</v>
      </c>
      <c r="B239" s="1" t="s">
        <v>63</v>
      </c>
      <c r="C239" s="4">
        <v>10</v>
      </c>
      <c r="D239" s="8">
        <v>2.92</v>
      </c>
      <c r="E239" s="4">
        <v>10</v>
      </c>
      <c r="F239" s="8">
        <v>3.62</v>
      </c>
      <c r="G239" s="4">
        <v>0</v>
      </c>
      <c r="H239" s="8">
        <v>0</v>
      </c>
      <c r="I239" s="4">
        <v>0</v>
      </c>
    </row>
    <row r="240" spans="1:9" x14ac:dyDescent="0.2">
      <c r="A240" s="2">
        <v>14</v>
      </c>
      <c r="B240" s="1" t="s">
        <v>71</v>
      </c>
      <c r="C240" s="4">
        <v>7</v>
      </c>
      <c r="D240" s="8">
        <v>2.0499999999999998</v>
      </c>
      <c r="E240" s="4">
        <v>7</v>
      </c>
      <c r="F240" s="8">
        <v>2.54</v>
      </c>
      <c r="G240" s="4">
        <v>0</v>
      </c>
      <c r="H240" s="8">
        <v>0</v>
      </c>
      <c r="I240" s="4">
        <v>0</v>
      </c>
    </row>
    <row r="241" spans="1:9" x14ac:dyDescent="0.2">
      <c r="A241" s="2">
        <v>15</v>
      </c>
      <c r="B241" s="1" t="s">
        <v>76</v>
      </c>
      <c r="C241" s="4">
        <v>6</v>
      </c>
      <c r="D241" s="8">
        <v>1.75</v>
      </c>
      <c r="E241" s="4">
        <v>0</v>
      </c>
      <c r="F241" s="8">
        <v>0</v>
      </c>
      <c r="G241" s="4">
        <v>6</v>
      </c>
      <c r="H241" s="8">
        <v>10</v>
      </c>
      <c r="I241" s="4">
        <v>0</v>
      </c>
    </row>
    <row r="242" spans="1:9" x14ac:dyDescent="0.2">
      <c r="A242" s="2">
        <v>15</v>
      </c>
      <c r="B242" s="1" t="s">
        <v>66</v>
      </c>
      <c r="C242" s="4">
        <v>6</v>
      </c>
      <c r="D242" s="8">
        <v>1.75</v>
      </c>
      <c r="E242" s="4">
        <v>6</v>
      </c>
      <c r="F242" s="8">
        <v>2.17</v>
      </c>
      <c r="G242" s="4">
        <v>0</v>
      </c>
      <c r="H242" s="8">
        <v>0</v>
      </c>
      <c r="I242" s="4">
        <v>0</v>
      </c>
    </row>
    <row r="243" spans="1:9" x14ac:dyDescent="0.2">
      <c r="A243" s="2">
        <v>17</v>
      </c>
      <c r="B243" s="1" t="s">
        <v>60</v>
      </c>
      <c r="C243" s="4">
        <v>5</v>
      </c>
      <c r="D243" s="8">
        <v>1.46</v>
      </c>
      <c r="E243" s="4">
        <v>3</v>
      </c>
      <c r="F243" s="8">
        <v>1.0900000000000001</v>
      </c>
      <c r="G243" s="4">
        <v>2</v>
      </c>
      <c r="H243" s="8">
        <v>3.33</v>
      </c>
      <c r="I243" s="4">
        <v>0</v>
      </c>
    </row>
    <row r="244" spans="1:9" x14ac:dyDescent="0.2">
      <c r="A244" s="2">
        <v>18</v>
      </c>
      <c r="B244" s="1" t="s">
        <v>65</v>
      </c>
      <c r="C244" s="4">
        <v>4</v>
      </c>
      <c r="D244" s="8">
        <v>1.17</v>
      </c>
      <c r="E244" s="4">
        <v>2</v>
      </c>
      <c r="F244" s="8">
        <v>0.72</v>
      </c>
      <c r="G244" s="4">
        <v>2</v>
      </c>
      <c r="H244" s="8">
        <v>3.33</v>
      </c>
      <c r="I244" s="4">
        <v>0</v>
      </c>
    </row>
    <row r="245" spans="1:9" x14ac:dyDescent="0.2">
      <c r="A245" s="2">
        <v>18</v>
      </c>
      <c r="B245" s="1" t="s">
        <v>67</v>
      </c>
      <c r="C245" s="4">
        <v>4</v>
      </c>
      <c r="D245" s="8">
        <v>1.17</v>
      </c>
      <c r="E245" s="4">
        <v>4</v>
      </c>
      <c r="F245" s="8">
        <v>1.45</v>
      </c>
      <c r="G245" s="4">
        <v>0</v>
      </c>
      <c r="H245" s="8">
        <v>0</v>
      </c>
      <c r="I245" s="4">
        <v>0</v>
      </c>
    </row>
    <row r="246" spans="1:9" x14ac:dyDescent="0.2">
      <c r="A246" s="2">
        <v>20</v>
      </c>
      <c r="B246" s="1" t="s">
        <v>57</v>
      </c>
      <c r="C246" s="4">
        <v>3</v>
      </c>
      <c r="D246" s="8">
        <v>0.88</v>
      </c>
      <c r="E246" s="4">
        <v>2</v>
      </c>
      <c r="F246" s="8">
        <v>0.72</v>
      </c>
      <c r="G246" s="4">
        <v>1</v>
      </c>
      <c r="H246" s="8">
        <v>1.67</v>
      </c>
      <c r="I246" s="4">
        <v>0</v>
      </c>
    </row>
    <row r="247" spans="1:9" x14ac:dyDescent="0.2">
      <c r="A247" s="2">
        <v>20</v>
      </c>
      <c r="B247" s="1" t="s">
        <v>85</v>
      </c>
      <c r="C247" s="4">
        <v>3</v>
      </c>
      <c r="D247" s="8">
        <v>0.88</v>
      </c>
      <c r="E247" s="4">
        <v>2</v>
      </c>
      <c r="F247" s="8">
        <v>0.72</v>
      </c>
      <c r="G247" s="4">
        <v>1</v>
      </c>
      <c r="H247" s="8">
        <v>1.67</v>
      </c>
      <c r="I247" s="4">
        <v>0</v>
      </c>
    </row>
    <row r="248" spans="1:9" x14ac:dyDescent="0.2">
      <c r="A248" s="2">
        <v>20</v>
      </c>
      <c r="B248" s="1" t="s">
        <v>81</v>
      </c>
      <c r="C248" s="4">
        <v>3</v>
      </c>
      <c r="D248" s="8">
        <v>0.88</v>
      </c>
      <c r="E248" s="4">
        <v>3</v>
      </c>
      <c r="F248" s="8">
        <v>1.0900000000000001</v>
      </c>
      <c r="G248" s="4">
        <v>0</v>
      </c>
      <c r="H248" s="8">
        <v>0</v>
      </c>
      <c r="I248" s="4">
        <v>0</v>
      </c>
    </row>
    <row r="249" spans="1:9" x14ac:dyDescent="0.2">
      <c r="A249" s="2">
        <v>20</v>
      </c>
      <c r="B249" s="1" t="s">
        <v>80</v>
      </c>
      <c r="C249" s="4">
        <v>3</v>
      </c>
      <c r="D249" s="8">
        <v>0.88</v>
      </c>
      <c r="E249" s="4">
        <v>3</v>
      </c>
      <c r="F249" s="8">
        <v>1.0900000000000001</v>
      </c>
      <c r="G249" s="4">
        <v>0</v>
      </c>
      <c r="H249" s="8">
        <v>0</v>
      </c>
      <c r="I249" s="4">
        <v>0</v>
      </c>
    </row>
    <row r="250" spans="1:9" x14ac:dyDescent="0.2">
      <c r="A250" s="2">
        <v>20</v>
      </c>
      <c r="B250" s="1" t="s">
        <v>72</v>
      </c>
      <c r="C250" s="4">
        <v>3</v>
      </c>
      <c r="D250" s="8">
        <v>0.88</v>
      </c>
      <c r="E250" s="4">
        <v>0</v>
      </c>
      <c r="F250" s="8">
        <v>0</v>
      </c>
      <c r="G250" s="4">
        <v>3</v>
      </c>
      <c r="H250" s="8">
        <v>5</v>
      </c>
      <c r="I250" s="4">
        <v>0</v>
      </c>
    </row>
    <row r="251" spans="1:9" x14ac:dyDescent="0.2">
      <c r="A251" s="1"/>
      <c r="C251" s="4"/>
      <c r="D251" s="8"/>
      <c r="E251" s="4"/>
      <c r="F251" s="8"/>
      <c r="G251" s="4"/>
      <c r="H251" s="8"/>
      <c r="I251" s="4"/>
    </row>
    <row r="252" spans="1:9" x14ac:dyDescent="0.2">
      <c r="A252" s="1" t="s">
        <v>11</v>
      </c>
      <c r="C252" s="4"/>
      <c r="D252" s="8"/>
      <c r="E252" s="4"/>
      <c r="F252" s="8"/>
      <c r="G252" s="4"/>
      <c r="H252" s="8"/>
      <c r="I252" s="4"/>
    </row>
    <row r="253" spans="1:9" x14ac:dyDescent="0.2">
      <c r="A253" s="2">
        <v>1</v>
      </c>
      <c r="B253" s="1" t="s">
        <v>69</v>
      </c>
      <c r="C253" s="4">
        <v>52</v>
      </c>
      <c r="D253" s="8">
        <v>10.68</v>
      </c>
      <c r="E253" s="4">
        <v>50</v>
      </c>
      <c r="F253" s="8">
        <v>13.23</v>
      </c>
      <c r="G253" s="4">
        <v>2</v>
      </c>
      <c r="H253" s="8">
        <v>2.02</v>
      </c>
      <c r="I253" s="4">
        <v>0</v>
      </c>
    </row>
    <row r="254" spans="1:9" x14ac:dyDescent="0.2">
      <c r="A254" s="2">
        <v>2</v>
      </c>
      <c r="B254" s="1" t="s">
        <v>64</v>
      </c>
      <c r="C254" s="4">
        <v>43</v>
      </c>
      <c r="D254" s="8">
        <v>8.83</v>
      </c>
      <c r="E254" s="4">
        <v>36</v>
      </c>
      <c r="F254" s="8">
        <v>9.52</v>
      </c>
      <c r="G254" s="4">
        <v>7</v>
      </c>
      <c r="H254" s="8">
        <v>7.07</v>
      </c>
      <c r="I254" s="4">
        <v>0</v>
      </c>
    </row>
    <row r="255" spans="1:9" x14ac:dyDescent="0.2">
      <c r="A255" s="2">
        <v>2</v>
      </c>
      <c r="B255" s="1" t="s">
        <v>68</v>
      </c>
      <c r="C255" s="4">
        <v>43</v>
      </c>
      <c r="D255" s="8">
        <v>8.83</v>
      </c>
      <c r="E255" s="4">
        <v>42</v>
      </c>
      <c r="F255" s="8">
        <v>11.11</v>
      </c>
      <c r="G255" s="4">
        <v>1</v>
      </c>
      <c r="H255" s="8">
        <v>1.01</v>
      </c>
      <c r="I255" s="4">
        <v>0</v>
      </c>
    </row>
    <row r="256" spans="1:9" x14ac:dyDescent="0.2">
      <c r="A256" s="2">
        <v>4</v>
      </c>
      <c r="B256" s="1" t="s">
        <v>54</v>
      </c>
      <c r="C256" s="4">
        <v>41</v>
      </c>
      <c r="D256" s="8">
        <v>8.42</v>
      </c>
      <c r="E256" s="4">
        <v>22</v>
      </c>
      <c r="F256" s="8">
        <v>5.82</v>
      </c>
      <c r="G256" s="4">
        <v>19</v>
      </c>
      <c r="H256" s="8">
        <v>19.190000000000001</v>
      </c>
      <c r="I256" s="4">
        <v>0</v>
      </c>
    </row>
    <row r="257" spans="1:9" x14ac:dyDescent="0.2">
      <c r="A257" s="2">
        <v>5</v>
      </c>
      <c r="B257" s="1" t="s">
        <v>62</v>
      </c>
      <c r="C257" s="4">
        <v>36</v>
      </c>
      <c r="D257" s="8">
        <v>7.39</v>
      </c>
      <c r="E257" s="4">
        <v>31</v>
      </c>
      <c r="F257" s="8">
        <v>8.1999999999999993</v>
      </c>
      <c r="G257" s="4">
        <v>3</v>
      </c>
      <c r="H257" s="8">
        <v>3.03</v>
      </c>
      <c r="I257" s="4">
        <v>2</v>
      </c>
    </row>
    <row r="258" spans="1:9" x14ac:dyDescent="0.2">
      <c r="A258" s="2">
        <v>6</v>
      </c>
      <c r="B258" s="1" t="s">
        <v>65</v>
      </c>
      <c r="C258" s="4">
        <v>24</v>
      </c>
      <c r="D258" s="8">
        <v>4.93</v>
      </c>
      <c r="E258" s="4">
        <v>21</v>
      </c>
      <c r="F258" s="8">
        <v>5.56</v>
      </c>
      <c r="G258" s="4">
        <v>3</v>
      </c>
      <c r="H258" s="8">
        <v>3.03</v>
      </c>
      <c r="I258" s="4">
        <v>0</v>
      </c>
    </row>
    <row r="259" spans="1:9" x14ac:dyDescent="0.2">
      <c r="A259" s="2">
        <v>7</v>
      </c>
      <c r="B259" s="1" t="s">
        <v>58</v>
      </c>
      <c r="C259" s="4">
        <v>22</v>
      </c>
      <c r="D259" s="8">
        <v>4.5199999999999996</v>
      </c>
      <c r="E259" s="4">
        <v>18</v>
      </c>
      <c r="F259" s="8">
        <v>4.76</v>
      </c>
      <c r="G259" s="4">
        <v>4</v>
      </c>
      <c r="H259" s="8">
        <v>4.04</v>
      </c>
      <c r="I259" s="4">
        <v>0</v>
      </c>
    </row>
    <row r="260" spans="1:9" x14ac:dyDescent="0.2">
      <c r="A260" s="2">
        <v>8</v>
      </c>
      <c r="B260" s="1" t="s">
        <v>56</v>
      </c>
      <c r="C260" s="4">
        <v>19</v>
      </c>
      <c r="D260" s="8">
        <v>3.9</v>
      </c>
      <c r="E260" s="4">
        <v>13</v>
      </c>
      <c r="F260" s="8">
        <v>3.44</v>
      </c>
      <c r="G260" s="4">
        <v>6</v>
      </c>
      <c r="H260" s="8">
        <v>6.06</v>
      </c>
      <c r="I260" s="4">
        <v>0</v>
      </c>
    </row>
    <row r="261" spans="1:9" x14ac:dyDescent="0.2">
      <c r="A261" s="2">
        <v>9</v>
      </c>
      <c r="B261" s="1" t="s">
        <v>71</v>
      </c>
      <c r="C261" s="4">
        <v>18</v>
      </c>
      <c r="D261" s="8">
        <v>3.7</v>
      </c>
      <c r="E261" s="4">
        <v>18</v>
      </c>
      <c r="F261" s="8">
        <v>4.76</v>
      </c>
      <c r="G261" s="4">
        <v>0</v>
      </c>
      <c r="H261" s="8">
        <v>0</v>
      </c>
      <c r="I261" s="4">
        <v>0</v>
      </c>
    </row>
    <row r="262" spans="1:9" x14ac:dyDescent="0.2">
      <c r="A262" s="2">
        <v>10</v>
      </c>
      <c r="B262" s="1" t="s">
        <v>70</v>
      </c>
      <c r="C262" s="4">
        <v>17</v>
      </c>
      <c r="D262" s="8">
        <v>3.49</v>
      </c>
      <c r="E262" s="4">
        <v>9</v>
      </c>
      <c r="F262" s="8">
        <v>2.38</v>
      </c>
      <c r="G262" s="4">
        <v>1</v>
      </c>
      <c r="H262" s="8">
        <v>1.01</v>
      </c>
      <c r="I262" s="4">
        <v>0</v>
      </c>
    </row>
    <row r="263" spans="1:9" x14ac:dyDescent="0.2">
      <c r="A263" s="2">
        <v>10</v>
      </c>
      <c r="B263" s="1" t="s">
        <v>73</v>
      </c>
      <c r="C263" s="4">
        <v>17</v>
      </c>
      <c r="D263" s="8">
        <v>3.49</v>
      </c>
      <c r="E263" s="4">
        <v>16</v>
      </c>
      <c r="F263" s="8">
        <v>4.2300000000000004</v>
      </c>
      <c r="G263" s="4">
        <v>1</v>
      </c>
      <c r="H263" s="8">
        <v>1.01</v>
      </c>
      <c r="I263" s="4">
        <v>0</v>
      </c>
    </row>
    <row r="264" spans="1:9" x14ac:dyDescent="0.2">
      <c r="A264" s="2">
        <v>12</v>
      </c>
      <c r="B264" s="1" t="s">
        <v>55</v>
      </c>
      <c r="C264" s="4">
        <v>15</v>
      </c>
      <c r="D264" s="8">
        <v>3.08</v>
      </c>
      <c r="E264" s="4">
        <v>15</v>
      </c>
      <c r="F264" s="8">
        <v>3.97</v>
      </c>
      <c r="G264" s="4">
        <v>0</v>
      </c>
      <c r="H264" s="8">
        <v>0</v>
      </c>
      <c r="I264" s="4">
        <v>0</v>
      </c>
    </row>
    <row r="265" spans="1:9" x14ac:dyDescent="0.2">
      <c r="A265" s="2">
        <v>13</v>
      </c>
      <c r="B265" s="1" t="s">
        <v>63</v>
      </c>
      <c r="C265" s="4">
        <v>10</v>
      </c>
      <c r="D265" s="8">
        <v>2.0499999999999998</v>
      </c>
      <c r="E265" s="4">
        <v>8</v>
      </c>
      <c r="F265" s="8">
        <v>2.12</v>
      </c>
      <c r="G265" s="4">
        <v>2</v>
      </c>
      <c r="H265" s="8">
        <v>2.02</v>
      </c>
      <c r="I265" s="4">
        <v>0</v>
      </c>
    </row>
    <row r="266" spans="1:9" x14ac:dyDescent="0.2">
      <c r="A266" s="2">
        <v>13</v>
      </c>
      <c r="B266" s="1" t="s">
        <v>66</v>
      </c>
      <c r="C266" s="4">
        <v>10</v>
      </c>
      <c r="D266" s="8">
        <v>2.0499999999999998</v>
      </c>
      <c r="E266" s="4">
        <v>9</v>
      </c>
      <c r="F266" s="8">
        <v>2.38</v>
      </c>
      <c r="G266" s="4">
        <v>1</v>
      </c>
      <c r="H266" s="8">
        <v>1.01</v>
      </c>
      <c r="I266" s="4">
        <v>0</v>
      </c>
    </row>
    <row r="267" spans="1:9" x14ac:dyDescent="0.2">
      <c r="A267" s="2">
        <v>13</v>
      </c>
      <c r="B267" s="1" t="s">
        <v>72</v>
      </c>
      <c r="C267" s="4">
        <v>10</v>
      </c>
      <c r="D267" s="8">
        <v>2.0499999999999998</v>
      </c>
      <c r="E267" s="4">
        <v>0</v>
      </c>
      <c r="F267" s="8">
        <v>0</v>
      </c>
      <c r="G267" s="4">
        <v>10</v>
      </c>
      <c r="H267" s="8">
        <v>10.1</v>
      </c>
      <c r="I267" s="4">
        <v>0</v>
      </c>
    </row>
    <row r="268" spans="1:9" x14ac:dyDescent="0.2">
      <c r="A268" s="2">
        <v>16</v>
      </c>
      <c r="B268" s="1" t="s">
        <v>86</v>
      </c>
      <c r="C268" s="4">
        <v>8</v>
      </c>
      <c r="D268" s="8">
        <v>1.64</v>
      </c>
      <c r="E268" s="4">
        <v>4</v>
      </c>
      <c r="F268" s="8">
        <v>1.06</v>
      </c>
      <c r="G268" s="4">
        <v>4</v>
      </c>
      <c r="H268" s="8">
        <v>4.04</v>
      </c>
      <c r="I268" s="4">
        <v>0</v>
      </c>
    </row>
    <row r="269" spans="1:9" x14ac:dyDescent="0.2">
      <c r="A269" s="2">
        <v>16</v>
      </c>
      <c r="B269" s="1" t="s">
        <v>61</v>
      </c>
      <c r="C269" s="4">
        <v>8</v>
      </c>
      <c r="D269" s="8">
        <v>1.64</v>
      </c>
      <c r="E269" s="4">
        <v>8</v>
      </c>
      <c r="F269" s="8">
        <v>2.12</v>
      </c>
      <c r="G269" s="4">
        <v>0</v>
      </c>
      <c r="H269" s="8">
        <v>0</v>
      </c>
      <c r="I269" s="4">
        <v>0</v>
      </c>
    </row>
    <row r="270" spans="1:9" x14ac:dyDescent="0.2">
      <c r="A270" s="2">
        <v>18</v>
      </c>
      <c r="B270" s="1" t="s">
        <v>87</v>
      </c>
      <c r="C270" s="4">
        <v>6</v>
      </c>
      <c r="D270" s="8">
        <v>1.23</v>
      </c>
      <c r="E270" s="4">
        <v>4</v>
      </c>
      <c r="F270" s="8">
        <v>1.06</v>
      </c>
      <c r="G270" s="4">
        <v>2</v>
      </c>
      <c r="H270" s="8">
        <v>2.02</v>
      </c>
      <c r="I270" s="4">
        <v>0</v>
      </c>
    </row>
    <row r="271" spans="1:9" x14ac:dyDescent="0.2">
      <c r="A271" s="2">
        <v>18</v>
      </c>
      <c r="B271" s="1" t="s">
        <v>81</v>
      </c>
      <c r="C271" s="4">
        <v>6</v>
      </c>
      <c r="D271" s="8">
        <v>1.23</v>
      </c>
      <c r="E271" s="4">
        <v>6</v>
      </c>
      <c r="F271" s="8">
        <v>1.59</v>
      </c>
      <c r="G271" s="4">
        <v>0</v>
      </c>
      <c r="H271" s="8">
        <v>0</v>
      </c>
      <c r="I271" s="4">
        <v>0</v>
      </c>
    </row>
    <row r="272" spans="1:9" x14ac:dyDescent="0.2">
      <c r="A272" s="2">
        <v>20</v>
      </c>
      <c r="B272" s="1" t="s">
        <v>57</v>
      </c>
      <c r="C272" s="4">
        <v>5</v>
      </c>
      <c r="D272" s="8">
        <v>1.03</v>
      </c>
      <c r="E272" s="4">
        <v>3</v>
      </c>
      <c r="F272" s="8">
        <v>0.79</v>
      </c>
      <c r="G272" s="4">
        <v>2</v>
      </c>
      <c r="H272" s="8">
        <v>2.02</v>
      </c>
      <c r="I272" s="4">
        <v>0</v>
      </c>
    </row>
    <row r="273" spans="1:9" x14ac:dyDescent="0.2">
      <c r="A273" s="2">
        <v>20</v>
      </c>
      <c r="B273" s="1" t="s">
        <v>79</v>
      </c>
      <c r="C273" s="4">
        <v>5</v>
      </c>
      <c r="D273" s="8">
        <v>1.03</v>
      </c>
      <c r="E273" s="4">
        <v>2</v>
      </c>
      <c r="F273" s="8">
        <v>0.53</v>
      </c>
      <c r="G273" s="4">
        <v>3</v>
      </c>
      <c r="H273" s="8">
        <v>3.03</v>
      </c>
      <c r="I273" s="4">
        <v>0</v>
      </c>
    </row>
    <row r="274" spans="1:9" x14ac:dyDescent="0.2">
      <c r="A274" s="2">
        <v>20</v>
      </c>
      <c r="B274" s="1" t="s">
        <v>82</v>
      </c>
      <c r="C274" s="4">
        <v>5</v>
      </c>
      <c r="D274" s="8">
        <v>1.03</v>
      </c>
      <c r="E274" s="4">
        <v>2</v>
      </c>
      <c r="F274" s="8">
        <v>0.53</v>
      </c>
      <c r="G274" s="4">
        <v>3</v>
      </c>
      <c r="H274" s="8">
        <v>3.03</v>
      </c>
      <c r="I274" s="4">
        <v>0</v>
      </c>
    </row>
    <row r="275" spans="1:9" x14ac:dyDescent="0.2">
      <c r="A275" s="2">
        <v>20</v>
      </c>
      <c r="B275" s="1" t="s">
        <v>60</v>
      </c>
      <c r="C275" s="4">
        <v>5</v>
      </c>
      <c r="D275" s="8">
        <v>1.03</v>
      </c>
      <c r="E275" s="4">
        <v>3</v>
      </c>
      <c r="F275" s="8">
        <v>0.79</v>
      </c>
      <c r="G275" s="4">
        <v>2</v>
      </c>
      <c r="H275" s="8">
        <v>2.02</v>
      </c>
      <c r="I275" s="4">
        <v>0</v>
      </c>
    </row>
    <row r="276" spans="1:9" x14ac:dyDescent="0.2">
      <c r="A276" s="2">
        <v>20</v>
      </c>
      <c r="B276" s="1" t="s">
        <v>67</v>
      </c>
      <c r="C276" s="4">
        <v>5</v>
      </c>
      <c r="D276" s="8">
        <v>1.03</v>
      </c>
      <c r="E276" s="4">
        <v>4</v>
      </c>
      <c r="F276" s="8">
        <v>1.06</v>
      </c>
      <c r="G276" s="4">
        <v>1</v>
      </c>
      <c r="H276" s="8">
        <v>1.01</v>
      </c>
      <c r="I276" s="4">
        <v>0</v>
      </c>
    </row>
    <row r="277" spans="1:9" x14ac:dyDescent="0.2">
      <c r="A277" s="1"/>
      <c r="C277" s="4"/>
      <c r="D277" s="8"/>
      <c r="E277" s="4"/>
      <c r="F277" s="8"/>
      <c r="G277" s="4"/>
      <c r="H277" s="8"/>
      <c r="I277" s="4"/>
    </row>
    <row r="278" spans="1:9" x14ac:dyDescent="0.2">
      <c r="A278" s="1" t="s">
        <v>12</v>
      </c>
      <c r="C278" s="4"/>
      <c r="D278" s="8"/>
      <c r="E278" s="4"/>
      <c r="F278" s="8"/>
      <c r="G278" s="4"/>
      <c r="H278" s="8"/>
      <c r="I278" s="4"/>
    </row>
    <row r="279" spans="1:9" x14ac:dyDescent="0.2">
      <c r="A279" s="2">
        <v>1</v>
      </c>
      <c r="B279" s="1" t="s">
        <v>54</v>
      </c>
      <c r="C279" s="4">
        <v>15</v>
      </c>
      <c r="D279" s="8">
        <v>13.04</v>
      </c>
      <c r="E279" s="4">
        <v>11</v>
      </c>
      <c r="F279" s="8">
        <v>12.94</v>
      </c>
      <c r="G279" s="4">
        <v>4</v>
      </c>
      <c r="H279" s="8">
        <v>17.39</v>
      </c>
      <c r="I279" s="4">
        <v>0</v>
      </c>
    </row>
    <row r="280" spans="1:9" x14ac:dyDescent="0.2">
      <c r="A280" s="2">
        <v>2</v>
      </c>
      <c r="B280" s="1" t="s">
        <v>64</v>
      </c>
      <c r="C280" s="4">
        <v>12</v>
      </c>
      <c r="D280" s="8">
        <v>10.43</v>
      </c>
      <c r="E280" s="4">
        <v>8</v>
      </c>
      <c r="F280" s="8">
        <v>9.41</v>
      </c>
      <c r="G280" s="4">
        <v>3</v>
      </c>
      <c r="H280" s="8">
        <v>13.04</v>
      </c>
      <c r="I280" s="4">
        <v>0</v>
      </c>
    </row>
    <row r="281" spans="1:9" x14ac:dyDescent="0.2">
      <c r="A281" s="2">
        <v>3</v>
      </c>
      <c r="B281" s="1" t="s">
        <v>68</v>
      </c>
      <c r="C281" s="4">
        <v>10</v>
      </c>
      <c r="D281" s="8">
        <v>8.6999999999999993</v>
      </c>
      <c r="E281" s="4">
        <v>9</v>
      </c>
      <c r="F281" s="8">
        <v>10.59</v>
      </c>
      <c r="G281" s="4">
        <v>1</v>
      </c>
      <c r="H281" s="8">
        <v>4.3499999999999996</v>
      </c>
      <c r="I281" s="4">
        <v>0</v>
      </c>
    </row>
    <row r="282" spans="1:9" x14ac:dyDescent="0.2">
      <c r="A282" s="2">
        <v>4</v>
      </c>
      <c r="B282" s="1" t="s">
        <v>62</v>
      </c>
      <c r="C282" s="4">
        <v>9</v>
      </c>
      <c r="D282" s="8">
        <v>7.83</v>
      </c>
      <c r="E282" s="4">
        <v>7</v>
      </c>
      <c r="F282" s="8">
        <v>8.24</v>
      </c>
      <c r="G282" s="4">
        <v>2</v>
      </c>
      <c r="H282" s="8">
        <v>8.6999999999999993</v>
      </c>
      <c r="I282" s="4">
        <v>0</v>
      </c>
    </row>
    <row r="283" spans="1:9" x14ac:dyDescent="0.2">
      <c r="A283" s="2">
        <v>4</v>
      </c>
      <c r="B283" s="1" t="s">
        <v>69</v>
      </c>
      <c r="C283" s="4">
        <v>9</v>
      </c>
      <c r="D283" s="8">
        <v>7.83</v>
      </c>
      <c r="E283" s="4">
        <v>9</v>
      </c>
      <c r="F283" s="8">
        <v>10.59</v>
      </c>
      <c r="G283" s="4">
        <v>0</v>
      </c>
      <c r="H283" s="8">
        <v>0</v>
      </c>
      <c r="I283" s="4">
        <v>0</v>
      </c>
    </row>
    <row r="284" spans="1:9" x14ac:dyDescent="0.2">
      <c r="A284" s="2">
        <v>6</v>
      </c>
      <c r="B284" s="1" t="s">
        <v>55</v>
      </c>
      <c r="C284" s="4">
        <v>6</v>
      </c>
      <c r="D284" s="8">
        <v>5.22</v>
      </c>
      <c r="E284" s="4">
        <v>6</v>
      </c>
      <c r="F284" s="8">
        <v>7.06</v>
      </c>
      <c r="G284" s="4">
        <v>0</v>
      </c>
      <c r="H284" s="8">
        <v>0</v>
      </c>
      <c r="I284" s="4">
        <v>0</v>
      </c>
    </row>
    <row r="285" spans="1:9" x14ac:dyDescent="0.2">
      <c r="A285" s="2">
        <v>7</v>
      </c>
      <c r="B285" s="1" t="s">
        <v>61</v>
      </c>
      <c r="C285" s="4">
        <v>5</v>
      </c>
      <c r="D285" s="8">
        <v>4.3499999999999996</v>
      </c>
      <c r="E285" s="4">
        <v>5</v>
      </c>
      <c r="F285" s="8">
        <v>5.88</v>
      </c>
      <c r="G285" s="4">
        <v>0</v>
      </c>
      <c r="H285" s="8">
        <v>0</v>
      </c>
      <c r="I285" s="4">
        <v>0</v>
      </c>
    </row>
    <row r="286" spans="1:9" x14ac:dyDescent="0.2">
      <c r="A286" s="2">
        <v>7</v>
      </c>
      <c r="B286" s="1" t="s">
        <v>70</v>
      </c>
      <c r="C286" s="4">
        <v>5</v>
      </c>
      <c r="D286" s="8">
        <v>4.3499999999999996</v>
      </c>
      <c r="E286" s="4">
        <v>1</v>
      </c>
      <c r="F286" s="8">
        <v>1.18</v>
      </c>
      <c r="G286" s="4">
        <v>0</v>
      </c>
      <c r="H286" s="8">
        <v>0</v>
      </c>
      <c r="I286" s="4">
        <v>0</v>
      </c>
    </row>
    <row r="287" spans="1:9" x14ac:dyDescent="0.2">
      <c r="A287" s="2">
        <v>9</v>
      </c>
      <c r="B287" s="1" t="s">
        <v>72</v>
      </c>
      <c r="C287" s="4">
        <v>4</v>
      </c>
      <c r="D287" s="8">
        <v>3.48</v>
      </c>
      <c r="E287" s="4">
        <v>0</v>
      </c>
      <c r="F287" s="8">
        <v>0</v>
      </c>
      <c r="G287" s="4">
        <v>3</v>
      </c>
      <c r="H287" s="8">
        <v>13.04</v>
      </c>
      <c r="I287" s="4">
        <v>0</v>
      </c>
    </row>
    <row r="288" spans="1:9" x14ac:dyDescent="0.2">
      <c r="A288" s="2">
        <v>10</v>
      </c>
      <c r="B288" s="1" t="s">
        <v>65</v>
      </c>
      <c r="C288" s="4">
        <v>3</v>
      </c>
      <c r="D288" s="8">
        <v>2.61</v>
      </c>
      <c r="E288" s="4">
        <v>1</v>
      </c>
      <c r="F288" s="8">
        <v>1.18</v>
      </c>
      <c r="G288" s="4">
        <v>2</v>
      </c>
      <c r="H288" s="8">
        <v>8.6999999999999993</v>
      </c>
      <c r="I288" s="4">
        <v>0</v>
      </c>
    </row>
    <row r="289" spans="1:9" x14ac:dyDescent="0.2">
      <c r="A289" s="2">
        <v>10</v>
      </c>
      <c r="B289" s="1" t="s">
        <v>81</v>
      </c>
      <c r="C289" s="4">
        <v>3</v>
      </c>
      <c r="D289" s="8">
        <v>2.61</v>
      </c>
      <c r="E289" s="4">
        <v>3</v>
      </c>
      <c r="F289" s="8">
        <v>3.53</v>
      </c>
      <c r="G289" s="4">
        <v>0</v>
      </c>
      <c r="H289" s="8">
        <v>0</v>
      </c>
      <c r="I289" s="4">
        <v>0</v>
      </c>
    </row>
    <row r="290" spans="1:9" x14ac:dyDescent="0.2">
      <c r="A290" s="2">
        <v>10</v>
      </c>
      <c r="B290" s="1" t="s">
        <v>71</v>
      </c>
      <c r="C290" s="4">
        <v>3</v>
      </c>
      <c r="D290" s="8">
        <v>2.61</v>
      </c>
      <c r="E290" s="4">
        <v>3</v>
      </c>
      <c r="F290" s="8">
        <v>3.53</v>
      </c>
      <c r="G290" s="4">
        <v>0</v>
      </c>
      <c r="H290" s="8">
        <v>0</v>
      </c>
      <c r="I290" s="4">
        <v>0</v>
      </c>
    </row>
    <row r="291" spans="1:9" x14ac:dyDescent="0.2">
      <c r="A291" s="2">
        <v>13</v>
      </c>
      <c r="B291" s="1" t="s">
        <v>56</v>
      </c>
      <c r="C291" s="4">
        <v>2</v>
      </c>
      <c r="D291" s="8">
        <v>1.74</v>
      </c>
      <c r="E291" s="4">
        <v>2</v>
      </c>
      <c r="F291" s="8">
        <v>2.35</v>
      </c>
      <c r="G291" s="4">
        <v>0</v>
      </c>
      <c r="H291" s="8">
        <v>0</v>
      </c>
      <c r="I291" s="4">
        <v>0</v>
      </c>
    </row>
    <row r="292" spans="1:9" x14ac:dyDescent="0.2">
      <c r="A292" s="2">
        <v>13</v>
      </c>
      <c r="B292" s="1" t="s">
        <v>58</v>
      </c>
      <c r="C292" s="4">
        <v>2</v>
      </c>
      <c r="D292" s="8">
        <v>1.74</v>
      </c>
      <c r="E292" s="4">
        <v>2</v>
      </c>
      <c r="F292" s="8">
        <v>2.35</v>
      </c>
      <c r="G292" s="4">
        <v>0</v>
      </c>
      <c r="H292" s="8">
        <v>0</v>
      </c>
      <c r="I292" s="4">
        <v>0</v>
      </c>
    </row>
    <row r="293" spans="1:9" x14ac:dyDescent="0.2">
      <c r="A293" s="2">
        <v>13</v>
      </c>
      <c r="B293" s="1" t="s">
        <v>74</v>
      </c>
      <c r="C293" s="4">
        <v>2</v>
      </c>
      <c r="D293" s="8">
        <v>1.74</v>
      </c>
      <c r="E293" s="4">
        <v>2</v>
      </c>
      <c r="F293" s="8">
        <v>2.35</v>
      </c>
      <c r="G293" s="4">
        <v>0</v>
      </c>
      <c r="H293" s="8">
        <v>0</v>
      </c>
      <c r="I293" s="4">
        <v>0</v>
      </c>
    </row>
    <row r="294" spans="1:9" x14ac:dyDescent="0.2">
      <c r="A294" s="2">
        <v>13</v>
      </c>
      <c r="B294" s="1" t="s">
        <v>88</v>
      </c>
      <c r="C294" s="4">
        <v>2</v>
      </c>
      <c r="D294" s="8">
        <v>1.74</v>
      </c>
      <c r="E294" s="4">
        <v>2</v>
      </c>
      <c r="F294" s="8">
        <v>2.35</v>
      </c>
      <c r="G294" s="4">
        <v>0</v>
      </c>
      <c r="H294" s="8">
        <v>0</v>
      </c>
      <c r="I294" s="4">
        <v>0</v>
      </c>
    </row>
    <row r="295" spans="1:9" x14ac:dyDescent="0.2">
      <c r="A295" s="2">
        <v>13</v>
      </c>
      <c r="B295" s="1" t="s">
        <v>79</v>
      </c>
      <c r="C295" s="4">
        <v>2</v>
      </c>
      <c r="D295" s="8">
        <v>1.74</v>
      </c>
      <c r="E295" s="4">
        <v>0</v>
      </c>
      <c r="F295" s="8">
        <v>0</v>
      </c>
      <c r="G295" s="4">
        <v>2</v>
      </c>
      <c r="H295" s="8">
        <v>8.6999999999999993</v>
      </c>
      <c r="I295" s="4">
        <v>0</v>
      </c>
    </row>
    <row r="296" spans="1:9" x14ac:dyDescent="0.2">
      <c r="A296" s="2">
        <v>13</v>
      </c>
      <c r="B296" s="1" t="s">
        <v>89</v>
      </c>
      <c r="C296" s="4">
        <v>2</v>
      </c>
      <c r="D296" s="8">
        <v>1.74</v>
      </c>
      <c r="E296" s="4">
        <v>1</v>
      </c>
      <c r="F296" s="8">
        <v>1.18</v>
      </c>
      <c r="G296" s="4">
        <v>1</v>
      </c>
      <c r="H296" s="8">
        <v>4.3499999999999996</v>
      </c>
      <c r="I296" s="4">
        <v>0</v>
      </c>
    </row>
    <row r="297" spans="1:9" x14ac:dyDescent="0.2">
      <c r="A297" s="2">
        <v>13</v>
      </c>
      <c r="B297" s="1" t="s">
        <v>90</v>
      </c>
      <c r="C297" s="4">
        <v>2</v>
      </c>
      <c r="D297" s="8">
        <v>1.74</v>
      </c>
      <c r="E297" s="4">
        <v>0</v>
      </c>
      <c r="F297" s="8">
        <v>0</v>
      </c>
      <c r="G297" s="4">
        <v>2</v>
      </c>
      <c r="H297" s="8">
        <v>8.6999999999999993</v>
      </c>
      <c r="I297" s="4">
        <v>0</v>
      </c>
    </row>
    <row r="298" spans="1:9" x14ac:dyDescent="0.2">
      <c r="A298" s="2">
        <v>13</v>
      </c>
      <c r="B298" s="1" t="s">
        <v>67</v>
      </c>
      <c r="C298" s="4">
        <v>2</v>
      </c>
      <c r="D298" s="8">
        <v>1.74</v>
      </c>
      <c r="E298" s="4">
        <v>2</v>
      </c>
      <c r="F298" s="8">
        <v>2.35</v>
      </c>
      <c r="G298" s="4">
        <v>0</v>
      </c>
      <c r="H298" s="8">
        <v>0</v>
      </c>
      <c r="I298" s="4">
        <v>0</v>
      </c>
    </row>
    <row r="299" spans="1:9" x14ac:dyDescent="0.2">
      <c r="A299" s="2">
        <v>13</v>
      </c>
      <c r="B299" s="1" t="s">
        <v>75</v>
      </c>
      <c r="C299" s="4">
        <v>2</v>
      </c>
      <c r="D299" s="8">
        <v>1.74</v>
      </c>
      <c r="E299" s="4">
        <v>2</v>
      </c>
      <c r="F299" s="8">
        <v>2.35</v>
      </c>
      <c r="G299" s="4">
        <v>0</v>
      </c>
      <c r="H299" s="8">
        <v>0</v>
      </c>
      <c r="I299" s="4">
        <v>0</v>
      </c>
    </row>
    <row r="300" spans="1:9" x14ac:dyDescent="0.2">
      <c r="A300" s="2">
        <v>13</v>
      </c>
      <c r="B300" s="1" t="s">
        <v>91</v>
      </c>
      <c r="C300" s="4">
        <v>2</v>
      </c>
      <c r="D300" s="8">
        <v>1.74</v>
      </c>
      <c r="E300" s="4">
        <v>1</v>
      </c>
      <c r="F300" s="8">
        <v>1.18</v>
      </c>
      <c r="G300" s="4">
        <v>1</v>
      </c>
      <c r="H300" s="8">
        <v>4.3499999999999996</v>
      </c>
      <c r="I300" s="4">
        <v>0</v>
      </c>
    </row>
    <row r="301" spans="1:9" x14ac:dyDescent="0.2">
      <c r="A301" s="2">
        <v>13</v>
      </c>
      <c r="B301" s="1" t="s">
        <v>73</v>
      </c>
      <c r="C301" s="4">
        <v>2</v>
      </c>
      <c r="D301" s="8">
        <v>1.74</v>
      </c>
      <c r="E301" s="4">
        <v>2</v>
      </c>
      <c r="F301" s="8">
        <v>2.35</v>
      </c>
      <c r="G301" s="4">
        <v>0</v>
      </c>
      <c r="H301" s="8">
        <v>0</v>
      </c>
      <c r="I301" s="4">
        <v>0</v>
      </c>
    </row>
    <row r="302" spans="1:9" x14ac:dyDescent="0.2">
      <c r="A302" s="1"/>
      <c r="C302" s="4"/>
      <c r="D302" s="8"/>
      <c r="E302" s="4"/>
      <c r="F302" s="8"/>
      <c r="G302" s="4"/>
      <c r="H302" s="8"/>
      <c r="I302" s="4"/>
    </row>
    <row r="303" spans="1:9" x14ac:dyDescent="0.2">
      <c r="A303" s="1" t="s">
        <v>13</v>
      </c>
      <c r="C303" s="4"/>
      <c r="D303" s="8"/>
      <c r="E303" s="4"/>
      <c r="F303" s="8"/>
      <c r="G303" s="4"/>
      <c r="H303" s="8"/>
      <c r="I303" s="4"/>
    </row>
    <row r="304" spans="1:9" x14ac:dyDescent="0.2">
      <c r="A304" s="2">
        <v>1</v>
      </c>
      <c r="B304" s="1" t="s">
        <v>64</v>
      </c>
      <c r="C304" s="4">
        <v>41</v>
      </c>
      <c r="D304" s="8">
        <v>21.03</v>
      </c>
      <c r="E304" s="4">
        <v>38</v>
      </c>
      <c r="F304" s="8">
        <v>25.33</v>
      </c>
      <c r="G304" s="4">
        <v>3</v>
      </c>
      <c r="H304" s="8">
        <v>7.32</v>
      </c>
      <c r="I304" s="4">
        <v>0</v>
      </c>
    </row>
    <row r="305" spans="1:9" x14ac:dyDescent="0.2">
      <c r="A305" s="2">
        <v>2</v>
      </c>
      <c r="B305" s="1" t="s">
        <v>62</v>
      </c>
      <c r="C305" s="4">
        <v>28</v>
      </c>
      <c r="D305" s="8">
        <v>14.36</v>
      </c>
      <c r="E305" s="4">
        <v>21</v>
      </c>
      <c r="F305" s="8">
        <v>14</v>
      </c>
      <c r="G305" s="4">
        <v>7</v>
      </c>
      <c r="H305" s="8">
        <v>17.07</v>
      </c>
      <c r="I305" s="4">
        <v>0</v>
      </c>
    </row>
    <row r="306" spans="1:9" x14ac:dyDescent="0.2">
      <c r="A306" s="2">
        <v>3</v>
      </c>
      <c r="B306" s="1" t="s">
        <v>68</v>
      </c>
      <c r="C306" s="4">
        <v>24</v>
      </c>
      <c r="D306" s="8">
        <v>12.31</v>
      </c>
      <c r="E306" s="4">
        <v>22</v>
      </c>
      <c r="F306" s="8">
        <v>14.67</v>
      </c>
      <c r="G306" s="4">
        <v>2</v>
      </c>
      <c r="H306" s="8">
        <v>4.88</v>
      </c>
      <c r="I306" s="4">
        <v>0</v>
      </c>
    </row>
    <row r="307" spans="1:9" x14ac:dyDescent="0.2">
      <c r="A307" s="2">
        <v>4</v>
      </c>
      <c r="B307" s="1" t="s">
        <v>54</v>
      </c>
      <c r="C307" s="4">
        <v>14</v>
      </c>
      <c r="D307" s="8">
        <v>7.18</v>
      </c>
      <c r="E307" s="4">
        <v>7</v>
      </c>
      <c r="F307" s="8">
        <v>4.67</v>
      </c>
      <c r="G307" s="4">
        <v>7</v>
      </c>
      <c r="H307" s="8">
        <v>17.07</v>
      </c>
      <c r="I307" s="4">
        <v>0</v>
      </c>
    </row>
    <row r="308" spans="1:9" x14ac:dyDescent="0.2">
      <c r="A308" s="2">
        <v>5</v>
      </c>
      <c r="B308" s="1" t="s">
        <v>55</v>
      </c>
      <c r="C308" s="4">
        <v>8</v>
      </c>
      <c r="D308" s="8">
        <v>4.0999999999999996</v>
      </c>
      <c r="E308" s="4">
        <v>7</v>
      </c>
      <c r="F308" s="8">
        <v>4.67</v>
      </c>
      <c r="G308" s="4">
        <v>1</v>
      </c>
      <c r="H308" s="8">
        <v>2.44</v>
      </c>
      <c r="I308" s="4">
        <v>0</v>
      </c>
    </row>
    <row r="309" spans="1:9" x14ac:dyDescent="0.2">
      <c r="A309" s="2">
        <v>6</v>
      </c>
      <c r="B309" s="1" t="s">
        <v>81</v>
      </c>
      <c r="C309" s="4">
        <v>7</v>
      </c>
      <c r="D309" s="8">
        <v>3.59</v>
      </c>
      <c r="E309" s="4">
        <v>4</v>
      </c>
      <c r="F309" s="8">
        <v>2.67</v>
      </c>
      <c r="G309" s="4">
        <v>3</v>
      </c>
      <c r="H309" s="8">
        <v>7.32</v>
      </c>
      <c r="I309" s="4">
        <v>0</v>
      </c>
    </row>
    <row r="310" spans="1:9" x14ac:dyDescent="0.2">
      <c r="A310" s="2">
        <v>6</v>
      </c>
      <c r="B310" s="1" t="s">
        <v>69</v>
      </c>
      <c r="C310" s="4">
        <v>7</v>
      </c>
      <c r="D310" s="8">
        <v>3.59</v>
      </c>
      <c r="E310" s="4">
        <v>6</v>
      </c>
      <c r="F310" s="8">
        <v>4</v>
      </c>
      <c r="G310" s="4">
        <v>1</v>
      </c>
      <c r="H310" s="8">
        <v>2.44</v>
      </c>
      <c r="I310" s="4">
        <v>0</v>
      </c>
    </row>
    <row r="311" spans="1:9" x14ac:dyDescent="0.2">
      <c r="A311" s="2">
        <v>8</v>
      </c>
      <c r="B311" s="1" t="s">
        <v>61</v>
      </c>
      <c r="C311" s="4">
        <v>6</v>
      </c>
      <c r="D311" s="8">
        <v>3.08</v>
      </c>
      <c r="E311" s="4">
        <v>5</v>
      </c>
      <c r="F311" s="8">
        <v>3.33</v>
      </c>
      <c r="G311" s="4">
        <v>1</v>
      </c>
      <c r="H311" s="8">
        <v>2.44</v>
      </c>
      <c r="I311" s="4">
        <v>0</v>
      </c>
    </row>
    <row r="312" spans="1:9" x14ac:dyDescent="0.2">
      <c r="A312" s="2">
        <v>8</v>
      </c>
      <c r="B312" s="1" t="s">
        <v>65</v>
      </c>
      <c r="C312" s="4">
        <v>6</v>
      </c>
      <c r="D312" s="8">
        <v>3.08</v>
      </c>
      <c r="E312" s="4">
        <v>4</v>
      </c>
      <c r="F312" s="8">
        <v>2.67</v>
      </c>
      <c r="G312" s="4">
        <v>2</v>
      </c>
      <c r="H312" s="8">
        <v>4.88</v>
      </c>
      <c r="I312" s="4">
        <v>0</v>
      </c>
    </row>
    <row r="313" spans="1:9" x14ac:dyDescent="0.2">
      <c r="A313" s="2">
        <v>10</v>
      </c>
      <c r="B313" s="1" t="s">
        <v>71</v>
      </c>
      <c r="C313" s="4">
        <v>5</v>
      </c>
      <c r="D313" s="8">
        <v>2.56</v>
      </c>
      <c r="E313" s="4">
        <v>5</v>
      </c>
      <c r="F313" s="8">
        <v>3.33</v>
      </c>
      <c r="G313" s="4">
        <v>0</v>
      </c>
      <c r="H313" s="8">
        <v>0</v>
      </c>
      <c r="I313" s="4">
        <v>0</v>
      </c>
    </row>
    <row r="314" spans="1:9" x14ac:dyDescent="0.2">
      <c r="A314" s="2">
        <v>11</v>
      </c>
      <c r="B314" s="1" t="s">
        <v>56</v>
      </c>
      <c r="C314" s="4">
        <v>4</v>
      </c>
      <c r="D314" s="8">
        <v>2.0499999999999998</v>
      </c>
      <c r="E314" s="4">
        <v>4</v>
      </c>
      <c r="F314" s="8">
        <v>2.67</v>
      </c>
      <c r="G314" s="4">
        <v>0</v>
      </c>
      <c r="H314" s="8">
        <v>0</v>
      </c>
      <c r="I314" s="4">
        <v>0</v>
      </c>
    </row>
    <row r="315" spans="1:9" x14ac:dyDescent="0.2">
      <c r="A315" s="2">
        <v>11</v>
      </c>
      <c r="B315" s="1" t="s">
        <v>57</v>
      </c>
      <c r="C315" s="4">
        <v>4</v>
      </c>
      <c r="D315" s="8">
        <v>2.0499999999999998</v>
      </c>
      <c r="E315" s="4">
        <v>2</v>
      </c>
      <c r="F315" s="8">
        <v>1.33</v>
      </c>
      <c r="G315" s="4">
        <v>2</v>
      </c>
      <c r="H315" s="8">
        <v>4.88</v>
      </c>
      <c r="I315" s="4">
        <v>0</v>
      </c>
    </row>
    <row r="316" spans="1:9" x14ac:dyDescent="0.2">
      <c r="A316" s="2">
        <v>11</v>
      </c>
      <c r="B316" s="1" t="s">
        <v>77</v>
      </c>
      <c r="C316" s="4">
        <v>4</v>
      </c>
      <c r="D316" s="8">
        <v>2.0499999999999998</v>
      </c>
      <c r="E316" s="4">
        <v>3</v>
      </c>
      <c r="F316" s="8">
        <v>2</v>
      </c>
      <c r="G316" s="4">
        <v>1</v>
      </c>
      <c r="H316" s="8">
        <v>2.44</v>
      </c>
      <c r="I316" s="4">
        <v>0</v>
      </c>
    </row>
    <row r="317" spans="1:9" x14ac:dyDescent="0.2">
      <c r="A317" s="2">
        <v>14</v>
      </c>
      <c r="B317" s="1" t="s">
        <v>86</v>
      </c>
      <c r="C317" s="4">
        <v>3</v>
      </c>
      <c r="D317" s="8">
        <v>1.54</v>
      </c>
      <c r="E317" s="4">
        <v>3</v>
      </c>
      <c r="F317" s="8">
        <v>2</v>
      </c>
      <c r="G317" s="4">
        <v>0</v>
      </c>
      <c r="H317" s="8">
        <v>0</v>
      </c>
      <c r="I317" s="4">
        <v>0</v>
      </c>
    </row>
    <row r="318" spans="1:9" x14ac:dyDescent="0.2">
      <c r="A318" s="2">
        <v>14</v>
      </c>
      <c r="B318" s="1" t="s">
        <v>74</v>
      </c>
      <c r="C318" s="4">
        <v>3</v>
      </c>
      <c r="D318" s="8">
        <v>1.54</v>
      </c>
      <c r="E318" s="4">
        <v>1</v>
      </c>
      <c r="F318" s="8">
        <v>0.67</v>
      </c>
      <c r="G318" s="4">
        <v>2</v>
      </c>
      <c r="H318" s="8">
        <v>4.88</v>
      </c>
      <c r="I318" s="4">
        <v>0</v>
      </c>
    </row>
    <row r="319" spans="1:9" x14ac:dyDescent="0.2">
      <c r="A319" s="2">
        <v>14</v>
      </c>
      <c r="B319" s="1" t="s">
        <v>88</v>
      </c>
      <c r="C319" s="4">
        <v>3</v>
      </c>
      <c r="D319" s="8">
        <v>1.54</v>
      </c>
      <c r="E319" s="4">
        <v>2</v>
      </c>
      <c r="F319" s="8">
        <v>1.33</v>
      </c>
      <c r="G319" s="4">
        <v>1</v>
      </c>
      <c r="H319" s="8">
        <v>2.44</v>
      </c>
      <c r="I319" s="4">
        <v>0</v>
      </c>
    </row>
    <row r="320" spans="1:9" x14ac:dyDescent="0.2">
      <c r="A320" s="2">
        <v>14</v>
      </c>
      <c r="B320" s="1" t="s">
        <v>92</v>
      </c>
      <c r="C320" s="4">
        <v>3</v>
      </c>
      <c r="D320" s="8">
        <v>1.54</v>
      </c>
      <c r="E320" s="4">
        <v>1</v>
      </c>
      <c r="F320" s="8">
        <v>0.67</v>
      </c>
      <c r="G320" s="4">
        <v>2</v>
      </c>
      <c r="H320" s="8">
        <v>4.88</v>
      </c>
      <c r="I320" s="4">
        <v>0</v>
      </c>
    </row>
    <row r="321" spans="1:9" x14ac:dyDescent="0.2">
      <c r="A321" s="2">
        <v>14</v>
      </c>
      <c r="B321" s="1" t="s">
        <v>84</v>
      </c>
      <c r="C321" s="4">
        <v>3</v>
      </c>
      <c r="D321" s="8">
        <v>1.54</v>
      </c>
      <c r="E321" s="4">
        <v>2</v>
      </c>
      <c r="F321" s="8">
        <v>1.33</v>
      </c>
      <c r="G321" s="4">
        <v>0</v>
      </c>
      <c r="H321" s="8">
        <v>0</v>
      </c>
      <c r="I321" s="4">
        <v>0</v>
      </c>
    </row>
    <row r="322" spans="1:9" x14ac:dyDescent="0.2">
      <c r="A322" s="2">
        <v>14</v>
      </c>
      <c r="B322" s="1" t="s">
        <v>83</v>
      </c>
      <c r="C322" s="4">
        <v>3</v>
      </c>
      <c r="D322" s="8">
        <v>1.54</v>
      </c>
      <c r="E322" s="4">
        <v>3</v>
      </c>
      <c r="F322" s="8">
        <v>2</v>
      </c>
      <c r="G322" s="4">
        <v>0</v>
      </c>
      <c r="H322" s="8">
        <v>0</v>
      </c>
      <c r="I322" s="4">
        <v>0</v>
      </c>
    </row>
    <row r="323" spans="1:9" x14ac:dyDescent="0.2">
      <c r="A323" s="2">
        <v>20</v>
      </c>
      <c r="B323" s="1" t="s">
        <v>60</v>
      </c>
      <c r="C323" s="4">
        <v>2</v>
      </c>
      <c r="D323" s="8">
        <v>1.03</v>
      </c>
      <c r="E323" s="4">
        <v>2</v>
      </c>
      <c r="F323" s="8">
        <v>1.33</v>
      </c>
      <c r="G323" s="4">
        <v>0</v>
      </c>
      <c r="H323" s="8">
        <v>0</v>
      </c>
      <c r="I323" s="4">
        <v>0</v>
      </c>
    </row>
    <row r="324" spans="1:9" x14ac:dyDescent="0.2">
      <c r="A324" s="2">
        <v>20</v>
      </c>
      <c r="B324" s="1" t="s">
        <v>63</v>
      </c>
      <c r="C324" s="4">
        <v>2</v>
      </c>
      <c r="D324" s="8">
        <v>1.03</v>
      </c>
      <c r="E324" s="4">
        <v>2</v>
      </c>
      <c r="F324" s="8">
        <v>1.33</v>
      </c>
      <c r="G324" s="4">
        <v>0</v>
      </c>
      <c r="H324" s="8">
        <v>0</v>
      </c>
      <c r="I324" s="4">
        <v>0</v>
      </c>
    </row>
    <row r="325" spans="1:9" x14ac:dyDescent="0.2">
      <c r="A325" s="2">
        <v>20</v>
      </c>
      <c r="B325" s="1" t="s">
        <v>75</v>
      </c>
      <c r="C325" s="4">
        <v>2</v>
      </c>
      <c r="D325" s="8">
        <v>1.03</v>
      </c>
      <c r="E325" s="4">
        <v>1</v>
      </c>
      <c r="F325" s="8">
        <v>0.67</v>
      </c>
      <c r="G325" s="4">
        <v>1</v>
      </c>
      <c r="H325" s="8">
        <v>2.44</v>
      </c>
      <c r="I325" s="4">
        <v>0</v>
      </c>
    </row>
    <row r="326" spans="1:9" x14ac:dyDescent="0.2">
      <c r="A326" s="2">
        <v>20</v>
      </c>
      <c r="B326" s="1" t="s">
        <v>70</v>
      </c>
      <c r="C326" s="4">
        <v>2</v>
      </c>
      <c r="D326" s="8">
        <v>1.03</v>
      </c>
      <c r="E326" s="4">
        <v>1</v>
      </c>
      <c r="F326" s="8">
        <v>0.67</v>
      </c>
      <c r="G326" s="4">
        <v>0</v>
      </c>
      <c r="H326" s="8">
        <v>0</v>
      </c>
      <c r="I326" s="4">
        <v>0</v>
      </c>
    </row>
    <row r="327" spans="1:9" x14ac:dyDescent="0.2">
      <c r="A327" s="1"/>
      <c r="C327" s="4"/>
      <c r="D327" s="8"/>
      <c r="E327" s="4"/>
      <c r="F327" s="8"/>
      <c r="G327" s="4"/>
      <c r="H327" s="8"/>
      <c r="I327" s="4"/>
    </row>
    <row r="328" spans="1:9" x14ac:dyDescent="0.2">
      <c r="A328" s="1" t="s">
        <v>14</v>
      </c>
      <c r="C328" s="4"/>
      <c r="D328" s="8"/>
      <c r="E328" s="4"/>
      <c r="F328" s="8"/>
      <c r="G328" s="4"/>
      <c r="H328" s="8"/>
      <c r="I328" s="4"/>
    </row>
    <row r="329" spans="1:9" x14ac:dyDescent="0.2">
      <c r="A329" s="2">
        <v>1</v>
      </c>
      <c r="B329" s="1" t="s">
        <v>68</v>
      </c>
      <c r="C329" s="4">
        <v>68</v>
      </c>
      <c r="D329" s="8">
        <v>13.44</v>
      </c>
      <c r="E329" s="4">
        <v>60</v>
      </c>
      <c r="F329" s="8">
        <v>15.79</v>
      </c>
      <c r="G329" s="4">
        <v>8</v>
      </c>
      <c r="H329" s="8">
        <v>6.72</v>
      </c>
      <c r="I329" s="4">
        <v>0</v>
      </c>
    </row>
    <row r="330" spans="1:9" x14ac:dyDescent="0.2">
      <c r="A330" s="2">
        <v>2</v>
      </c>
      <c r="B330" s="1" t="s">
        <v>64</v>
      </c>
      <c r="C330" s="4">
        <v>56</v>
      </c>
      <c r="D330" s="8">
        <v>11.07</v>
      </c>
      <c r="E330" s="4">
        <v>44</v>
      </c>
      <c r="F330" s="8">
        <v>11.58</v>
      </c>
      <c r="G330" s="4">
        <v>12</v>
      </c>
      <c r="H330" s="8">
        <v>10.08</v>
      </c>
      <c r="I330" s="4">
        <v>0</v>
      </c>
    </row>
    <row r="331" spans="1:9" x14ac:dyDescent="0.2">
      <c r="A331" s="2">
        <v>3</v>
      </c>
      <c r="B331" s="1" t="s">
        <v>62</v>
      </c>
      <c r="C331" s="4">
        <v>51</v>
      </c>
      <c r="D331" s="8">
        <v>10.08</v>
      </c>
      <c r="E331" s="4">
        <v>45</v>
      </c>
      <c r="F331" s="8">
        <v>11.84</v>
      </c>
      <c r="G331" s="4">
        <v>6</v>
      </c>
      <c r="H331" s="8">
        <v>5.04</v>
      </c>
      <c r="I331" s="4">
        <v>0</v>
      </c>
    </row>
    <row r="332" spans="1:9" x14ac:dyDescent="0.2">
      <c r="A332" s="2">
        <v>4</v>
      </c>
      <c r="B332" s="1" t="s">
        <v>69</v>
      </c>
      <c r="C332" s="4">
        <v>39</v>
      </c>
      <c r="D332" s="8">
        <v>7.71</v>
      </c>
      <c r="E332" s="4">
        <v>36</v>
      </c>
      <c r="F332" s="8">
        <v>9.4700000000000006</v>
      </c>
      <c r="G332" s="4">
        <v>3</v>
      </c>
      <c r="H332" s="8">
        <v>2.52</v>
      </c>
      <c r="I332" s="4">
        <v>0</v>
      </c>
    </row>
    <row r="333" spans="1:9" x14ac:dyDescent="0.2">
      <c r="A333" s="2">
        <v>5</v>
      </c>
      <c r="B333" s="1" t="s">
        <v>54</v>
      </c>
      <c r="C333" s="4">
        <v>35</v>
      </c>
      <c r="D333" s="8">
        <v>6.92</v>
      </c>
      <c r="E333" s="4">
        <v>24</v>
      </c>
      <c r="F333" s="8">
        <v>6.32</v>
      </c>
      <c r="G333" s="4">
        <v>11</v>
      </c>
      <c r="H333" s="8">
        <v>9.24</v>
      </c>
      <c r="I333" s="4">
        <v>0</v>
      </c>
    </row>
    <row r="334" spans="1:9" x14ac:dyDescent="0.2">
      <c r="A334" s="2">
        <v>6</v>
      </c>
      <c r="B334" s="1" t="s">
        <v>55</v>
      </c>
      <c r="C334" s="4">
        <v>25</v>
      </c>
      <c r="D334" s="8">
        <v>4.9400000000000004</v>
      </c>
      <c r="E334" s="4">
        <v>20</v>
      </c>
      <c r="F334" s="8">
        <v>5.26</v>
      </c>
      <c r="G334" s="4">
        <v>5</v>
      </c>
      <c r="H334" s="8">
        <v>4.2</v>
      </c>
      <c r="I334" s="4">
        <v>0</v>
      </c>
    </row>
    <row r="335" spans="1:9" x14ac:dyDescent="0.2">
      <c r="A335" s="2">
        <v>7</v>
      </c>
      <c r="B335" s="1" t="s">
        <v>61</v>
      </c>
      <c r="C335" s="4">
        <v>24</v>
      </c>
      <c r="D335" s="8">
        <v>4.74</v>
      </c>
      <c r="E335" s="4">
        <v>18</v>
      </c>
      <c r="F335" s="8">
        <v>4.74</v>
      </c>
      <c r="G335" s="4">
        <v>6</v>
      </c>
      <c r="H335" s="8">
        <v>5.04</v>
      </c>
      <c r="I335" s="4">
        <v>0</v>
      </c>
    </row>
    <row r="336" spans="1:9" x14ac:dyDescent="0.2">
      <c r="A336" s="2">
        <v>8</v>
      </c>
      <c r="B336" s="1" t="s">
        <v>65</v>
      </c>
      <c r="C336" s="4">
        <v>23</v>
      </c>
      <c r="D336" s="8">
        <v>4.55</v>
      </c>
      <c r="E336" s="4">
        <v>17</v>
      </c>
      <c r="F336" s="8">
        <v>4.47</v>
      </c>
      <c r="G336" s="4">
        <v>6</v>
      </c>
      <c r="H336" s="8">
        <v>5.04</v>
      </c>
      <c r="I336" s="4">
        <v>0</v>
      </c>
    </row>
    <row r="337" spans="1:9" x14ac:dyDescent="0.2">
      <c r="A337" s="2">
        <v>9</v>
      </c>
      <c r="B337" s="1" t="s">
        <v>63</v>
      </c>
      <c r="C337" s="4">
        <v>16</v>
      </c>
      <c r="D337" s="8">
        <v>3.16</v>
      </c>
      <c r="E337" s="4">
        <v>13</v>
      </c>
      <c r="F337" s="8">
        <v>3.42</v>
      </c>
      <c r="G337" s="4">
        <v>3</v>
      </c>
      <c r="H337" s="8">
        <v>2.52</v>
      </c>
      <c r="I337" s="4">
        <v>0</v>
      </c>
    </row>
    <row r="338" spans="1:9" x14ac:dyDescent="0.2">
      <c r="A338" s="2">
        <v>9</v>
      </c>
      <c r="B338" s="1" t="s">
        <v>71</v>
      </c>
      <c r="C338" s="4">
        <v>16</v>
      </c>
      <c r="D338" s="8">
        <v>3.16</v>
      </c>
      <c r="E338" s="4">
        <v>15</v>
      </c>
      <c r="F338" s="8">
        <v>3.95</v>
      </c>
      <c r="G338" s="4">
        <v>1</v>
      </c>
      <c r="H338" s="8">
        <v>0.84</v>
      </c>
      <c r="I338" s="4">
        <v>0</v>
      </c>
    </row>
    <row r="339" spans="1:9" x14ac:dyDescent="0.2">
      <c r="A339" s="2">
        <v>11</v>
      </c>
      <c r="B339" s="1" t="s">
        <v>57</v>
      </c>
      <c r="C339" s="4">
        <v>15</v>
      </c>
      <c r="D339" s="8">
        <v>2.96</v>
      </c>
      <c r="E339" s="4">
        <v>9</v>
      </c>
      <c r="F339" s="8">
        <v>2.37</v>
      </c>
      <c r="G339" s="4">
        <v>6</v>
      </c>
      <c r="H339" s="8">
        <v>5.04</v>
      </c>
      <c r="I339" s="4">
        <v>0</v>
      </c>
    </row>
    <row r="340" spans="1:9" x14ac:dyDescent="0.2">
      <c r="A340" s="2">
        <v>12</v>
      </c>
      <c r="B340" s="1" t="s">
        <v>70</v>
      </c>
      <c r="C340" s="4">
        <v>14</v>
      </c>
      <c r="D340" s="8">
        <v>2.77</v>
      </c>
      <c r="E340" s="4">
        <v>12</v>
      </c>
      <c r="F340" s="8">
        <v>3.16</v>
      </c>
      <c r="G340" s="4">
        <v>2</v>
      </c>
      <c r="H340" s="8">
        <v>1.68</v>
      </c>
      <c r="I340" s="4">
        <v>0</v>
      </c>
    </row>
    <row r="341" spans="1:9" x14ac:dyDescent="0.2">
      <c r="A341" s="2">
        <v>13</v>
      </c>
      <c r="B341" s="1" t="s">
        <v>79</v>
      </c>
      <c r="C341" s="4">
        <v>9</v>
      </c>
      <c r="D341" s="8">
        <v>1.78</v>
      </c>
      <c r="E341" s="4">
        <v>3</v>
      </c>
      <c r="F341" s="8">
        <v>0.79</v>
      </c>
      <c r="G341" s="4">
        <v>5</v>
      </c>
      <c r="H341" s="8">
        <v>4.2</v>
      </c>
      <c r="I341" s="4">
        <v>1</v>
      </c>
    </row>
    <row r="342" spans="1:9" x14ac:dyDescent="0.2">
      <c r="A342" s="2">
        <v>14</v>
      </c>
      <c r="B342" s="1" t="s">
        <v>56</v>
      </c>
      <c r="C342" s="4">
        <v>8</v>
      </c>
      <c r="D342" s="8">
        <v>1.58</v>
      </c>
      <c r="E342" s="4">
        <v>5</v>
      </c>
      <c r="F342" s="8">
        <v>1.32</v>
      </c>
      <c r="G342" s="4">
        <v>3</v>
      </c>
      <c r="H342" s="8">
        <v>2.52</v>
      </c>
      <c r="I342" s="4">
        <v>0</v>
      </c>
    </row>
    <row r="343" spans="1:9" x14ac:dyDescent="0.2">
      <c r="A343" s="2">
        <v>14</v>
      </c>
      <c r="B343" s="1" t="s">
        <v>80</v>
      </c>
      <c r="C343" s="4">
        <v>8</v>
      </c>
      <c r="D343" s="8">
        <v>1.58</v>
      </c>
      <c r="E343" s="4">
        <v>7</v>
      </c>
      <c r="F343" s="8">
        <v>1.84</v>
      </c>
      <c r="G343" s="4">
        <v>0</v>
      </c>
      <c r="H343" s="8">
        <v>0</v>
      </c>
      <c r="I343" s="4">
        <v>0</v>
      </c>
    </row>
    <row r="344" spans="1:9" x14ac:dyDescent="0.2">
      <c r="A344" s="2">
        <v>16</v>
      </c>
      <c r="B344" s="1" t="s">
        <v>89</v>
      </c>
      <c r="C344" s="4">
        <v>6</v>
      </c>
      <c r="D344" s="8">
        <v>1.19</v>
      </c>
      <c r="E344" s="4">
        <v>1</v>
      </c>
      <c r="F344" s="8">
        <v>0.26</v>
      </c>
      <c r="G344" s="4">
        <v>5</v>
      </c>
      <c r="H344" s="8">
        <v>4.2</v>
      </c>
      <c r="I344" s="4">
        <v>0</v>
      </c>
    </row>
    <row r="345" spans="1:9" x14ac:dyDescent="0.2">
      <c r="A345" s="2">
        <v>17</v>
      </c>
      <c r="B345" s="1" t="s">
        <v>88</v>
      </c>
      <c r="C345" s="4">
        <v>5</v>
      </c>
      <c r="D345" s="8">
        <v>0.99</v>
      </c>
      <c r="E345" s="4">
        <v>5</v>
      </c>
      <c r="F345" s="8">
        <v>1.32</v>
      </c>
      <c r="G345" s="4">
        <v>0</v>
      </c>
      <c r="H345" s="8">
        <v>0</v>
      </c>
      <c r="I345" s="4">
        <v>0</v>
      </c>
    </row>
    <row r="346" spans="1:9" x14ac:dyDescent="0.2">
      <c r="A346" s="2">
        <v>17</v>
      </c>
      <c r="B346" s="1" t="s">
        <v>66</v>
      </c>
      <c r="C346" s="4">
        <v>5</v>
      </c>
      <c r="D346" s="8">
        <v>0.99</v>
      </c>
      <c r="E346" s="4">
        <v>4</v>
      </c>
      <c r="F346" s="8">
        <v>1.05</v>
      </c>
      <c r="G346" s="4">
        <v>1</v>
      </c>
      <c r="H346" s="8">
        <v>0.84</v>
      </c>
      <c r="I346" s="4">
        <v>0</v>
      </c>
    </row>
    <row r="347" spans="1:9" x14ac:dyDescent="0.2">
      <c r="A347" s="2">
        <v>17</v>
      </c>
      <c r="B347" s="1" t="s">
        <v>67</v>
      </c>
      <c r="C347" s="4">
        <v>5</v>
      </c>
      <c r="D347" s="8">
        <v>0.99</v>
      </c>
      <c r="E347" s="4">
        <v>4</v>
      </c>
      <c r="F347" s="8">
        <v>1.05</v>
      </c>
      <c r="G347" s="4">
        <v>1</v>
      </c>
      <c r="H347" s="8">
        <v>0.84</v>
      </c>
      <c r="I347" s="4">
        <v>0</v>
      </c>
    </row>
    <row r="348" spans="1:9" x14ac:dyDescent="0.2">
      <c r="A348" s="2">
        <v>17</v>
      </c>
      <c r="B348" s="1" t="s">
        <v>81</v>
      </c>
      <c r="C348" s="4">
        <v>5</v>
      </c>
      <c r="D348" s="8">
        <v>0.99</v>
      </c>
      <c r="E348" s="4">
        <v>5</v>
      </c>
      <c r="F348" s="8">
        <v>1.32</v>
      </c>
      <c r="G348" s="4">
        <v>0</v>
      </c>
      <c r="H348" s="8">
        <v>0</v>
      </c>
      <c r="I348" s="4">
        <v>0</v>
      </c>
    </row>
    <row r="349" spans="1:9" x14ac:dyDescent="0.2">
      <c r="A349" s="2">
        <v>17</v>
      </c>
      <c r="B349" s="1" t="s">
        <v>75</v>
      </c>
      <c r="C349" s="4">
        <v>5</v>
      </c>
      <c r="D349" s="8">
        <v>0.99</v>
      </c>
      <c r="E349" s="4">
        <v>2</v>
      </c>
      <c r="F349" s="8">
        <v>0.53</v>
      </c>
      <c r="G349" s="4">
        <v>3</v>
      </c>
      <c r="H349" s="8">
        <v>2.52</v>
      </c>
      <c r="I349" s="4">
        <v>0</v>
      </c>
    </row>
    <row r="350" spans="1:9" x14ac:dyDescent="0.2">
      <c r="A350" s="1"/>
      <c r="C350" s="4"/>
      <c r="D350" s="8"/>
      <c r="E350" s="4"/>
      <c r="F350" s="8"/>
      <c r="G350" s="4"/>
      <c r="H350" s="8"/>
      <c r="I350" s="4"/>
    </row>
    <row r="351" spans="1:9" x14ac:dyDescent="0.2">
      <c r="A351" s="1" t="s">
        <v>15</v>
      </c>
      <c r="C351" s="4"/>
      <c r="D351" s="8"/>
      <c r="E351" s="4"/>
      <c r="F351" s="8"/>
      <c r="G351" s="4"/>
      <c r="H351" s="8"/>
      <c r="I351" s="4"/>
    </row>
    <row r="352" spans="1:9" x14ac:dyDescent="0.2">
      <c r="A352" s="2">
        <v>1</v>
      </c>
      <c r="B352" s="1" t="s">
        <v>54</v>
      </c>
      <c r="C352" s="4">
        <v>23</v>
      </c>
      <c r="D352" s="8">
        <v>12.17</v>
      </c>
      <c r="E352" s="4">
        <v>16</v>
      </c>
      <c r="F352" s="8">
        <v>11.59</v>
      </c>
      <c r="G352" s="4">
        <v>7</v>
      </c>
      <c r="H352" s="8">
        <v>14.29</v>
      </c>
      <c r="I352" s="4">
        <v>0</v>
      </c>
    </row>
    <row r="353" spans="1:9" x14ac:dyDescent="0.2">
      <c r="A353" s="2">
        <v>2</v>
      </c>
      <c r="B353" s="1" t="s">
        <v>64</v>
      </c>
      <c r="C353" s="4">
        <v>18</v>
      </c>
      <c r="D353" s="8">
        <v>9.52</v>
      </c>
      <c r="E353" s="4">
        <v>17</v>
      </c>
      <c r="F353" s="8">
        <v>12.32</v>
      </c>
      <c r="G353" s="4">
        <v>1</v>
      </c>
      <c r="H353" s="8">
        <v>2.04</v>
      </c>
      <c r="I353" s="4">
        <v>0</v>
      </c>
    </row>
    <row r="354" spans="1:9" x14ac:dyDescent="0.2">
      <c r="A354" s="2">
        <v>3</v>
      </c>
      <c r="B354" s="1" t="s">
        <v>65</v>
      </c>
      <c r="C354" s="4">
        <v>15</v>
      </c>
      <c r="D354" s="8">
        <v>7.94</v>
      </c>
      <c r="E354" s="4">
        <v>13</v>
      </c>
      <c r="F354" s="8">
        <v>9.42</v>
      </c>
      <c r="G354" s="4">
        <v>2</v>
      </c>
      <c r="H354" s="8">
        <v>4.08</v>
      </c>
      <c r="I354" s="4">
        <v>0</v>
      </c>
    </row>
    <row r="355" spans="1:9" x14ac:dyDescent="0.2">
      <c r="A355" s="2">
        <v>3</v>
      </c>
      <c r="B355" s="1" t="s">
        <v>69</v>
      </c>
      <c r="C355" s="4">
        <v>15</v>
      </c>
      <c r="D355" s="8">
        <v>7.94</v>
      </c>
      <c r="E355" s="4">
        <v>14</v>
      </c>
      <c r="F355" s="8">
        <v>10.14</v>
      </c>
      <c r="G355" s="4">
        <v>1</v>
      </c>
      <c r="H355" s="8">
        <v>2.04</v>
      </c>
      <c r="I355" s="4">
        <v>0</v>
      </c>
    </row>
    <row r="356" spans="1:9" x14ac:dyDescent="0.2">
      <c r="A356" s="2">
        <v>5</v>
      </c>
      <c r="B356" s="1" t="s">
        <v>55</v>
      </c>
      <c r="C356" s="4">
        <v>12</v>
      </c>
      <c r="D356" s="8">
        <v>6.35</v>
      </c>
      <c r="E356" s="4">
        <v>11</v>
      </c>
      <c r="F356" s="8">
        <v>7.97</v>
      </c>
      <c r="G356" s="4">
        <v>1</v>
      </c>
      <c r="H356" s="8">
        <v>2.04</v>
      </c>
      <c r="I356" s="4">
        <v>0</v>
      </c>
    </row>
    <row r="357" spans="1:9" x14ac:dyDescent="0.2">
      <c r="A357" s="2">
        <v>5</v>
      </c>
      <c r="B357" s="1" t="s">
        <v>63</v>
      </c>
      <c r="C357" s="4">
        <v>12</v>
      </c>
      <c r="D357" s="8">
        <v>6.35</v>
      </c>
      <c r="E357" s="4">
        <v>9</v>
      </c>
      <c r="F357" s="8">
        <v>6.52</v>
      </c>
      <c r="G357" s="4">
        <v>3</v>
      </c>
      <c r="H357" s="8">
        <v>6.12</v>
      </c>
      <c r="I357" s="4">
        <v>0</v>
      </c>
    </row>
    <row r="358" spans="1:9" x14ac:dyDescent="0.2">
      <c r="A358" s="2">
        <v>7</v>
      </c>
      <c r="B358" s="1" t="s">
        <v>56</v>
      </c>
      <c r="C358" s="4">
        <v>11</v>
      </c>
      <c r="D358" s="8">
        <v>5.82</v>
      </c>
      <c r="E358" s="4">
        <v>6</v>
      </c>
      <c r="F358" s="8">
        <v>4.3499999999999996</v>
      </c>
      <c r="G358" s="4">
        <v>5</v>
      </c>
      <c r="H358" s="8">
        <v>10.199999999999999</v>
      </c>
      <c r="I358" s="4">
        <v>0</v>
      </c>
    </row>
    <row r="359" spans="1:9" x14ac:dyDescent="0.2">
      <c r="A359" s="2">
        <v>7</v>
      </c>
      <c r="B359" s="1" t="s">
        <v>68</v>
      </c>
      <c r="C359" s="4">
        <v>11</v>
      </c>
      <c r="D359" s="8">
        <v>5.82</v>
      </c>
      <c r="E359" s="4">
        <v>10</v>
      </c>
      <c r="F359" s="8">
        <v>7.25</v>
      </c>
      <c r="G359" s="4">
        <v>1</v>
      </c>
      <c r="H359" s="8">
        <v>2.04</v>
      </c>
      <c r="I359" s="4">
        <v>0</v>
      </c>
    </row>
    <row r="360" spans="1:9" x14ac:dyDescent="0.2">
      <c r="A360" s="2">
        <v>9</v>
      </c>
      <c r="B360" s="1" t="s">
        <v>62</v>
      </c>
      <c r="C360" s="4">
        <v>6</v>
      </c>
      <c r="D360" s="8">
        <v>3.17</v>
      </c>
      <c r="E360" s="4">
        <v>6</v>
      </c>
      <c r="F360" s="8">
        <v>4.3499999999999996</v>
      </c>
      <c r="G360" s="4">
        <v>0</v>
      </c>
      <c r="H360" s="8">
        <v>0</v>
      </c>
      <c r="I360" s="4">
        <v>0</v>
      </c>
    </row>
    <row r="361" spans="1:9" x14ac:dyDescent="0.2">
      <c r="A361" s="2">
        <v>9</v>
      </c>
      <c r="B361" s="1" t="s">
        <v>70</v>
      </c>
      <c r="C361" s="4">
        <v>6</v>
      </c>
      <c r="D361" s="8">
        <v>3.17</v>
      </c>
      <c r="E361" s="4">
        <v>4</v>
      </c>
      <c r="F361" s="8">
        <v>2.9</v>
      </c>
      <c r="G361" s="4">
        <v>0</v>
      </c>
      <c r="H361" s="8">
        <v>0</v>
      </c>
      <c r="I361" s="4">
        <v>0</v>
      </c>
    </row>
    <row r="362" spans="1:9" x14ac:dyDescent="0.2">
      <c r="A362" s="2">
        <v>11</v>
      </c>
      <c r="B362" s="1" t="s">
        <v>59</v>
      </c>
      <c r="C362" s="4">
        <v>4</v>
      </c>
      <c r="D362" s="8">
        <v>2.12</v>
      </c>
      <c r="E362" s="4">
        <v>3</v>
      </c>
      <c r="F362" s="8">
        <v>2.17</v>
      </c>
      <c r="G362" s="4">
        <v>1</v>
      </c>
      <c r="H362" s="8">
        <v>2.04</v>
      </c>
      <c r="I362" s="4">
        <v>0</v>
      </c>
    </row>
    <row r="363" spans="1:9" x14ac:dyDescent="0.2">
      <c r="A363" s="2">
        <v>11</v>
      </c>
      <c r="B363" s="1" t="s">
        <v>61</v>
      </c>
      <c r="C363" s="4">
        <v>4</v>
      </c>
      <c r="D363" s="8">
        <v>2.12</v>
      </c>
      <c r="E363" s="4">
        <v>4</v>
      </c>
      <c r="F363" s="8">
        <v>2.9</v>
      </c>
      <c r="G363" s="4">
        <v>0</v>
      </c>
      <c r="H363" s="8">
        <v>0</v>
      </c>
      <c r="I363" s="4">
        <v>0</v>
      </c>
    </row>
    <row r="364" spans="1:9" x14ac:dyDescent="0.2">
      <c r="A364" s="2">
        <v>11</v>
      </c>
      <c r="B364" s="1" t="s">
        <v>71</v>
      </c>
      <c r="C364" s="4">
        <v>4</v>
      </c>
      <c r="D364" s="8">
        <v>2.12</v>
      </c>
      <c r="E364" s="4">
        <v>4</v>
      </c>
      <c r="F364" s="8">
        <v>2.9</v>
      </c>
      <c r="G364" s="4">
        <v>0</v>
      </c>
      <c r="H364" s="8">
        <v>0</v>
      </c>
      <c r="I364" s="4">
        <v>0</v>
      </c>
    </row>
    <row r="365" spans="1:9" x14ac:dyDescent="0.2">
      <c r="A365" s="2">
        <v>14</v>
      </c>
      <c r="B365" s="1" t="s">
        <v>58</v>
      </c>
      <c r="C365" s="4">
        <v>3</v>
      </c>
      <c r="D365" s="8">
        <v>1.59</v>
      </c>
      <c r="E365" s="4">
        <v>1</v>
      </c>
      <c r="F365" s="8">
        <v>0.72</v>
      </c>
      <c r="G365" s="4">
        <v>2</v>
      </c>
      <c r="H365" s="8">
        <v>4.08</v>
      </c>
      <c r="I365" s="4">
        <v>0</v>
      </c>
    </row>
    <row r="366" spans="1:9" x14ac:dyDescent="0.2">
      <c r="A366" s="2">
        <v>14</v>
      </c>
      <c r="B366" s="1" t="s">
        <v>86</v>
      </c>
      <c r="C366" s="4">
        <v>3</v>
      </c>
      <c r="D366" s="8">
        <v>1.59</v>
      </c>
      <c r="E366" s="4">
        <v>2</v>
      </c>
      <c r="F366" s="8">
        <v>1.45</v>
      </c>
      <c r="G366" s="4">
        <v>1</v>
      </c>
      <c r="H366" s="8">
        <v>2.04</v>
      </c>
      <c r="I366" s="4">
        <v>0</v>
      </c>
    </row>
    <row r="367" spans="1:9" x14ac:dyDescent="0.2">
      <c r="A367" s="2">
        <v>14</v>
      </c>
      <c r="B367" s="1" t="s">
        <v>93</v>
      </c>
      <c r="C367" s="4">
        <v>3</v>
      </c>
      <c r="D367" s="8">
        <v>1.59</v>
      </c>
      <c r="E367" s="4">
        <v>1</v>
      </c>
      <c r="F367" s="8">
        <v>0.72</v>
      </c>
      <c r="G367" s="4">
        <v>2</v>
      </c>
      <c r="H367" s="8">
        <v>4.08</v>
      </c>
      <c r="I367" s="4">
        <v>0</v>
      </c>
    </row>
    <row r="368" spans="1:9" x14ac:dyDescent="0.2">
      <c r="A368" s="2">
        <v>14</v>
      </c>
      <c r="B368" s="1" t="s">
        <v>79</v>
      </c>
      <c r="C368" s="4">
        <v>3</v>
      </c>
      <c r="D368" s="8">
        <v>1.59</v>
      </c>
      <c r="E368" s="4">
        <v>2</v>
      </c>
      <c r="F368" s="8">
        <v>1.45</v>
      </c>
      <c r="G368" s="4">
        <v>1</v>
      </c>
      <c r="H368" s="8">
        <v>2.04</v>
      </c>
      <c r="I368" s="4">
        <v>0</v>
      </c>
    </row>
    <row r="369" spans="1:9" x14ac:dyDescent="0.2">
      <c r="A369" s="2">
        <v>14</v>
      </c>
      <c r="B369" s="1" t="s">
        <v>60</v>
      </c>
      <c r="C369" s="4">
        <v>3</v>
      </c>
      <c r="D369" s="8">
        <v>1.59</v>
      </c>
      <c r="E369" s="4">
        <v>1</v>
      </c>
      <c r="F369" s="8">
        <v>0.72</v>
      </c>
      <c r="G369" s="4">
        <v>2</v>
      </c>
      <c r="H369" s="8">
        <v>4.08</v>
      </c>
      <c r="I369" s="4">
        <v>0</v>
      </c>
    </row>
    <row r="370" spans="1:9" x14ac:dyDescent="0.2">
      <c r="A370" s="2">
        <v>14</v>
      </c>
      <c r="B370" s="1" t="s">
        <v>67</v>
      </c>
      <c r="C370" s="4">
        <v>3</v>
      </c>
      <c r="D370" s="8">
        <v>1.59</v>
      </c>
      <c r="E370" s="4">
        <v>2</v>
      </c>
      <c r="F370" s="8">
        <v>1.45</v>
      </c>
      <c r="G370" s="4">
        <v>1</v>
      </c>
      <c r="H370" s="8">
        <v>2.04</v>
      </c>
      <c r="I370" s="4">
        <v>0</v>
      </c>
    </row>
    <row r="371" spans="1:9" x14ac:dyDescent="0.2">
      <c r="A371" s="2">
        <v>14</v>
      </c>
      <c r="B371" s="1" t="s">
        <v>73</v>
      </c>
      <c r="C371" s="4">
        <v>3</v>
      </c>
      <c r="D371" s="8">
        <v>1.59</v>
      </c>
      <c r="E371" s="4">
        <v>2</v>
      </c>
      <c r="F371" s="8">
        <v>1.45</v>
      </c>
      <c r="G371" s="4">
        <v>1</v>
      </c>
      <c r="H371" s="8">
        <v>2.04</v>
      </c>
      <c r="I371" s="4">
        <v>0</v>
      </c>
    </row>
    <row r="372" spans="1:9" x14ac:dyDescent="0.2">
      <c r="A372" s="1"/>
      <c r="C372" s="4"/>
      <c r="D372" s="8"/>
      <c r="E372" s="4"/>
      <c r="F372" s="8"/>
      <c r="G372" s="4"/>
      <c r="H372" s="8"/>
      <c r="I372" s="4"/>
    </row>
    <row r="373" spans="1:9" x14ac:dyDescent="0.2">
      <c r="A373" s="1" t="s">
        <v>16</v>
      </c>
      <c r="C373" s="4"/>
      <c r="D373" s="8"/>
      <c r="E373" s="4"/>
      <c r="F373" s="8"/>
      <c r="G373" s="4"/>
      <c r="H373" s="8"/>
      <c r="I373" s="4"/>
    </row>
    <row r="374" spans="1:9" x14ac:dyDescent="0.2">
      <c r="A374" s="2">
        <v>1</v>
      </c>
      <c r="B374" s="1" t="s">
        <v>54</v>
      </c>
      <c r="C374" s="4">
        <v>103</v>
      </c>
      <c r="D374" s="8">
        <v>11.33</v>
      </c>
      <c r="E374" s="4">
        <v>66</v>
      </c>
      <c r="F374" s="8">
        <v>9.7899999999999991</v>
      </c>
      <c r="G374" s="4">
        <v>37</v>
      </c>
      <c r="H374" s="8">
        <v>17.7</v>
      </c>
      <c r="I374" s="4">
        <v>0</v>
      </c>
    </row>
    <row r="375" spans="1:9" x14ac:dyDescent="0.2">
      <c r="A375" s="2">
        <v>2</v>
      </c>
      <c r="B375" s="1" t="s">
        <v>68</v>
      </c>
      <c r="C375" s="4">
        <v>93</v>
      </c>
      <c r="D375" s="8">
        <v>10.23</v>
      </c>
      <c r="E375" s="4">
        <v>87</v>
      </c>
      <c r="F375" s="8">
        <v>12.91</v>
      </c>
      <c r="G375" s="4">
        <v>6</v>
      </c>
      <c r="H375" s="8">
        <v>2.87</v>
      </c>
      <c r="I375" s="4">
        <v>0</v>
      </c>
    </row>
    <row r="376" spans="1:9" x14ac:dyDescent="0.2">
      <c r="A376" s="2">
        <v>3</v>
      </c>
      <c r="B376" s="1" t="s">
        <v>64</v>
      </c>
      <c r="C376" s="4">
        <v>88</v>
      </c>
      <c r="D376" s="8">
        <v>9.68</v>
      </c>
      <c r="E376" s="4">
        <v>72</v>
      </c>
      <c r="F376" s="8">
        <v>10.68</v>
      </c>
      <c r="G376" s="4">
        <v>16</v>
      </c>
      <c r="H376" s="8">
        <v>7.66</v>
      </c>
      <c r="I376" s="4">
        <v>0</v>
      </c>
    </row>
    <row r="377" spans="1:9" x14ac:dyDescent="0.2">
      <c r="A377" s="2">
        <v>4</v>
      </c>
      <c r="B377" s="1" t="s">
        <v>69</v>
      </c>
      <c r="C377" s="4">
        <v>78</v>
      </c>
      <c r="D377" s="8">
        <v>8.58</v>
      </c>
      <c r="E377" s="4">
        <v>70</v>
      </c>
      <c r="F377" s="8">
        <v>10.39</v>
      </c>
      <c r="G377" s="4">
        <v>8</v>
      </c>
      <c r="H377" s="8">
        <v>3.83</v>
      </c>
      <c r="I377" s="4">
        <v>0</v>
      </c>
    </row>
    <row r="378" spans="1:9" x14ac:dyDescent="0.2">
      <c r="A378" s="2">
        <v>5</v>
      </c>
      <c r="B378" s="1" t="s">
        <v>62</v>
      </c>
      <c r="C378" s="4">
        <v>62</v>
      </c>
      <c r="D378" s="8">
        <v>6.82</v>
      </c>
      <c r="E378" s="4">
        <v>55</v>
      </c>
      <c r="F378" s="8">
        <v>8.16</v>
      </c>
      <c r="G378" s="4">
        <v>5</v>
      </c>
      <c r="H378" s="8">
        <v>2.39</v>
      </c>
      <c r="I378" s="4">
        <v>1</v>
      </c>
    </row>
    <row r="379" spans="1:9" x14ac:dyDescent="0.2">
      <c r="A379" s="2">
        <v>6</v>
      </c>
      <c r="B379" s="1" t="s">
        <v>63</v>
      </c>
      <c r="C379" s="4">
        <v>53</v>
      </c>
      <c r="D379" s="8">
        <v>5.83</v>
      </c>
      <c r="E379" s="4">
        <v>41</v>
      </c>
      <c r="F379" s="8">
        <v>6.08</v>
      </c>
      <c r="G379" s="4">
        <v>12</v>
      </c>
      <c r="H379" s="8">
        <v>5.74</v>
      </c>
      <c r="I379" s="4">
        <v>0</v>
      </c>
    </row>
    <row r="380" spans="1:9" x14ac:dyDescent="0.2">
      <c r="A380" s="2">
        <v>7</v>
      </c>
      <c r="B380" s="1" t="s">
        <v>55</v>
      </c>
      <c r="C380" s="4">
        <v>50</v>
      </c>
      <c r="D380" s="8">
        <v>5.5</v>
      </c>
      <c r="E380" s="4">
        <v>45</v>
      </c>
      <c r="F380" s="8">
        <v>6.68</v>
      </c>
      <c r="G380" s="4">
        <v>5</v>
      </c>
      <c r="H380" s="8">
        <v>2.39</v>
      </c>
      <c r="I380" s="4">
        <v>0</v>
      </c>
    </row>
    <row r="381" spans="1:9" x14ac:dyDescent="0.2">
      <c r="A381" s="2">
        <v>7</v>
      </c>
      <c r="B381" s="1" t="s">
        <v>70</v>
      </c>
      <c r="C381" s="4">
        <v>50</v>
      </c>
      <c r="D381" s="8">
        <v>5.5</v>
      </c>
      <c r="E381" s="4">
        <v>30</v>
      </c>
      <c r="F381" s="8">
        <v>4.45</v>
      </c>
      <c r="G381" s="4">
        <v>3</v>
      </c>
      <c r="H381" s="8">
        <v>1.44</v>
      </c>
      <c r="I381" s="4">
        <v>0</v>
      </c>
    </row>
    <row r="382" spans="1:9" x14ac:dyDescent="0.2">
      <c r="A382" s="2">
        <v>9</v>
      </c>
      <c r="B382" s="1" t="s">
        <v>56</v>
      </c>
      <c r="C382" s="4">
        <v>36</v>
      </c>
      <c r="D382" s="8">
        <v>3.96</v>
      </c>
      <c r="E382" s="4">
        <v>28</v>
      </c>
      <c r="F382" s="8">
        <v>4.1500000000000004</v>
      </c>
      <c r="G382" s="4">
        <v>8</v>
      </c>
      <c r="H382" s="8">
        <v>3.83</v>
      </c>
      <c r="I382" s="4">
        <v>0</v>
      </c>
    </row>
    <row r="383" spans="1:9" x14ac:dyDescent="0.2">
      <c r="A383" s="2">
        <v>10</v>
      </c>
      <c r="B383" s="1" t="s">
        <v>73</v>
      </c>
      <c r="C383" s="4">
        <v>30</v>
      </c>
      <c r="D383" s="8">
        <v>3.3</v>
      </c>
      <c r="E383" s="4">
        <v>29</v>
      </c>
      <c r="F383" s="8">
        <v>4.3</v>
      </c>
      <c r="G383" s="4">
        <v>1</v>
      </c>
      <c r="H383" s="8">
        <v>0.48</v>
      </c>
      <c r="I383" s="4">
        <v>0</v>
      </c>
    </row>
    <row r="384" spans="1:9" x14ac:dyDescent="0.2">
      <c r="A384" s="2">
        <v>11</v>
      </c>
      <c r="B384" s="1" t="s">
        <v>71</v>
      </c>
      <c r="C384" s="4">
        <v>28</v>
      </c>
      <c r="D384" s="8">
        <v>3.08</v>
      </c>
      <c r="E384" s="4">
        <v>27</v>
      </c>
      <c r="F384" s="8">
        <v>4.01</v>
      </c>
      <c r="G384" s="4">
        <v>1</v>
      </c>
      <c r="H384" s="8">
        <v>0.48</v>
      </c>
      <c r="I384" s="4">
        <v>0</v>
      </c>
    </row>
    <row r="385" spans="1:9" x14ac:dyDescent="0.2">
      <c r="A385" s="2">
        <v>12</v>
      </c>
      <c r="B385" s="1" t="s">
        <v>61</v>
      </c>
      <c r="C385" s="4">
        <v>19</v>
      </c>
      <c r="D385" s="8">
        <v>2.09</v>
      </c>
      <c r="E385" s="4">
        <v>17</v>
      </c>
      <c r="F385" s="8">
        <v>2.52</v>
      </c>
      <c r="G385" s="4">
        <v>2</v>
      </c>
      <c r="H385" s="8">
        <v>0.96</v>
      </c>
      <c r="I385" s="4">
        <v>0</v>
      </c>
    </row>
    <row r="386" spans="1:9" x14ac:dyDescent="0.2">
      <c r="A386" s="2">
        <v>13</v>
      </c>
      <c r="B386" s="1" t="s">
        <v>67</v>
      </c>
      <c r="C386" s="4">
        <v>18</v>
      </c>
      <c r="D386" s="8">
        <v>1.98</v>
      </c>
      <c r="E386" s="4">
        <v>8</v>
      </c>
      <c r="F386" s="8">
        <v>1.19</v>
      </c>
      <c r="G386" s="4">
        <v>10</v>
      </c>
      <c r="H386" s="8">
        <v>4.78</v>
      </c>
      <c r="I386" s="4">
        <v>0</v>
      </c>
    </row>
    <row r="387" spans="1:9" x14ac:dyDescent="0.2">
      <c r="A387" s="2">
        <v>14</v>
      </c>
      <c r="B387" s="1" t="s">
        <v>65</v>
      </c>
      <c r="C387" s="4">
        <v>17</v>
      </c>
      <c r="D387" s="8">
        <v>1.87</v>
      </c>
      <c r="E387" s="4">
        <v>12</v>
      </c>
      <c r="F387" s="8">
        <v>1.78</v>
      </c>
      <c r="G387" s="4">
        <v>5</v>
      </c>
      <c r="H387" s="8">
        <v>2.39</v>
      </c>
      <c r="I387" s="4">
        <v>0</v>
      </c>
    </row>
    <row r="388" spans="1:9" x14ac:dyDescent="0.2">
      <c r="A388" s="2">
        <v>15</v>
      </c>
      <c r="B388" s="1" t="s">
        <v>58</v>
      </c>
      <c r="C388" s="4">
        <v>14</v>
      </c>
      <c r="D388" s="8">
        <v>1.54</v>
      </c>
      <c r="E388" s="4">
        <v>12</v>
      </c>
      <c r="F388" s="8">
        <v>1.78</v>
      </c>
      <c r="G388" s="4">
        <v>2</v>
      </c>
      <c r="H388" s="8">
        <v>0.96</v>
      </c>
      <c r="I388" s="4">
        <v>0</v>
      </c>
    </row>
    <row r="389" spans="1:9" x14ac:dyDescent="0.2">
      <c r="A389" s="2">
        <v>15</v>
      </c>
      <c r="B389" s="1" t="s">
        <v>66</v>
      </c>
      <c r="C389" s="4">
        <v>14</v>
      </c>
      <c r="D389" s="8">
        <v>1.54</v>
      </c>
      <c r="E389" s="4">
        <v>9</v>
      </c>
      <c r="F389" s="8">
        <v>1.34</v>
      </c>
      <c r="G389" s="4">
        <v>5</v>
      </c>
      <c r="H389" s="8">
        <v>2.39</v>
      </c>
      <c r="I389" s="4">
        <v>0</v>
      </c>
    </row>
    <row r="390" spans="1:9" x14ac:dyDescent="0.2">
      <c r="A390" s="2">
        <v>17</v>
      </c>
      <c r="B390" s="1" t="s">
        <v>59</v>
      </c>
      <c r="C390" s="4">
        <v>13</v>
      </c>
      <c r="D390" s="8">
        <v>1.43</v>
      </c>
      <c r="E390" s="4">
        <v>5</v>
      </c>
      <c r="F390" s="8">
        <v>0.74</v>
      </c>
      <c r="G390" s="4">
        <v>8</v>
      </c>
      <c r="H390" s="8">
        <v>3.83</v>
      </c>
      <c r="I390" s="4">
        <v>0</v>
      </c>
    </row>
    <row r="391" spans="1:9" x14ac:dyDescent="0.2">
      <c r="A391" s="2">
        <v>17</v>
      </c>
      <c r="B391" s="1" t="s">
        <v>81</v>
      </c>
      <c r="C391" s="4">
        <v>13</v>
      </c>
      <c r="D391" s="8">
        <v>1.43</v>
      </c>
      <c r="E391" s="4">
        <v>8</v>
      </c>
      <c r="F391" s="8">
        <v>1.19</v>
      </c>
      <c r="G391" s="4">
        <v>5</v>
      </c>
      <c r="H391" s="8">
        <v>2.39</v>
      </c>
      <c r="I391" s="4">
        <v>0</v>
      </c>
    </row>
    <row r="392" spans="1:9" x14ac:dyDescent="0.2">
      <c r="A392" s="2">
        <v>19</v>
      </c>
      <c r="B392" s="1" t="s">
        <v>79</v>
      </c>
      <c r="C392" s="4">
        <v>11</v>
      </c>
      <c r="D392" s="8">
        <v>1.21</v>
      </c>
      <c r="E392" s="4">
        <v>7</v>
      </c>
      <c r="F392" s="8">
        <v>1.04</v>
      </c>
      <c r="G392" s="4">
        <v>4</v>
      </c>
      <c r="H392" s="8">
        <v>1.91</v>
      </c>
      <c r="I392" s="4">
        <v>0</v>
      </c>
    </row>
    <row r="393" spans="1:9" x14ac:dyDescent="0.2">
      <c r="A393" s="2">
        <v>20</v>
      </c>
      <c r="B393" s="1" t="s">
        <v>57</v>
      </c>
      <c r="C393" s="4">
        <v>9</v>
      </c>
      <c r="D393" s="8">
        <v>0.99</v>
      </c>
      <c r="E393" s="4">
        <v>6</v>
      </c>
      <c r="F393" s="8">
        <v>0.89</v>
      </c>
      <c r="G393" s="4">
        <v>3</v>
      </c>
      <c r="H393" s="8">
        <v>1.44</v>
      </c>
      <c r="I393" s="4">
        <v>0</v>
      </c>
    </row>
    <row r="394" spans="1:9" x14ac:dyDescent="0.2">
      <c r="A394" s="2">
        <v>20</v>
      </c>
      <c r="B394" s="1" t="s">
        <v>60</v>
      </c>
      <c r="C394" s="4">
        <v>9</v>
      </c>
      <c r="D394" s="8">
        <v>0.99</v>
      </c>
      <c r="E394" s="4">
        <v>4</v>
      </c>
      <c r="F394" s="8">
        <v>0.59</v>
      </c>
      <c r="G394" s="4">
        <v>5</v>
      </c>
      <c r="H394" s="8">
        <v>2.39</v>
      </c>
      <c r="I394" s="4">
        <v>0</v>
      </c>
    </row>
    <row r="395" spans="1:9" x14ac:dyDescent="0.2">
      <c r="A395" s="2">
        <v>20</v>
      </c>
      <c r="B395" s="1" t="s">
        <v>72</v>
      </c>
      <c r="C395" s="4">
        <v>9</v>
      </c>
      <c r="D395" s="8">
        <v>0.99</v>
      </c>
      <c r="E395" s="4">
        <v>0</v>
      </c>
      <c r="F395" s="8">
        <v>0</v>
      </c>
      <c r="G395" s="4">
        <v>9</v>
      </c>
      <c r="H395" s="8">
        <v>4.3099999999999996</v>
      </c>
      <c r="I395" s="4">
        <v>0</v>
      </c>
    </row>
    <row r="396" spans="1:9" x14ac:dyDescent="0.2">
      <c r="A396" s="1"/>
      <c r="C396" s="4"/>
      <c r="D396" s="8"/>
      <c r="E396" s="4"/>
      <c r="F396" s="8"/>
      <c r="G396" s="4"/>
      <c r="H396" s="8"/>
      <c r="I396" s="4"/>
    </row>
    <row r="397" spans="1:9" x14ac:dyDescent="0.2">
      <c r="A397" s="1" t="s">
        <v>17</v>
      </c>
      <c r="C397" s="4"/>
      <c r="D397" s="8"/>
      <c r="E397" s="4"/>
      <c r="F397" s="8"/>
      <c r="G397" s="4"/>
      <c r="H397" s="8"/>
      <c r="I397" s="4"/>
    </row>
    <row r="398" spans="1:9" x14ac:dyDescent="0.2">
      <c r="A398" s="2">
        <v>1</v>
      </c>
      <c r="B398" s="1" t="s">
        <v>54</v>
      </c>
      <c r="C398" s="4">
        <v>23</v>
      </c>
      <c r="D398" s="8">
        <v>9.7899999999999991</v>
      </c>
      <c r="E398" s="4">
        <v>12</v>
      </c>
      <c r="F398" s="8">
        <v>6.49</v>
      </c>
      <c r="G398" s="4">
        <v>11</v>
      </c>
      <c r="H398" s="8">
        <v>22.92</v>
      </c>
      <c r="I398" s="4">
        <v>0</v>
      </c>
    </row>
    <row r="399" spans="1:9" x14ac:dyDescent="0.2">
      <c r="A399" s="2">
        <v>1</v>
      </c>
      <c r="B399" s="1" t="s">
        <v>65</v>
      </c>
      <c r="C399" s="4">
        <v>23</v>
      </c>
      <c r="D399" s="8">
        <v>9.7899999999999991</v>
      </c>
      <c r="E399" s="4">
        <v>20</v>
      </c>
      <c r="F399" s="8">
        <v>10.81</v>
      </c>
      <c r="G399" s="4">
        <v>3</v>
      </c>
      <c r="H399" s="8">
        <v>6.25</v>
      </c>
      <c r="I399" s="4">
        <v>0</v>
      </c>
    </row>
    <row r="400" spans="1:9" x14ac:dyDescent="0.2">
      <c r="A400" s="2">
        <v>1</v>
      </c>
      <c r="B400" s="1" t="s">
        <v>68</v>
      </c>
      <c r="C400" s="4">
        <v>23</v>
      </c>
      <c r="D400" s="8">
        <v>9.7899999999999991</v>
      </c>
      <c r="E400" s="4">
        <v>23</v>
      </c>
      <c r="F400" s="8">
        <v>12.43</v>
      </c>
      <c r="G400" s="4">
        <v>0</v>
      </c>
      <c r="H400" s="8">
        <v>0</v>
      </c>
      <c r="I400" s="4">
        <v>0</v>
      </c>
    </row>
    <row r="401" spans="1:9" x14ac:dyDescent="0.2">
      <c r="A401" s="2">
        <v>1</v>
      </c>
      <c r="B401" s="1" t="s">
        <v>69</v>
      </c>
      <c r="C401" s="4">
        <v>23</v>
      </c>
      <c r="D401" s="8">
        <v>9.7899999999999991</v>
      </c>
      <c r="E401" s="4">
        <v>23</v>
      </c>
      <c r="F401" s="8">
        <v>12.43</v>
      </c>
      <c r="G401" s="4">
        <v>0</v>
      </c>
      <c r="H401" s="8">
        <v>0</v>
      </c>
      <c r="I401" s="4">
        <v>0</v>
      </c>
    </row>
    <row r="402" spans="1:9" x14ac:dyDescent="0.2">
      <c r="A402" s="2">
        <v>5</v>
      </c>
      <c r="B402" s="1" t="s">
        <v>64</v>
      </c>
      <c r="C402" s="4">
        <v>19</v>
      </c>
      <c r="D402" s="8">
        <v>8.09</v>
      </c>
      <c r="E402" s="4">
        <v>14</v>
      </c>
      <c r="F402" s="8">
        <v>7.57</v>
      </c>
      <c r="G402" s="4">
        <v>5</v>
      </c>
      <c r="H402" s="8">
        <v>10.42</v>
      </c>
      <c r="I402" s="4">
        <v>0</v>
      </c>
    </row>
    <row r="403" spans="1:9" x14ac:dyDescent="0.2">
      <c r="A403" s="2">
        <v>6</v>
      </c>
      <c r="B403" s="1" t="s">
        <v>55</v>
      </c>
      <c r="C403" s="4">
        <v>16</v>
      </c>
      <c r="D403" s="8">
        <v>6.81</v>
      </c>
      <c r="E403" s="4">
        <v>13</v>
      </c>
      <c r="F403" s="8">
        <v>7.03</v>
      </c>
      <c r="G403" s="4">
        <v>3</v>
      </c>
      <c r="H403" s="8">
        <v>6.25</v>
      </c>
      <c r="I403" s="4">
        <v>0</v>
      </c>
    </row>
    <row r="404" spans="1:9" x14ac:dyDescent="0.2">
      <c r="A404" s="2">
        <v>7</v>
      </c>
      <c r="B404" s="1" t="s">
        <v>62</v>
      </c>
      <c r="C404" s="4">
        <v>14</v>
      </c>
      <c r="D404" s="8">
        <v>5.96</v>
      </c>
      <c r="E404" s="4">
        <v>12</v>
      </c>
      <c r="F404" s="8">
        <v>6.49</v>
      </c>
      <c r="G404" s="4">
        <v>2</v>
      </c>
      <c r="H404" s="8">
        <v>4.17</v>
      </c>
      <c r="I404" s="4">
        <v>0</v>
      </c>
    </row>
    <row r="405" spans="1:9" x14ac:dyDescent="0.2">
      <c r="A405" s="2">
        <v>8</v>
      </c>
      <c r="B405" s="1" t="s">
        <v>56</v>
      </c>
      <c r="C405" s="4">
        <v>11</v>
      </c>
      <c r="D405" s="8">
        <v>4.68</v>
      </c>
      <c r="E405" s="4">
        <v>9</v>
      </c>
      <c r="F405" s="8">
        <v>4.8600000000000003</v>
      </c>
      <c r="G405" s="4">
        <v>2</v>
      </c>
      <c r="H405" s="8">
        <v>4.17</v>
      </c>
      <c r="I405" s="4">
        <v>0</v>
      </c>
    </row>
    <row r="406" spans="1:9" x14ac:dyDescent="0.2">
      <c r="A406" s="2">
        <v>8</v>
      </c>
      <c r="B406" s="1" t="s">
        <v>70</v>
      </c>
      <c r="C406" s="4">
        <v>11</v>
      </c>
      <c r="D406" s="8">
        <v>4.68</v>
      </c>
      <c r="E406" s="4">
        <v>9</v>
      </c>
      <c r="F406" s="8">
        <v>4.8600000000000003</v>
      </c>
      <c r="G406" s="4">
        <v>0</v>
      </c>
      <c r="H406" s="8">
        <v>0</v>
      </c>
      <c r="I406" s="4">
        <v>0</v>
      </c>
    </row>
    <row r="407" spans="1:9" x14ac:dyDescent="0.2">
      <c r="A407" s="2">
        <v>10</v>
      </c>
      <c r="B407" s="1" t="s">
        <v>80</v>
      </c>
      <c r="C407" s="4">
        <v>8</v>
      </c>
      <c r="D407" s="8">
        <v>3.4</v>
      </c>
      <c r="E407" s="4">
        <v>7</v>
      </c>
      <c r="F407" s="8">
        <v>3.78</v>
      </c>
      <c r="G407" s="4">
        <v>1</v>
      </c>
      <c r="H407" s="8">
        <v>2.08</v>
      </c>
      <c r="I407" s="4">
        <v>0</v>
      </c>
    </row>
    <row r="408" spans="1:9" x14ac:dyDescent="0.2">
      <c r="A408" s="2">
        <v>11</v>
      </c>
      <c r="B408" s="1" t="s">
        <v>61</v>
      </c>
      <c r="C408" s="4">
        <v>6</v>
      </c>
      <c r="D408" s="8">
        <v>2.5499999999999998</v>
      </c>
      <c r="E408" s="4">
        <v>5</v>
      </c>
      <c r="F408" s="8">
        <v>2.7</v>
      </c>
      <c r="G408" s="4">
        <v>1</v>
      </c>
      <c r="H408" s="8">
        <v>2.08</v>
      </c>
      <c r="I408" s="4">
        <v>0</v>
      </c>
    </row>
    <row r="409" spans="1:9" x14ac:dyDescent="0.2">
      <c r="A409" s="2">
        <v>11</v>
      </c>
      <c r="B409" s="1" t="s">
        <v>63</v>
      </c>
      <c r="C409" s="4">
        <v>6</v>
      </c>
      <c r="D409" s="8">
        <v>2.5499999999999998</v>
      </c>
      <c r="E409" s="4">
        <v>3</v>
      </c>
      <c r="F409" s="8">
        <v>1.62</v>
      </c>
      <c r="G409" s="4">
        <v>3</v>
      </c>
      <c r="H409" s="8">
        <v>6.25</v>
      </c>
      <c r="I409" s="4">
        <v>0</v>
      </c>
    </row>
    <row r="410" spans="1:9" x14ac:dyDescent="0.2">
      <c r="A410" s="2">
        <v>13</v>
      </c>
      <c r="B410" s="1" t="s">
        <v>73</v>
      </c>
      <c r="C410" s="4">
        <v>5</v>
      </c>
      <c r="D410" s="8">
        <v>2.13</v>
      </c>
      <c r="E410" s="4">
        <v>5</v>
      </c>
      <c r="F410" s="8">
        <v>2.7</v>
      </c>
      <c r="G410" s="4">
        <v>0</v>
      </c>
      <c r="H410" s="8">
        <v>0</v>
      </c>
      <c r="I410" s="4">
        <v>0</v>
      </c>
    </row>
    <row r="411" spans="1:9" x14ac:dyDescent="0.2">
      <c r="A411" s="2">
        <v>14</v>
      </c>
      <c r="B411" s="1" t="s">
        <v>86</v>
      </c>
      <c r="C411" s="4">
        <v>4</v>
      </c>
      <c r="D411" s="8">
        <v>1.7</v>
      </c>
      <c r="E411" s="4">
        <v>1</v>
      </c>
      <c r="F411" s="8">
        <v>0.54</v>
      </c>
      <c r="G411" s="4">
        <v>3</v>
      </c>
      <c r="H411" s="8">
        <v>6.25</v>
      </c>
      <c r="I411" s="4">
        <v>0</v>
      </c>
    </row>
    <row r="412" spans="1:9" x14ac:dyDescent="0.2">
      <c r="A412" s="2">
        <v>14</v>
      </c>
      <c r="B412" s="1" t="s">
        <v>67</v>
      </c>
      <c r="C412" s="4">
        <v>4</v>
      </c>
      <c r="D412" s="8">
        <v>1.7</v>
      </c>
      <c r="E412" s="4">
        <v>3</v>
      </c>
      <c r="F412" s="8">
        <v>1.62</v>
      </c>
      <c r="G412" s="4">
        <v>1</v>
      </c>
      <c r="H412" s="8">
        <v>2.08</v>
      </c>
      <c r="I412" s="4">
        <v>0</v>
      </c>
    </row>
    <row r="413" spans="1:9" x14ac:dyDescent="0.2">
      <c r="A413" s="2">
        <v>14</v>
      </c>
      <c r="B413" s="1" t="s">
        <v>81</v>
      </c>
      <c r="C413" s="4">
        <v>4</v>
      </c>
      <c r="D413" s="8">
        <v>1.7</v>
      </c>
      <c r="E413" s="4">
        <v>3</v>
      </c>
      <c r="F413" s="8">
        <v>1.62</v>
      </c>
      <c r="G413" s="4">
        <v>1</v>
      </c>
      <c r="H413" s="8">
        <v>2.08</v>
      </c>
      <c r="I413" s="4">
        <v>0</v>
      </c>
    </row>
    <row r="414" spans="1:9" x14ac:dyDescent="0.2">
      <c r="A414" s="2">
        <v>14</v>
      </c>
      <c r="B414" s="1" t="s">
        <v>71</v>
      </c>
      <c r="C414" s="4">
        <v>4</v>
      </c>
      <c r="D414" s="8">
        <v>1.7</v>
      </c>
      <c r="E414" s="4">
        <v>3</v>
      </c>
      <c r="F414" s="8">
        <v>1.62</v>
      </c>
      <c r="G414" s="4">
        <v>1</v>
      </c>
      <c r="H414" s="8">
        <v>2.08</v>
      </c>
      <c r="I414" s="4">
        <v>0</v>
      </c>
    </row>
    <row r="415" spans="1:9" x14ac:dyDescent="0.2">
      <c r="A415" s="2">
        <v>18</v>
      </c>
      <c r="B415" s="1" t="s">
        <v>87</v>
      </c>
      <c r="C415" s="4">
        <v>3</v>
      </c>
      <c r="D415" s="8">
        <v>1.28</v>
      </c>
      <c r="E415" s="4">
        <v>3</v>
      </c>
      <c r="F415" s="8">
        <v>1.62</v>
      </c>
      <c r="G415" s="4">
        <v>0</v>
      </c>
      <c r="H415" s="8">
        <v>0</v>
      </c>
      <c r="I415" s="4">
        <v>0</v>
      </c>
    </row>
    <row r="416" spans="1:9" x14ac:dyDescent="0.2">
      <c r="A416" s="2">
        <v>18</v>
      </c>
      <c r="B416" s="1" t="s">
        <v>94</v>
      </c>
      <c r="C416" s="4">
        <v>3</v>
      </c>
      <c r="D416" s="8">
        <v>1.28</v>
      </c>
      <c r="E416" s="4">
        <v>1</v>
      </c>
      <c r="F416" s="8">
        <v>0.54</v>
      </c>
      <c r="G416" s="4">
        <v>2</v>
      </c>
      <c r="H416" s="8">
        <v>4.17</v>
      </c>
      <c r="I416" s="4">
        <v>0</v>
      </c>
    </row>
    <row r="417" spans="1:9" x14ac:dyDescent="0.2">
      <c r="A417" s="2">
        <v>18</v>
      </c>
      <c r="B417" s="1" t="s">
        <v>75</v>
      </c>
      <c r="C417" s="4">
        <v>3</v>
      </c>
      <c r="D417" s="8">
        <v>1.28</v>
      </c>
      <c r="E417" s="4">
        <v>2</v>
      </c>
      <c r="F417" s="8">
        <v>1.08</v>
      </c>
      <c r="G417" s="4">
        <v>1</v>
      </c>
      <c r="H417" s="8">
        <v>2.08</v>
      </c>
      <c r="I417" s="4">
        <v>0</v>
      </c>
    </row>
    <row r="418" spans="1:9" x14ac:dyDescent="0.2">
      <c r="A418" s="1"/>
      <c r="C418" s="4"/>
      <c r="D418" s="8"/>
      <c r="E418" s="4"/>
      <c r="F418" s="8"/>
      <c r="G418" s="4"/>
      <c r="H418" s="8"/>
      <c r="I418" s="4"/>
    </row>
    <row r="419" spans="1:9" x14ac:dyDescent="0.2">
      <c r="A419" s="1" t="s">
        <v>18</v>
      </c>
      <c r="C419" s="4"/>
      <c r="D419" s="8"/>
      <c r="E419" s="4"/>
      <c r="F419" s="8"/>
      <c r="G419" s="4"/>
      <c r="H419" s="8"/>
      <c r="I419" s="4"/>
    </row>
    <row r="420" spans="1:9" x14ac:dyDescent="0.2">
      <c r="A420" s="2">
        <v>1</v>
      </c>
      <c r="B420" s="1" t="s">
        <v>54</v>
      </c>
      <c r="C420" s="4">
        <v>19</v>
      </c>
      <c r="D420" s="8">
        <v>9.74</v>
      </c>
      <c r="E420" s="4">
        <v>13</v>
      </c>
      <c r="F420" s="8">
        <v>8.39</v>
      </c>
      <c r="G420" s="4">
        <v>6</v>
      </c>
      <c r="H420" s="8">
        <v>15.79</v>
      </c>
      <c r="I420" s="4">
        <v>0</v>
      </c>
    </row>
    <row r="421" spans="1:9" x14ac:dyDescent="0.2">
      <c r="A421" s="2">
        <v>2</v>
      </c>
      <c r="B421" s="1" t="s">
        <v>69</v>
      </c>
      <c r="C421" s="4">
        <v>18</v>
      </c>
      <c r="D421" s="8">
        <v>9.23</v>
      </c>
      <c r="E421" s="4">
        <v>17</v>
      </c>
      <c r="F421" s="8">
        <v>10.97</v>
      </c>
      <c r="G421" s="4">
        <v>1</v>
      </c>
      <c r="H421" s="8">
        <v>2.63</v>
      </c>
      <c r="I421" s="4">
        <v>0</v>
      </c>
    </row>
    <row r="422" spans="1:9" x14ac:dyDescent="0.2">
      <c r="A422" s="2">
        <v>3</v>
      </c>
      <c r="B422" s="1" t="s">
        <v>55</v>
      </c>
      <c r="C422" s="4">
        <v>16</v>
      </c>
      <c r="D422" s="8">
        <v>8.2100000000000009</v>
      </c>
      <c r="E422" s="4">
        <v>16</v>
      </c>
      <c r="F422" s="8">
        <v>10.32</v>
      </c>
      <c r="G422" s="4">
        <v>0</v>
      </c>
      <c r="H422" s="8">
        <v>0</v>
      </c>
      <c r="I422" s="4">
        <v>0</v>
      </c>
    </row>
    <row r="423" spans="1:9" x14ac:dyDescent="0.2">
      <c r="A423" s="2">
        <v>4</v>
      </c>
      <c r="B423" s="1" t="s">
        <v>70</v>
      </c>
      <c r="C423" s="4">
        <v>15</v>
      </c>
      <c r="D423" s="8">
        <v>7.69</v>
      </c>
      <c r="E423" s="4">
        <v>11</v>
      </c>
      <c r="F423" s="8">
        <v>7.1</v>
      </c>
      <c r="G423" s="4">
        <v>3</v>
      </c>
      <c r="H423" s="8">
        <v>7.89</v>
      </c>
      <c r="I423" s="4">
        <v>0</v>
      </c>
    </row>
    <row r="424" spans="1:9" x14ac:dyDescent="0.2">
      <c r="A424" s="2">
        <v>5</v>
      </c>
      <c r="B424" s="1" t="s">
        <v>64</v>
      </c>
      <c r="C424" s="4">
        <v>14</v>
      </c>
      <c r="D424" s="8">
        <v>7.18</v>
      </c>
      <c r="E424" s="4">
        <v>11</v>
      </c>
      <c r="F424" s="8">
        <v>7.1</v>
      </c>
      <c r="G424" s="4">
        <v>3</v>
      </c>
      <c r="H424" s="8">
        <v>7.89</v>
      </c>
      <c r="I424" s="4">
        <v>0</v>
      </c>
    </row>
    <row r="425" spans="1:9" x14ac:dyDescent="0.2">
      <c r="A425" s="2">
        <v>6</v>
      </c>
      <c r="B425" s="1" t="s">
        <v>62</v>
      </c>
      <c r="C425" s="4">
        <v>11</v>
      </c>
      <c r="D425" s="8">
        <v>5.64</v>
      </c>
      <c r="E425" s="4">
        <v>9</v>
      </c>
      <c r="F425" s="8">
        <v>5.81</v>
      </c>
      <c r="G425" s="4">
        <v>2</v>
      </c>
      <c r="H425" s="8">
        <v>5.26</v>
      </c>
      <c r="I425" s="4">
        <v>0</v>
      </c>
    </row>
    <row r="426" spans="1:9" x14ac:dyDescent="0.2">
      <c r="A426" s="2">
        <v>6</v>
      </c>
      <c r="B426" s="1" t="s">
        <v>68</v>
      </c>
      <c r="C426" s="4">
        <v>11</v>
      </c>
      <c r="D426" s="8">
        <v>5.64</v>
      </c>
      <c r="E426" s="4">
        <v>11</v>
      </c>
      <c r="F426" s="8">
        <v>7.1</v>
      </c>
      <c r="G426" s="4">
        <v>0</v>
      </c>
      <c r="H426" s="8">
        <v>0</v>
      </c>
      <c r="I426" s="4">
        <v>0</v>
      </c>
    </row>
    <row r="427" spans="1:9" x14ac:dyDescent="0.2">
      <c r="A427" s="2">
        <v>8</v>
      </c>
      <c r="B427" s="1" t="s">
        <v>63</v>
      </c>
      <c r="C427" s="4">
        <v>9</v>
      </c>
      <c r="D427" s="8">
        <v>4.62</v>
      </c>
      <c r="E427" s="4">
        <v>8</v>
      </c>
      <c r="F427" s="8">
        <v>5.16</v>
      </c>
      <c r="G427" s="4">
        <v>1</v>
      </c>
      <c r="H427" s="8">
        <v>2.63</v>
      </c>
      <c r="I427" s="4">
        <v>0</v>
      </c>
    </row>
    <row r="428" spans="1:9" x14ac:dyDescent="0.2">
      <c r="A428" s="2">
        <v>9</v>
      </c>
      <c r="B428" s="1" t="s">
        <v>56</v>
      </c>
      <c r="C428" s="4">
        <v>6</v>
      </c>
      <c r="D428" s="8">
        <v>3.08</v>
      </c>
      <c r="E428" s="4">
        <v>5</v>
      </c>
      <c r="F428" s="8">
        <v>3.23</v>
      </c>
      <c r="G428" s="4">
        <v>1</v>
      </c>
      <c r="H428" s="8">
        <v>2.63</v>
      </c>
      <c r="I428" s="4">
        <v>0</v>
      </c>
    </row>
    <row r="429" spans="1:9" x14ac:dyDescent="0.2">
      <c r="A429" s="2">
        <v>9</v>
      </c>
      <c r="B429" s="1" t="s">
        <v>67</v>
      </c>
      <c r="C429" s="4">
        <v>6</v>
      </c>
      <c r="D429" s="8">
        <v>3.08</v>
      </c>
      <c r="E429" s="4">
        <v>4</v>
      </c>
      <c r="F429" s="8">
        <v>2.58</v>
      </c>
      <c r="G429" s="4">
        <v>2</v>
      </c>
      <c r="H429" s="8">
        <v>5.26</v>
      </c>
      <c r="I429" s="4">
        <v>0</v>
      </c>
    </row>
    <row r="430" spans="1:9" x14ac:dyDescent="0.2">
      <c r="A430" s="2">
        <v>9</v>
      </c>
      <c r="B430" s="1" t="s">
        <v>73</v>
      </c>
      <c r="C430" s="4">
        <v>6</v>
      </c>
      <c r="D430" s="8">
        <v>3.08</v>
      </c>
      <c r="E430" s="4">
        <v>6</v>
      </c>
      <c r="F430" s="8">
        <v>3.87</v>
      </c>
      <c r="G430" s="4">
        <v>0</v>
      </c>
      <c r="H430" s="8">
        <v>0</v>
      </c>
      <c r="I430" s="4">
        <v>0</v>
      </c>
    </row>
    <row r="431" spans="1:9" x14ac:dyDescent="0.2">
      <c r="A431" s="2">
        <v>12</v>
      </c>
      <c r="B431" s="1" t="s">
        <v>65</v>
      </c>
      <c r="C431" s="4">
        <v>5</v>
      </c>
      <c r="D431" s="8">
        <v>2.56</v>
      </c>
      <c r="E431" s="4">
        <v>5</v>
      </c>
      <c r="F431" s="8">
        <v>3.23</v>
      </c>
      <c r="G431" s="4">
        <v>0</v>
      </c>
      <c r="H431" s="8">
        <v>0</v>
      </c>
      <c r="I431" s="4">
        <v>0</v>
      </c>
    </row>
    <row r="432" spans="1:9" x14ac:dyDescent="0.2">
      <c r="A432" s="2">
        <v>12</v>
      </c>
      <c r="B432" s="1" t="s">
        <v>80</v>
      </c>
      <c r="C432" s="4">
        <v>5</v>
      </c>
      <c r="D432" s="8">
        <v>2.56</v>
      </c>
      <c r="E432" s="4">
        <v>4</v>
      </c>
      <c r="F432" s="8">
        <v>2.58</v>
      </c>
      <c r="G432" s="4">
        <v>1</v>
      </c>
      <c r="H432" s="8">
        <v>2.63</v>
      </c>
      <c r="I432" s="4">
        <v>0</v>
      </c>
    </row>
    <row r="433" spans="1:9" x14ac:dyDescent="0.2">
      <c r="A433" s="2">
        <v>12</v>
      </c>
      <c r="B433" s="1" t="s">
        <v>71</v>
      </c>
      <c r="C433" s="4">
        <v>5</v>
      </c>
      <c r="D433" s="8">
        <v>2.56</v>
      </c>
      <c r="E433" s="4">
        <v>5</v>
      </c>
      <c r="F433" s="8">
        <v>3.23</v>
      </c>
      <c r="G433" s="4">
        <v>0</v>
      </c>
      <c r="H433" s="8">
        <v>0</v>
      </c>
      <c r="I433" s="4">
        <v>0</v>
      </c>
    </row>
    <row r="434" spans="1:9" x14ac:dyDescent="0.2">
      <c r="A434" s="2">
        <v>15</v>
      </c>
      <c r="B434" s="1" t="s">
        <v>59</v>
      </c>
      <c r="C434" s="4">
        <v>4</v>
      </c>
      <c r="D434" s="8">
        <v>2.0499999999999998</v>
      </c>
      <c r="E434" s="4">
        <v>2</v>
      </c>
      <c r="F434" s="8">
        <v>1.29</v>
      </c>
      <c r="G434" s="4">
        <v>2</v>
      </c>
      <c r="H434" s="8">
        <v>5.26</v>
      </c>
      <c r="I434" s="4">
        <v>0</v>
      </c>
    </row>
    <row r="435" spans="1:9" x14ac:dyDescent="0.2">
      <c r="A435" s="2">
        <v>16</v>
      </c>
      <c r="B435" s="1" t="s">
        <v>86</v>
      </c>
      <c r="C435" s="4">
        <v>3</v>
      </c>
      <c r="D435" s="8">
        <v>1.54</v>
      </c>
      <c r="E435" s="4">
        <v>0</v>
      </c>
      <c r="F435" s="8">
        <v>0</v>
      </c>
      <c r="G435" s="4">
        <v>3</v>
      </c>
      <c r="H435" s="8">
        <v>7.89</v>
      </c>
      <c r="I435" s="4">
        <v>0</v>
      </c>
    </row>
    <row r="436" spans="1:9" x14ac:dyDescent="0.2">
      <c r="A436" s="2">
        <v>16</v>
      </c>
      <c r="B436" s="1" t="s">
        <v>77</v>
      </c>
      <c r="C436" s="4">
        <v>3</v>
      </c>
      <c r="D436" s="8">
        <v>1.54</v>
      </c>
      <c r="E436" s="4">
        <v>1</v>
      </c>
      <c r="F436" s="8">
        <v>0.65</v>
      </c>
      <c r="G436" s="4">
        <v>2</v>
      </c>
      <c r="H436" s="8">
        <v>5.26</v>
      </c>
      <c r="I436" s="4">
        <v>0</v>
      </c>
    </row>
    <row r="437" spans="1:9" x14ac:dyDescent="0.2">
      <c r="A437" s="2">
        <v>16</v>
      </c>
      <c r="B437" s="1" t="s">
        <v>60</v>
      </c>
      <c r="C437" s="4">
        <v>3</v>
      </c>
      <c r="D437" s="8">
        <v>1.54</v>
      </c>
      <c r="E437" s="4">
        <v>3</v>
      </c>
      <c r="F437" s="8">
        <v>1.94</v>
      </c>
      <c r="G437" s="4">
        <v>0</v>
      </c>
      <c r="H437" s="8">
        <v>0</v>
      </c>
      <c r="I437" s="4">
        <v>0</v>
      </c>
    </row>
    <row r="438" spans="1:9" x14ac:dyDescent="0.2">
      <c r="A438" s="2">
        <v>16</v>
      </c>
      <c r="B438" s="1" t="s">
        <v>89</v>
      </c>
      <c r="C438" s="4">
        <v>3</v>
      </c>
      <c r="D438" s="8">
        <v>1.54</v>
      </c>
      <c r="E438" s="4">
        <v>1</v>
      </c>
      <c r="F438" s="8">
        <v>0.65</v>
      </c>
      <c r="G438" s="4">
        <v>2</v>
      </c>
      <c r="H438" s="8">
        <v>5.26</v>
      </c>
      <c r="I438" s="4">
        <v>0</v>
      </c>
    </row>
    <row r="439" spans="1:9" x14ac:dyDescent="0.2">
      <c r="A439" s="2">
        <v>16</v>
      </c>
      <c r="B439" s="1" t="s">
        <v>78</v>
      </c>
      <c r="C439" s="4">
        <v>3</v>
      </c>
      <c r="D439" s="8">
        <v>1.54</v>
      </c>
      <c r="E439" s="4">
        <v>3</v>
      </c>
      <c r="F439" s="8">
        <v>1.94</v>
      </c>
      <c r="G439" s="4">
        <v>0</v>
      </c>
      <c r="H439" s="8">
        <v>0</v>
      </c>
      <c r="I439" s="4">
        <v>0</v>
      </c>
    </row>
    <row r="440" spans="1:9" x14ac:dyDescent="0.2">
      <c r="A440" s="2">
        <v>16</v>
      </c>
      <c r="B440" s="1" t="s">
        <v>81</v>
      </c>
      <c r="C440" s="4">
        <v>3</v>
      </c>
      <c r="D440" s="8">
        <v>1.54</v>
      </c>
      <c r="E440" s="4">
        <v>3</v>
      </c>
      <c r="F440" s="8">
        <v>1.94</v>
      </c>
      <c r="G440" s="4">
        <v>0</v>
      </c>
      <c r="H440" s="8">
        <v>0</v>
      </c>
      <c r="I440" s="4">
        <v>0</v>
      </c>
    </row>
    <row r="441" spans="1:9" x14ac:dyDescent="0.2">
      <c r="A441" s="2">
        <v>16</v>
      </c>
      <c r="B441" s="1" t="s">
        <v>95</v>
      </c>
      <c r="C441" s="4">
        <v>3</v>
      </c>
      <c r="D441" s="8">
        <v>1.54</v>
      </c>
      <c r="E441" s="4">
        <v>2</v>
      </c>
      <c r="F441" s="8">
        <v>1.29</v>
      </c>
      <c r="G441" s="4">
        <v>1</v>
      </c>
      <c r="H441" s="8">
        <v>2.63</v>
      </c>
      <c r="I441" s="4">
        <v>0</v>
      </c>
    </row>
    <row r="442" spans="1:9" x14ac:dyDescent="0.2">
      <c r="A442" s="1"/>
      <c r="C442" s="4"/>
      <c r="D442" s="8"/>
      <c r="E442" s="4"/>
      <c r="F442" s="8"/>
      <c r="G442" s="4"/>
      <c r="H442" s="8"/>
      <c r="I442" s="4"/>
    </row>
    <row r="443" spans="1:9" x14ac:dyDescent="0.2">
      <c r="A443" s="1" t="s">
        <v>19</v>
      </c>
      <c r="C443" s="4"/>
      <c r="D443" s="8"/>
      <c r="E443" s="4"/>
      <c r="F443" s="8"/>
      <c r="G443" s="4"/>
      <c r="H443" s="8"/>
      <c r="I443" s="4"/>
    </row>
    <row r="444" spans="1:9" x14ac:dyDescent="0.2">
      <c r="A444" s="2">
        <v>1</v>
      </c>
      <c r="B444" s="1" t="s">
        <v>62</v>
      </c>
      <c r="C444" s="4">
        <v>23</v>
      </c>
      <c r="D444" s="8">
        <v>10.220000000000001</v>
      </c>
      <c r="E444" s="4">
        <v>22</v>
      </c>
      <c r="F444" s="8">
        <v>13.02</v>
      </c>
      <c r="G444" s="4">
        <v>1</v>
      </c>
      <c r="H444" s="8">
        <v>1.96</v>
      </c>
      <c r="I444" s="4">
        <v>0</v>
      </c>
    </row>
    <row r="445" spans="1:9" x14ac:dyDescent="0.2">
      <c r="A445" s="2">
        <v>2</v>
      </c>
      <c r="B445" s="1" t="s">
        <v>68</v>
      </c>
      <c r="C445" s="4">
        <v>18</v>
      </c>
      <c r="D445" s="8">
        <v>8</v>
      </c>
      <c r="E445" s="4">
        <v>17</v>
      </c>
      <c r="F445" s="8">
        <v>10.06</v>
      </c>
      <c r="G445" s="4">
        <v>1</v>
      </c>
      <c r="H445" s="8">
        <v>1.96</v>
      </c>
      <c r="I445" s="4">
        <v>0</v>
      </c>
    </row>
    <row r="446" spans="1:9" x14ac:dyDescent="0.2">
      <c r="A446" s="2">
        <v>3</v>
      </c>
      <c r="B446" s="1" t="s">
        <v>80</v>
      </c>
      <c r="C446" s="4">
        <v>17</v>
      </c>
      <c r="D446" s="8">
        <v>7.56</v>
      </c>
      <c r="E446" s="4">
        <v>13</v>
      </c>
      <c r="F446" s="8">
        <v>7.69</v>
      </c>
      <c r="G446" s="4">
        <v>4</v>
      </c>
      <c r="H446" s="8">
        <v>7.84</v>
      </c>
      <c r="I446" s="4">
        <v>0</v>
      </c>
    </row>
    <row r="447" spans="1:9" x14ac:dyDescent="0.2">
      <c r="A447" s="2">
        <v>4</v>
      </c>
      <c r="B447" s="1" t="s">
        <v>64</v>
      </c>
      <c r="C447" s="4">
        <v>16</v>
      </c>
      <c r="D447" s="8">
        <v>7.11</v>
      </c>
      <c r="E447" s="4">
        <v>9</v>
      </c>
      <c r="F447" s="8">
        <v>5.33</v>
      </c>
      <c r="G447" s="4">
        <v>7</v>
      </c>
      <c r="H447" s="8">
        <v>13.73</v>
      </c>
      <c r="I447" s="4">
        <v>0</v>
      </c>
    </row>
    <row r="448" spans="1:9" x14ac:dyDescent="0.2">
      <c r="A448" s="2">
        <v>5</v>
      </c>
      <c r="B448" s="1" t="s">
        <v>54</v>
      </c>
      <c r="C448" s="4">
        <v>14</v>
      </c>
      <c r="D448" s="8">
        <v>6.22</v>
      </c>
      <c r="E448" s="4">
        <v>5</v>
      </c>
      <c r="F448" s="8">
        <v>2.96</v>
      </c>
      <c r="G448" s="4">
        <v>9</v>
      </c>
      <c r="H448" s="8">
        <v>17.649999999999999</v>
      </c>
      <c r="I448" s="4">
        <v>0</v>
      </c>
    </row>
    <row r="449" spans="1:9" x14ac:dyDescent="0.2">
      <c r="A449" s="2">
        <v>5</v>
      </c>
      <c r="B449" s="1" t="s">
        <v>65</v>
      </c>
      <c r="C449" s="4">
        <v>14</v>
      </c>
      <c r="D449" s="8">
        <v>6.22</v>
      </c>
      <c r="E449" s="4">
        <v>14</v>
      </c>
      <c r="F449" s="8">
        <v>8.2799999999999994</v>
      </c>
      <c r="G449" s="4">
        <v>0</v>
      </c>
      <c r="H449" s="8">
        <v>0</v>
      </c>
      <c r="I449" s="4">
        <v>0</v>
      </c>
    </row>
    <row r="450" spans="1:9" x14ac:dyDescent="0.2">
      <c r="A450" s="2">
        <v>7</v>
      </c>
      <c r="B450" s="1" t="s">
        <v>55</v>
      </c>
      <c r="C450" s="4">
        <v>13</v>
      </c>
      <c r="D450" s="8">
        <v>5.78</v>
      </c>
      <c r="E450" s="4">
        <v>10</v>
      </c>
      <c r="F450" s="8">
        <v>5.92</v>
      </c>
      <c r="G450" s="4">
        <v>3</v>
      </c>
      <c r="H450" s="8">
        <v>5.88</v>
      </c>
      <c r="I450" s="4">
        <v>0</v>
      </c>
    </row>
    <row r="451" spans="1:9" x14ac:dyDescent="0.2">
      <c r="A451" s="2">
        <v>7</v>
      </c>
      <c r="B451" s="1" t="s">
        <v>69</v>
      </c>
      <c r="C451" s="4">
        <v>13</v>
      </c>
      <c r="D451" s="8">
        <v>5.78</v>
      </c>
      <c r="E451" s="4">
        <v>13</v>
      </c>
      <c r="F451" s="8">
        <v>7.69</v>
      </c>
      <c r="G451" s="4">
        <v>0</v>
      </c>
      <c r="H451" s="8">
        <v>0</v>
      </c>
      <c r="I451" s="4">
        <v>0</v>
      </c>
    </row>
    <row r="452" spans="1:9" x14ac:dyDescent="0.2">
      <c r="A452" s="2">
        <v>9</v>
      </c>
      <c r="B452" s="1" t="s">
        <v>81</v>
      </c>
      <c r="C452" s="4">
        <v>12</v>
      </c>
      <c r="D452" s="8">
        <v>5.33</v>
      </c>
      <c r="E452" s="4">
        <v>11</v>
      </c>
      <c r="F452" s="8">
        <v>6.51</v>
      </c>
      <c r="G452" s="4">
        <v>1</v>
      </c>
      <c r="H452" s="8">
        <v>1.96</v>
      </c>
      <c r="I452" s="4">
        <v>0</v>
      </c>
    </row>
    <row r="453" spans="1:9" x14ac:dyDescent="0.2">
      <c r="A453" s="2">
        <v>10</v>
      </c>
      <c r="B453" s="1" t="s">
        <v>56</v>
      </c>
      <c r="C453" s="4">
        <v>8</v>
      </c>
      <c r="D453" s="8">
        <v>3.56</v>
      </c>
      <c r="E453" s="4">
        <v>6</v>
      </c>
      <c r="F453" s="8">
        <v>3.55</v>
      </c>
      <c r="G453" s="4">
        <v>2</v>
      </c>
      <c r="H453" s="8">
        <v>3.92</v>
      </c>
      <c r="I453" s="4">
        <v>0</v>
      </c>
    </row>
    <row r="454" spans="1:9" x14ac:dyDescent="0.2">
      <c r="A454" s="2">
        <v>11</v>
      </c>
      <c r="B454" s="1" t="s">
        <v>70</v>
      </c>
      <c r="C454" s="4">
        <v>7</v>
      </c>
      <c r="D454" s="8">
        <v>3.11</v>
      </c>
      <c r="E454" s="4">
        <v>4</v>
      </c>
      <c r="F454" s="8">
        <v>2.37</v>
      </c>
      <c r="G454" s="4">
        <v>0</v>
      </c>
      <c r="H454" s="8">
        <v>0</v>
      </c>
      <c r="I454" s="4">
        <v>0</v>
      </c>
    </row>
    <row r="455" spans="1:9" x14ac:dyDescent="0.2">
      <c r="A455" s="2">
        <v>12</v>
      </c>
      <c r="B455" s="1" t="s">
        <v>61</v>
      </c>
      <c r="C455" s="4">
        <v>6</v>
      </c>
      <c r="D455" s="8">
        <v>2.67</v>
      </c>
      <c r="E455" s="4">
        <v>6</v>
      </c>
      <c r="F455" s="8">
        <v>3.55</v>
      </c>
      <c r="G455" s="4">
        <v>0</v>
      </c>
      <c r="H455" s="8">
        <v>0</v>
      </c>
      <c r="I455" s="4">
        <v>0</v>
      </c>
    </row>
    <row r="456" spans="1:9" x14ac:dyDescent="0.2">
      <c r="A456" s="2">
        <v>12</v>
      </c>
      <c r="B456" s="1" t="s">
        <v>63</v>
      </c>
      <c r="C456" s="4">
        <v>6</v>
      </c>
      <c r="D456" s="8">
        <v>2.67</v>
      </c>
      <c r="E456" s="4">
        <v>4</v>
      </c>
      <c r="F456" s="8">
        <v>2.37</v>
      </c>
      <c r="G456" s="4">
        <v>2</v>
      </c>
      <c r="H456" s="8">
        <v>3.92</v>
      </c>
      <c r="I456" s="4">
        <v>0</v>
      </c>
    </row>
    <row r="457" spans="1:9" x14ac:dyDescent="0.2">
      <c r="A457" s="2">
        <v>12</v>
      </c>
      <c r="B457" s="1" t="s">
        <v>67</v>
      </c>
      <c r="C457" s="4">
        <v>6</v>
      </c>
      <c r="D457" s="8">
        <v>2.67</v>
      </c>
      <c r="E457" s="4">
        <v>5</v>
      </c>
      <c r="F457" s="8">
        <v>2.96</v>
      </c>
      <c r="G457" s="4">
        <v>1</v>
      </c>
      <c r="H457" s="8">
        <v>1.96</v>
      </c>
      <c r="I457" s="4">
        <v>0</v>
      </c>
    </row>
    <row r="458" spans="1:9" x14ac:dyDescent="0.2">
      <c r="A458" s="2">
        <v>12</v>
      </c>
      <c r="B458" s="1" t="s">
        <v>71</v>
      </c>
      <c r="C458" s="4">
        <v>6</v>
      </c>
      <c r="D458" s="8">
        <v>2.67</v>
      </c>
      <c r="E458" s="4">
        <v>6</v>
      </c>
      <c r="F458" s="8">
        <v>3.55</v>
      </c>
      <c r="G458" s="4">
        <v>0</v>
      </c>
      <c r="H458" s="8">
        <v>0</v>
      </c>
      <c r="I458" s="4">
        <v>0</v>
      </c>
    </row>
    <row r="459" spans="1:9" x14ac:dyDescent="0.2">
      <c r="A459" s="2">
        <v>16</v>
      </c>
      <c r="B459" s="1" t="s">
        <v>79</v>
      </c>
      <c r="C459" s="4">
        <v>4</v>
      </c>
      <c r="D459" s="8">
        <v>1.78</v>
      </c>
      <c r="E459" s="4">
        <v>3</v>
      </c>
      <c r="F459" s="8">
        <v>1.78</v>
      </c>
      <c r="G459" s="4">
        <v>1</v>
      </c>
      <c r="H459" s="8">
        <v>1.96</v>
      </c>
      <c r="I459" s="4">
        <v>0</v>
      </c>
    </row>
    <row r="460" spans="1:9" x14ac:dyDescent="0.2">
      <c r="A460" s="2">
        <v>16</v>
      </c>
      <c r="B460" s="1" t="s">
        <v>72</v>
      </c>
      <c r="C460" s="4">
        <v>4</v>
      </c>
      <c r="D460" s="8">
        <v>1.78</v>
      </c>
      <c r="E460" s="4">
        <v>0</v>
      </c>
      <c r="F460" s="8">
        <v>0</v>
      </c>
      <c r="G460" s="4">
        <v>3</v>
      </c>
      <c r="H460" s="8">
        <v>5.88</v>
      </c>
      <c r="I460" s="4">
        <v>0</v>
      </c>
    </row>
    <row r="461" spans="1:9" x14ac:dyDescent="0.2">
      <c r="A461" s="2">
        <v>16</v>
      </c>
      <c r="B461" s="1" t="s">
        <v>73</v>
      </c>
      <c r="C461" s="4">
        <v>4</v>
      </c>
      <c r="D461" s="8">
        <v>1.78</v>
      </c>
      <c r="E461" s="4">
        <v>4</v>
      </c>
      <c r="F461" s="8">
        <v>2.37</v>
      </c>
      <c r="G461" s="4">
        <v>0</v>
      </c>
      <c r="H461" s="8">
        <v>0</v>
      </c>
      <c r="I461" s="4">
        <v>0</v>
      </c>
    </row>
    <row r="462" spans="1:9" x14ac:dyDescent="0.2">
      <c r="A462" s="2">
        <v>19</v>
      </c>
      <c r="B462" s="1" t="s">
        <v>59</v>
      </c>
      <c r="C462" s="4">
        <v>3</v>
      </c>
      <c r="D462" s="8">
        <v>1.33</v>
      </c>
      <c r="E462" s="4">
        <v>0</v>
      </c>
      <c r="F462" s="8">
        <v>0</v>
      </c>
      <c r="G462" s="4">
        <v>3</v>
      </c>
      <c r="H462" s="8">
        <v>5.88</v>
      </c>
      <c r="I462" s="4">
        <v>0</v>
      </c>
    </row>
    <row r="463" spans="1:9" x14ac:dyDescent="0.2">
      <c r="A463" s="2">
        <v>20</v>
      </c>
      <c r="B463" s="1" t="s">
        <v>57</v>
      </c>
      <c r="C463" s="4">
        <v>2</v>
      </c>
      <c r="D463" s="8">
        <v>0.89</v>
      </c>
      <c r="E463" s="4">
        <v>1</v>
      </c>
      <c r="F463" s="8">
        <v>0.59</v>
      </c>
      <c r="G463" s="4">
        <v>1</v>
      </c>
      <c r="H463" s="8">
        <v>1.96</v>
      </c>
      <c r="I463" s="4">
        <v>0</v>
      </c>
    </row>
    <row r="464" spans="1:9" x14ac:dyDescent="0.2">
      <c r="A464" s="2">
        <v>20</v>
      </c>
      <c r="B464" s="1" t="s">
        <v>58</v>
      </c>
      <c r="C464" s="4">
        <v>2</v>
      </c>
      <c r="D464" s="8">
        <v>0.89</v>
      </c>
      <c r="E464" s="4">
        <v>2</v>
      </c>
      <c r="F464" s="8">
        <v>1.18</v>
      </c>
      <c r="G464" s="4">
        <v>0</v>
      </c>
      <c r="H464" s="8">
        <v>0</v>
      </c>
      <c r="I464" s="4">
        <v>0</v>
      </c>
    </row>
    <row r="465" spans="1:9" x14ac:dyDescent="0.2">
      <c r="A465" s="2">
        <v>20</v>
      </c>
      <c r="B465" s="1" t="s">
        <v>74</v>
      </c>
      <c r="C465" s="4">
        <v>2</v>
      </c>
      <c r="D465" s="8">
        <v>0.89</v>
      </c>
      <c r="E465" s="4">
        <v>1</v>
      </c>
      <c r="F465" s="8">
        <v>0.59</v>
      </c>
      <c r="G465" s="4">
        <v>1</v>
      </c>
      <c r="H465" s="8">
        <v>1.96</v>
      </c>
      <c r="I465" s="4">
        <v>0</v>
      </c>
    </row>
    <row r="466" spans="1:9" x14ac:dyDescent="0.2">
      <c r="A466" s="2">
        <v>20</v>
      </c>
      <c r="B466" s="1" t="s">
        <v>87</v>
      </c>
      <c r="C466" s="4">
        <v>2</v>
      </c>
      <c r="D466" s="8">
        <v>0.89</v>
      </c>
      <c r="E466" s="4">
        <v>2</v>
      </c>
      <c r="F466" s="8">
        <v>1.18</v>
      </c>
      <c r="G466" s="4">
        <v>0</v>
      </c>
      <c r="H466" s="8">
        <v>0</v>
      </c>
      <c r="I466" s="4">
        <v>0</v>
      </c>
    </row>
    <row r="467" spans="1:9" x14ac:dyDescent="0.2">
      <c r="A467" s="2">
        <v>20</v>
      </c>
      <c r="B467" s="1" t="s">
        <v>96</v>
      </c>
      <c r="C467" s="4">
        <v>2</v>
      </c>
      <c r="D467" s="8">
        <v>0.89</v>
      </c>
      <c r="E467" s="4">
        <v>0</v>
      </c>
      <c r="F467" s="8">
        <v>0</v>
      </c>
      <c r="G467" s="4">
        <v>2</v>
      </c>
      <c r="H467" s="8">
        <v>3.92</v>
      </c>
      <c r="I467" s="4">
        <v>0</v>
      </c>
    </row>
    <row r="468" spans="1:9" x14ac:dyDescent="0.2">
      <c r="A468" s="2">
        <v>20</v>
      </c>
      <c r="B468" s="1" t="s">
        <v>97</v>
      </c>
      <c r="C468" s="4">
        <v>2</v>
      </c>
      <c r="D468" s="8">
        <v>0.89</v>
      </c>
      <c r="E468" s="4">
        <v>0</v>
      </c>
      <c r="F468" s="8">
        <v>0</v>
      </c>
      <c r="G468" s="4">
        <v>2</v>
      </c>
      <c r="H468" s="8">
        <v>3.92</v>
      </c>
      <c r="I468" s="4">
        <v>0</v>
      </c>
    </row>
    <row r="469" spans="1:9" x14ac:dyDescent="0.2">
      <c r="A469" s="2">
        <v>20</v>
      </c>
      <c r="B469" s="1" t="s">
        <v>60</v>
      </c>
      <c r="C469" s="4">
        <v>2</v>
      </c>
      <c r="D469" s="8">
        <v>0.89</v>
      </c>
      <c r="E469" s="4">
        <v>2</v>
      </c>
      <c r="F469" s="8">
        <v>1.18</v>
      </c>
      <c r="G469" s="4">
        <v>0</v>
      </c>
      <c r="H469" s="8">
        <v>0</v>
      </c>
      <c r="I469" s="4">
        <v>0</v>
      </c>
    </row>
    <row r="470" spans="1:9" x14ac:dyDescent="0.2">
      <c r="A470" s="2">
        <v>20</v>
      </c>
      <c r="B470" s="1" t="s">
        <v>66</v>
      </c>
      <c r="C470" s="4">
        <v>2</v>
      </c>
      <c r="D470" s="8">
        <v>0.89</v>
      </c>
      <c r="E470" s="4">
        <v>2</v>
      </c>
      <c r="F470" s="8">
        <v>1.18</v>
      </c>
      <c r="G470" s="4">
        <v>0</v>
      </c>
      <c r="H470" s="8">
        <v>0</v>
      </c>
      <c r="I470" s="4">
        <v>0</v>
      </c>
    </row>
    <row r="471" spans="1:9" x14ac:dyDescent="0.2">
      <c r="A471" s="2">
        <v>20</v>
      </c>
      <c r="B471" s="1" t="s">
        <v>95</v>
      </c>
      <c r="C471" s="4">
        <v>2</v>
      </c>
      <c r="D471" s="8">
        <v>0.89</v>
      </c>
      <c r="E471" s="4">
        <v>0</v>
      </c>
      <c r="F471" s="8">
        <v>0</v>
      </c>
      <c r="G471" s="4">
        <v>1</v>
      </c>
      <c r="H471" s="8">
        <v>1.96</v>
      </c>
      <c r="I471" s="4">
        <v>1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20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54</v>
      </c>
      <c r="C474" s="4">
        <v>30</v>
      </c>
      <c r="D474" s="8">
        <v>11.32</v>
      </c>
      <c r="E474" s="4">
        <v>12</v>
      </c>
      <c r="F474" s="8">
        <v>6.06</v>
      </c>
      <c r="G474" s="4">
        <v>18</v>
      </c>
      <c r="H474" s="8">
        <v>29.03</v>
      </c>
      <c r="I474" s="4">
        <v>0</v>
      </c>
    </row>
    <row r="475" spans="1:9" x14ac:dyDescent="0.2">
      <c r="A475" s="2">
        <v>2</v>
      </c>
      <c r="B475" s="1" t="s">
        <v>55</v>
      </c>
      <c r="C475" s="4">
        <v>26</v>
      </c>
      <c r="D475" s="8">
        <v>9.81</v>
      </c>
      <c r="E475" s="4">
        <v>25</v>
      </c>
      <c r="F475" s="8">
        <v>12.63</v>
      </c>
      <c r="G475" s="4">
        <v>1</v>
      </c>
      <c r="H475" s="8">
        <v>1.61</v>
      </c>
      <c r="I475" s="4">
        <v>0</v>
      </c>
    </row>
    <row r="476" spans="1:9" x14ac:dyDescent="0.2">
      <c r="A476" s="2">
        <v>3</v>
      </c>
      <c r="B476" s="1" t="s">
        <v>64</v>
      </c>
      <c r="C476" s="4">
        <v>23</v>
      </c>
      <c r="D476" s="8">
        <v>8.68</v>
      </c>
      <c r="E476" s="4">
        <v>19</v>
      </c>
      <c r="F476" s="8">
        <v>9.6</v>
      </c>
      <c r="G476" s="4">
        <v>4</v>
      </c>
      <c r="H476" s="8">
        <v>6.45</v>
      </c>
      <c r="I476" s="4">
        <v>0</v>
      </c>
    </row>
    <row r="477" spans="1:9" x14ac:dyDescent="0.2">
      <c r="A477" s="2">
        <v>4</v>
      </c>
      <c r="B477" s="1" t="s">
        <v>62</v>
      </c>
      <c r="C477" s="4">
        <v>21</v>
      </c>
      <c r="D477" s="8">
        <v>7.92</v>
      </c>
      <c r="E477" s="4">
        <v>19</v>
      </c>
      <c r="F477" s="8">
        <v>9.6</v>
      </c>
      <c r="G477" s="4">
        <v>1</v>
      </c>
      <c r="H477" s="8">
        <v>1.61</v>
      </c>
      <c r="I477" s="4">
        <v>1</v>
      </c>
    </row>
    <row r="478" spans="1:9" x14ac:dyDescent="0.2">
      <c r="A478" s="2">
        <v>5</v>
      </c>
      <c r="B478" s="1" t="s">
        <v>68</v>
      </c>
      <c r="C478" s="4">
        <v>20</v>
      </c>
      <c r="D478" s="8">
        <v>7.55</v>
      </c>
      <c r="E478" s="4">
        <v>19</v>
      </c>
      <c r="F478" s="8">
        <v>9.6</v>
      </c>
      <c r="G478" s="4">
        <v>1</v>
      </c>
      <c r="H478" s="8">
        <v>1.61</v>
      </c>
      <c r="I478" s="4">
        <v>0</v>
      </c>
    </row>
    <row r="479" spans="1:9" x14ac:dyDescent="0.2">
      <c r="A479" s="2">
        <v>6</v>
      </c>
      <c r="B479" s="1" t="s">
        <v>69</v>
      </c>
      <c r="C479" s="4">
        <v>18</v>
      </c>
      <c r="D479" s="8">
        <v>6.79</v>
      </c>
      <c r="E479" s="4">
        <v>16</v>
      </c>
      <c r="F479" s="8">
        <v>8.08</v>
      </c>
      <c r="G479" s="4">
        <v>2</v>
      </c>
      <c r="H479" s="8">
        <v>3.23</v>
      </c>
      <c r="I479" s="4">
        <v>0</v>
      </c>
    </row>
    <row r="480" spans="1:9" x14ac:dyDescent="0.2">
      <c r="A480" s="2">
        <v>7</v>
      </c>
      <c r="B480" s="1" t="s">
        <v>63</v>
      </c>
      <c r="C480" s="4">
        <v>13</v>
      </c>
      <c r="D480" s="8">
        <v>4.91</v>
      </c>
      <c r="E480" s="4">
        <v>11</v>
      </c>
      <c r="F480" s="8">
        <v>5.56</v>
      </c>
      <c r="G480" s="4">
        <v>2</v>
      </c>
      <c r="H480" s="8">
        <v>3.23</v>
      </c>
      <c r="I480" s="4">
        <v>0</v>
      </c>
    </row>
    <row r="481" spans="1:9" x14ac:dyDescent="0.2">
      <c r="A481" s="2">
        <v>8</v>
      </c>
      <c r="B481" s="1" t="s">
        <v>80</v>
      </c>
      <c r="C481" s="4">
        <v>12</v>
      </c>
      <c r="D481" s="8">
        <v>4.53</v>
      </c>
      <c r="E481" s="4">
        <v>11</v>
      </c>
      <c r="F481" s="8">
        <v>5.56</v>
      </c>
      <c r="G481" s="4">
        <v>0</v>
      </c>
      <c r="H481" s="8">
        <v>0</v>
      </c>
      <c r="I481" s="4">
        <v>1</v>
      </c>
    </row>
    <row r="482" spans="1:9" x14ac:dyDescent="0.2">
      <c r="A482" s="2">
        <v>9</v>
      </c>
      <c r="B482" s="1" t="s">
        <v>56</v>
      </c>
      <c r="C482" s="4">
        <v>10</v>
      </c>
      <c r="D482" s="8">
        <v>3.77</v>
      </c>
      <c r="E482" s="4">
        <v>7</v>
      </c>
      <c r="F482" s="8">
        <v>3.54</v>
      </c>
      <c r="G482" s="4">
        <v>3</v>
      </c>
      <c r="H482" s="8">
        <v>4.84</v>
      </c>
      <c r="I482" s="4">
        <v>0</v>
      </c>
    </row>
    <row r="483" spans="1:9" x14ac:dyDescent="0.2">
      <c r="A483" s="2">
        <v>9</v>
      </c>
      <c r="B483" s="1" t="s">
        <v>71</v>
      </c>
      <c r="C483" s="4">
        <v>10</v>
      </c>
      <c r="D483" s="8">
        <v>3.77</v>
      </c>
      <c r="E483" s="4">
        <v>9</v>
      </c>
      <c r="F483" s="8">
        <v>4.55</v>
      </c>
      <c r="G483" s="4">
        <v>1</v>
      </c>
      <c r="H483" s="8">
        <v>1.61</v>
      </c>
      <c r="I483" s="4">
        <v>0</v>
      </c>
    </row>
    <row r="484" spans="1:9" x14ac:dyDescent="0.2">
      <c r="A484" s="2">
        <v>11</v>
      </c>
      <c r="B484" s="1" t="s">
        <v>61</v>
      </c>
      <c r="C484" s="4">
        <v>8</v>
      </c>
      <c r="D484" s="8">
        <v>3.02</v>
      </c>
      <c r="E484" s="4">
        <v>8</v>
      </c>
      <c r="F484" s="8">
        <v>4.04</v>
      </c>
      <c r="G484" s="4">
        <v>0</v>
      </c>
      <c r="H484" s="8">
        <v>0</v>
      </c>
      <c r="I484" s="4">
        <v>0</v>
      </c>
    </row>
    <row r="485" spans="1:9" x14ac:dyDescent="0.2">
      <c r="A485" s="2">
        <v>11</v>
      </c>
      <c r="B485" s="1" t="s">
        <v>65</v>
      </c>
      <c r="C485" s="4">
        <v>8</v>
      </c>
      <c r="D485" s="8">
        <v>3.02</v>
      </c>
      <c r="E485" s="4">
        <v>4</v>
      </c>
      <c r="F485" s="8">
        <v>2.02</v>
      </c>
      <c r="G485" s="4">
        <v>4</v>
      </c>
      <c r="H485" s="8">
        <v>6.45</v>
      </c>
      <c r="I485" s="4">
        <v>0</v>
      </c>
    </row>
    <row r="486" spans="1:9" x14ac:dyDescent="0.2">
      <c r="A486" s="2">
        <v>13</v>
      </c>
      <c r="B486" s="1" t="s">
        <v>79</v>
      </c>
      <c r="C486" s="4">
        <v>6</v>
      </c>
      <c r="D486" s="8">
        <v>2.2599999999999998</v>
      </c>
      <c r="E486" s="4">
        <v>3</v>
      </c>
      <c r="F486" s="8">
        <v>1.52</v>
      </c>
      <c r="G486" s="4">
        <v>3</v>
      </c>
      <c r="H486" s="8">
        <v>4.84</v>
      </c>
      <c r="I486" s="4">
        <v>0</v>
      </c>
    </row>
    <row r="487" spans="1:9" x14ac:dyDescent="0.2">
      <c r="A487" s="2">
        <v>14</v>
      </c>
      <c r="B487" s="1" t="s">
        <v>57</v>
      </c>
      <c r="C487" s="4">
        <v>5</v>
      </c>
      <c r="D487" s="8">
        <v>1.89</v>
      </c>
      <c r="E487" s="4">
        <v>4</v>
      </c>
      <c r="F487" s="8">
        <v>2.02</v>
      </c>
      <c r="G487" s="4">
        <v>1</v>
      </c>
      <c r="H487" s="8">
        <v>1.61</v>
      </c>
      <c r="I487" s="4">
        <v>0</v>
      </c>
    </row>
    <row r="488" spans="1:9" x14ac:dyDescent="0.2">
      <c r="A488" s="2">
        <v>14</v>
      </c>
      <c r="B488" s="1" t="s">
        <v>70</v>
      </c>
      <c r="C488" s="4">
        <v>5</v>
      </c>
      <c r="D488" s="8">
        <v>1.89</v>
      </c>
      <c r="E488" s="4">
        <v>4</v>
      </c>
      <c r="F488" s="8">
        <v>2.02</v>
      </c>
      <c r="G488" s="4">
        <v>0</v>
      </c>
      <c r="H488" s="8">
        <v>0</v>
      </c>
      <c r="I488" s="4">
        <v>0</v>
      </c>
    </row>
    <row r="489" spans="1:9" x14ac:dyDescent="0.2">
      <c r="A489" s="2">
        <v>14</v>
      </c>
      <c r="B489" s="1" t="s">
        <v>73</v>
      </c>
      <c r="C489" s="4">
        <v>5</v>
      </c>
      <c r="D489" s="8">
        <v>1.89</v>
      </c>
      <c r="E489" s="4">
        <v>5</v>
      </c>
      <c r="F489" s="8">
        <v>2.5299999999999998</v>
      </c>
      <c r="G489" s="4">
        <v>0</v>
      </c>
      <c r="H489" s="8">
        <v>0</v>
      </c>
      <c r="I489" s="4">
        <v>0</v>
      </c>
    </row>
    <row r="490" spans="1:9" x14ac:dyDescent="0.2">
      <c r="A490" s="2">
        <v>17</v>
      </c>
      <c r="B490" s="1" t="s">
        <v>81</v>
      </c>
      <c r="C490" s="4">
        <v>4</v>
      </c>
      <c r="D490" s="8">
        <v>1.51</v>
      </c>
      <c r="E490" s="4">
        <v>4</v>
      </c>
      <c r="F490" s="8">
        <v>2.02</v>
      </c>
      <c r="G490" s="4">
        <v>0</v>
      </c>
      <c r="H490" s="8">
        <v>0</v>
      </c>
      <c r="I490" s="4">
        <v>0</v>
      </c>
    </row>
    <row r="491" spans="1:9" x14ac:dyDescent="0.2">
      <c r="A491" s="2">
        <v>18</v>
      </c>
      <c r="B491" s="1" t="s">
        <v>58</v>
      </c>
      <c r="C491" s="4">
        <v>3</v>
      </c>
      <c r="D491" s="8">
        <v>1.1299999999999999</v>
      </c>
      <c r="E491" s="4">
        <v>1</v>
      </c>
      <c r="F491" s="8">
        <v>0.51</v>
      </c>
      <c r="G491" s="4">
        <v>2</v>
      </c>
      <c r="H491" s="8">
        <v>3.23</v>
      </c>
      <c r="I491" s="4">
        <v>0</v>
      </c>
    </row>
    <row r="492" spans="1:9" x14ac:dyDescent="0.2">
      <c r="A492" s="2">
        <v>18</v>
      </c>
      <c r="B492" s="1" t="s">
        <v>74</v>
      </c>
      <c r="C492" s="4">
        <v>3</v>
      </c>
      <c r="D492" s="8">
        <v>1.1299999999999999</v>
      </c>
      <c r="E492" s="4">
        <v>2</v>
      </c>
      <c r="F492" s="8">
        <v>1.01</v>
      </c>
      <c r="G492" s="4">
        <v>1</v>
      </c>
      <c r="H492" s="8">
        <v>1.61</v>
      </c>
      <c r="I492" s="4">
        <v>0</v>
      </c>
    </row>
    <row r="493" spans="1:9" x14ac:dyDescent="0.2">
      <c r="A493" s="2">
        <v>18</v>
      </c>
      <c r="B493" s="1" t="s">
        <v>98</v>
      </c>
      <c r="C493" s="4">
        <v>3</v>
      </c>
      <c r="D493" s="8">
        <v>1.1299999999999999</v>
      </c>
      <c r="E493" s="4">
        <v>0</v>
      </c>
      <c r="F493" s="8">
        <v>0</v>
      </c>
      <c r="G493" s="4">
        <v>3</v>
      </c>
      <c r="H493" s="8">
        <v>4.84</v>
      </c>
      <c r="I493" s="4">
        <v>0</v>
      </c>
    </row>
    <row r="494" spans="1:9" x14ac:dyDescent="0.2">
      <c r="A494" s="2">
        <v>18</v>
      </c>
      <c r="B494" s="1" t="s">
        <v>59</v>
      </c>
      <c r="C494" s="4">
        <v>3</v>
      </c>
      <c r="D494" s="8">
        <v>1.1299999999999999</v>
      </c>
      <c r="E494" s="4">
        <v>1</v>
      </c>
      <c r="F494" s="8">
        <v>0.51</v>
      </c>
      <c r="G494" s="4">
        <v>2</v>
      </c>
      <c r="H494" s="8">
        <v>3.23</v>
      </c>
      <c r="I494" s="4">
        <v>0</v>
      </c>
    </row>
    <row r="495" spans="1:9" x14ac:dyDescent="0.2">
      <c r="A495" s="2">
        <v>18</v>
      </c>
      <c r="B495" s="1" t="s">
        <v>89</v>
      </c>
      <c r="C495" s="4">
        <v>3</v>
      </c>
      <c r="D495" s="8">
        <v>1.1299999999999999</v>
      </c>
      <c r="E495" s="4">
        <v>2</v>
      </c>
      <c r="F495" s="8">
        <v>1.01</v>
      </c>
      <c r="G495" s="4">
        <v>1</v>
      </c>
      <c r="H495" s="8">
        <v>1.61</v>
      </c>
      <c r="I495" s="4">
        <v>0</v>
      </c>
    </row>
    <row r="496" spans="1:9" x14ac:dyDescent="0.2">
      <c r="A496" s="1"/>
      <c r="C496" s="4"/>
      <c r="D496" s="8"/>
      <c r="E496" s="4"/>
      <c r="F496" s="8"/>
      <c r="G496" s="4"/>
      <c r="H496" s="8"/>
      <c r="I496" s="4"/>
    </row>
    <row r="497" spans="1:9" x14ac:dyDescent="0.2">
      <c r="A497" s="1" t="s">
        <v>21</v>
      </c>
      <c r="C497" s="4"/>
      <c r="D497" s="8"/>
      <c r="E497" s="4"/>
      <c r="F497" s="8"/>
      <c r="G497" s="4"/>
      <c r="H497" s="8"/>
      <c r="I497" s="4"/>
    </row>
    <row r="498" spans="1:9" x14ac:dyDescent="0.2">
      <c r="A498" s="2">
        <v>1</v>
      </c>
      <c r="B498" s="1" t="s">
        <v>57</v>
      </c>
      <c r="C498" s="4">
        <v>39</v>
      </c>
      <c r="D498" s="8">
        <v>9.42</v>
      </c>
      <c r="E498" s="4">
        <v>16</v>
      </c>
      <c r="F498" s="8">
        <v>5.76</v>
      </c>
      <c r="G498" s="4">
        <v>23</v>
      </c>
      <c r="H498" s="8">
        <v>17.690000000000001</v>
      </c>
      <c r="I498" s="4">
        <v>0</v>
      </c>
    </row>
    <row r="499" spans="1:9" x14ac:dyDescent="0.2">
      <c r="A499" s="2">
        <v>2</v>
      </c>
      <c r="B499" s="1" t="s">
        <v>62</v>
      </c>
      <c r="C499" s="4">
        <v>38</v>
      </c>
      <c r="D499" s="8">
        <v>9.18</v>
      </c>
      <c r="E499" s="4">
        <v>27</v>
      </c>
      <c r="F499" s="8">
        <v>9.7100000000000009</v>
      </c>
      <c r="G499" s="4">
        <v>10</v>
      </c>
      <c r="H499" s="8">
        <v>7.69</v>
      </c>
      <c r="I499" s="4">
        <v>1</v>
      </c>
    </row>
    <row r="500" spans="1:9" x14ac:dyDescent="0.2">
      <c r="A500" s="2">
        <v>3</v>
      </c>
      <c r="B500" s="1" t="s">
        <v>64</v>
      </c>
      <c r="C500" s="4">
        <v>35</v>
      </c>
      <c r="D500" s="8">
        <v>8.4499999999999993</v>
      </c>
      <c r="E500" s="4">
        <v>27</v>
      </c>
      <c r="F500" s="8">
        <v>9.7100000000000009</v>
      </c>
      <c r="G500" s="4">
        <v>8</v>
      </c>
      <c r="H500" s="8">
        <v>6.15</v>
      </c>
      <c r="I500" s="4">
        <v>0</v>
      </c>
    </row>
    <row r="501" spans="1:9" x14ac:dyDescent="0.2">
      <c r="A501" s="2">
        <v>4</v>
      </c>
      <c r="B501" s="1" t="s">
        <v>54</v>
      </c>
      <c r="C501" s="4">
        <v>33</v>
      </c>
      <c r="D501" s="8">
        <v>7.97</v>
      </c>
      <c r="E501" s="4">
        <v>20</v>
      </c>
      <c r="F501" s="8">
        <v>7.19</v>
      </c>
      <c r="G501" s="4">
        <v>13</v>
      </c>
      <c r="H501" s="8">
        <v>10</v>
      </c>
      <c r="I501" s="4">
        <v>0</v>
      </c>
    </row>
    <row r="502" spans="1:9" x14ac:dyDescent="0.2">
      <c r="A502" s="2">
        <v>5</v>
      </c>
      <c r="B502" s="1" t="s">
        <v>68</v>
      </c>
      <c r="C502" s="4">
        <v>30</v>
      </c>
      <c r="D502" s="8">
        <v>7.25</v>
      </c>
      <c r="E502" s="4">
        <v>27</v>
      </c>
      <c r="F502" s="8">
        <v>9.7100000000000009</v>
      </c>
      <c r="G502" s="4">
        <v>3</v>
      </c>
      <c r="H502" s="8">
        <v>2.31</v>
      </c>
      <c r="I502" s="4">
        <v>0</v>
      </c>
    </row>
    <row r="503" spans="1:9" x14ac:dyDescent="0.2">
      <c r="A503" s="2">
        <v>6</v>
      </c>
      <c r="B503" s="1" t="s">
        <v>69</v>
      </c>
      <c r="C503" s="4">
        <v>28</v>
      </c>
      <c r="D503" s="8">
        <v>6.76</v>
      </c>
      <c r="E503" s="4">
        <v>24</v>
      </c>
      <c r="F503" s="8">
        <v>8.6300000000000008</v>
      </c>
      <c r="G503" s="4">
        <v>4</v>
      </c>
      <c r="H503" s="8">
        <v>3.08</v>
      </c>
      <c r="I503" s="4">
        <v>0</v>
      </c>
    </row>
    <row r="504" spans="1:9" x14ac:dyDescent="0.2">
      <c r="A504" s="2">
        <v>7</v>
      </c>
      <c r="B504" s="1" t="s">
        <v>55</v>
      </c>
      <c r="C504" s="4">
        <v>24</v>
      </c>
      <c r="D504" s="8">
        <v>5.8</v>
      </c>
      <c r="E504" s="4">
        <v>23</v>
      </c>
      <c r="F504" s="8">
        <v>8.27</v>
      </c>
      <c r="G504" s="4">
        <v>1</v>
      </c>
      <c r="H504" s="8">
        <v>0.77</v>
      </c>
      <c r="I504" s="4">
        <v>0</v>
      </c>
    </row>
    <row r="505" spans="1:9" x14ac:dyDescent="0.2">
      <c r="A505" s="2">
        <v>8</v>
      </c>
      <c r="B505" s="1" t="s">
        <v>65</v>
      </c>
      <c r="C505" s="4">
        <v>21</v>
      </c>
      <c r="D505" s="8">
        <v>5.07</v>
      </c>
      <c r="E505" s="4">
        <v>14</v>
      </c>
      <c r="F505" s="8">
        <v>5.04</v>
      </c>
      <c r="G505" s="4">
        <v>7</v>
      </c>
      <c r="H505" s="8">
        <v>5.38</v>
      </c>
      <c r="I505" s="4">
        <v>0</v>
      </c>
    </row>
    <row r="506" spans="1:9" x14ac:dyDescent="0.2">
      <c r="A506" s="2">
        <v>9</v>
      </c>
      <c r="B506" s="1" t="s">
        <v>63</v>
      </c>
      <c r="C506" s="4">
        <v>18</v>
      </c>
      <c r="D506" s="8">
        <v>4.3499999999999996</v>
      </c>
      <c r="E506" s="4">
        <v>15</v>
      </c>
      <c r="F506" s="8">
        <v>5.4</v>
      </c>
      <c r="G506" s="4">
        <v>3</v>
      </c>
      <c r="H506" s="8">
        <v>2.31</v>
      </c>
      <c r="I506" s="4">
        <v>0</v>
      </c>
    </row>
    <row r="507" spans="1:9" x14ac:dyDescent="0.2">
      <c r="A507" s="2">
        <v>10</v>
      </c>
      <c r="B507" s="1" t="s">
        <v>79</v>
      </c>
      <c r="C507" s="4">
        <v>17</v>
      </c>
      <c r="D507" s="8">
        <v>4.1100000000000003</v>
      </c>
      <c r="E507" s="4">
        <v>3</v>
      </c>
      <c r="F507" s="8">
        <v>1.08</v>
      </c>
      <c r="G507" s="4">
        <v>14</v>
      </c>
      <c r="H507" s="8">
        <v>10.77</v>
      </c>
      <c r="I507" s="4">
        <v>0</v>
      </c>
    </row>
    <row r="508" spans="1:9" x14ac:dyDescent="0.2">
      <c r="A508" s="2">
        <v>11</v>
      </c>
      <c r="B508" s="1" t="s">
        <v>70</v>
      </c>
      <c r="C508" s="4">
        <v>15</v>
      </c>
      <c r="D508" s="8">
        <v>3.62</v>
      </c>
      <c r="E508" s="4">
        <v>9</v>
      </c>
      <c r="F508" s="8">
        <v>3.24</v>
      </c>
      <c r="G508" s="4">
        <v>1</v>
      </c>
      <c r="H508" s="8">
        <v>0.77</v>
      </c>
      <c r="I508" s="4">
        <v>1</v>
      </c>
    </row>
    <row r="509" spans="1:9" x14ac:dyDescent="0.2">
      <c r="A509" s="2">
        <v>12</v>
      </c>
      <c r="B509" s="1" t="s">
        <v>56</v>
      </c>
      <c r="C509" s="4">
        <v>13</v>
      </c>
      <c r="D509" s="8">
        <v>3.14</v>
      </c>
      <c r="E509" s="4">
        <v>9</v>
      </c>
      <c r="F509" s="8">
        <v>3.24</v>
      </c>
      <c r="G509" s="4">
        <v>4</v>
      </c>
      <c r="H509" s="8">
        <v>3.08</v>
      </c>
      <c r="I509" s="4">
        <v>0</v>
      </c>
    </row>
    <row r="510" spans="1:9" x14ac:dyDescent="0.2">
      <c r="A510" s="2">
        <v>13</v>
      </c>
      <c r="B510" s="1" t="s">
        <v>80</v>
      </c>
      <c r="C510" s="4">
        <v>9</v>
      </c>
      <c r="D510" s="8">
        <v>2.17</v>
      </c>
      <c r="E510" s="4">
        <v>9</v>
      </c>
      <c r="F510" s="8">
        <v>3.24</v>
      </c>
      <c r="G510" s="4">
        <v>0</v>
      </c>
      <c r="H510" s="8">
        <v>0</v>
      </c>
      <c r="I510" s="4">
        <v>0</v>
      </c>
    </row>
    <row r="511" spans="1:9" x14ac:dyDescent="0.2">
      <c r="A511" s="2">
        <v>13</v>
      </c>
      <c r="B511" s="1" t="s">
        <v>71</v>
      </c>
      <c r="C511" s="4">
        <v>9</v>
      </c>
      <c r="D511" s="8">
        <v>2.17</v>
      </c>
      <c r="E511" s="4">
        <v>8</v>
      </c>
      <c r="F511" s="8">
        <v>2.88</v>
      </c>
      <c r="G511" s="4">
        <v>1</v>
      </c>
      <c r="H511" s="8">
        <v>0.77</v>
      </c>
      <c r="I511" s="4">
        <v>0</v>
      </c>
    </row>
    <row r="512" spans="1:9" x14ac:dyDescent="0.2">
      <c r="A512" s="2">
        <v>15</v>
      </c>
      <c r="B512" s="1" t="s">
        <v>61</v>
      </c>
      <c r="C512" s="4">
        <v>7</v>
      </c>
      <c r="D512" s="8">
        <v>1.69</v>
      </c>
      <c r="E512" s="4">
        <v>7</v>
      </c>
      <c r="F512" s="8">
        <v>2.52</v>
      </c>
      <c r="G512" s="4">
        <v>0</v>
      </c>
      <c r="H512" s="8">
        <v>0</v>
      </c>
      <c r="I512" s="4">
        <v>0</v>
      </c>
    </row>
    <row r="513" spans="1:9" x14ac:dyDescent="0.2">
      <c r="A513" s="2">
        <v>15</v>
      </c>
      <c r="B513" s="1" t="s">
        <v>89</v>
      </c>
      <c r="C513" s="4">
        <v>7</v>
      </c>
      <c r="D513" s="8">
        <v>1.69</v>
      </c>
      <c r="E513" s="4">
        <v>5</v>
      </c>
      <c r="F513" s="8">
        <v>1.8</v>
      </c>
      <c r="G513" s="4">
        <v>2</v>
      </c>
      <c r="H513" s="8">
        <v>1.54</v>
      </c>
      <c r="I513" s="4">
        <v>0</v>
      </c>
    </row>
    <row r="514" spans="1:9" x14ac:dyDescent="0.2">
      <c r="A514" s="2">
        <v>17</v>
      </c>
      <c r="B514" s="1" t="s">
        <v>60</v>
      </c>
      <c r="C514" s="4">
        <v>5</v>
      </c>
      <c r="D514" s="8">
        <v>1.21</v>
      </c>
      <c r="E514" s="4">
        <v>0</v>
      </c>
      <c r="F514" s="8">
        <v>0</v>
      </c>
      <c r="G514" s="4">
        <v>5</v>
      </c>
      <c r="H514" s="8">
        <v>3.85</v>
      </c>
      <c r="I514" s="4">
        <v>0</v>
      </c>
    </row>
    <row r="515" spans="1:9" x14ac:dyDescent="0.2">
      <c r="A515" s="2">
        <v>17</v>
      </c>
      <c r="B515" s="1" t="s">
        <v>66</v>
      </c>
      <c r="C515" s="4">
        <v>5</v>
      </c>
      <c r="D515" s="8">
        <v>1.21</v>
      </c>
      <c r="E515" s="4">
        <v>3</v>
      </c>
      <c r="F515" s="8">
        <v>1.08</v>
      </c>
      <c r="G515" s="4">
        <v>2</v>
      </c>
      <c r="H515" s="8">
        <v>1.54</v>
      </c>
      <c r="I515" s="4">
        <v>0</v>
      </c>
    </row>
    <row r="516" spans="1:9" x14ac:dyDescent="0.2">
      <c r="A516" s="2">
        <v>17</v>
      </c>
      <c r="B516" s="1" t="s">
        <v>67</v>
      </c>
      <c r="C516" s="4">
        <v>5</v>
      </c>
      <c r="D516" s="8">
        <v>1.21</v>
      </c>
      <c r="E516" s="4">
        <v>4</v>
      </c>
      <c r="F516" s="8">
        <v>1.44</v>
      </c>
      <c r="G516" s="4">
        <v>1</v>
      </c>
      <c r="H516" s="8">
        <v>0.77</v>
      </c>
      <c r="I516" s="4">
        <v>0</v>
      </c>
    </row>
    <row r="517" spans="1:9" x14ac:dyDescent="0.2">
      <c r="A517" s="2">
        <v>20</v>
      </c>
      <c r="B517" s="1" t="s">
        <v>86</v>
      </c>
      <c r="C517" s="4">
        <v>4</v>
      </c>
      <c r="D517" s="8">
        <v>0.97</v>
      </c>
      <c r="E517" s="4">
        <v>4</v>
      </c>
      <c r="F517" s="8">
        <v>1.44</v>
      </c>
      <c r="G517" s="4">
        <v>0</v>
      </c>
      <c r="H517" s="8">
        <v>0</v>
      </c>
      <c r="I517" s="4">
        <v>0</v>
      </c>
    </row>
    <row r="518" spans="1:9" x14ac:dyDescent="0.2">
      <c r="A518" s="2">
        <v>20</v>
      </c>
      <c r="B518" s="1" t="s">
        <v>81</v>
      </c>
      <c r="C518" s="4">
        <v>4</v>
      </c>
      <c r="D518" s="8">
        <v>0.97</v>
      </c>
      <c r="E518" s="4">
        <v>3</v>
      </c>
      <c r="F518" s="8">
        <v>1.08</v>
      </c>
      <c r="G518" s="4">
        <v>1</v>
      </c>
      <c r="H518" s="8">
        <v>0.77</v>
      </c>
      <c r="I518" s="4">
        <v>0</v>
      </c>
    </row>
    <row r="519" spans="1:9" x14ac:dyDescent="0.2">
      <c r="A519" s="2">
        <v>20</v>
      </c>
      <c r="B519" s="1" t="s">
        <v>91</v>
      </c>
      <c r="C519" s="4">
        <v>4</v>
      </c>
      <c r="D519" s="8">
        <v>0.97</v>
      </c>
      <c r="E519" s="4">
        <v>0</v>
      </c>
      <c r="F519" s="8">
        <v>0</v>
      </c>
      <c r="G519" s="4">
        <v>4</v>
      </c>
      <c r="H519" s="8">
        <v>3.08</v>
      </c>
      <c r="I519" s="4">
        <v>0</v>
      </c>
    </row>
    <row r="520" spans="1:9" x14ac:dyDescent="0.2">
      <c r="A520" s="2">
        <v>20</v>
      </c>
      <c r="B520" s="1" t="s">
        <v>95</v>
      </c>
      <c r="C520" s="4">
        <v>4</v>
      </c>
      <c r="D520" s="8">
        <v>0.97</v>
      </c>
      <c r="E520" s="4">
        <v>1</v>
      </c>
      <c r="F520" s="8">
        <v>0.36</v>
      </c>
      <c r="G520" s="4">
        <v>3</v>
      </c>
      <c r="H520" s="8">
        <v>2.31</v>
      </c>
      <c r="I520" s="4">
        <v>0</v>
      </c>
    </row>
    <row r="521" spans="1:9" x14ac:dyDescent="0.2">
      <c r="A521" s="1"/>
      <c r="C521" s="4"/>
      <c r="D521" s="8"/>
      <c r="E521" s="4"/>
      <c r="F521" s="8"/>
      <c r="G521" s="4"/>
      <c r="H521" s="8"/>
      <c r="I521" s="4"/>
    </row>
    <row r="522" spans="1:9" x14ac:dyDescent="0.2">
      <c r="A522" s="1" t="s">
        <v>22</v>
      </c>
      <c r="C522" s="4"/>
      <c r="D522" s="8"/>
      <c r="E522" s="4"/>
      <c r="F522" s="8"/>
      <c r="G522" s="4"/>
      <c r="H522" s="8"/>
      <c r="I522" s="4"/>
    </row>
    <row r="523" spans="1:9" x14ac:dyDescent="0.2">
      <c r="A523" s="2">
        <v>1</v>
      </c>
      <c r="B523" s="1" t="s">
        <v>54</v>
      </c>
      <c r="C523" s="4">
        <v>64</v>
      </c>
      <c r="D523" s="8">
        <v>22.3</v>
      </c>
      <c r="E523" s="4">
        <v>40</v>
      </c>
      <c r="F523" s="8">
        <v>18.260000000000002</v>
      </c>
      <c r="G523" s="4">
        <v>24</v>
      </c>
      <c r="H523" s="8">
        <v>35.82</v>
      </c>
      <c r="I523" s="4">
        <v>0</v>
      </c>
    </row>
    <row r="524" spans="1:9" x14ac:dyDescent="0.2">
      <c r="A524" s="2">
        <v>2</v>
      </c>
      <c r="B524" s="1" t="s">
        <v>69</v>
      </c>
      <c r="C524" s="4">
        <v>28</v>
      </c>
      <c r="D524" s="8">
        <v>9.76</v>
      </c>
      <c r="E524" s="4">
        <v>27</v>
      </c>
      <c r="F524" s="8">
        <v>12.33</v>
      </c>
      <c r="G524" s="4">
        <v>1</v>
      </c>
      <c r="H524" s="8">
        <v>1.49</v>
      </c>
      <c r="I524" s="4">
        <v>0</v>
      </c>
    </row>
    <row r="525" spans="1:9" x14ac:dyDescent="0.2">
      <c r="A525" s="2">
        <v>3</v>
      </c>
      <c r="B525" s="1" t="s">
        <v>55</v>
      </c>
      <c r="C525" s="4">
        <v>27</v>
      </c>
      <c r="D525" s="8">
        <v>9.41</v>
      </c>
      <c r="E525" s="4">
        <v>22</v>
      </c>
      <c r="F525" s="8">
        <v>10.050000000000001</v>
      </c>
      <c r="G525" s="4">
        <v>5</v>
      </c>
      <c r="H525" s="8">
        <v>7.46</v>
      </c>
      <c r="I525" s="4">
        <v>0</v>
      </c>
    </row>
    <row r="526" spans="1:9" x14ac:dyDescent="0.2">
      <c r="A526" s="2">
        <v>4</v>
      </c>
      <c r="B526" s="1" t="s">
        <v>68</v>
      </c>
      <c r="C526" s="4">
        <v>26</v>
      </c>
      <c r="D526" s="8">
        <v>9.06</v>
      </c>
      <c r="E526" s="4">
        <v>24</v>
      </c>
      <c r="F526" s="8">
        <v>10.96</v>
      </c>
      <c r="G526" s="4">
        <v>2</v>
      </c>
      <c r="H526" s="8">
        <v>2.99</v>
      </c>
      <c r="I526" s="4">
        <v>0</v>
      </c>
    </row>
    <row r="527" spans="1:9" x14ac:dyDescent="0.2">
      <c r="A527" s="2">
        <v>5</v>
      </c>
      <c r="B527" s="1" t="s">
        <v>62</v>
      </c>
      <c r="C527" s="4">
        <v>24</v>
      </c>
      <c r="D527" s="8">
        <v>8.36</v>
      </c>
      <c r="E527" s="4">
        <v>23</v>
      </c>
      <c r="F527" s="8">
        <v>10.5</v>
      </c>
      <c r="G527" s="4">
        <v>1</v>
      </c>
      <c r="H527" s="8">
        <v>1.49</v>
      </c>
      <c r="I527" s="4">
        <v>0</v>
      </c>
    </row>
    <row r="528" spans="1:9" x14ac:dyDescent="0.2">
      <c r="A528" s="2">
        <v>6</v>
      </c>
      <c r="B528" s="1" t="s">
        <v>64</v>
      </c>
      <c r="C528" s="4">
        <v>17</v>
      </c>
      <c r="D528" s="8">
        <v>5.92</v>
      </c>
      <c r="E528" s="4">
        <v>13</v>
      </c>
      <c r="F528" s="8">
        <v>5.94</v>
      </c>
      <c r="G528" s="4">
        <v>4</v>
      </c>
      <c r="H528" s="8">
        <v>5.97</v>
      </c>
      <c r="I528" s="4">
        <v>0</v>
      </c>
    </row>
    <row r="529" spans="1:9" x14ac:dyDescent="0.2">
      <c r="A529" s="2">
        <v>7</v>
      </c>
      <c r="B529" s="1" t="s">
        <v>70</v>
      </c>
      <c r="C529" s="4">
        <v>14</v>
      </c>
      <c r="D529" s="8">
        <v>4.88</v>
      </c>
      <c r="E529" s="4">
        <v>14</v>
      </c>
      <c r="F529" s="8">
        <v>6.39</v>
      </c>
      <c r="G529" s="4">
        <v>0</v>
      </c>
      <c r="H529" s="8">
        <v>0</v>
      </c>
      <c r="I529" s="4">
        <v>0</v>
      </c>
    </row>
    <row r="530" spans="1:9" x14ac:dyDescent="0.2">
      <c r="A530" s="2">
        <v>8</v>
      </c>
      <c r="B530" s="1" t="s">
        <v>63</v>
      </c>
      <c r="C530" s="4">
        <v>13</v>
      </c>
      <c r="D530" s="8">
        <v>4.53</v>
      </c>
      <c r="E530" s="4">
        <v>13</v>
      </c>
      <c r="F530" s="8">
        <v>5.94</v>
      </c>
      <c r="G530" s="4">
        <v>0</v>
      </c>
      <c r="H530" s="8">
        <v>0</v>
      </c>
      <c r="I530" s="4">
        <v>0</v>
      </c>
    </row>
    <row r="531" spans="1:9" x14ac:dyDescent="0.2">
      <c r="A531" s="2">
        <v>9</v>
      </c>
      <c r="B531" s="1" t="s">
        <v>56</v>
      </c>
      <c r="C531" s="4">
        <v>11</v>
      </c>
      <c r="D531" s="8">
        <v>3.83</v>
      </c>
      <c r="E531" s="4">
        <v>9</v>
      </c>
      <c r="F531" s="8">
        <v>4.1100000000000003</v>
      </c>
      <c r="G531" s="4">
        <v>2</v>
      </c>
      <c r="H531" s="8">
        <v>2.99</v>
      </c>
      <c r="I531" s="4">
        <v>0</v>
      </c>
    </row>
    <row r="532" spans="1:9" x14ac:dyDescent="0.2">
      <c r="A532" s="2">
        <v>10</v>
      </c>
      <c r="B532" s="1" t="s">
        <v>71</v>
      </c>
      <c r="C532" s="4">
        <v>6</v>
      </c>
      <c r="D532" s="8">
        <v>2.09</v>
      </c>
      <c r="E532" s="4">
        <v>5</v>
      </c>
      <c r="F532" s="8">
        <v>2.2799999999999998</v>
      </c>
      <c r="G532" s="4">
        <v>1</v>
      </c>
      <c r="H532" s="8">
        <v>1.49</v>
      </c>
      <c r="I532" s="4">
        <v>0</v>
      </c>
    </row>
    <row r="533" spans="1:9" x14ac:dyDescent="0.2">
      <c r="A533" s="2">
        <v>11</v>
      </c>
      <c r="B533" s="1" t="s">
        <v>67</v>
      </c>
      <c r="C533" s="4">
        <v>5</v>
      </c>
      <c r="D533" s="8">
        <v>1.74</v>
      </c>
      <c r="E533" s="4">
        <v>2</v>
      </c>
      <c r="F533" s="8">
        <v>0.91</v>
      </c>
      <c r="G533" s="4">
        <v>2</v>
      </c>
      <c r="H533" s="8">
        <v>2.99</v>
      </c>
      <c r="I533" s="4">
        <v>0</v>
      </c>
    </row>
    <row r="534" spans="1:9" x14ac:dyDescent="0.2">
      <c r="A534" s="2">
        <v>12</v>
      </c>
      <c r="B534" s="1" t="s">
        <v>57</v>
      </c>
      <c r="C534" s="4">
        <v>4</v>
      </c>
      <c r="D534" s="8">
        <v>1.39</v>
      </c>
      <c r="E534" s="4">
        <v>1</v>
      </c>
      <c r="F534" s="8">
        <v>0.46</v>
      </c>
      <c r="G534" s="4">
        <v>3</v>
      </c>
      <c r="H534" s="8">
        <v>4.4800000000000004</v>
      </c>
      <c r="I534" s="4">
        <v>0</v>
      </c>
    </row>
    <row r="535" spans="1:9" x14ac:dyDescent="0.2">
      <c r="A535" s="2">
        <v>12</v>
      </c>
      <c r="B535" s="1" t="s">
        <v>87</v>
      </c>
      <c r="C535" s="4">
        <v>4</v>
      </c>
      <c r="D535" s="8">
        <v>1.39</v>
      </c>
      <c r="E535" s="4">
        <v>2</v>
      </c>
      <c r="F535" s="8">
        <v>0.91</v>
      </c>
      <c r="G535" s="4">
        <v>2</v>
      </c>
      <c r="H535" s="8">
        <v>2.99</v>
      </c>
      <c r="I535" s="4">
        <v>0</v>
      </c>
    </row>
    <row r="536" spans="1:9" x14ac:dyDescent="0.2">
      <c r="A536" s="2">
        <v>12</v>
      </c>
      <c r="B536" s="1" t="s">
        <v>100</v>
      </c>
      <c r="C536" s="4">
        <v>4</v>
      </c>
      <c r="D536" s="8">
        <v>1.39</v>
      </c>
      <c r="E536" s="4">
        <v>2</v>
      </c>
      <c r="F536" s="8">
        <v>0.91</v>
      </c>
      <c r="G536" s="4">
        <v>2</v>
      </c>
      <c r="H536" s="8">
        <v>2.99</v>
      </c>
      <c r="I536" s="4">
        <v>0</v>
      </c>
    </row>
    <row r="537" spans="1:9" x14ac:dyDescent="0.2">
      <c r="A537" s="2">
        <v>12</v>
      </c>
      <c r="B537" s="1" t="s">
        <v>65</v>
      </c>
      <c r="C537" s="4">
        <v>4</v>
      </c>
      <c r="D537" s="8">
        <v>1.39</v>
      </c>
      <c r="E537" s="4">
        <v>3</v>
      </c>
      <c r="F537" s="8">
        <v>1.37</v>
      </c>
      <c r="G537" s="4">
        <v>1</v>
      </c>
      <c r="H537" s="8">
        <v>1.49</v>
      </c>
      <c r="I537" s="4">
        <v>0</v>
      </c>
    </row>
    <row r="538" spans="1:9" x14ac:dyDescent="0.2">
      <c r="A538" s="2">
        <v>12</v>
      </c>
      <c r="B538" s="1" t="s">
        <v>81</v>
      </c>
      <c r="C538" s="4">
        <v>4</v>
      </c>
      <c r="D538" s="8">
        <v>1.39</v>
      </c>
      <c r="E538" s="4">
        <v>3</v>
      </c>
      <c r="F538" s="8">
        <v>1.37</v>
      </c>
      <c r="G538" s="4">
        <v>1</v>
      </c>
      <c r="H538" s="8">
        <v>1.49</v>
      </c>
      <c r="I538" s="4">
        <v>0</v>
      </c>
    </row>
    <row r="539" spans="1:9" x14ac:dyDescent="0.2">
      <c r="A539" s="2">
        <v>12</v>
      </c>
      <c r="B539" s="1" t="s">
        <v>72</v>
      </c>
      <c r="C539" s="4">
        <v>4</v>
      </c>
      <c r="D539" s="8">
        <v>1.39</v>
      </c>
      <c r="E539" s="4">
        <v>0</v>
      </c>
      <c r="F539" s="8">
        <v>0</v>
      </c>
      <c r="G539" s="4">
        <v>4</v>
      </c>
      <c r="H539" s="8">
        <v>5.97</v>
      </c>
      <c r="I539" s="4">
        <v>0</v>
      </c>
    </row>
    <row r="540" spans="1:9" x14ac:dyDescent="0.2">
      <c r="A540" s="2">
        <v>18</v>
      </c>
      <c r="B540" s="1" t="s">
        <v>58</v>
      </c>
      <c r="C540" s="4">
        <v>2</v>
      </c>
      <c r="D540" s="8">
        <v>0.7</v>
      </c>
      <c r="E540" s="4">
        <v>1</v>
      </c>
      <c r="F540" s="8">
        <v>0.46</v>
      </c>
      <c r="G540" s="4">
        <v>1</v>
      </c>
      <c r="H540" s="8">
        <v>1.49</v>
      </c>
      <c r="I540" s="4">
        <v>0</v>
      </c>
    </row>
    <row r="541" spans="1:9" x14ac:dyDescent="0.2">
      <c r="A541" s="2">
        <v>18</v>
      </c>
      <c r="B541" s="1" t="s">
        <v>99</v>
      </c>
      <c r="C541" s="4">
        <v>2</v>
      </c>
      <c r="D541" s="8">
        <v>0.7</v>
      </c>
      <c r="E541" s="4">
        <v>0</v>
      </c>
      <c r="F541" s="8">
        <v>0</v>
      </c>
      <c r="G541" s="4">
        <v>2</v>
      </c>
      <c r="H541" s="8">
        <v>2.99</v>
      </c>
      <c r="I541" s="4">
        <v>0</v>
      </c>
    </row>
    <row r="542" spans="1:9" x14ac:dyDescent="0.2">
      <c r="A542" s="2">
        <v>18</v>
      </c>
      <c r="B542" s="1" t="s">
        <v>79</v>
      </c>
      <c r="C542" s="4">
        <v>2</v>
      </c>
      <c r="D542" s="8">
        <v>0.7</v>
      </c>
      <c r="E542" s="4">
        <v>0</v>
      </c>
      <c r="F542" s="8">
        <v>0</v>
      </c>
      <c r="G542" s="4">
        <v>2</v>
      </c>
      <c r="H542" s="8">
        <v>2.99</v>
      </c>
      <c r="I542" s="4">
        <v>0</v>
      </c>
    </row>
    <row r="543" spans="1:9" x14ac:dyDescent="0.2">
      <c r="A543" s="2">
        <v>18</v>
      </c>
      <c r="B543" s="1" t="s">
        <v>61</v>
      </c>
      <c r="C543" s="4">
        <v>2</v>
      </c>
      <c r="D543" s="8">
        <v>0.7</v>
      </c>
      <c r="E543" s="4">
        <v>2</v>
      </c>
      <c r="F543" s="8">
        <v>0.91</v>
      </c>
      <c r="G543" s="4">
        <v>0</v>
      </c>
      <c r="H543" s="8">
        <v>0</v>
      </c>
      <c r="I543" s="4">
        <v>0</v>
      </c>
    </row>
    <row r="544" spans="1:9" x14ac:dyDescent="0.2">
      <c r="A544" s="2">
        <v>18</v>
      </c>
      <c r="B544" s="1" t="s">
        <v>91</v>
      </c>
      <c r="C544" s="4">
        <v>2</v>
      </c>
      <c r="D544" s="8">
        <v>0.7</v>
      </c>
      <c r="E544" s="4">
        <v>2</v>
      </c>
      <c r="F544" s="8">
        <v>0.91</v>
      </c>
      <c r="G544" s="4">
        <v>0</v>
      </c>
      <c r="H544" s="8">
        <v>0</v>
      </c>
      <c r="I544" s="4">
        <v>0</v>
      </c>
    </row>
    <row r="545" spans="1:9" x14ac:dyDescent="0.2">
      <c r="A545" s="2">
        <v>18</v>
      </c>
      <c r="B545" s="1" t="s">
        <v>73</v>
      </c>
      <c r="C545" s="4">
        <v>2</v>
      </c>
      <c r="D545" s="8">
        <v>0.7</v>
      </c>
      <c r="E545" s="4">
        <v>2</v>
      </c>
      <c r="F545" s="8">
        <v>0.91</v>
      </c>
      <c r="G545" s="4">
        <v>0</v>
      </c>
      <c r="H545" s="8">
        <v>0</v>
      </c>
      <c r="I545" s="4">
        <v>0</v>
      </c>
    </row>
    <row r="546" spans="1:9" x14ac:dyDescent="0.2">
      <c r="A546" s="1"/>
      <c r="C546" s="4"/>
      <c r="D546" s="8"/>
      <c r="E546" s="4"/>
      <c r="F546" s="8"/>
      <c r="G546" s="4"/>
      <c r="H546" s="8"/>
      <c r="I546" s="4"/>
    </row>
    <row r="547" spans="1:9" x14ac:dyDescent="0.2">
      <c r="A547" s="1" t="s">
        <v>23</v>
      </c>
      <c r="C547" s="4"/>
      <c r="D547" s="8"/>
      <c r="E547" s="4"/>
      <c r="F547" s="8"/>
      <c r="G547" s="4"/>
      <c r="H547" s="8"/>
      <c r="I547" s="4"/>
    </row>
    <row r="548" spans="1:9" x14ac:dyDescent="0.2">
      <c r="A548" s="2">
        <v>1</v>
      </c>
      <c r="B548" s="1" t="s">
        <v>68</v>
      </c>
      <c r="C548" s="4">
        <v>104</v>
      </c>
      <c r="D548" s="8">
        <v>16.61</v>
      </c>
      <c r="E548" s="4">
        <v>95</v>
      </c>
      <c r="F548" s="8">
        <v>23.06</v>
      </c>
      <c r="G548" s="4">
        <v>9</v>
      </c>
      <c r="H548" s="8">
        <v>4.5</v>
      </c>
      <c r="I548" s="4">
        <v>0</v>
      </c>
    </row>
    <row r="549" spans="1:9" x14ac:dyDescent="0.2">
      <c r="A549" s="2">
        <v>2</v>
      </c>
      <c r="B549" s="1" t="s">
        <v>81</v>
      </c>
      <c r="C549" s="4">
        <v>56</v>
      </c>
      <c r="D549" s="8">
        <v>8.9499999999999993</v>
      </c>
      <c r="E549" s="4">
        <v>41</v>
      </c>
      <c r="F549" s="8">
        <v>9.9499999999999993</v>
      </c>
      <c r="G549" s="4">
        <v>15</v>
      </c>
      <c r="H549" s="8">
        <v>7.5</v>
      </c>
      <c r="I549" s="4">
        <v>0</v>
      </c>
    </row>
    <row r="550" spans="1:9" x14ac:dyDescent="0.2">
      <c r="A550" s="2">
        <v>3</v>
      </c>
      <c r="B550" s="1" t="s">
        <v>69</v>
      </c>
      <c r="C550" s="4">
        <v>52</v>
      </c>
      <c r="D550" s="8">
        <v>8.31</v>
      </c>
      <c r="E550" s="4">
        <v>48</v>
      </c>
      <c r="F550" s="8">
        <v>11.65</v>
      </c>
      <c r="G550" s="4">
        <v>4</v>
      </c>
      <c r="H550" s="8">
        <v>2</v>
      </c>
      <c r="I550" s="4">
        <v>0</v>
      </c>
    </row>
    <row r="551" spans="1:9" x14ac:dyDescent="0.2">
      <c r="A551" s="2">
        <v>4</v>
      </c>
      <c r="B551" s="1" t="s">
        <v>64</v>
      </c>
      <c r="C551" s="4">
        <v>46</v>
      </c>
      <c r="D551" s="8">
        <v>7.35</v>
      </c>
      <c r="E551" s="4">
        <v>33</v>
      </c>
      <c r="F551" s="8">
        <v>8.01</v>
      </c>
      <c r="G551" s="4">
        <v>13</v>
      </c>
      <c r="H551" s="8">
        <v>6.5</v>
      </c>
      <c r="I551" s="4">
        <v>0</v>
      </c>
    </row>
    <row r="552" spans="1:9" x14ac:dyDescent="0.2">
      <c r="A552" s="2">
        <v>5</v>
      </c>
      <c r="B552" s="1" t="s">
        <v>54</v>
      </c>
      <c r="C552" s="4">
        <v>44</v>
      </c>
      <c r="D552" s="8">
        <v>7.03</v>
      </c>
      <c r="E552" s="4">
        <v>20</v>
      </c>
      <c r="F552" s="8">
        <v>4.8499999999999996</v>
      </c>
      <c r="G552" s="4">
        <v>24</v>
      </c>
      <c r="H552" s="8">
        <v>12</v>
      </c>
      <c r="I552" s="4">
        <v>0</v>
      </c>
    </row>
    <row r="553" spans="1:9" x14ac:dyDescent="0.2">
      <c r="A553" s="2">
        <v>6</v>
      </c>
      <c r="B553" s="1" t="s">
        <v>62</v>
      </c>
      <c r="C553" s="4">
        <v>42</v>
      </c>
      <c r="D553" s="8">
        <v>6.71</v>
      </c>
      <c r="E553" s="4">
        <v>23</v>
      </c>
      <c r="F553" s="8">
        <v>5.58</v>
      </c>
      <c r="G553" s="4">
        <v>19</v>
      </c>
      <c r="H553" s="8">
        <v>9.5</v>
      </c>
      <c r="I553" s="4">
        <v>0</v>
      </c>
    </row>
    <row r="554" spans="1:9" x14ac:dyDescent="0.2">
      <c r="A554" s="2">
        <v>7</v>
      </c>
      <c r="B554" s="1" t="s">
        <v>55</v>
      </c>
      <c r="C554" s="4">
        <v>32</v>
      </c>
      <c r="D554" s="8">
        <v>5.1100000000000003</v>
      </c>
      <c r="E554" s="4">
        <v>25</v>
      </c>
      <c r="F554" s="8">
        <v>6.07</v>
      </c>
      <c r="G554" s="4">
        <v>7</v>
      </c>
      <c r="H554" s="8">
        <v>3.5</v>
      </c>
      <c r="I554" s="4">
        <v>0</v>
      </c>
    </row>
    <row r="555" spans="1:9" x14ac:dyDescent="0.2">
      <c r="A555" s="2">
        <v>8</v>
      </c>
      <c r="B555" s="1" t="s">
        <v>56</v>
      </c>
      <c r="C555" s="4">
        <v>20</v>
      </c>
      <c r="D555" s="8">
        <v>3.19</v>
      </c>
      <c r="E555" s="4">
        <v>10</v>
      </c>
      <c r="F555" s="8">
        <v>2.4300000000000002</v>
      </c>
      <c r="G555" s="4">
        <v>10</v>
      </c>
      <c r="H555" s="8">
        <v>5</v>
      </c>
      <c r="I555" s="4">
        <v>0</v>
      </c>
    </row>
    <row r="556" spans="1:9" x14ac:dyDescent="0.2">
      <c r="A556" s="2">
        <v>9</v>
      </c>
      <c r="B556" s="1" t="s">
        <v>57</v>
      </c>
      <c r="C556" s="4">
        <v>17</v>
      </c>
      <c r="D556" s="8">
        <v>2.72</v>
      </c>
      <c r="E556" s="4">
        <v>5</v>
      </c>
      <c r="F556" s="8">
        <v>1.21</v>
      </c>
      <c r="G556" s="4">
        <v>12</v>
      </c>
      <c r="H556" s="8">
        <v>6</v>
      </c>
      <c r="I556" s="4">
        <v>0</v>
      </c>
    </row>
    <row r="557" spans="1:9" x14ac:dyDescent="0.2">
      <c r="A557" s="2">
        <v>9</v>
      </c>
      <c r="B557" s="1" t="s">
        <v>67</v>
      </c>
      <c r="C557" s="4">
        <v>17</v>
      </c>
      <c r="D557" s="8">
        <v>2.72</v>
      </c>
      <c r="E557" s="4">
        <v>7</v>
      </c>
      <c r="F557" s="8">
        <v>1.7</v>
      </c>
      <c r="G557" s="4">
        <v>10</v>
      </c>
      <c r="H557" s="8">
        <v>5</v>
      </c>
      <c r="I557" s="4">
        <v>0</v>
      </c>
    </row>
    <row r="558" spans="1:9" x14ac:dyDescent="0.2">
      <c r="A558" s="2">
        <v>9</v>
      </c>
      <c r="B558" s="1" t="s">
        <v>71</v>
      </c>
      <c r="C558" s="4">
        <v>17</v>
      </c>
      <c r="D558" s="8">
        <v>2.72</v>
      </c>
      <c r="E558" s="4">
        <v>16</v>
      </c>
      <c r="F558" s="8">
        <v>3.88</v>
      </c>
      <c r="G558" s="4">
        <v>1</v>
      </c>
      <c r="H558" s="8">
        <v>0.5</v>
      </c>
      <c r="I558" s="4">
        <v>0</v>
      </c>
    </row>
    <row r="559" spans="1:9" x14ac:dyDescent="0.2">
      <c r="A559" s="2">
        <v>12</v>
      </c>
      <c r="B559" s="1" t="s">
        <v>65</v>
      </c>
      <c r="C559" s="4">
        <v>15</v>
      </c>
      <c r="D559" s="8">
        <v>2.4</v>
      </c>
      <c r="E559" s="4">
        <v>9</v>
      </c>
      <c r="F559" s="8">
        <v>2.1800000000000002</v>
      </c>
      <c r="G559" s="4">
        <v>5</v>
      </c>
      <c r="H559" s="8">
        <v>2.5</v>
      </c>
      <c r="I559" s="4">
        <v>1</v>
      </c>
    </row>
    <row r="560" spans="1:9" x14ac:dyDescent="0.2">
      <c r="A560" s="2">
        <v>13</v>
      </c>
      <c r="B560" s="1" t="s">
        <v>80</v>
      </c>
      <c r="C560" s="4">
        <v>14</v>
      </c>
      <c r="D560" s="8">
        <v>2.2400000000000002</v>
      </c>
      <c r="E560" s="4">
        <v>8</v>
      </c>
      <c r="F560" s="8">
        <v>1.94</v>
      </c>
      <c r="G560" s="4">
        <v>5</v>
      </c>
      <c r="H560" s="8">
        <v>2.5</v>
      </c>
      <c r="I560" s="4">
        <v>0</v>
      </c>
    </row>
    <row r="561" spans="1:9" x14ac:dyDescent="0.2">
      <c r="A561" s="2">
        <v>14</v>
      </c>
      <c r="B561" s="1" t="s">
        <v>61</v>
      </c>
      <c r="C561" s="4">
        <v>13</v>
      </c>
      <c r="D561" s="8">
        <v>2.08</v>
      </c>
      <c r="E561" s="4">
        <v>12</v>
      </c>
      <c r="F561" s="8">
        <v>2.91</v>
      </c>
      <c r="G561" s="4">
        <v>1</v>
      </c>
      <c r="H561" s="8">
        <v>0.5</v>
      </c>
      <c r="I561" s="4">
        <v>0</v>
      </c>
    </row>
    <row r="562" spans="1:9" x14ac:dyDescent="0.2">
      <c r="A562" s="2">
        <v>14</v>
      </c>
      <c r="B562" s="1" t="s">
        <v>63</v>
      </c>
      <c r="C562" s="4">
        <v>13</v>
      </c>
      <c r="D562" s="8">
        <v>2.08</v>
      </c>
      <c r="E562" s="4">
        <v>10</v>
      </c>
      <c r="F562" s="8">
        <v>2.4300000000000002</v>
      </c>
      <c r="G562" s="4">
        <v>3</v>
      </c>
      <c r="H562" s="8">
        <v>1.5</v>
      </c>
      <c r="I562" s="4">
        <v>0</v>
      </c>
    </row>
    <row r="563" spans="1:9" x14ac:dyDescent="0.2">
      <c r="A563" s="2">
        <v>14</v>
      </c>
      <c r="B563" s="1" t="s">
        <v>70</v>
      </c>
      <c r="C563" s="4">
        <v>13</v>
      </c>
      <c r="D563" s="8">
        <v>2.08</v>
      </c>
      <c r="E563" s="4">
        <v>10</v>
      </c>
      <c r="F563" s="8">
        <v>2.4300000000000002</v>
      </c>
      <c r="G563" s="4">
        <v>0</v>
      </c>
      <c r="H563" s="8">
        <v>0</v>
      </c>
      <c r="I563" s="4">
        <v>0</v>
      </c>
    </row>
    <row r="564" spans="1:9" x14ac:dyDescent="0.2">
      <c r="A564" s="2">
        <v>17</v>
      </c>
      <c r="B564" s="1" t="s">
        <v>79</v>
      </c>
      <c r="C564" s="4">
        <v>11</v>
      </c>
      <c r="D564" s="8">
        <v>1.76</v>
      </c>
      <c r="E564" s="4">
        <v>5</v>
      </c>
      <c r="F564" s="8">
        <v>1.21</v>
      </c>
      <c r="G564" s="4">
        <v>6</v>
      </c>
      <c r="H564" s="8">
        <v>3</v>
      </c>
      <c r="I564" s="4">
        <v>0</v>
      </c>
    </row>
    <row r="565" spans="1:9" x14ac:dyDescent="0.2">
      <c r="A565" s="2">
        <v>18</v>
      </c>
      <c r="B565" s="1" t="s">
        <v>72</v>
      </c>
      <c r="C565" s="4">
        <v>10</v>
      </c>
      <c r="D565" s="8">
        <v>1.6</v>
      </c>
      <c r="E565" s="4">
        <v>0</v>
      </c>
      <c r="F565" s="8">
        <v>0</v>
      </c>
      <c r="G565" s="4">
        <v>7</v>
      </c>
      <c r="H565" s="8">
        <v>3.5</v>
      </c>
      <c r="I565" s="4">
        <v>0</v>
      </c>
    </row>
    <row r="566" spans="1:9" x14ac:dyDescent="0.2">
      <c r="A566" s="2">
        <v>19</v>
      </c>
      <c r="B566" s="1" t="s">
        <v>66</v>
      </c>
      <c r="C566" s="4">
        <v>7</v>
      </c>
      <c r="D566" s="8">
        <v>1.1200000000000001</v>
      </c>
      <c r="E566" s="4">
        <v>5</v>
      </c>
      <c r="F566" s="8">
        <v>1.21</v>
      </c>
      <c r="G566" s="4">
        <v>2</v>
      </c>
      <c r="H566" s="8">
        <v>1</v>
      </c>
      <c r="I566" s="4">
        <v>0</v>
      </c>
    </row>
    <row r="567" spans="1:9" x14ac:dyDescent="0.2">
      <c r="A567" s="2">
        <v>19</v>
      </c>
      <c r="B567" s="1" t="s">
        <v>95</v>
      </c>
      <c r="C567" s="4">
        <v>7</v>
      </c>
      <c r="D567" s="8">
        <v>1.1200000000000001</v>
      </c>
      <c r="E567" s="4">
        <v>1</v>
      </c>
      <c r="F567" s="8">
        <v>0.24</v>
      </c>
      <c r="G567" s="4">
        <v>6</v>
      </c>
      <c r="H567" s="8">
        <v>3</v>
      </c>
      <c r="I567" s="4">
        <v>0</v>
      </c>
    </row>
    <row r="568" spans="1:9" x14ac:dyDescent="0.2">
      <c r="A568" s="1"/>
      <c r="C568" s="4"/>
      <c r="D568" s="8"/>
      <c r="E568" s="4"/>
      <c r="F568" s="8"/>
      <c r="G568" s="4"/>
      <c r="H568" s="8"/>
      <c r="I568" s="4"/>
    </row>
    <row r="569" spans="1:9" x14ac:dyDescent="0.2">
      <c r="A569" s="1" t="s">
        <v>24</v>
      </c>
      <c r="C569" s="4"/>
      <c r="D569" s="8"/>
      <c r="E569" s="4"/>
      <c r="F569" s="8"/>
      <c r="G569" s="4"/>
      <c r="H569" s="8"/>
      <c r="I569" s="4"/>
    </row>
    <row r="570" spans="1:9" x14ac:dyDescent="0.2">
      <c r="A570" s="2">
        <v>1</v>
      </c>
      <c r="B570" s="1" t="s">
        <v>69</v>
      </c>
      <c r="C570" s="4">
        <v>40</v>
      </c>
      <c r="D570" s="8">
        <v>10.75</v>
      </c>
      <c r="E570" s="4">
        <v>36</v>
      </c>
      <c r="F570" s="8">
        <v>14.29</v>
      </c>
      <c r="G570" s="4">
        <v>4</v>
      </c>
      <c r="H570" s="8">
        <v>3.45</v>
      </c>
      <c r="I570" s="4">
        <v>0</v>
      </c>
    </row>
    <row r="571" spans="1:9" x14ac:dyDescent="0.2">
      <c r="A571" s="2">
        <v>2</v>
      </c>
      <c r="B571" s="1" t="s">
        <v>54</v>
      </c>
      <c r="C571" s="4">
        <v>38</v>
      </c>
      <c r="D571" s="8">
        <v>10.220000000000001</v>
      </c>
      <c r="E571" s="4">
        <v>25</v>
      </c>
      <c r="F571" s="8">
        <v>9.92</v>
      </c>
      <c r="G571" s="4">
        <v>13</v>
      </c>
      <c r="H571" s="8">
        <v>11.21</v>
      </c>
      <c r="I571" s="4">
        <v>0</v>
      </c>
    </row>
    <row r="572" spans="1:9" x14ac:dyDescent="0.2">
      <c r="A572" s="2">
        <v>3</v>
      </c>
      <c r="B572" s="1" t="s">
        <v>68</v>
      </c>
      <c r="C572" s="4">
        <v>34</v>
      </c>
      <c r="D572" s="8">
        <v>9.14</v>
      </c>
      <c r="E572" s="4">
        <v>33</v>
      </c>
      <c r="F572" s="8">
        <v>13.1</v>
      </c>
      <c r="G572" s="4">
        <v>1</v>
      </c>
      <c r="H572" s="8">
        <v>0.86</v>
      </c>
      <c r="I572" s="4">
        <v>0</v>
      </c>
    </row>
    <row r="573" spans="1:9" x14ac:dyDescent="0.2">
      <c r="A573" s="2">
        <v>4</v>
      </c>
      <c r="B573" s="1" t="s">
        <v>64</v>
      </c>
      <c r="C573" s="4">
        <v>28</v>
      </c>
      <c r="D573" s="8">
        <v>7.53</v>
      </c>
      <c r="E573" s="4">
        <v>17</v>
      </c>
      <c r="F573" s="8">
        <v>6.75</v>
      </c>
      <c r="G573" s="4">
        <v>11</v>
      </c>
      <c r="H573" s="8">
        <v>9.48</v>
      </c>
      <c r="I573" s="4">
        <v>0</v>
      </c>
    </row>
    <row r="574" spans="1:9" x14ac:dyDescent="0.2">
      <c r="A574" s="2">
        <v>5</v>
      </c>
      <c r="B574" s="1" t="s">
        <v>62</v>
      </c>
      <c r="C574" s="4">
        <v>22</v>
      </c>
      <c r="D574" s="8">
        <v>5.91</v>
      </c>
      <c r="E574" s="4">
        <v>19</v>
      </c>
      <c r="F574" s="8">
        <v>7.54</v>
      </c>
      <c r="G574" s="4">
        <v>3</v>
      </c>
      <c r="H574" s="8">
        <v>2.59</v>
      </c>
      <c r="I574" s="4">
        <v>0</v>
      </c>
    </row>
    <row r="575" spans="1:9" x14ac:dyDescent="0.2">
      <c r="A575" s="2">
        <v>6</v>
      </c>
      <c r="B575" s="1" t="s">
        <v>55</v>
      </c>
      <c r="C575" s="4">
        <v>17</v>
      </c>
      <c r="D575" s="8">
        <v>4.57</v>
      </c>
      <c r="E575" s="4">
        <v>14</v>
      </c>
      <c r="F575" s="8">
        <v>5.56</v>
      </c>
      <c r="G575" s="4">
        <v>3</v>
      </c>
      <c r="H575" s="8">
        <v>2.59</v>
      </c>
      <c r="I575" s="4">
        <v>0</v>
      </c>
    </row>
    <row r="576" spans="1:9" x14ac:dyDescent="0.2">
      <c r="A576" s="2">
        <v>7</v>
      </c>
      <c r="B576" s="1" t="s">
        <v>70</v>
      </c>
      <c r="C576" s="4">
        <v>16</v>
      </c>
      <c r="D576" s="8">
        <v>4.3</v>
      </c>
      <c r="E576" s="4">
        <v>15</v>
      </c>
      <c r="F576" s="8">
        <v>5.95</v>
      </c>
      <c r="G576" s="4">
        <v>0</v>
      </c>
      <c r="H576" s="8">
        <v>0</v>
      </c>
      <c r="I576" s="4">
        <v>0</v>
      </c>
    </row>
    <row r="577" spans="1:9" x14ac:dyDescent="0.2">
      <c r="A577" s="2">
        <v>8</v>
      </c>
      <c r="B577" s="1" t="s">
        <v>56</v>
      </c>
      <c r="C577" s="4">
        <v>15</v>
      </c>
      <c r="D577" s="8">
        <v>4.03</v>
      </c>
      <c r="E577" s="4">
        <v>7</v>
      </c>
      <c r="F577" s="8">
        <v>2.78</v>
      </c>
      <c r="G577" s="4">
        <v>8</v>
      </c>
      <c r="H577" s="8">
        <v>6.9</v>
      </c>
      <c r="I577" s="4">
        <v>0</v>
      </c>
    </row>
    <row r="578" spans="1:9" x14ac:dyDescent="0.2">
      <c r="A578" s="2">
        <v>8</v>
      </c>
      <c r="B578" s="1" t="s">
        <v>63</v>
      </c>
      <c r="C578" s="4">
        <v>15</v>
      </c>
      <c r="D578" s="8">
        <v>4.03</v>
      </c>
      <c r="E578" s="4">
        <v>11</v>
      </c>
      <c r="F578" s="8">
        <v>4.37</v>
      </c>
      <c r="G578" s="4">
        <v>4</v>
      </c>
      <c r="H578" s="8">
        <v>3.45</v>
      </c>
      <c r="I578" s="4">
        <v>0</v>
      </c>
    </row>
    <row r="579" spans="1:9" x14ac:dyDescent="0.2">
      <c r="A579" s="2">
        <v>10</v>
      </c>
      <c r="B579" s="1" t="s">
        <v>71</v>
      </c>
      <c r="C579" s="4">
        <v>11</v>
      </c>
      <c r="D579" s="8">
        <v>2.96</v>
      </c>
      <c r="E579" s="4">
        <v>10</v>
      </c>
      <c r="F579" s="8">
        <v>3.97</v>
      </c>
      <c r="G579" s="4">
        <v>1</v>
      </c>
      <c r="H579" s="8">
        <v>0.86</v>
      </c>
      <c r="I579" s="4">
        <v>0</v>
      </c>
    </row>
    <row r="580" spans="1:9" x14ac:dyDescent="0.2">
      <c r="A580" s="2">
        <v>11</v>
      </c>
      <c r="B580" s="1" t="s">
        <v>59</v>
      </c>
      <c r="C580" s="4">
        <v>9</v>
      </c>
      <c r="D580" s="8">
        <v>2.42</v>
      </c>
      <c r="E580" s="4">
        <v>5</v>
      </c>
      <c r="F580" s="8">
        <v>1.98</v>
      </c>
      <c r="G580" s="4">
        <v>4</v>
      </c>
      <c r="H580" s="8">
        <v>3.45</v>
      </c>
      <c r="I580" s="4">
        <v>0</v>
      </c>
    </row>
    <row r="581" spans="1:9" x14ac:dyDescent="0.2">
      <c r="A581" s="2">
        <v>11</v>
      </c>
      <c r="B581" s="1" t="s">
        <v>66</v>
      </c>
      <c r="C581" s="4">
        <v>9</v>
      </c>
      <c r="D581" s="8">
        <v>2.42</v>
      </c>
      <c r="E581" s="4">
        <v>7</v>
      </c>
      <c r="F581" s="8">
        <v>2.78</v>
      </c>
      <c r="G581" s="4">
        <v>1</v>
      </c>
      <c r="H581" s="8">
        <v>0.86</v>
      </c>
      <c r="I581" s="4">
        <v>1</v>
      </c>
    </row>
    <row r="582" spans="1:9" x14ac:dyDescent="0.2">
      <c r="A582" s="2">
        <v>11</v>
      </c>
      <c r="B582" s="1" t="s">
        <v>67</v>
      </c>
      <c r="C582" s="4">
        <v>9</v>
      </c>
      <c r="D582" s="8">
        <v>2.42</v>
      </c>
      <c r="E582" s="4">
        <v>4</v>
      </c>
      <c r="F582" s="8">
        <v>1.59</v>
      </c>
      <c r="G582" s="4">
        <v>5</v>
      </c>
      <c r="H582" s="8">
        <v>4.3099999999999996</v>
      </c>
      <c r="I582" s="4">
        <v>0</v>
      </c>
    </row>
    <row r="583" spans="1:9" x14ac:dyDescent="0.2">
      <c r="A583" s="2">
        <v>14</v>
      </c>
      <c r="B583" s="1" t="s">
        <v>57</v>
      </c>
      <c r="C583" s="4">
        <v>8</v>
      </c>
      <c r="D583" s="8">
        <v>2.15</v>
      </c>
      <c r="E583" s="4">
        <v>4</v>
      </c>
      <c r="F583" s="8">
        <v>1.59</v>
      </c>
      <c r="G583" s="4">
        <v>4</v>
      </c>
      <c r="H583" s="8">
        <v>3.45</v>
      </c>
      <c r="I583" s="4">
        <v>0</v>
      </c>
    </row>
    <row r="584" spans="1:9" x14ac:dyDescent="0.2">
      <c r="A584" s="2">
        <v>14</v>
      </c>
      <c r="B584" s="1" t="s">
        <v>61</v>
      </c>
      <c r="C584" s="4">
        <v>8</v>
      </c>
      <c r="D584" s="8">
        <v>2.15</v>
      </c>
      <c r="E584" s="4">
        <v>5</v>
      </c>
      <c r="F584" s="8">
        <v>1.98</v>
      </c>
      <c r="G584" s="4">
        <v>3</v>
      </c>
      <c r="H584" s="8">
        <v>2.59</v>
      </c>
      <c r="I584" s="4">
        <v>0</v>
      </c>
    </row>
    <row r="585" spans="1:9" x14ac:dyDescent="0.2">
      <c r="A585" s="2">
        <v>16</v>
      </c>
      <c r="B585" s="1" t="s">
        <v>82</v>
      </c>
      <c r="C585" s="4">
        <v>6</v>
      </c>
      <c r="D585" s="8">
        <v>1.61</v>
      </c>
      <c r="E585" s="4">
        <v>3</v>
      </c>
      <c r="F585" s="8">
        <v>1.19</v>
      </c>
      <c r="G585" s="4">
        <v>3</v>
      </c>
      <c r="H585" s="8">
        <v>2.59</v>
      </c>
      <c r="I585" s="4">
        <v>0</v>
      </c>
    </row>
    <row r="586" spans="1:9" x14ac:dyDescent="0.2">
      <c r="A586" s="2">
        <v>16</v>
      </c>
      <c r="B586" s="1" t="s">
        <v>81</v>
      </c>
      <c r="C586" s="4">
        <v>6</v>
      </c>
      <c r="D586" s="8">
        <v>1.61</v>
      </c>
      <c r="E586" s="4">
        <v>6</v>
      </c>
      <c r="F586" s="8">
        <v>2.38</v>
      </c>
      <c r="G586" s="4">
        <v>0</v>
      </c>
      <c r="H586" s="8">
        <v>0</v>
      </c>
      <c r="I586" s="4">
        <v>0</v>
      </c>
    </row>
    <row r="587" spans="1:9" x14ac:dyDescent="0.2">
      <c r="A587" s="2">
        <v>16</v>
      </c>
      <c r="B587" s="1" t="s">
        <v>84</v>
      </c>
      <c r="C587" s="4">
        <v>6</v>
      </c>
      <c r="D587" s="8">
        <v>1.61</v>
      </c>
      <c r="E587" s="4">
        <v>4</v>
      </c>
      <c r="F587" s="8">
        <v>1.59</v>
      </c>
      <c r="G587" s="4">
        <v>1</v>
      </c>
      <c r="H587" s="8">
        <v>0.86</v>
      </c>
      <c r="I587" s="4">
        <v>0</v>
      </c>
    </row>
    <row r="588" spans="1:9" x14ac:dyDescent="0.2">
      <c r="A588" s="2">
        <v>16</v>
      </c>
      <c r="B588" s="1" t="s">
        <v>72</v>
      </c>
      <c r="C588" s="4">
        <v>6</v>
      </c>
      <c r="D588" s="8">
        <v>1.61</v>
      </c>
      <c r="E588" s="4">
        <v>0</v>
      </c>
      <c r="F588" s="8">
        <v>0</v>
      </c>
      <c r="G588" s="4">
        <v>5</v>
      </c>
      <c r="H588" s="8">
        <v>4.3099999999999996</v>
      </c>
      <c r="I588" s="4">
        <v>0</v>
      </c>
    </row>
    <row r="589" spans="1:9" x14ac:dyDescent="0.2">
      <c r="A589" s="2">
        <v>16</v>
      </c>
      <c r="B589" s="1" t="s">
        <v>73</v>
      </c>
      <c r="C589" s="4">
        <v>6</v>
      </c>
      <c r="D589" s="8">
        <v>1.61</v>
      </c>
      <c r="E589" s="4">
        <v>5</v>
      </c>
      <c r="F589" s="8">
        <v>1.98</v>
      </c>
      <c r="G589" s="4">
        <v>1</v>
      </c>
      <c r="H589" s="8">
        <v>0.86</v>
      </c>
      <c r="I589" s="4">
        <v>0</v>
      </c>
    </row>
    <row r="590" spans="1:9" x14ac:dyDescent="0.2">
      <c r="A590" s="1"/>
      <c r="C590" s="4"/>
      <c r="D590" s="8"/>
      <c r="E590" s="4"/>
      <c r="F590" s="8"/>
      <c r="G590" s="4"/>
      <c r="H590" s="8"/>
      <c r="I590" s="4"/>
    </row>
    <row r="591" spans="1:9" x14ac:dyDescent="0.2">
      <c r="A591" s="1" t="s">
        <v>25</v>
      </c>
      <c r="C591" s="4"/>
      <c r="D591" s="8"/>
      <c r="E591" s="4"/>
      <c r="F591" s="8"/>
      <c r="G591" s="4"/>
      <c r="H591" s="8"/>
      <c r="I591" s="4"/>
    </row>
    <row r="592" spans="1:9" x14ac:dyDescent="0.2">
      <c r="A592" s="2">
        <v>1</v>
      </c>
      <c r="B592" s="1" t="s">
        <v>80</v>
      </c>
      <c r="C592" s="4">
        <v>20</v>
      </c>
      <c r="D592" s="8">
        <v>10.87</v>
      </c>
      <c r="E592" s="4">
        <v>19</v>
      </c>
      <c r="F592" s="8">
        <v>13.19</v>
      </c>
      <c r="G592" s="4">
        <v>1</v>
      </c>
      <c r="H592" s="8">
        <v>3.03</v>
      </c>
      <c r="I592" s="4">
        <v>0</v>
      </c>
    </row>
    <row r="593" spans="1:9" x14ac:dyDescent="0.2">
      <c r="A593" s="2">
        <v>2</v>
      </c>
      <c r="B593" s="1" t="s">
        <v>68</v>
      </c>
      <c r="C593" s="4">
        <v>19</v>
      </c>
      <c r="D593" s="8">
        <v>10.33</v>
      </c>
      <c r="E593" s="4">
        <v>18</v>
      </c>
      <c r="F593" s="8">
        <v>12.5</v>
      </c>
      <c r="G593" s="4">
        <v>1</v>
      </c>
      <c r="H593" s="8">
        <v>3.03</v>
      </c>
      <c r="I593" s="4">
        <v>0</v>
      </c>
    </row>
    <row r="594" spans="1:9" x14ac:dyDescent="0.2">
      <c r="A594" s="2">
        <v>3</v>
      </c>
      <c r="B594" s="1" t="s">
        <v>64</v>
      </c>
      <c r="C594" s="4">
        <v>17</v>
      </c>
      <c r="D594" s="8">
        <v>9.24</v>
      </c>
      <c r="E594" s="4">
        <v>12</v>
      </c>
      <c r="F594" s="8">
        <v>8.33</v>
      </c>
      <c r="G594" s="4">
        <v>5</v>
      </c>
      <c r="H594" s="8">
        <v>15.15</v>
      </c>
      <c r="I594" s="4">
        <v>0</v>
      </c>
    </row>
    <row r="595" spans="1:9" x14ac:dyDescent="0.2">
      <c r="A595" s="2">
        <v>4</v>
      </c>
      <c r="B595" s="1" t="s">
        <v>69</v>
      </c>
      <c r="C595" s="4">
        <v>16</v>
      </c>
      <c r="D595" s="8">
        <v>8.6999999999999993</v>
      </c>
      <c r="E595" s="4">
        <v>16</v>
      </c>
      <c r="F595" s="8">
        <v>11.11</v>
      </c>
      <c r="G595" s="4">
        <v>0</v>
      </c>
      <c r="H595" s="8">
        <v>0</v>
      </c>
      <c r="I595" s="4">
        <v>0</v>
      </c>
    </row>
    <row r="596" spans="1:9" x14ac:dyDescent="0.2">
      <c r="A596" s="2">
        <v>5</v>
      </c>
      <c r="B596" s="1" t="s">
        <v>55</v>
      </c>
      <c r="C596" s="4">
        <v>15</v>
      </c>
      <c r="D596" s="8">
        <v>8.15</v>
      </c>
      <c r="E596" s="4">
        <v>13</v>
      </c>
      <c r="F596" s="8">
        <v>9.0299999999999994</v>
      </c>
      <c r="G596" s="4">
        <v>2</v>
      </c>
      <c r="H596" s="8">
        <v>6.06</v>
      </c>
      <c r="I596" s="4">
        <v>0</v>
      </c>
    </row>
    <row r="597" spans="1:9" x14ac:dyDescent="0.2">
      <c r="A597" s="2">
        <v>6</v>
      </c>
      <c r="B597" s="1" t="s">
        <v>54</v>
      </c>
      <c r="C597" s="4">
        <v>12</v>
      </c>
      <c r="D597" s="8">
        <v>6.52</v>
      </c>
      <c r="E597" s="4">
        <v>6</v>
      </c>
      <c r="F597" s="8">
        <v>4.17</v>
      </c>
      <c r="G597" s="4">
        <v>6</v>
      </c>
      <c r="H597" s="8">
        <v>18.18</v>
      </c>
      <c r="I597" s="4">
        <v>0</v>
      </c>
    </row>
    <row r="598" spans="1:9" x14ac:dyDescent="0.2">
      <c r="A598" s="2">
        <v>7</v>
      </c>
      <c r="B598" s="1" t="s">
        <v>62</v>
      </c>
      <c r="C598" s="4">
        <v>10</v>
      </c>
      <c r="D598" s="8">
        <v>5.43</v>
      </c>
      <c r="E598" s="4">
        <v>9</v>
      </c>
      <c r="F598" s="8">
        <v>6.25</v>
      </c>
      <c r="G598" s="4">
        <v>1</v>
      </c>
      <c r="H598" s="8">
        <v>3.03</v>
      </c>
      <c r="I598" s="4">
        <v>0</v>
      </c>
    </row>
    <row r="599" spans="1:9" x14ac:dyDescent="0.2">
      <c r="A599" s="2">
        <v>8</v>
      </c>
      <c r="B599" s="1" t="s">
        <v>57</v>
      </c>
      <c r="C599" s="4">
        <v>8</v>
      </c>
      <c r="D599" s="8">
        <v>4.3499999999999996</v>
      </c>
      <c r="E599" s="4">
        <v>6</v>
      </c>
      <c r="F599" s="8">
        <v>4.17</v>
      </c>
      <c r="G599" s="4">
        <v>2</v>
      </c>
      <c r="H599" s="8">
        <v>6.06</v>
      </c>
      <c r="I599" s="4">
        <v>0</v>
      </c>
    </row>
    <row r="600" spans="1:9" x14ac:dyDescent="0.2">
      <c r="A600" s="2">
        <v>9</v>
      </c>
      <c r="B600" s="1" t="s">
        <v>70</v>
      </c>
      <c r="C600" s="4">
        <v>7</v>
      </c>
      <c r="D600" s="8">
        <v>3.8</v>
      </c>
      <c r="E600" s="4">
        <v>4</v>
      </c>
      <c r="F600" s="8">
        <v>2.78</v>
      </c>
      <c r="G600" s="4">
        <v>0</v>
      </c>
      <c r="H600" s="8">
        <v>0</v>
      </c>
      <c r="I600" s="4">
        <v>0</v>
      </c>
    </row>
    <row r="601" spans="1:9" x14ac:dyDescent="0.2">
      <c r="A601" s="2">
        <v>10</v>
      </c>
      <c r="B601" s="1" t="s">
        <v>91</v>
      </c>
      <c r="C601" s="4">
        <v>6</v>
      </c>
      <c r="D601" s="8">
        <v>3.26</v>
      </c>
      <c r="E601" s="4">
        <v>2</v>
      </c>
      <c r="F601" s="8">
        <v>1.39</v>
      </c>
      <c r="G601" s="4">
        <v>3</v>
      </c>
      <c r="H601" s="8">
        <v>9.09</v>
      </c>
      <c r="I601" s="4">
        <v>0</v>
      </c>
    </row>
    <row r="602" spans="1:9" x14ac:dyDescent="0.2">
      <c r="A602" s="2">
        <v>11</v>
      </c>
      <c r="B602" s="1" t="s">
        <v>79</v>
      </c>
      <c r="C602" s="4">
        <v>5</v>
      </c>
      <c r="D602" s="8">
        <v>2.72</v>
      </c>
      <c r="E602" s="4">
        <v>5</v>
      </c>
      <c r="F602" s="8">
        <v>3.47</v>
      </c>
      <c r="G602" s="4">
        <v>0</v>
      </c>
      <c r="H602" s="8">
        <v>0</v>
      </c>
      <c r="I602" s="4">
        <v>0</v>
      </c>
    </row>
    <row r="603" spans="1:9" x14ac:dyDescent="0.2">
      <c r="A603" s="2">
        <v>12</v>
      </c>
      <c r="B603" s="1" t="s">
        <v>56</v>
      </c>
      <c r="C603" s="4">
        <v>4</v>
      </c>
      <c r="D603" s="8">
        <v>2.17</v>
      </c>
      <c r="E603" s="4">
        <v>4</v>
      </c>
      <c r="F603" s="8">
        <v>2.78</v>
      </c>
      <c r="G603" s="4">
        <v>0</v>
      </c>
      <c r="H603" s="8">
        <v>0</v>
      </c>
      <c r="I603" s="4">
        <v>0</v>
      </c>
    </row>
    <row r="604" spans="1:9" x14ac:dyDescent="0.2">
      <c r="A604" s="2">
        <v>12</v>
      </c>
      <c r="B604" s="1" t="s">
        <v>65</v>
      </c>
      <c r="C604" s="4">
        <v>4</v>
      </c>
      <c r="D604" s="8">
        <v>2.17</v>
      </c>
      <c r="E604" s="4">
        <v>1</v>
      </c>
      <c r="F604" s="8">
        <v>0.69</v>
      </c>
      <c r="G604" s="4">
        <v>3</v>
      </c>
      <c r="H604" s="8">
        <v>9.09</v>
      </c>
      <c r="I604" s="4">
        <v>0</v>
      </c>
    </row>
    <row r="605" spans="1:9" x14ac:dyDescent="0.2">
      <c r="A605" s="2">
        <v>14</v>
      </c>
      <c r="B605" s="1" t="s">
        <v>92</v>
      </c>
      <c r="C605" s="4">
        <v>3</v>
      </c>
      <c r="D605" s="8">
        <v>1.63</v>
      </c>
      <c r="E605" s="4">
        <v>1</v>
      </c>
      <c r="F605" s="8">
        <v>0.69</v>
      </c>
      <c r="G605" s="4">
        <v>2</v>
      </c>
      <c r="H605" s="8">
        <v>6.06</v>
      </c>
      <c r="I605" s="4">
        <v>0</v>
      </c>
    </row>
    <row r="606" spans="1:9" x14ac:dyDescent="0.2">
      <c r="A606" s="2">
        <v>14</v>
      </c>
      <c r="B606" s="1" t="s">
        <v>81</v>
      </c>
      <c r="C606" s="4">
        <v>3</v>
      </c>
      <c r="D606" s="8">
        <v>1.63</v>
      </c>
      <c r="E606" s="4">
        <v>2</v>
      </c>
      <c r="F606" s="8">
        <v>1.39</v>
      </c>
      <c r="G606" s="4">
        <v>1</v>
      </c>
      <c r="H606" s="8">
        <v>3.03</v>
      </c>
      <c r="I606" s="4">
        <v>0</v>
      </c>
    </row>
    <row r="607" spans="1:9" x14ac:dyDescent="0.2">
      <c r="A607" s="2">
        <v>14</v>
      </c>
      <c r="B607" s="1" t="s">
        <v>84</v>
      </c>
      <c r="C607" s="4">
        <v>3</v>
      </c>
      <c r="D607" s="8">
        <v>1.63</v>
      </c>
      <c r="E607" s="4">
        <v>2</v>
      </c>
      <c r="F607" s="8">
        <v>1.39</v>
      </c>
      <c r="G607" s="4">
        <v>0</v>
      </c>
      <c r="H607" s="8">
        <v>0</v>
      </c>
      <c r="I607" s="4">
        <v>0</v>
      </c>
    </row>
    <row r="608" spans="1:9" x14ac:dyDescent="0.2">
      <c r="A608" s="2">
        <v>14</v>
      </c>
      <c r="B608" s="1" t="s">
        <v>71</v>
      </c>
      <c r="C608" s="4">
        <v>3</v>
      </c>
      <c r="D608" s="8">
        <v>1.63</v>
      </c>
      <c r="E608" s="4">
        <v>3</v>
      </c>
      <c r="F608" s="8">
        <v>2.08</v>
      </c>
      <c r="G608" s="4">
        <v>0</v>
      </c>
      <c r="H608" s="8">
        <v>0</v>
      </c>
      <c r="I608" s="4">
        <v>0</v>
      </c>
    </row>
    <row r="609" spans="1:9" x14ac:dyDescent="0.2">
      <c r="A609" s="2">
        <v>18</v>
      </c>
      <c r="B609" s="1" t="s">
        <v>77</v>
      </c>
      <c r="C609" s="4">
        <v>2</v>
      </c>
      <c r="D609" s="8">
        <v>1.0900000000000001</v>
      </c>
      <c r="E609" s="4">
        <v>2</v>
      </c>
      <c r="F609" s="8">
        <v>1.39</v>
      </c>
      <c r="G609" s="4">
        <v>0</v>
      </c>
      <c r="H609" s="8">
        <v>0</v>
      </c>
      <c r="I609" s="4">
        <v>0</v>
      </c>
    </row>
    <row r="610" spans="1:9" x14ac:dyDescent="0.2">
      <c r="A610" s="2">
        <v>18</v>
      </c>
      <c r="B610" s="1" t="s">
        <v>59</v>
      </c>
      <c r="C610" s="4">
        <v>2</v>
      </c>
      <c r="D610" s="8">
        <v>1.0900000000000001</v>
      </c>
      <c r="E610" s="4">
        <v>1</v>
      </c>
      <c r="F610" s="8">
        <v>0.69</v>
      </c>
      <c r="G610" s="4">
        <v>1</v>
      </c>
      <c r="H610" s="8">
        <v>3.03</v>
      </c>
      <c r="I610" s="4">
        <v>0</v>
      </c>
    </row>
    <row r="611" spans="1:9" x14ac:dyDescent="0.2">
      <c r="A611" s="2">
        <v>18</v>
      </c>
      <c r="B611" s="1" t="s">
        <v>63</v>
      </c>
      <c r="C611" s="4">
        <v>2</v>
      </c>
      <c r="D611" s="8">
        <v>1.0900000000000001</v>
      </c>
      <c r="E611" s="4">
        <v>2</v>
      </c>
      <c r="F611" s="8">
        <v>1.39</v>
      </c>
      <c r="G611" s="4">
        <v>0</v>
      </c>
      <c r="H611" s="8">
        <v>0</v>
      </c>
      <c r="I611" s="4">
        <v>0</v>
      </c>
    </row>
    <row r="612" spans="1:9" x14ac:dyDescent="0.2">
      <c r="A612" s="2">
        <v>18</v>
      </c>
      <c r="B612" s="1" t="s">
        <v>78</v>
      </c>
      <c r="C612" s="4">
        <v>2</v>
      </c>
      <c r="D612" s="8">
        <v>1.0900000000000001</v>
      </c>
      <c r="E612" s="4">
        <v>2</v>
      </c>
      <c r="F612" s="8">
        <v>1.39</v>
      </c>
      <c r="G612" s="4">
        <v>0</v>
      </c>
      <c r="H612" s="8">
        <v>0</v>
      </c>
      <c r="I612" s="4">
        <v>0</v>
      </c>
    </row>
    <row r="613" spans="1:9" x14ac:dyDescent="0.2">
      <c r="A613" s="2">
        <v>18</v>
      </c>
      <c r="B613" s="1" t="s">
        <v>73</v>
      </c>
      <c r="C613" s="4">
        <v>2</v>
      </c>
      <c r="D613" s="8">
        <v>1.0900000000000001</v>
      </c>
      <c r="E613" s="4">
        <v>2</v>
      </c>
      <c r="F613" s="8">
        <v>1.39</v>
      </c>
      <c r="G613" s="4">
        <v>0</v>
      </c>
      <c r="H613" s="8">
        <v>0</v>
      </c>
      <c r="I613" s="4">
        <v>0</v>
      </c>
    </row>
    <row r="614" spans="1:9" x14ac:dyDescent="0.2">
      <c r="A614" s="1"/>
      <c r="C614" s="4"/>
      <c r="D614" s="8"/>
      <c r="E614" s="4"/>
      <c r="F614" s="8"/>
      <c r="G614" s="4"/>
      <c r="H614" s="8"/>
      <c r="I614" s="4"/>
    </row>
    <row r="615" spans="1:9" x14ac:dyDescent="0.2">
      <c r="A615" s="1" t="s">
        <v>26</v>
      </c>
      <c r="C615" s="4"/>
      <c r="D615" s="8"/>
      <c r="E615" s="4"/>
      <c r="F615" s="8"/>
      <c r="G615" s="4"/>
      <c r="H615" s="8"/>
      <c r="I615" s="4"/>
    </row>
    <row r="616" spans="1:9" x14ac:dyDescent="0.2">
      <c r="A616" s="2">
        <v>1</v>
      </c>
      <c r="B616" s="1" t="s">
        <v>68</v>
      </c>
      <c r="C616" s="4">
        <v>118</v>
      </c>
      <c r="D616" s="8">
        <v>16.809999999999999</v>
      </c>
      <c r="E616" s="4">
        <v>114</v>
      </c>
      <c r="F616" s="8">
        <v>20.14</v>
      </c>
      <c r="G616" s="4">
        <v>4</v>
      </c>
      <c r="H616" s="8">
        <v>3.28</v>
      </c>
      <c r="I616" s="4">
        <v>0</v>
      </c>
    </row>
    <row r="617" spans="1:9" x14ac:dyDescent="0.2">
      <c r="A617" s="2">
        <v>2</v>
      </c>
      <c r="B617" s="1" t="s">
        <v>62</v>
      </c>
      <c r="C617" s="4">
        <v>77</v>
      </c>
      <c r="D617" s="8">
        <v>10.97</v>
      </c>
      <c r="E617" s="4">
        <v>73</v>
      </c>
      <c r="F617" s="8">
        <v>12.9</v>
      </c>
      <c r="G617" s="4">
        <v>3</v>
      </c>
      <c r="H617" s="8">
        <v>2.46</v>
      </c>
      <c r="I617" s="4">
        <v>1</v>
      </c>
    </row>
    <row r="618" spans="1:9" x14ac:dyDescent="0.2">
      <c r="A618" s="2">
        <v>3</v>
      </c>
      <c r="B618" s="1" t="s">
        <v>64</v>
      </c>
      <c r="C618" s="4">
        <v>74</v>
      </c>
      <c r="D618" s="8">
        <v>10.54</v>
      </c>
      <c r="E618" s="4">
        <v>62</v>
      </c>
      <c r="F618" s="8">
        <v>10.95</v>
      </c>
      <c r="G618" s="4">
        <v>12</v>
      </c>
      <c r="H618" s="8">
        <v>9.84</v>
      </c>
      <c r="I618" s="4">
        <v>0</v>
      </c>
    </row>
    <row r="619" spans="1:9" x14ac:dyDescent="0.2">
      <c r="A619" s="2">
        <v>4</v>
      </c>
      <c r="B619" s="1" t="s">
        <v>69</v>
      </c>
      <c r="C619" s="4">
        <v>62</v>
      </c>
      <c r="D619" s="8">
        <v>8.83</v>
      </c>
      <c r="E619" s="4">
        <v>62</v>
      </c>
      <c r="F619" s="8">
        <v>10.95</v>
      </c>
      <c r="G619" s="4">
        <v>0</v>
      </c>
      <c r="H619" s="8">
        <v>0</v>
      </c>
      <c r="I619" s="4">
        <v>0</v>
      </c>
    </row>
    <row r="620" spans="1:9" x14ac:dyDescent="0.2">
      <c r="A620" s="2">
        <v>5</v>
      </c>
      <c r="B620" s="1" t="s">
        <v>65</v>
      </c>
      <c r="C620" s="4">
        <v>30</v>
      </c>
      <c r="D620" s="8">
        <v>4.2699999999999996</v>
      </c>
      <c r="E620" s="4">
        <v>24</v>
      </c>
      <c r="F620" s="8">
        <v>4.24</v>
      </c>
      <c r="G620" s="4">
        <v>6</v>
      </c>
      <c r="H620" s="8">
        <v>4.92</v>
      </c>
      <c r="I620" s="4">
        <v>0</v>
      </c>
    </row>
    <row r="621" spans="1:9" x14ac:dyDescent="0.2">
      <c r="A621" s="2">
        <v>6</v>
      </c>
      <c r="B621" s="1" t="s">
        <v>54</v>
      </c>
      <c r="C621" s="4">
        <v>28</v>
      </c>
      <c r="D621" s="8">
        <v>3.99</v>
      </c>
      <c r="E621" s="4">
        <v>19</v>
      </c>
      <c r="F621" s="8">
        <v>3.36</v>
      </c>
      <c r="G621" s="4">
        <v>9</v>
      </c>
      <c r="H621" s="8">
        <v>7.38</v>
      </c>
      <c r="I621" s="4">
        <v>0</v>
      </c>
    </row>
    <row r="622" spans="1:9" x14ac:dyDescent="0.2">
      <c r="A622" s="2">
        <v>6</v>
      </c>
      <c r="B622" s="1" t="s">
        <v>71</v>
      </c>
      <c r="C622" s="4">
        <v>28</v>
      </c>
      <c r="D622" s="8">
        <v>3.99</v>
      </c>
      <c r="E622" s="4">
        <v>27</v>
      </c>
      <c r="F622" s="8">
        <v>4.7699999999999996</v>
      </c>
      <c r="G622" s="4">
        <v>1</v>
      </c>
      <c r="H622" s="8">
        <v>0.82</v>
      </c>
      <c r="I622" s="4">
        <v>0</v>
      </c>
    </row>
    <row r="623" spans="1:9" x14ac:dyDescent="0.2">
      <c r="A623" s="2">
        <v>8</v>
      </c>
      <c r="B623" s="1" t="s">
        <v>79</v>
      </c>
      <c r="C623" s="4">
        <v>23</v>
      </c>
      <c r="D623" s="8">
        <v>3.28</v>
      </c>
      <c r="E623" s="4">
        <v>15</v>
      </c>
      <c r="F623" s="8">
        <v>2.65</v>
      </c>
      <c r="G623" s="4">
        <v>8</v>
      </c>
      <c r="H623" s="8">
        <v>6.56</v>
      </c>
      <c r="I623" s="4">
        <v>0</v>
      </c>
    </row>
    <row r="624" spans="1:9" x14ac:dyDescent="0.2">
      <c r="A624" s="2">
        <v>8</v>
      </c>
      <c r="B624" s="1" t="s">
        <v>61</v>
      </c>
      <c r="C624" s="4">
        <v>23</v>
      </c>
      <c r="D624" s="8">
        <v>3.28</v>
      </c>
      <c r="E624" s="4">
        <v>20</v>
      </c>
      <c r="F624" s="8">
        <v>3.53</v>
      </c>
      <c r="G624" s="4">
        <v>3</v>
      </c>
      <c r="H624" s="8">
        <v>2.46</v>
      </c>
      <c r="I624" s="4">
        <v>0</v>
      </c>
    </row>
    <row r="625" spans="1:9" x14ac:dyDescent="0.2">
      <c r="A625" s="2">
        <v>10</v>
      </c>
      <c r="B625" s="1" t="s">
        <v>55</v>
      </c>
      <c r="C625" s="4">
        <v>22</v>
      </c>
      <c r="D625" s="8">
        <v>3.13</v>
      </c>
      <c r="E625" s="4">
        <v>20</v>
      </c>
      <c r="F625" s="8">
        <v>3.53</v>
      </c>
      <c r="G625" s="4">
        <v>2</v>
      </c>
      <c r="H625" s="8">
        <v>1.64</v>
      </c>
      <c r="I625" s="4">
        <v>0</v>
      </c>
    </row>
    <row r="626" spans="1:9" x14ac:dyDescent="0.2">
      <c r="A626" s="2">
        <v>11</v>
      </c>
      <c r="B626" s="1" t="s">
        <v>63</v>
      </c>
      <c r="C626" s="4">
        <v>21</v>
      </c>
      <c r="D626" s="8">
        <v>2.99</v>
      </c>
      <c r="E626" s="4">
        <v>20</v>
      </c>
      <c r="F626" s="8">
        <v>3.53</v>
      </c>
      <c r="G626" s="4">
        <v>1</v>
      </c>
      <c r="H626" s="8">
        <v>0.82</v>
      </c>
      <c r="I626" s="4">
        <v>0</v>
      </c>
    </row>
    <row r="627" spans="1:9" x14ac:dyDescent="0.2">
      <c r="A627" s="2">
        <v>12</v>
      </c>
      <c r="B627" s="1" t="s">
        <v>70</v>
      </c>
      <c r="C627" s="4">
        <v>19</v>
      </c>
      <c r="D627" s="8">
        <v>2.71</v>
      </c>
      <c r="E627" s="4">
        <v>17</v>
      </c>
      <c r="F627" s="8">
        <v>3</v>
      </c>
      <c r="G627" s="4">
        <v>0</v>
      </c>
      <c r="H627" s="8">
        <v>0</v>
      </c>
      <c r="I627" s="4">
        <v>0</v>
      </c>
    </row>
    <row r="628" spans="1:9" x14ac:dyDescent="0.2">
      <c r="A628" s="2">
        <v>13</v>
      </c>
      <c r="B628" s="1" t="s">
        <v>81</v>
      </c>
      <c r="C628" s="4">
        <v>18</v>
      </c>
      <c r="D628" s="8">
        <v>2.56</v>
      </c>
      <c r="E628" s="4">
        <v>10</v>
      </c>
      <c r="F628" s="8">
        <v>1.77</v>
      </c>
      <c r="G628" s="4">
        <v>8</v>
      </c>
      <c r="H628" s="8">
        <v>6.56</v>
      </c>
      <c r="I628" s="4">
        <v>0</v>
      </c>
    </row>
    <row r="629" spans="1:9" x14ac:dyDescent="0.2">
      <c r="A629" s="2">
        <v>14</v>
      </c>
      <c r="B629" s="1" t="s">
        <v>67</v>
      </c>
      <c r="C629" s="4">
        <v>14</v>
      </c>
      <c r="D629" s="8">
        <v>1.99</v>
      </c>
      <c r="E629" s="4">
        <v>9</v>
      </c>
      <c r="F629" s="8">
        <v>1.59</v>
      </c>
      <c r="G629" s="4">
        <v>5</v>
      </c>
      <c r="H629" s="8">
        <v>4.0999999999999996</v>
      </c>
      <c r="I629" s="4">
        <v>0</v>
      </c>
    </row>
    <row r="630" spans="1:9" x14ac:dyDescent="0.2">
      <c r="A630" s="2">
        <v>15</v>
      </c>
      <c r="B630" s="1" t="s">
        <v>73</v>
      </c>
      <c r="C630" s="4">
        <v>13</v>
      </c>
      <c r="D630" s="8">
        <v>1.85</v>
      </c>
      <c r="E630" s="4">
        <v>12</v>
      </c>
      <c r="F630" s="8">
        <v>2.12</v>
      </c>
      <c r="G630" s="4">
        <v>1</v>
      </c>
      <c r="H630" s="8">
        <v>0.82</v>
      </c>
      <c r="I630" s="4">
        <v>0</v>
      </c>
    </row>
    <row r="631" spans="1:9" x14ac:dyDescent="0.2">
      <c r="A631" s="2">
        <v>16</v>
      </c>
      <c r="B631" s="1" t="s">
        <v>57</v>
      </c>
      <c r="C631" s="4">
        <v>12</v>
      </c>
      <c r="D631" s="8">
        <v>1.71</v>
      </c>
      <c r="E631" s="4">
        <v>5</v>
      </c>
      <c r="F631" s="8">
        <v>0.88</v>
      </c>
      <c r="G631" s="4">
        <v>7</v>
      </c>
      <c r="H631" s="8">
        <v>5.74</v>
      </c>
      <c r="I631" s="4">
        <v>0</v>
      </c>
    </row>
    <row r="632" spans="1:9" x14ac:dyDescent="0.2">
      <c r="A632" s="2">
        <v>16</v>
      </c>
      <c r="B632" s="1" t="s">
        <v>72</v>
      </c>
      <c r="C632" s="4">
        <v>12</v>
      </c>
      <c r="D632" s="8">
        <v>1.71</v>
      </c>
      <c r="E632" s="4">
        <v>0</v>
      </c>
      <c r="F632" s="8">
        <v>0</v>
      </c>
      <c r="G632" s="4">
        <v>6</v>
      </c>
      <c r="H632" s="8">
        <v>4.92</v>
      </c>
      <c r="I632" s="4">
        <v>0</v>
      </c>
    </row>
    <row r="633" spans="1:9" x14ac:dyDescent="0.2">
      <c r="A633" s="2">
        <v>18</v>
      </c>
      <c r="B633" s="1" t="s">
        <v>56</v>
      </c>
      <c r="C633" s="4">
        <v>11</v>
      </c>
      <c r="D633" s="8">
        <v>1.57</v>
      </c>
      <c r="E633" s="4">
        <v>7</v>
      </c>
      <c r="F633" s="8">
        <v>1.24</v>
      </c>
      <c r="G633" s="4">
        <v>4</v>
      </c>
      <c r="H633" s="8">
        <v>3.28</v>
      </c>
      <c r="I633" s="4">
        <v>0</v>
      </c>
    </row>
    <row r="634" spans="1:9" x14ac:dyDescent="0.2">
      <c r="A634" s="2">
        <v>19</v>
      </c>
      <c r="B634" s="1" t="s">
        <v>80</v>
      </c>
      <c r="C634" s="4">
        <v>9</v>
      </c>
      <c r="D634" s="8">
        <v>1.28</v>
      </c>
      <c r="E634" s="4">
        <v>5</v>
      </c>
      <c r="F634" s="8">
        <v>0.88</v>
      </c>
      <c r="G634" s="4">
        <v>4</v>
      </c>
      <c r="H634" s="8">
        <v>3.28</v>
      </c>
      <c r="I634" s="4">
        <v>0</v>
      </c>
    </row>
    <row r="635" spans="1:9" x14ac:dyDescent="0.2">
      <c r="A635" s="2">
        <v>20</v>
      </c>
      <c r="B635" s="1" t="s">
        <v>59</v>
      </c>
      <c r="C635" s="4">
        <v>8</v>
      </c>
      <c r="D635" s="8">
        <v>1.1399999999999999</v>
      </c>
      <c r="E635" s="4">
        <v>1</v>
      </c>
      <c r="F635" s="8">
        <v>0.18</v>
      </c>
      <c r="G635" s="4">
        <v>7</v>
      </c>
      <c r="H635" s="8">
        <v>5.74</v>
      </c>
      <c r="I635" s="4">
        <v>0</v>
      </c>
    </row>
    <row r="636" spans="1:9" x14ac:dyDescent="0.2">
      <c r="A636" s="1"/>
      <c r="C636" s="4"/>
      <c r="D636" s="8"/>
      <c r="E636" s="4"/>
      <c r="F636" s="8"/>
      <c r="G636" s="4"/>
      <c r="H636" s="8"/>
      <c r="I636" s="4"/>
    </row>
    <row r="637" spans="1:9" x14ac:dyDescent="0.2">
      <c r="A637" s="1" t="s">
        <v>27</v>
      </c>
      <c r="C637" s="4"/>
      <c r="D637" s="8"/>
      <c r="E637" s="4"/>
      <c r="F637" s="8"/>
      <c r="G637" s="4"/>
      <c r="H637" s="8"/>
      <c r="I637" s="4"/>
    </row>
    <row r="638" spans="1:9" x14ac:dyDescent="0.2">
      <c r="A638" s="2">
        <v>1</v>
      </c>
      <c r="B638" s="1" t="s">
        <v>69</v>
      </c>
      <c r="C638" s="4">
        <v>12</v>
      </c>
      <c r="D638" s="8">
        <v>10.26</v>
      </c>
      <c r="E638" s="4">
        <v>12</v>
      </c>
      <c r="F638" s="8">
        <v>12.63</v>
      </c>
      <c r="G638" s="4">
        <v>0</v>
      </c>
      <c r="H638" s="8">
        <v>0</v>
      </c>
      <c r="I638" s="4">
        <v>0</v>
      </c>
    </row>
    <row r="639" spans="1:9" x14ac:dyDescent="0.2">
      <c r="A639" s="2">
        <v>2</v>
      </c>
      <c r="B639" s="1" t="s">
        <v>57</v>
      </c>
      <c r="C639" s="4">
        <v>10</v>
      </c>
      <c r="D639" s="8">
        <v>8.5500000000000007</v>
      </c>
      <c r="E639" s="4">
        <v>4</v>
      </c>
      <c r="F639" s="8">
        <v>4.21</v>
      </c>
      <c r="G639" s="4">
        <v>6</v>
      </c>
      <c r="H639" s="8">
        <v>33.33</v>
      </c>
      <c r="I639" s="4">
        <v>0</v>
      </c>
    </row>
    <row r="640" spans="1:9" x14ac:dyDescent="0.2">
      <c r="A640" s="2">
        <v>2</v>
      </c>
      <c r="B640" s="1" t="s">
        <v>62</v>
      </c>
      <c r="C640" s="4">
        <v>10</v>
      </c>
      <c r="D640" s="8">
        <v>8.5500000000000007</v>
      </c>
      <c r="E640" s="4">
        <v>10</v>
      </c>
      <c r="F640" s="8">
        <v>10.53</v>
      </c>
      <c r="G640" s="4">
        <v>0</v>
      </c>
      <c r="H640" s="8">
        <v>0</v>
      </c>
      <c r="I640" s="4">
        <v>0</v>
      </c>
    </row>
    <row r="641" spans="1:9" x14ac:dyDescent="0.2">
      <c r="A641" s="2">
        <v>2</v>
      </c>
      <c r="B641" s="1" t="s">
        <v>65</v>
      </c>
      <c r="C641" s="4">
        <v>10</v>
      </c>
      <c r="D641" s="8">
        <v>8.5500000000000007</v>
      </c>
      <c r="E641" s="4">
        <v>8</v>
      </c>
      <c r="F641" s="8">
        <v>8.42</v>
      </c>
      <c r="G641" s="4">
        <v>2</v>
      </c>
      <c r="H641" s="8">
        <v>11.11</v>
      </c>
      <c r="I641" s="4">
        <v>0</v>
      </c>
    </row>
    <row r="642" spans="1:9" x14ac:dyDescent="0.2">
      <c r="A642" s="2">
        <v>5</v>
      </c>
      <c r="B642" s="1" t="s">
        <v>68</v>
      </c>
      <c r="C642" s="4">
        <v>9</v>
      </c>
      <c r="D642" s="8">
        <v>7.69</v>
      </c>
      <c r="E642" s="4">
        <v>9</v>
      </c>
      <c r="F642" s="8">
        <v>9.4700000000000006</v>
      </c>
      <c r="G642" s="4">
        <v>0</v>
      </c>
      <c r="H642" s="8">
        <v>0</v>
      </c>
      <c r="I642" s="4">
        <v>0</v>
      </c>
    </row>
    <row r="643" spans="1:9" x14ac:dyDescent="0.2">
      <c r="A643" s="2">
        <v>6</v>
      </c>
      <c r="B643" s="1" t="s">
        <v>70</v>
      </c>
      <c r="C643" s="4">
        <v>8</v>
      </c>
      <c r="D643" s="8">
        <v>6.84</v>
      </c>
      <c r="E643" s="4">
        <v>6</v>
      </c>
      <c r="F643" s="8">
        <v>6.32</v>
      </c>
      <c r="G643" s="4">
        <v>1</v>
      </c>
      <c r="H643" s="8">
        <v>5.56</v>
      </c>
      <c r="I643" s="4">
        <v>0</v>
      </c>
    </row>
    <row r="644" spans="1:9" x14ac:dyDescent="0.2">
      <c r="A644" s="2">
        <v>7</v>
      </c>
      <c r="B644" s="1" t="s">
        <v>54</v>
      </c>
      <c r="C644" s="4">
        <v>7</v>
      </c>
      <c r="D644" s="8">
        <v>5.98</v>
      </c>
      <c r="E644" s="4">
        <v>6</v>
      </c>
      <c r="F644" s="8">
        <v>6.32</v>
      </c>
      <c r="G644" s="4">
        <v>1</v>
      </c>
      <c r="H644" s="8">
        <v>5.56</v>
      </c>
      <c r="I644" s="4">
        <v>0</v>
      </c>
    </row>
    <row r="645" spans="1:9" x14ac:dyDescent="0.2">
      <c r="A645" s="2">
        <v>7</v>
      </c>
      <c r="B645" s="1" t="s">
        <v>64</v>
      </c>
      <c r="C645" s="4">
        <v>7</v>
      </c>
      <c r="D645" s="8">
        <v>5.98</v>
      </c>
      <c r="E645" s="4">
        <v>6</v>
      </c>
      <c r="F645" s="8">
        <v>6.32</v>
      </c>
      <c r="G645" s="4">
        <v>1</v>
      </c>
      <c r="H645" s="8">
        <v>5.56</v>
      </c>
      <c r="I645" s="4">
        <v>0</v>
      </c>
    </row>
    <row r="646" spans="1:9" x14ac:dyDescent="0.2">
      <c r="A646" s="2">
        <v>9</v>
      </c>
      <c r="B646" s="1" t="s">
        <v>56</v>
      </c>
      <c r="C646" s="4">
        <v>6</v>
      </c>
      <c r="D646" s="8">
        <v>5.13</v>
      </c>
      <c r="E646" s="4">
        <v>6</v>
      </c>
      <c r="F646" s="8">
        <v>6.32</v>
      </c>
      <c r="G646" s="4">
        <v>0</v>
      </c>
      <c r="H646" s="8">
        <v>0</v>
      </c>
      <c r="I646" s="4">
        <v>0</v>
      </c>
    </row>
    <row r="647" spans="1:9" x14ac:dyDescent="0.2">
      <c r="A647" s="2">
        <v>10</v>
      </c>
      <c r="B647" s="1" t="s">
        <v>55</v>
      </c>
      <c r="C647" s="4">
        <v>5</v>
      </c>
      <c r="D647" s="8">
        <v>4.2699999999999996</v>
      </c>
      <c r="E647" s="4">
        <v>5</v>
      </c>
      <c r="F647" s="8">
        <v>5.26</v>
      </c>
      <c r="G647" s="4">
        <v>0</v>
      </c>
      <c r="H647" s="8">
        <v>0</v>
      </c>
      <c r="I647" s="4">
        <v>0</v>
      </c>
    </row>
    <row r="648" spans="1:9" x14ac:dyDescent="0.2">
      <c r="A648" s="2">
        <v>11</v>
      </c>
      <c r="B648" s="1" t="s">
        <v>89</v>
      </c>
      <c r="C648" s="4">
        <v>4</v>
      </c>
      <c r="D648" s="8">
        <v>3.42</v>
      </c>
      <c r="E648" s="4">
        <v>3</v>
      </c>
      <c r="F648" s="8">
        <v>3.16</v>
      </c>
      <c r="G648" s="4">
        <v>1</v>
      </c>
      <c r="H648" s="8">
        <v>5.56</v>
      </c>
      <c r="I648" s="4">
        <v>0</v>
      </c>
    </row>
    <row r="649" spans="1:9" x14ac:dyDescent="0.2">
      <c r="A649" s="2">
        <v>12</v>
      </c>
      <c r="B649" s="1" t="s">
        <v>79</v>
      </c>
      <c r="C649" s="4">
        <v>3</v>
      </c>
      <c r="D649" s="8">
        <v>2.56</v>
      </c>
      <c r="E649" s="4">
        <v>3</v>
      </c>
      <c r="F649" s="8">
        <v>3.16</v>
      </c>
      <c r="G649" s="4">
        <v>0</v>
      </c>
      <c r="H649" s="8">
        <v>0</v>
      </c>
      <c r="I649" s="4">
        <v>0</v>
      </c>
    </row>
    <row r="650" spans="1:9" x14ac:dyDescent="0.2">
      <c r="A650" s="2">
        <v>12</v>
      </c>
      <c r="B650" s="1" t="s">
        <v>81</v>
      </c>
      <c r="C650" s="4">
        <v>3</v>
      </c>
      <c r="D650" s="8">
        <v>2.56</v>
      </c>
      <c r="E650" s="4">
        <v>3</v>
      </c>
      <c r="F650" s="8">
        <v>3.16</v>
      </c>
      <c r="G650" s="4">
        <v>0</v>
      </c>
      <c r="H650" s="8">
        <v>0</v>
      </c>
      <c r="I650" s="4">
        <v>0</v>
      </c>
    </row>
    <row r="651" spans="1:9" x14ac:dyDescent="0.2">
      <c r="A651" s="2">
        <v>12</v>
      </c>
      <c r="B651" s="1" t="s">
        <v>75</v>
      </c>
      <c r="C651" s="4">
        <v>3</v>
      </c>
      <c r="D651" s="8">
        <v>2.56</v>
      </c>
      <c r="E651" s="4">
        <v>2</v>
      </c>
      <c r="F651" s="8">
        <v>2.11</v>
      </c>
      <c r="G651" s="4">
        <v>1</v>
      </c>
      <c r="H651" s="8">
        <v>5.56</v>
      </c>
      <c r="I651" s="4">
        <v>0</v>
      </c>
    </row>
    <row r="652" spans="1:9" x14ac:dyDescent="0.2">
      <c r="A652" s="2">
        <v>12</v>
      </c>
      <c r="B652" s="1" t="s">
        <v>80</v>
      </c>
      <c r="C652" s="4">
        <v>3</v>
      </c>
      <c r="D652" s="8">
        <v>2.56</v>
      </c>
      <c r="E652" s="4">
        <v>2</v>
      </c>
      <c r="F652" s="8">
        <v>2.11</v>
      </c>
      <c r="G652" s="4">
        <v>1</v>
      </c>
      <c r="H652" s="8">
        <v>5.56</v>
      </c>
      <c r="I652" s="4">
        <v>0</v>
      </c>
    </row>
    <row r="653" spans="1:9" x14ac:dyDescent="0.2">
      <c r="A653" s="2">
        <v>12</v>
      </c>
      <c r="B653" s="1" t="s">
        <v>71</v>
      </c>
      <c r="C653" s="4">
        <v>3</v>
      </c>
      <c r="D653" s="8">
        <v>2.56</v>
      </c>
      <c r="E653" s="4">
        <v>2</v>
      </c>
      <c r="F653" s="8">
        <v>2.11</v>
      </c>
      <c r="G653" s="4">
        <v>1</v>
      </c>
      <c r="H653" s="8">
        <v>5.56</v>
      </c>
      <c r="I653" s="4">
        <v>0</v>
      </c>
    </row>
    <row r="654" spans="1:9" x14ac:dyDescent="0.2">
      <c r="A654" s="2">
        <v>17</v>
      </c>
      <c r="B654" s="1" t="s">
        <v>101</v>
      </c>
      <c r="C654" s="4">
        <v>2</v>
      </c>
      <c r="D654" s="8">
        <v>1.71</v>
      </c>
      <c r="E654" s="4">
        <v>0</v>
      </c>
      <c r="F654" s="8">
        <v>0</v>
      </c>
      <c r="G654" s="4">
        <v>0</v>
      </c>
      <c r="H654" s="8">
        <v>0</v>
      </c>
      <c r="I654" s="4">
        <v>0</v>
      </c>
    </row>
    <row r="655" spans="1:9" x14ac:dyDescent="0.2">
      <c r="A655" s="2">
        <v>17</v>
      </c>
      <c r="B655" s="1" t="s">
        <v>61</v>
      </c>
      <c r="C655" s="4">
        <v>2</v>
      </c>
      <c r="D655" s="8">
        <v>1.71</v>
      </c>
      <c r="E655" s="4">
        <v>2</v>
      </c>
      <c r="F655" s="8">
        <v>2.11</v>
      </c>
      <c r="G655" s="4">
        <v>0</v>
      </c>
      <c r="H655" s="8">
        <v>0</v>
      </c>
      <c r="I655" s="4">
        <v>0</v>
      </c>
    </row>
    <row r="656" spans="1:9" x14ac:dyDescent="0.2">
      <c r="A656" s="2">
        <v>17</v>
      </c>
      <c r="B656" s="1" t="s">
        <v>67</v>
      </c>
      <c r="C656" s="4">
        <v>2</v>
      </c>
      <c r="D656" s="8">
        <v>1.71</v>
      </c>
      <c r="E656" s="4">
        <v>2</v>
      </c>
      <c r="F656" s="8">
        <v>2.11</v>
      </c>
      <c r="G656" s="4">
        <v>0</v>
      </c>
      <c r="H656" s="8">
        <v>0</v>
      </c>
      <c r="I656" s="4">
        <v>0</v>
      </c>
    </row>
    <row r="657" spans="1:9" x14ac:dyDescent="0.2">
      <c r="A657" s="2">
        <v>17</v>
      </c>
      <c r="B657" s="1" t="s">
        <v>84</v>
      </c>
      <c r="C657" s="4">
        <v>2</v>
      </c>
      <c r="D657" s="8">
        <v>1.71</v>
      </c>
      <c r="E657" s="4">
        <v>2</v>
      </c>
      <c r="F657" s="8">
        <v>2.11</v>
      </c>
      <c r="G657" s="4">
        <v>0</v>
      </c>
      <c r="H657" s="8">
        <v>0</v>
      </c>
      <c r="I657" s="4">
        <v>0</v>
      </c>
    </row>
    <row r="658" spans="1:9" x14ac:dyDescent="0.2">
      <c r="A658" s="1"/>
      <c r="C658" s="4"/>
      <c r="D658" s="8"/>
      <c r="E658" s="4"/>
      <c r="F658" s="8"/>
      <c r="G658" s="4"/>
      <c r="H658" s="8"/>
      <c r="I658" s="4"/>
    </row>
    <row r="659" spans="1:9" x14ac:dyDescent="0.2">
      <c r="A659" s="1" t="s">
        <v>28</v>
      </c>
      <c r="C659" s="4"/>
      <c r="D659" s="8"/>
      <c r="E659" s="4"/>
      <c r="F659" s="8"/>
      <c r="G659" s="4"/>
      <c r="H659" s="8"/>
      <c r="I659" s="4"/>
    </row>
    <row r="660" spans="1:9" x14ac:dyDescent="0.2">
      <c r="A660" s="2">
        <v>1</v>
      </c>
      <c r="B660" s="1" t="s">
        <v>54</v>
      </c>
      <c r="C660" s="4">
        <v>20</v>
      </c>
      <c r="D660" s="8">
        <v>19.8</v>
      </c>
      <c r="E660" s="4">
        <v>12</v>
      </c>
      <c r="F660" s="8">
        <v>16.670000000000002</v>
      </c>
      <c r="G660" s="4">
        <v>8</v>
      </c>
      <c r="H660" s="8">
        <v>32</v>
      </c>
      <c r="I660" s="4">
        <v>0</v>
      </c>
    </row>
    <row r="661" spans="1:9" x14ac:dyDescent="0.2">
      <c r="A661" s="2">
        <v>2</v>
      </c>
      <c r="B661" s="1" t="s">
        <v>68</v>
      </c>
      <c r="C661" s="4">
        <v>11</v>
      </c>
      <c r="D661" s="8">
        <v>10.89</v>
      </c>
      <c r="E661" s="4">
        <v>7</v>
      </c>
      <c r="F661" s="8">
        <v>9.7200000000000006</v>
      </c>
      <c r="G661" s="4">
        <v>4</v>
      </c>
      <c r="H661" s="8">
        <v>16</v>
      </c>
      <c r="I661" s="4">
        <v>0</v>
      </c>
    </row>
    <row r="662" spans="1:9" x14ac:dyDescent="0.2">
      <c r="A662" s="2">
        <v>3</v>
      </c>
      <c r="B662" s="1" t="s">
        <v>62</v>
      </c>
      <c r="C662" s="4">
        <v>10</v>
      </c>
      <c r="D662" s="8">
        <v>9.9</v>
      </c>
      <c r="E662" s="4">
        <v>8</v>
      </c>
      <c r="F662" s="8">
        <v>11.11</v>
      </c>
      <c r="G662" s="4">
        <v>0</v>
      </c>
      <c r="H662" s="8">
        <v>0</v>
      </c>
      <c r="I662" s="4">
        <v>2</v>
      </c>
    </row>
    <row r="663" spans="1:9" x14ac:dyDescent="0.2">
      <c r="A663" s="2">
        <v>4</v>
      </c>
      <c r="B663" s="1" t="s">
        <v>64</v>
      </c>
      <c r="C663" s="4">
        <v>7</v>
      </c>
      <c r="D663" s="8">
        <v>6.93</v>
      </c>
      <c r="E663" s="4">
        <v>7</v>
      </c>
      <c r="F663" s="8">
        <v>9.7200000000000006</v>
      </c>
      <c r="G663" s="4">
        <v>0</v>
      </c>
      <c r="H663" s="8">
        <v>0</v>
      </c>
      <c r="I663" s="4">
        <v>0</v>
      </c>
    </row>
    <row r="664" spans="1:9" x14ac:dyDescent="0.2">
      <c r="A664" s="2">
        <v>4</v>
      </c>
      <c r="B664" s="1" t="s">
        <v>81</v>
      </c>
      <c r="C664" s="4">
        <v>7</v>
      </c>
      <c r="D664" s="8">
        <v>6.93</v>
      </c>
      <c r="E664" s="4">
        <v>6</v>
      </c>
      <c r="F664" s="8">
        <v>8.33</v>
      </c>
      <c r="G664" s="4">
        <v>1</v>
      </c>
      <c r="H664" s="8">
        <v>4</v>
      </c>
      <c r="I664" s="4">
        <v>0</v>
      </c>
    </row>
    <row r="665" spans="1:9" x14ac:dyDescent="0.2">
      <c r="A665" s="2">
        <v>4</v>
      </c>
      <c r="B665" s="1" t="s">
        <v>69</v>
      </c>
      <c r="C665" s="4">
        <v>7</v>
      </c>
      <c r="D665" s="8">
        <v>6.93</v>
      </c>
      <c r="E665" s="4">
        <v>7</v>
      </c>
      <c r="F665" s="8">
        <v>9.7200000000000006</v>
      </c>
      <c r="G665" s="4">
        <v>0</v>
      </c>
      <c r="H665" s="8">
        <v>0</v>
      </c>
      <c r="I665" s="4">
        <v>0</v>
      </c>
    </row>
    <row r="666" spans="1:9" x14ac:dyDescent="0.2">
      <c r="A666" s="2">
        <v>7</v>
      </c>
      <c r="B666" s="1" t="s">
        <v>70</v>
      </c>
      <c r="C666" s="4">
        <v>6</v>
      </c>
      <c r="D666" s="8">
        <v>5.94</v>
      </c>
      <c r="E666" s="4">
        <v>6</v>
      </c>
      <c r="F666" s="8">
        <v>8.33</v>
      </c>
      <c r="G666" s="4">
        <v>0</v>
      </c>
      <c r="H666" s="8">
        <v>0</v>
      </c>
      <c r="I666" s="4">
        <v>0</v>
      </c>
    </row>
    <row r="667" spans="1:9" x14ac:dyDescent="0.2">
      <c r="A667" s="2">
        <v>8</v>
      </c>
      <c r="B667" s="1" t="s">
        <v>63</v>
      </c>
      <c r="C667" s="4">
        <v>4</v>
      </c>
      <c r="D667" s="8">
        <v>3.96</v>
      </c>
      <c r="E667" s="4">
        <v>4</v>
      </c>
      <c r="F667" s="8">
        <v>5.56</v>
      </c>
      <c r="G667" s="4">
        <v>0</v>
      </c>
      <c r="H667" s="8">
        <v>0</v>
      </c>
      <c r="I667" s="4">
        <v>0</v>
      </c>
    </row>
    <row r="668" spans="1:9" x14ac:dyDescent="0.2">
      <c r="A668" s="2">
        <v>9</v>
      </c>
      <c r="B668" s="1" t="s">
        <v>92</v>
      </c>
      <c r="C668" s="4">
        <v>3</v>
      </c>
      <c r="D668" s="8">
        <v>2.97</v>
      </c>
      <c r="E668" s="4">
        <v>0</v>
      </c>
      <c r="F668" s="8">
        <v>0</v>
      </c>
      <c r="G668" s="4">
        <v>3</v>
      </c>
      <c r="H668" s="8">
        <v>12</v>
      </c>
      <c r="I668" s="4">
        <v>0</v>
      </c>
    </row>
    <row r="669" spans="1:9" x14ac:dyDescent="0.2">
      <c r="A669" s="2">
        <v>9</v>
      </c>
      <c r="B669" s="1" t="s">
        <v>90</v>
      </c>
      <c r="C669" s="4">
        <v>3</v>
      </c>
      <c r="D669" s="8">
        <v>2.97</v>
      </c>
      <c r="E669" s="4">
        <v>1</v>
      </c>
      <c r="F669" s="8">
        <v>1.39</v>
      </c>
      <c r="G669" s="4">
        <v>2</v>
      </c>
      <c r="H669" s="8">
        <v>8</v>
      </c>
      <c r="I669" s="4">
        <v>0</v>
      </c>
    </row>
    <row r="670" spans="1:9" x14ac:dyDescent="0.2">
      <c r="A670" s="2">
        <v>9</v>
      </c>
      <c r="B670" s="1" t="s">
        <v>67</v>
      </c>
      <c r="C670" s="4">
        <v>3</v>
      </c>
      <c r="D670" s="8">
        <v>2.97</v>
      </c>
      <c r="E670" s="4">
        <v>2</v>
      </c>
      <c r="F670" s="8">
        <v>2.78</v>
      </c>
      <c r="G670" s="4">
        <v>1</v>
      </c>
      <c r="H670" s="8">
        <v>4</v>
      </c>
      <c r="I670" s="4">
        <v>0</v>
      </c>
    </row>
    <row r="671" spans="1:9" x14ac:dyDescent="0.2">
      <c r="A671" s="2">
        <v>12</v>
      </c>
      <c r="B671" s="1" t="s">
        <v>56</v>
      </c>
      <c r="C671" s="4">
        <v>2</v>
      </c>
      <c r="D671" s="8">
        <v>1.98</v>
      </c>
      <c r="E671" s="4">
        <v>2</v>
      </c>
      <c r="F671" s="8">
        <v>2.78</v>
      </c>
      <c r="G671" s="4">
        <v>0</v>
      </c>
      <c r="H671" s="8">
        <v>0</v>
      </c>
      <c r="I671" s="4">
        <v>0</v>
      </c>
    </row>
    <row r="672" spans="1:9" x14ac:dyDescent="0.2">
      <c r="A672" s="2">
        <v>12</v>
      </c>
      <c r="B672" s="1" t="s">
        <v>86</v>
      </c>
      <c r="C672" s="4">
        <v>2</v>
      </c>
      <c r="D672" s="8">
        <v>1.98</v>
      </c>
      <c r="E672" s="4">
        <v>1</v>
      </c>
      <c r="F672" s="8">
        <v>1.39</v>
      </c>
      <c r="G672" s="4">
        <v>1</v>
      </c>
      <c r="H672" s="8">
        <v>4</v>
      </c>
      <c r="I672" s="4">
        <v>0</v>
      </c>
    </row>
    <row r="673" spans="1:9" x14ac:dyDescent="0.2">
      <c r="A673" s="2">
        <v>12</v>
      </c>
      <c r="B673" s="1" t="s">
        <v>60</v>
      </c>
      <c r="C673" s="4">
        <v>2</v>
      </c>
      <c r="D673" s="8">
        <v>1.98</v>
      </c>
      <c r="E673" s="4">
        <v>1</v>
      </c>
      <c r="F673" s="8">
        <v>1.39</v>
      </c>
      <c r="G673" s="4">
        <v>1</v>
      </c>
      <c r="H673" s="8">
        <v>4</v>
      </c>
      <c r="I673" s="4">
        <v>0</v>
      </c>
    </row>
    <row r="674" spans="1:9" x14ac:dyDescent="0.2">
      <c r="A674" s="2">
        <v>12</v>
      </c>
      <c r="B674" s="1" t="s">
        <v>72</v>
      </c>
      <c r="C674" s="4">
        <v>2</v>
      </c>
      <c r="D674" s="8">
        <v>1.98</v>
      </c>
      <c r="E674" s="4">
        <v>0</v>
      </c>
      <c r="F674" s="8">
        <v>0</v>
      </c>
      <c r="G674" s="4">
        <v>1</v>
      </c>
      <c r="H674" s="8">
        <v>4</v>
      </c>
      <c r="I674" s="4">
        <v>0</v>
      </c>
    </row>
    <row r="675" spans="1:9" x14ac:dyDescent="0.2">
      <c r="A675" s="2">
        <v>16</v>
      </c>
      <c r="B675" s="1" t="s">
        <v>55</v>
      </c>
      <c r="C675" s="4">
        <v>1</v>
      </c>
      <c r="D675" s="8">
        <v>0.99</v>
      </c>
      <c r="E675" s="4">
        <v>1</v>
      </c>
      <c r="F675" s="8">
        <v>1.39</v>
      </c>
      <c r="G675" s="4">
        <v>0</v>
      </c>
      <c r="H675" s="8">
        <v>0</v>
      </c>
      <c r="I675" s="4">
        <v>0</v>
      </c>
    </row>
    <row r="676" spans="1:9" x14ac:dyDescent="0.2">
      <c r="A676" s="2">
        <v>16</v>
      </c>
      <c r="B676" s="1" t="s">
        <v>102</v>
      </c>
      <c r="C676" s="4">
        <v>1</v>
      </c>
      <c r="D676" s="8">
        <v>0.99</v>
      </c>
      <c r="E676" s="4">
        <v>1</v>
      </c>
      <c r="F676" s="8">
        <v>1.39</v>
      </c>
      <c r="G676" s="4">
        <v>0</v>
      </c>
      <c r="H676" s="8">
        <v>0</v>
      </c>
      <c r="I676" s="4">
        <v>0</v>
      </c>
    </row>
    <row r="677" spans="1:9" x14ac:dyDescent="0.2">
      <c r="A677" s="2">
        <v>16</v>
      </c>
      <c r="B677" s="1" t="s">
        <v>74</v>
      </c>
      <c r="C677" s="4">
        <v>1</v>
      </c>
      <c r="D677" s="8">
        <v>0.99</v>
      </c>
      <c r="E677" s="4">
        <v>1</v>
      </c>
      <c r="F677" s="8">
        <v>1.39</v>
      </c>
      <c r="G677" s="4">
        <v>0</v>
      </c>
      <c r="H677" s="8">
        <v>0</v>
      </c>
      <c r="I677" s="4">
        <v>0</v>
      </c>
    </row>
    <row r="678" spans="1:9" x14ac:dyDescent="0.2">
      <c r="A678" s="2">
        <v>16</v>
      </c>
      <c r="B678" s="1" t="s">
        <v>88</v>
      </c>
      <c r="C678" s="4">
        <v>1</v>
      </c>
      <c r="D678" s="8">
        <v>0.99</v>
      </c>
      <c r="E678" s="4">
        <v>1</v>
      </c>
      <c r="F678" s="8">
        <v>1.39</v>
      </c>
      <c r="G678" s="4">
        <v>0</v>
      </c>
      <c r="H678" s="8">
        <v>0</v>
      </c>
      <c r="I678" s="4">
        <v>0</v>
      </c>
    </row>
    <row r="679" spans="1:9" x14ac:dyDescent="0.2">
      <c r="A679" s="2">
        <v>16</v>
      </c>
      <c r="B679" s="1" t="s">
        <v>87</v>
      </c>
      <c r="C679" s="4">
        <v>1</v>
      </c>
      <c r="D679" s="8">
        <v>0.99</v>
      </c>
      <c r="E679" s="4">
        <v>1</v>
      </c>
      <c r="F679" s="8">
        <v>1.39</v>
      </c>
      <c r="G679" s="4">
        <v>0</v>
      </c>
      <c r="H679" s="8">
        <v>0</v>
      </c>
      <c r="I679" s="4">
        <v>0</v>
      </c>
    </row>
    <row r="680" spans="1:9" x14ac:dyDescent="0.2">
      <c r="A680" s="2">
        <v>16</v>
      </c>
      <c r="B680" s="1" t="s">
        <v>101</v>
      </c>
      <c r="C680" s="4">
        <v>1</v>
      </c>
      <c r="D680" s="8">
        <v>0.99</v>
      </c>
      <c r="E680" s="4">
        <v>0</v>
      </c>
      <c r="F680" s="8">
        <v>0</v>
      </c>
      <c r="G680" s="4">
        <v>0</v>
      </c>
      <c r="H680" s="8">
        <v>0</v>
      </c>
      <c r="I680" s="4">
        <v>0</v>
      </c>
    </row>
    <row r="681" spans="1:9" x14ac:dyDescent="0.2">
      <c r="A681" s="2">
        <v>16</v>
      </c>
      <c r="B681" s="1" t="s">
        <v>89</v>
      </c>
      <c r="C681" s="4">
        <v>1</v>
      </c>
      <c r="D681" s="8">
        <v>0.99</v>
      </c>
      <c r="E681" s="4">
        <v>0</v>
      </c>
      <c r="F681" s="8">
        <v>0</v>
      </c>
      <c r="G681" s="4">
        <v>1</v>
      </c>
      <c r="H681" s="8">
        <v>4</v>
      </c>
      <c r="I681" s="4">
        <v>0</v>
      </c>
    </row>
    <row r="682" spans="1:9" x14ac:dyDescent="0.2">
      <c r="A682" s="2">
        <v>16</v>
      </c>
      <c r="B682" s="1" t="s">
        <v>94</v>
      </c>
      <c r="C682" s="4">
        <v>1</v>
      </c>
      <c r="D682" s="8">
        <v>0.99</v>
      </c>
      <c r="E682" s="4">
        <v>1</v>
      </c>
      <c r="F682" s="8">
        <v>1.39</v>
      </c>
      <c r="G682" s="4">
        <v>0</v>
      </c>
      <c r="H682" s="8">
        <v>0</v>
      </c>
      <c r="I682" s="4">
        <v>0</v>
      </c>
    </row>
    <row r="683" spans="1:9" x14ac:dyDescent="0.2">
      <c r="A683" s="2">
        <v>16</v>
      </c>
      <c r="B683" s="1" t="s">
        <v>65</v>
      </c>
      <c r="C683" s="4">
        <v>1</v>
      </c>
      <c r="D683" s="8">
        <v>0.99</v>
      </c>
      <c r="E683" s="4">
        <v>0</v>
      </c>
      <c r="F683" s="8">
        <v>0</v>
      </c>
      <c r="G683" s="4">
        <v>1</v>
      </c>
      <c r="H683" s="8">
        <v>4</v>
      </c>
      <c r="I683" s="4">
        <v>0</v>
      </c>
    </row>
    <row r="684" spans="1:9" x14ac:dyDescent="0.2">
      <c r="A684" s="2">
        <v>16</v>
      </c>
      <c r="B684" s="1" t="s">
        <v>91</v>
      </c>
      <c r="C684" s="4">
        <v>1</v>
      </c>
      <c r="D684" s="8">
        <v>0.99</v>
      </c>
      <c r="E684" s="4">
        <v>1</v>
      </c>
      <c r="F684" s="8">
        <v>1.39</v>
      </c>
      <c r="G684" s="4">
        <v>0</v>
      </c>
      <c r="H684" s="8">
        <v>0</v>
      </c>
      <c r="I684" s="4">
        <v>0</v>
      </c>
    </row>
    <row r="685" spans="1:9" x14ac:dyDescent="0.2">
      <c r="A685" s="2">
        <v>16</v>
      </c>
      <c r="B685" s="1" t="s">
        <v>73</v>
      </c>
      <c r="C685" s="4">
        <v>1</v>
      </c>
      <c r="D685" s="8">
        <v>0.99</v>
      </c>
      <c r="E685" s="4">
        <v>1</v>
      </c>
      <c r="F685" s="8">
        <v>1.39</v>
      </c>
      <c r="G685" s="4">
        <v>0</v>
      </c>
      <c r="H685" s="8">
        <v>0</v>
      </c>
      <c r="I685" s="4">
        <v>0</v>
      </c>
    </row>
    <row r="686" spans="1:9" x14ac:dyDescent="0.2">
      <c r="A686" s="2">
        <v>16</v>
      </c>
      <c r="B686" s="1" t="s">
        <v>95</v>
      </c>
      <c r="C686" s="4">
        <v>1</v>
      </c>
      <c r="D686" s="8">
        <v>0.99</v>
      </c>
      <c r="E686" s="4">
        <v>0</v>
      </c>
      <c r="F686" s="8">
        <v>0</v>
      </c>
      <c r="G686" s="4">
        <v>1</v>
      </c>
      <c r="H686" s="8">
        <v>4</v>
      </c>
      <c r="I686" s="4">
        <v>0</v>
      </c>
    </row>
    <row r="687" spans="1:9" x14ac:dyDescent="0.2">
      <c r="A687" s="1"/>
      <c r="C687" s="4"/>
      <c r="D687" s="8"/>
      <c r="E687" s="4"/>
      <c r="F687" s="8"/>
      <c r="G687" s="4"/>
      <c r="H687" s="8"/>
      <c r="I687" s="4"/>
    </row>
    <row r="688" spans="1:9" x14ac:dyDescent="0.2">
      <c r="A688" s="1" t="s">
        <v>29</v>
      </c>
      <c r="C688" s="4"/>
      <c r="D688" s="8"/>
      <c r="E688" s="4"/>
      <c r="F688" s="8"/>
      <c r="G688" s="4"/>
      <c r="H688" s="8"/>
      <c r="I688" s="4"/>
    </row>
    <row r="689" spans="1:9" x14ac:dyDescent="0.2">
      <c r="A689" s="2">
        <v>1</v>
      </c>
      <c r="B689" s="1" t="s">
        <v>54</v>
      </c>
      <c r="C689" s="4">
        <v>6</v>
      </c>
      <c r="D689" s="8">
        <v>26.09</v>
      </c>
      <c r="E689" s="4">
        <v>5</v>
      </c>
      <c r="F689" s="8">
        <v>29.41</v>
      </c>
      <c r="G689" s="4">
        <v>1</v>
      </c>
      <c r="H689" s="8">
        <v>33.33</v>
      </c>
      <c r="I689" s="4">
        <v>0</v>
      </c>
    </row>
    <row r="690" spans="1:9" x14ac:dyDescent="0.2">
      <c r="A690" s="2">
        <v>2</v>
      </c>
      <c r="B690" s="1" t="s">
        <v>62</v>
      </c>
      <c r="C690" s="4">
        <v>4</v>
      </c>
      <c r="D690" s="8">
        <v>17.39</v>
      </c>
      <c r="E690" s="4">
        <v>4</v>
      </c>
      <c r="F690" s="8">
        <v>23.53</v>
      </c>
      <c r="G690" s="4">
        <v>0</v>
      </c>
      <c r="H690" s="8">
        <v>0</v>
      </c>
      <c r="I690" s="4">
        <v>0</v>
      </c>
    </row>
    <row r="691" spans="1:9" x14ac:dyDescent="0.2">
      <c r="A691" s="2">
        <v>3</v>
      </c>
      <c r="B691" s="1" t="s">
        <v>68</v>
      </c>
      <c r="C691" s="4">
        <v>2</v>
      </c>
      <c r="D691" s="8">
        <v>8.6999999999999993</v>
      </c>
      <c r="E691" s="4">
        <v>2</v>
      </c>
      <c r="F691" s="8">
        <v>11.76</v>
      </c>
      <c r="G691" s="4">
        <v>0</v>
      </c>
      <c r="H691" s="8">
        <v>0</v>
      </c>
      <c r="I691" s="4">
        <v>0</v>
      </c>
    </row>
    <row r="692" spans="1:9" x14ac:dyDescent="0.2">
      <c r="A692" s="2">
        <v>4</v>
      </c>
      <c r="B692" s="1" t="s">
        <v>102</v>
      </c>
      <c r="C692" s="4">
        <v>1</v>
      </c>
      <c r="D692" s="8">
        <v>4.3499999999999996</v>
      </c>
      <c r="E692" s="4">
        <v>0</v>
      </c>
      <c r="F692" s="8">
        <v>0</v>
      </c>
      <c r="G692" s="4">
        <v>1</v>
      </c>
      <c r="H692" s="8">
        <v>33.33</v>
      </c>
      <c r="I692" s="4">
        <v>0</v>
      </c>
    </row>
    <row r="693" spans="1:9" x14ac:dyDescent="0.2">
      <c r="A693" s="2">
        <v>4</v>
      </c>
      <c r="B693" s="1" t="s">
        <v>74</v>
      </c>
      <c r="C693" s="4">
        <v>1</v>
      </c>
      <c r="D693" s="8">
        <v>4.3499999999999996</v>
      </c>
      <c r="E693" s="4">
        <v>1</v>
      </c>
      <c r="F693" s="8">
        <v>5.88</v>
      </c>
      <c r="G693" s="4">
        <v>0</v>
      </c>
      <c r="H693" s="8">
        <v>0</v>
      </c>
      <c r="I693" s="4">
        <v>0</v>
      </c>
    </row>
    <row r="694" spans="1:9" x14ac:dyDescent="0.2">
      <c r="A694" s="2">
        <v>4</v>
      </c>
      <c r="B694" s="1" t="s">
        <v>101</v>
      </c>
      <c r="C694" s="4">
        <v>1</v>
      </c>
      <c r="D694" s="8">
        <v>4.3499999999999996</v>
      </c>
      <c r="E694" s="4">
        <v>0</v>
      </c>
      <c r="F694" s="8">
        <v>0</v>
      </c>
      <c r="G694" s="4">
        <v>0</v>
      </c>
      <c r="H694" s="8">
        <v>0</v>
      </c>
      <c r="I694" s="4">
        <v>0</v>
      </c>
    </row>
    <row r="695" spans="1:9" x14ac:dyDescent="0.2">
      <c r="A695" s="2">
        <v>4</v>
      </c>
      <c r="B695" s="1" t="s">
        <v>59</v>
      </c>
      <c r="C695" s="4">
        <v>1</v>
      </c>
      <c r="D695" s="8">
        <v>4.3499999999999996</v>
      </c>
      <c r="E695" s="4">
        <v>1</v>
      </c>
      <c r="F695" s="8">
        <v>5.88</v>
      </c>
      <c r="G695" s="4">
        <v>0</v>
      </c>
      <c r="H695" s="8">
        <v>0</v>
      </c>
      <c r="I695" s="4">
        <v>0</v>
      </c>
    </row>
    <row r="696" spans="1:9" x14ac:dyDescent="0.2">
      <c r="A696" s="2">
        <v>4</v>
      </c>
      <c r="B696" s="1" t="s">
        <v>64</v>
      </c>
      <c r="C696" s="4">
        <v>1</v>
      </c>
      <c r="D696" s="8">
        <v>4.3499999999999996</v>
      </c>
      <c r="E696" s="4">
        <v>1</v>
      </c>
      <c r="F696" s="8">
        <v>5.88</v>
      </c>
      <c r="G696" s="4">
        <v>0</v>
      </c>
      <c r="H696" s="8">
        <v>0</v>
      </c>
      <c r="I696" s="4">
        <v>0</v>
      </c>
    </row>
    <row r="697" spans="1:9" x14ac:dyDescent="0.2">
      <c r="A697" s="2">
        <v>4</v>
      </c>
      <c r="B697" s="1" t="s">
        <v>65</v>
      </c>
      <c r="C697" s="4">
        <v>1</v>
      </c>
      <c r="D697" s="8">
        <v>4.3499999999999996</v>
      </c>
      <c r="E697" s="4">
        <v>1</v>
      </c>
      <c r="F697" s="8">
        <v>5.88</v>
      </c>
      <c r="G697" s="4">
        <v>0</v>
      </c>
      <c r="H697" s="8">
        <v>0</v>
      </c>
      <c r="I697" s="4">
        <v>0</v>
      </c>
    </row>
    <row r="698" spans="1:9" x14ac:dyDescent="0.2">
      <c r="A698" s="2">
        <v>4</v>
      </c>
      <c r="B698" s="1" t="s">
        <v>69</v>
      </c>
      <c r="C698" s="4">
        <v>1</v>
      </c>
      <c r="D698" s="8">
        <v>4.3499999999999996</v>
      </c>
      <c r="E698" s="4">
        <v>1</v>
      </c>
      <c r="F698" s="8">
        <v>5.88</v>
      </c>
      <c r="G698" s="4">
        <v>0</v>
      </c>
      <c r="H698" s="8">
        <v>0</v>
      </c>
      <c r="I698" s="4">
        <v>0</v>
      </c>
    </row>
    <row r="699" spans="1:9" x14ac:dyDescent="0.2">
      <c r="A699" s="2">
        <v>4</v>
      </c>
      <c r="B699" s="1" t="s">
        <v>75</v>
      </c>
      <c r="C699" s="4">
        <v>1</v>
      </c>
      <c r="D699" s="8">
        <v>4.3499999999999996</v>
      </c>
      <c r="E699" s="4">
        <v>0</v>
      </c>
      <c r="F699" s="8">
        <v>0</v>
      </c>
      <c r="G699" s="4">
        <v>1</v>
      </c>
      <c r="H699" s="8">
        <v>33.33</v>
      </c>
      <c r="I699" s="4">
        <v>0</v>
      </c>
    </row>
    <row r="700" spans="1:9" x14ac:dyDescent="0.2">
      <c r="A700" s="2">
        <v>4</v>
      </c>
      <c r="B700" s="1" t="s">
        <v>80</v>
      </c>
      <c r="C700" s="4">
        <v>1</v>
      </c>
      <c r="D700" s="8">
        <v>4.3499999999999996</v>
      </c>
      <c r="E700" s="4">
        <v>1</v>
      </c>
      <c r="F700" s="8">
        <v>5.88</v>
      </c>
      <c r="G700" s="4">
        <v>0</v>
      </c>
      <c r="H700" s="8">
        <v>0</v>
      </c>
      <c r="I700" s="4">
        <v>0</v>
      </c>
    </row>
    <row r="701" spans="1:9" x14ac:dyDescent="0.2">
      <c r="A701" s="2">
        <v>4</v>
      </c>
      <c r="B701" s="1" t="s">
        <v>72</v>
      </c>
      <c r="C701" s="4">
        <v>1</v>
      </c>
      <c r="D701" s="8">
        <v>4.3499999999999996</v>
      </c>
      <c r="E701" s="4">
        <v>0</v>
      </c>
      <c r="F701" s="8">
        <v>0</v>
      </c>
      <c r="G701" s="4">
        <v>0</v>
      </c>
      <c r="H701" s="8">
        <v>0</v>
      </c>
      <c r="I701" s="4">
        <v>0</v>
      </c>
    </row>
    <row r="702" spans="1:9" x14ac:dyDescent="0.2">
      <c r="A702" s="2">
        <v>4</v>
      </c>
      <c r="B702" s="1" t="s">
        <v>95</v>
      </c>
      <c r="C702" s="4">
        <v>1</v>
      </c>
      <c r="D702" s="8">
        <v>4.3499999999999996</v>
      </c>
      <c r="E702" s="4">
        <v>0</v>
      </c>
      <c r="F702" s="8">
        <v>0</v>
      </c>
      <c r="G702" s="4">
        <v>0</v>
      </c>
      <c r="H702" s="8">
        <v>0</v>
      </c>
      <c r="I702" s="4">
        <v>1</v>
      </c>
    </row>
    <row r="703" spans="1:9" x14ac:dyDescent="0.2">
      <c r="A703" s="1"/>
      <c r="C703" s="4"/>
      <c r="D703" s="8"/>
      <c r="E703" s="4"/>
      <c r="F703" s="8"/>
      <c r="G703" s="4"/>
      <c r="H703" s="8"/>
      <c r="I703" s="4"/>
    </row>
    <row r="704" spans="1:9" x14ac:dyDescent="0.2">
      <c r="A704" s="1" t="s">
        <v>30</v>
      </c>
      <c r="C704" s="4"/>
      <c r="D704" s="8"/>
      <c r="E704" s="4"/>
      <c r="F704" s="8"/>
      <c r="G704" s="4"/>
      <c r="H704" s="8"/>
      <c r="I704" s="4"/>
    </row>
    <row r="705" spans="1:9" x14ac:dyDescent="0.2">
      <c r="A705" s="2">
        <v>1</v>
      </c>
      <c r="B705" s="1" t="s">
        <v>68</v>
      </c>
      <c r="C705" s="4">
        <v>75</v>
      </c>
      <c r="D705" s="8">
        <v>11.57</v>
      </c>
      <c r="E705" s="4">
        <v>74</v>
      </c>
      <c r="F705" s="8">
        <v>14.48</v>
      </c>
      <c r="G705" s="4">
        <v>1</v>
      </c>
      <c r="H705" s="8">
        <v>0.78</v>
      </c>
      <c r="I705" s="4">
        <v>0</v>
      </c>
    </row>
    <row r="706" spans="1:9" x14ac:dyDescent="0.2">
      <c r="A706" s="2">
        <v>2</v>
      </c>
      <c r="B706" s="1" t="s">
        <v>64</v>
      </c>
      <c r="C706" s="4">
        <v>69</v>
      </c>
      <c r="D706" s="8">
        <v>10.65</v>
      </c>
      <c r="E706" s="4">
        <v>50</v>
      </c>
      <c r="F706" s="8">
        <v>9.7799999999999994</v>
      </c>
      <c r="G706" s="4">
        <v>19</v>
      </c>
      <c r="H706" s="8">
        <v>14.84</v>
      </c>
      <c r="I706" s="4">
        <v>0</v>
      </c>
    </row>
    <row r="707" spans="1:9" x14ac:dyDescent="0.2">
      <c r="A707" s="2">
        <v>3</v>
      </c>
      <c r="B707" s="1" t="s">
        <v>69</v>
      </c>
      <c r="C707" s="4">
        <v>65</v>
      </c>
      <c r="D707" s="8">
        <v>10.029999999999999</v>
      </c>
      <c r="E707" s="4">
        <v>64</v>
      </c>
      <c r="F707" s="8">
        <v>12.52</v>
      </c>
      <c r="G707" s="4">
        <v>1</v>
      </c>
      <c r="H707" s="8">
        <v>0.78</v>
      </c>
      <c r="I707" s="4">
        <v>0</v>
      </c>
    </row>
    <row r="708" spans="1:9" x14ac:dyDescent="0.2">
      <c r="A708" s="2">
        <v>4</v>
      </c>
      <c r="B708" s="1" t="s">
        <v>62</v>
      </c>
      <c r="C708" s="4">
        <v>53</v>
      </c>
      <c r="D708" s="8">
        <v>8.18</v>
      </c>
      <c r="E708" s="4">
        <v>46</v>
      </c>
      <c r="F708" s="8">
        <v>9</v>
      </c>
      <c r="G708" s="4">
        <v>7</v>
      </c>
      <c r="H708" s="8">
        <v>5.47</v>
      </c>
      <c r="I708" s="4">
        <v>0</v>
      </c>
    </row>
    <row r="709" spans="1:9" x14ac:dyDescent="0.2">
      <c r="A709" s="2">
        <v>5</v>
      </c>
      <c r="B709" s="1" t="s">
        <v>80</v>
      </c>
      <c r="C709" s="4">
        <v>50</v>
      </c>
      <c r="D709" s="8">
        <v>7.72</v>
      </c>
      <c r="E709" s="4">
        <v>46</v>
      </c>
      <c r="F709" s="8">
        <v>9</v>
      </c>
      <c r="G709" s="4">
        <v>4</v>
      </c>
      <c r="H709" s="8">
        <v>3.13</v>
      </c>
      <c r="I709" s="4">
        <v>0</v>
      </c>
    </row>
    <row r="710" spans="1:9" x14ac:dyDescent="0.2">
      <c r="A710" s="2">
        <v>6</v>
      </c>
      <c r="B710" s="1" t="s">
        <v>54</v>
      </c>
      <c r="C710" s="4">
        <v>40</v>
      </c>
      <c r="D710" s="8">
        <v>6.17</v>
      </c>
      <c r="E710" s="4">
        <v>29</v>
      </c>
      <c r="F710" s="8">
        <v>5.68</v>
      </c>
      <c r="G710" s="4">
        <v>11</v>
      </c>
      <c r="H710" s="8">
        <v>8.59</v>
      </c>
      <c r="I710" s="4">
        <v>0</v>
      </c>
    </row>
    <row r="711" spans="1:9" x14ac:dyDescent="0.2">
      <c r="A711" s="2">
        <v>7</v>
      </c>
      <c r="B711" s="1" t="s">
        <v>55</v>
      </c>
      <c r="C711" s="4">
        <v>26</v>
      </c>
      <c r="D711" s="8">
        <v>4.01</v>
      </c>
      <c r="E711" s="4">
        <v>24</v>
      </c>
      <c r="F711" s="8">
        <v>4.7</v>
      </c>
      <c r="G711" s="4">
        <v>2</v>
      </c>
      <c r="H711" s="8">
        <v>1.56</v>
      </c>
      <c r="I711" s="4">
        <v>0</v>
      </c>
    </row>
    <row r="712" spans="1:9" x14ac:dyDescent="0.2">
      <c r="A712" s="2">
        <v>8</v>
      </c>
      <c r="B712" s="1" t="s">
        <v>63</v>
      </c>
      <c r="C712" s="4">
        <v>21</v>
      </c>
      <c r="D712" s="8">
        <v>3.24</v>
      </c>
      <c r="E712" s="4">
        <v>19</v>
      </c>
      <c r="F712" s="8">
        <v>3.72</v>
      </c>
      <c r="G712" s="4">
        <v>2</v>
      </c>
      <c r="H712" s="8">
        <v>1.56</v>
      </c>
      <c r="I712" s="4">
        <v>0</v>
      </c>
    </row>
    <row r="713" spans="1:9" x14ac:dyDescent="0.2">
      <c r="A713" s="2">
        <v>8</v>
      </c>
      <c r="B713" s="1" t="s">
        <v>71</v>
      </c>
      <c r="C713" s="4">
        <v>21</v>
      </c>
      <c r="D713" s="8">
        <v>3.24</v>
      </c>
      <c r="E713" s="4">
        <v>20</v>
      </c>
      <c r="F713" s="8">
        <v>3.91</v>
      </c>
      <c r="G713" s="4">
        <v>1</v>
      </c>
      <c r="H713" s="8">
        <v>0.78</v>
      </c>
      <c r="I713" s="4">
        <v>0</v>
      </c>
    </row>
    <row r="714" spans="1:9" x14ac:dyDescent="0.2">
      <c r="A714" s="2">
        <v>10</v>
      </c>
      <c r="B714" s="1" t="s">
        <v>65</v>
      </c>
      <c r="C714" s="4">
        <v>20</v>
      </c>
      <c r="D714" s="8">
        <v>3.09</v>
      </c>
      <c r="E714" s="4">
        <v>10</v>
      </c>
      <c r="F714" s="8">
        <v>1.96</v>
      </c>
      <c r="G714" s="4">
        <v>10</v>
      </c>
      <c r="H714" s="8">
        <v>7.81</v>
      </c>
      <c r="I714" s="4">
        <v>0</v>
      </c>
    </row>
    <row r="715" spans="1:9" x14ac:dyDescent="0.2">
      <c r="A715" s="2">
        <v>11</v>
      </c>
      <c r="B715" s="1" t="s">
        <v>81</v>
      </c>
      <c r="C715" s="4">
        <v>17</v>
      </c>
      <c r="D715" s="8">
        <v>2.62</v>
      </c>
      <c r="E715" s="4">
        <v>13</v>
      </c>
      <c r="F715" s="8">
        <v>2.54</v>
      </c>
      <c r="G715" s="4">
        <v>4</v>
      </c>
      <c r="H715" s="8">
        <v>3.13</v>
      </c>
      <c r="I715" s="4">
        <v>0</v>
      </c>
    </row>
    <row r="716" spans="1:9" x14ac:dyDescent="0.2">
      <c r="A716" s="2">
        <v>12</v>
      </c>
      <c r="B716" s="1" t="s">
        <v>70</v>
      </c>
      <c r="C716" s="4">
        <v>16</v>
      </c>
      <c r="D716" s="8">
        <v>2.4700000000000002</v>
      </c>
      <c r="E716" s="4">
        <v>12</v>
      </c>
      <c r="F716" s="8">
        <v>2.35</v>
      </c>
      <c r="G716" s="4">
        <v>1</v>
      </c>
      <c r="H716" s="8">
        <v>0.78</v>
      </c>
      <c r="I716" s="4">
        <v>0</v>
      </c>
    </row>
    <row r="717" spans="1:9" x14ac:dyDescent="0.2">
      <c r="A717" s="2">
        <v>13</v>
      </c>
      <c r="B717" s="1" t="s">
        <v>56</v>
      </c>
      <c r="C717" s="4">
        <v>15</v>
      </c>
      <c r="D717" s="8">
        <v>2.31</v>
      </c>
      <c r="E717" s="4">
        <v>12</v>
      </c>
      <c r="F717" s="8">
        <v>2.35</v>
      </c>
      <c r="G717" s="4">
        <v>3</v>
      </c>
      <c r="H717" s="8">
        <v>2.34</v>
      </c>
      <c r="I717" s="4">
        <v>0</v>
      </c>
    </row>
    <row r="718" spans="1:9" x14ac:dyDescent="0.2">
      <c r="A718" s="2">
        <v>14</v>
      </c>
      <c r="B718" s="1" t="s">
        <v>61</v>
      </c>
      <c r="C718" s="4">
        <v>14</v>
      </c>
      <c r="D718" s="8">
        <v>2.16</v>
      </c>
      <c r="E718" s="4">
        <v>13</v>
      </c>
      <c r="F718" s="8">
        <v>2.54</v>
      </c>
      <c r="G718" s="4">
        <v>1</v>
      </c>
      <c r="H718" s="8">
        <v>0.78</v>
      </c>
      <c r="I718" s="4">
        <v>0</v>
      </c>
    </row>
    <row r="719" spans="1:9" x14ac:dyDescent="0.2">
      <c r="A719" s="2">
        <v>15</v>
      </c>
      <c r="B719" s="1" t="s">
        <v>66</v>
      </c>
      <c r="C719" s="4">
        <v>11</v>
      </c>
      <c r="D719" s="8">
        <v>1.7</v>
      </c>
      <c r="E719" s="4">
        <v>11</v>
      </c>
      <c r="F719" s="8">
        <v>2.15</v>
      </c>
      <c r="G719" s="4">
        <v>0</v>
      </c>
      <c r="H719" s="8">
        <v>0</v>
      </c>
      <c r="I719" s="4">
        <v>0</v>
      </c>
    </row>
    <row r="720" spans="1:9" x14ac:dyDescent="0.2">
      <c r="A720" s="2">
        <v>15</v>
      </c>
      <c r="B720" s="1" t="s">
        <v>72</v>
      </c>
      <c r="C720" s="4">
        <v>11</v>
      </c>
      <c r="D720" s="8">
        <v>1.7</v>
      </c>
      <c r="E720" s="4">
        <v>0</v>
      </c>
      <c r="F720" s="8">
        <v>0</v>
      </c>
      <c r="G720" s="4">
        <v>9</v>
      </c>
      <c r="H720" s="8">
        <v>7.03</v>
      </c>
      <c r="I720" s="4">
        <v>0</v>
      </c>
    </row>
    <row r="721" spans="1:9" x14ac:dyDescent="0.2">
      <c r="A721" s="2">
        <v>17</v>
      </c>
      <c r="B721" s="1" t="s">
        <v>75</v>
      </c>
      <c r="C721" s="4">
        <v>10</v>
      </c>
      <c r="D721" s="8">
        <v>1.54</v>
      </c>
      <c r="E721" s="4">
        <v>8</v>
      </c>
      <c r="F721" s="8">
        <v>1.57</v>
      </c>
      <c r="G721" s="4">
        <v>2</v>
      </c>
      <c r="H721" s="8">
        <v>1.56</v>
      </c>
      <c r="I721" s="4">
        <v>0</v>
      </c>
    </row>
    <row r="722" spans="1:9" x14ac:dyDescent="0.2">
      <c r="A722" s="2">
        <v>18</v>
      </c>
      <c r="B722" s="1" t="s">
        <v>73</v>
      </c>
      <c r="C722" s="4">
        <v>9</v>
      </c>
      <c r="D722" s="8">
        <v>1.39</v>
      </c>
      <c r="E722" s="4">
        <v>9</v>
      </c>
      <c r="F722" s="8">
        <v>1.76</v>
      </c>
      <c r="G722" s="4">
        <v>0</v>
      </c>
      <c r="H722" s="8">
        <v>0</v>
      </c>
      <c r="I722" s="4">
        <v>0</v>
      </c>
    </row>
    <row r="723" spans="1:9" x14ac:dyDescent="0.2">
      <c r="A723" s="2">
        <v>19</v>
      </c>
      <c r="B723" s="1" t="s">
        <v>67</v>
      </c>
      <c r="C723" s="4">
        <v>8</v>
      </c>
      <c r="D723" s="8">
        <v>1.23</v>
      </c>
      <c r="E723" s="4">
        <v>6</v>
      </c>
      <c r="F723" s="8">
        <v>1.17</v>
      </c>
      <c r="G723" s="4">
        <v>1</v>
      </c>
      <c r="H723" s="8">
        <v>0.78</v>
      </c>
      <c r="I723" s="4">
        <v>0</v>
      </c>
    </row>
    <row r="724" spans="1:9" x14ac:dyDescent="0.2">
      <c r="A724" s="2">
        <v>20</v>
      </c>
      <c r="B724" s="1" t="s">
        <v>57</v>
      </c>
      <c r="C724" s="4">
        <v>7</v>
      </c>
      <c r="D724" s="8">
        <v>1.08</v>
      </c>
      <c r="E724" s="4">
        <v>4</v>
      </c>
      <c r="F724" s="8">
        <v>0.78</v>
      </c>
      <c r="G724" s="4">
        <v>3</v>
      </c>
      <c r="H724" s="8">
        <v>2.34</v>
      </c>
      <c r="I724" s="4">
        <v>0</v>
      </c>
    </row>
    <row r="725" spans="1:9" x14ac:dyDescent="0.2">
      <c r="A725" s="2">
        <v>20</v>
      </c>
      <c r="B725" s="1" t="s">
        <v>79</v>
      </c>
      <c r="C725" s="4">
        <v>7</v>
      </c>
      <c r="D725" s="8">
        <v>1.08</v>
      </c>
      <c r="E725" s="4">
        <v>2</v>
      </c>
      <c r="F725" s="8">
        <v>0.39</v>
      </c>
      <c r="G725" s="4">
        <v>5</v>
      </c>
      <c r="H725" s="8">
        <v>3.91</v>
      </c>
      <c r="I725" s="4">
        <v>0</v>
      </c>
    </row>
    <row r="726" spans="1:9" x14ac:dyDescent="0.2">
      <c r="A726" s="1"/>
      <c r="C726" s="4"/>
      <c r="D726" s="8"/>
      <c r="E726" s="4"/>
      <c r="F726" s="8"/>
      <c r="G726" s="4"/>
      <c r="H726" s="8"/>
      <c r="I72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F9F15-DDA1-450D-AE0E-D6FA3AC2A78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226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31</v>
      </c>
      <c r="D6" s="8">
        <v>16.850000000000001</v>
      </c>
      <c r="E6" s="12">
        <v>23</v>
      </c>
      <c r="F6" s="8">
        <v>15.97</v>
      </c>
      <c r="G6" s="12">
        <v>8</v>
      </c>
      <c r="H6" s="8">
        <v>24.24</v>
      </c>
      <c r="I6" s="12">
        <v>0</v>
      </c>
    </row>
    <row r="7" spans="2:9" ht="15" customHeight="1" x14ac:dyDescent="0.2">
      <c r="B7" t="s">
        <v>33</v>
      </c>
      <c r="C7" s="12">
        <v>19</v>
      </c>
      <c r="D7" s="8">
        <v>10.33</v>
      </c>
      <c r="E7" s="12">
        <v>14</v>
      </c>
      <c r="F7" s="8">
        <v>9.7200000000000006</v>
      </c>
      <c r="G7" s="12">
        <v>5</v>
      </c>
      <c r="H7" s="8">
        <v>15.15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0.54</v>
      </c>
      <c r="E9" s="12">
        <v>1</v>
      </c>
      <c r="F9" s="8">
        <v>0.69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1</v>
      </c>
      <c r="D10" s="8">
        <v>0.54</v>
      </c>
      <c r="E10" s="12">
        <v>1</v>
      </c>
      <c r="F10" s="8">
        <v>0.69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39</v>
      </c>
      <c r="D11" s="8">
        <v>21.2</v>
      </c>
      <c r="E11" s="12">
        <v>31</v>
      </c>
      <c r="F11" s="8">
        <v>21.53</v>
      </c>
      <c r="G11" s="12">
        <v>8</v>
      </c>
      <c r="H11" s="8">
        <v>24.24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6</v>
      </c>
      <c r="D13" s="8">
        <v>3.26</v>
      </c>
      <c r="E13" s="12">
        <v>3</v>
      </c>
      <c r="F13" s="8">
        <v>2.08</v>
      </c>
      <c r="G13" s="12">
        <v>3</v>
      </c>
      <c r="H13" s="8">
        <v>9.09</v>
      </c>
      <c r="I13" s="12">
        <v>0</v>
      </c>
    </row>
    <row r="14" spans="2:9" ht="15" customHeight="1" x14ac:dyDescent="0.2">
      <c r="B14" t="s">
        <v>40</v>
      </c>
      <c r="C14" s="12">
        <v>2</v>
      </c>
      <c r="D14" s="8">
        <v>1.0900000000000001</v>
      </c>
      <c r="E14" s="12">
        <v>1</v>
      </c>
      <c r="F14" s="8">
        <v>0.69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41</v>
      </c>
      <c r="C15" s="12">
        <v>25</v>
      </c>
      <c r="D15" s="8">
        <v>13.59</v>
      </c>
      <c r="E15" s="12">
        <v>22</v>
      </c>
      <c r="F15" s="8">
        <v>15.28</v>
      </c>
      <c r="G15" s="12">
        <v>2</v>
      </c>
      <c r="H15" s="8">
        <v>6.06</v>
      </c>
      <c r="I15" s="12">
        <v>0</v>
      </c>
    </row>
    <row r="16" spans="2:9" ht="15" customHeight="1" x14ac:dyDescent="0.2">
      <c r="B16" t="s">
        <v>42</v>
      </c>
      <c r="C16" s="12">
        <v>37</v>
      </c>
      <c r="D16" s="8">
        <v>20.11</v>
      </c>
      <c r="E16" s="12">
        <v>35</v>
      </c>
      <c r="F16" s="8">
        <v>24.31</v>
      </c>
      <c r="G16" s="12">
        <v>2</v>
      </c>
      <c r="H16" s="8">
        <v>6.06</v>
      </c>
      <c r="I16" s="12">
        <v>0</v>
      </c>
    </row>
    <row r="17" spans="2:9" ht="15" customHeight="1" x14ac:dyDescent="0.2">
      <c r="B17" t="s">
        <v>43</v>
      </c>
      <c r="C17" s="12">
        <v>7</v>
      </c>
      <c r="D17" s="8">
        <v>3.8</v>
      </c>
      <c r="E17" s="12">
        <v>4</v>
      </c>
      <c r="F17" s="8">
        <v>2.78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4</v>
      </c>
      <c r="D18" s="8">
        <v>2.17</v>
      </c>
      <c r="E18" s="12">
        <v>3</v>
      </c>
      <c r="F18" s="8">
        <v>2.08</v>
      </c>
      <c r="G18" s="12">
        <v>1</v>
      </c>
      <c r="H18" s="8">
        <v>3.03</v>
      </c>
      <c r="I18" s="12">
        <v>0</v>
      </c>
    </row>
    <row r="19" spans="2:9" ht="15" customHeight="1" x14ac:dyDescent="0.2">
      <c r="B19" t="s">
        <v>45</v>
      </c>
      <c r="C19" s="12">
        <v>12</v>
      </c>
      <c r="D19" s="8">
        <v>6.52</v>
      </c>
      <c r="E19" s="12">
        <v>6</v>
      </c>
      <c r="F19" s="8">
        <v>4.17</v>
      </c>
      <c r="G19" s="12">
        <v>4</v>
      </c>
      <c r="H19" s="8">
        <v>12.12</v>
      </c>
      <c r="I19" s="12">
        <v>0</v>
      </c>
    </row>
    <row r="20" spans="2:9" ht="15" customHeight="1" x14ac:dyDescent="0.2">
      <c r="B20" s="9" t="s">
        <v>198</v>
      </c>
      <c r="C20" s="12">
        <f>SUM(LTBL_30406[総数／事業所数])</f>
        <v>184</v>
      </c>
      <c r="E20" s="12">
        <f>SUBTOTAL(109,LTBL_30406[個人／事業所数])</f>
        <v>144</v>
      </c>
      <c r="G20" s="12">
        <f>SUBTOTAL(109,LTBL_30406[法人／事業所数])</f>
        <v>33</v>
      </c>
      <c r="I20" s="12">
        <f>SUBTOTAL(109,LTBL_30406[法人以外の団体／事業所数])</f>
        <v>0</v>
      </c>
    </row>
    <row r="21" spans="2:9" ht="15" customHeight="1" x14ac:dyDescent="0.2">
      <c r="E21" s="11">
        <f>LTBL_30406[[#Totals],[個人／事業所数]]/LTBL_30406[[#Totals],[総数／事業所数]]</f>
        <v>0.78260869565217395</v>
      </c>
      <c r="G21" s="11">
        <f>LTBL_30406[[#Totals],[法人／事業所数]]/LTBL_30406[[#Totals],[総数／事業所数]]</f>
        <v>0.17934782608695651</v>
      </c>
      <c r="I21" s="11">
        <f>LTBL_30406[[#Totals],[法人以外の団体／事業所数]]/LTBL_30406[[#Totals],[総数／事業所数]]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80</v>
      </c>
      <c r="C24" s="12">
        <v>20</v>
      </c>
      <c r="D24" s="8">
        <v>10.87</v>
      </c>
      <c r="E24" s="12">
        <v>19</v>
      </c>
      <c r="F24" s="8">
        <v>13.19</v>
      </c>
      <c r="G24" s="12">
        <v>1</v>
      </c>
      <c r="H24" s="8">
        <v>3.03</v>
      </c>
      <c r="I24" s="12">
        <v>0</v>
      </c>
    </row>
    <row r="25" spans="2:9" ht="15" customHeight="1" x14ac:dyDescent="0.2">
      <c r="B25" t="s">
        <v>68</v>
      </c>
      <c r="C25" s="12">
        <v>19</v>
      </c>
      <c r="D25" s="8">
        <v>10.33</v>
      </c>
      <c r="E25" s="12">
        <v>18</v>
      </c>
      <c r="F25" s="8">
        <v>12.5</v>
      </c>
      <c r="G25" s="12">
        <v>1</v>
      </c>
      <c r="H25" s="8">
        <v>3.03</v>
      </c>
      <c r="I25" s="12">
        <v>0</v>
      </c>
    </row>
    <row r="26" spans="2:9" ht="15" customHeight="1" x14ac:dyDescent="0.2">
      <c r="B26" t="s">
        <v>64</v>
      </c>
      <c r="C26" s="12">
        <v>17</v>
      </c>
      <c r="D26" s="8">
        <v>9.24</v>
      </c>
      <c r="E26" s="12">
        <v>12</v>
      </c>
      <c r="F26" s="8">
        <v>8.33</v>
      </c>
      <c r="G26" s="12">
        <v>5</v>
      </c>
      <c r="H26" s="8">
        <v>15.15</v>
      </c>
      <c r="I26" s="12">
        <v>0</v>
      </c>
    </row>
    <row r="27" spans="2:9" ht="15" customHeight="1" x14ac:dyDescent="0.2">
      <c r="B27" t="s">
        <v>69</v>
      </c>
      <c r="C27" s="12">
        <v>16</v>
      </c>
      <c r="D27" s="8">
        <v>8.6999999999999993</v>
      </c>
      <c r="E27" s="12">
        <v>16</v>
      </c>
      <c r="F27" s="8">
        <v>11.11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55</v>
      </c>
      <c r="C28" s="12">
        <v>15</v>
      </c>
      <c r="D28" s="8">
        <v>8.15</v>
      </c>
      <c r="E28" s="12">
        <v>13</v>
      </c>
      <c r="F28" s="8">
        <v>9.0299999999999994</v>
      </c>
      <c r="G28" s="12">
        <v>2</v>
      </c>
      <c r="H28" s="8">
        <v>6.06</v>
      </c>
      <c r="I28" s="12">
        <v>0</v>
      </c>
    </row>
    <row r="29" spans="2:9" ht="15" customHeight="1" x14ac:dyDescent="0.2">
      <c r="B29" t="s">
        <v>54</v>
      </c>
      <c r="C29" s="12">
        <v>12</v>
      </c>
      <c r="D29" s="8">
        <v>6.52</v>
      </c>
      <c r="E29" s="12">
        <v>6</v>
      </c>
      <c r="F29" s="8">
        <v>4.17</v>
      </c>
      <c r="G29" s="12">
        <v>6</v>
      </c>
      <c r="H29" s="8">
        <v>18.18</v>
      </c>
      <c r="I29" s="12">
        <v>0</v>
      </c>
    </row>
    <row r="30" spans="2:9" ht="15" customHeight="1" x14ac:dyDescent="0.2">
      <c r="B30" t="s">
        <v>62</v>
      </c>
      <c r="C30" s="12">
        <v>10</v>
      </c>
      <c r="D30" s="8">
        <v>5.43</v>
      </c>
      <c r="E30" s="12">
        <v>9</v>
      </c>
      <c r="F30" s="8">
        <v>6.25</v>
      </c>
      <c r="G30" s="12">
        <v>1</v>
      </c>
      <c r="H30" s="8">
        <v>3.03</v>
      </c>
      <c r="I30" s="12">
        <v>0</v>
      </c>
    </row>
    <row r="31" spans="2:9" ht="15" customHeight="1" x14ac:dyDescent="0.2">
      <c r="B31" t="s">
        <v>57</v>
      </c>
      <c r="C31" s="12">
        <v>8</v>
      </c>
      <c r="D31" s="8">
        <v>4.3499999999999996</v>
      </c>
      <c r="E31" s="12">
        <v>6</v>
      </c>
      <c r="F31" s="8">
        <v>4.17</v>
      </c>
      <c r="G31" s="12">
        <v>2</v>
      </c>
      <c r="H31" s="8">
        <v>6.06</v>
      </c>
      <c r="I31" s="12">
        <v>0</v>
      </c>
    </row>
    <row r="32" spans="2:9" ht="15" customHeight="1" x14ac:dyDescent="0.2">
      <c r="B32" t="s">
        <v>70</v>
      </c>
      <c r="C32" s="12">
        <v>7</v>
      </c>
      <c r="D32" s="8">
        <v>3.8</v>
      </c>
      <c r="E32" s="12">
        <v>4</v>
      </c>
      <c r="F32" s="8">
        <v>2.78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91</v>
      </c>
      <c r="C33" s="12">
        <v>6</v>
      </c>
      <c r="D33" s="8">
        <v>3.26</v>
      </c>
      <c r="E33" s="12">
        <v>2</v>
      </c>
      <c r="F33" s="8">
        <v>1.39</v>
      </c>
      <c r="G33" s="12">
        <v>3</v>
      </c>
      <c r="H33" s="8">
        <v>9.09</v>
      </c>
      <c r="I33" s="12">
        <v>0</v>
      </c>
    </row>
    <row r="34" spans="2:9" ht="15" customHeight="1" x14ac:dyDescent="0.2">
      <c r="B34" t="s">
        <v>79</v>
      </c>
      <c r="C34" s="12">
        <v>5</v>
      </c>
      <c r="D34" s="8">
        <v>2.72</v>
      </c>
      <c r="E34" s="12">
        <v>5</v>
      </c>
      <c r="F34" s="8">
        <v>3.47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56</v>
      </c>
      <c r="C35" s="12">
        <v>4</v>
      </c>
      <c r="D35" s="8">
        <v>2.17</v>
      </c>
      <c r="E35" s="12">
        <v>4</v>
      </c>
      <c r="F35" s="8">
        <v>2.78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65</v>
      </c>
      <c r="C36" s="12">
        <v>4</v>
      </c>
      <c r="D36" s="8">
        <v>2.17</v>
      </c>
      <c r="E36" s="12">
        <v>1</v>
      </c>
      <c r="F36" s="8">
        <v>0.69</v>
      </c>
      <c r="G36" s="12">
        <v>3</v>
      </c>
      <c r="H36" s="8">
        <v>9.09</v>
      </c>
      <c r="I36" s="12">
        <v>0</v>
      </c>
    </row>
    <row r="37" spans="2:9" ht="15" customHeight="1" x14ac:dyDescent="0.2">
      <c r="B37" t="s">
        <v>92</v>
      </c>
      <c r="C37" s="12">
        <v>3</v>
      </c>
      <c r="D37" s="8">
        <v>1.63</v>
      </c>
      <c r="E37" s="12">
        <v>1</v>
      </c>
      <c r="F37" s="8">
        <v>0.69</v>
      </c>
      <c r="G37" s="12">
        <v>2</v>
      </c>
      <c r="H37" s="8">
        <v>6.06</v>
      </c>
      <c r="I37" s="12">
        <v>0</v>
      </c>
    </row>
    <row r="38" spans="2:9" ht="15" customHeight="1" x14ac:dyDescent="0.2">
      <c r="B38" t="s">
        <v>81</v>
      </c>
      <c r="C38" s="12">
        <v>3</v>
      </c>
      <c r="D38" s="8">
        <v>1.63</v>
      </c>
      <c r="E38" s="12">
        <v>2</v>
      </c>
      <c r="F38" s="8">
        <v>1.39</v>
      </c>
      <c r="G38" s="12">
        <v>1</v>
      </c>
      <c r="H38" s="8">
        <v>3.03</v>
      </c>
      <c r="I38" s="12">
        <v>0</v>
      </c>
    </row>
    <row r="39" spans="2:9" ht="15" customHeight="1" x14ac:dyDescent="0.2">
      <c r="B39" t="s">
        <v>84</v>
      </c>
      <c r="C39" s="12">
        <v>3</v>
      </c>
      <c r="D39" s="8">
        <v>1.63</v>
      </c>
      <c r="E39" s="12">
        <v>2</v>
      </c>
      <c r="F39" s="8">
        <v>1.39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71</v>
      </c>
      <c r="C40" s="12">
        <v>3</v>
      </c>
      <c r="D40" s="8">
        <v>1.63</v>
      </c>
      <c r="E40" s="12">
        <v>3</v>
      </c>
      <c r="F40" s="8">
        <v>2.08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77</v>
      </c>
      <c r="C41" s="12">
        <v>2</v>
      </c>
      <c r="D41" s="8">
        <v>1.0900000000000001</v>
      </c>
      <c r="E41" s="12">
        <v>2</v>
      </c>
      <c r="F41" s="8">
        <v>1.39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59</v>
      </c>
      <c r="C42" s="12">
        <v>2</v>
      </c>
      <c r="D42" s="8">
        <v>1.0900000000000001</v>
      </c>
      <c r="E42" s="12">
        <v>1</v>
      </c>
      <c r="F42" s="8">
        <v>0.69</v>
      </c>
      <c r="G42" s="12">
        <v>1</v>
      </c>
      <c r="H42" s="8">
        <v>3.03</v>
      </c>
      <c r="I42" s="12">
        <v>0</v>
      </c>
    </row>
    <row r="43" spans="2:9" ht="15" customHeight="1" x14ac:dyDescent="0.2">
      <c r="B43" t="s">
        <v>63</v>
      </c>
      <c r="C43" s="12">
        <v>2</v>
      </c>
      <c r="D43" s="8">
        <v>1.0900000000000001</v>
      </c>
      <c r="E43" s="12">
        <v>2</v>
      </c>
      <c r="F43" s="8">
        <v>1.39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78</v>
      </c>
      <c r="C44" s="12">
        <v>2</v>
      </c>
      <c r="D44" s="8">
        <v>1.0900000000000001</v>
      </c>
      <c r="E44" s="12">
        <v>2</v>
      </c>
      <c r="F44" s="8">
        <v>1.39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73</v>
      </c>
      <c r="C45" s="12">
        <v>2</v>
      </c>
      <c r="D45" s="8">
        <v>1.0900000000000001</v>
      </c>
      <c r="E45" s="12">
        <v>2</v>
      </c>
      <c r="F45" s="8">
        <v>1.39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200</v>
      </c>
      <c r="C48" s="10" t="s">
        <v>47</v>
      </c>
      <c r="D48" s="10" t="s">
        <v>48</v>
      </c>
      <c r="E48" s="10" t="s">
        <v>49</v>
      </c>
      <c r="F48" s="10" t="s">
        <v>50</v>
      </c>
      <c r="G48" s="10" t="s">
        <v>51</v>
      </c>
      <c r="H48" s="10" t="s">
        <v>52</v>
      </c>
      <c r="I48" s="10" t="s">
        <v>53</v>
      </c>
    </row>
    <row r="49" spans="2:9" ht="15" customHeight="1" x14ac:dyDescent="0.2">
      <c r="B49" t="s">
        <v>172</v>
      </c>
      <c r="C49" s="12">
        <v>20</v>
      </c>
      <c r="D49" s="8">
        <v>10.87</v>
      </c>
      <c r="E49" s="12">
        <v>19</v>
      </c>
      <c r="F49" s="8">
        <v>13.19</v>
      </c>
      <c r="G49" s="12">
        <v>1</v>
      </c>
      <c r="H49" s="8">
        <v>3.03</v>
      </c>
      <c r="I49" s="12">
        <v>0</v>
      </c>
    </row>
    <row r="50" spans="2:9" ht="15" customHeight="1" x14ac:dyDescent="0.2">
      <c r="B50" t="s">
        <v>120</v>
      </c>
      <c r="C50" s="12">
        <v>11</v>
      </c>
      <c r="D50" s="8">
        <v>5.98</v>
      </c>
      <c r="E50" s="12">
        <v>11</v>
      </c>
      <c r="F50" s="8">
        <v>7.64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118</v>
      </c>
      <c r="C51" s="12">
        <v>8</v>
      </c>
      <c r="D51" s="8">
        <v>4.3499999999999996</v>
      </c>
      <c r="E51" s="12">
        <v>7</v>
      </c>
      <c r="F51" s="8">
        <v>4.8600000000000003</v>
      </c>
      <c r="G51" s="12">
        <v>1</v>
      </c>
      <c r="H51" s="8">
        <v>3.03</v>
      </c>
      <c r="I51" s="12">
        <v>0</v>
      </c>
    </row>
    <row r="52" spans="2:9" ht="15" customHeight="1" x14ac:dyDescent="0.2">
      <c r="B52" t="s">
        <v>105</v>
      </c>
      <c r="C52" s="12">
        <v>6</v>
      </c>
      <c r="D52" s="8">
        <v>3.26</v>
      </c>
      <c r="E52" s="12">
        <v>2</v>
      </c>
      <c r="F52" s="8">
        <v>1.39</v>
      </c>
      <c r="G52" s="12">
        <v>4</v>
      </c>
      <c r="H52" s="8">
        <v>12.12</v>
      </c>
      <c r="I52" s="12">
        <v>0</v>
      </c>
    </row>
    <row r="53" spans="2:9" ht="15" customHeight="1" x14ac:dyDescent="0.2">
      <c r="B53" t="s">
        <v>158</v>
      </c>
      <c r="C53" s="12">
        <v>6</v>
      </c>
      <c r="D53" s="8">
        <v>3.26</v>
      </c>
      <c r="E53" s="12">
        <v>6</v>
      </c>
      <c r="F53" s="8">
        <v>4.17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107</v>
      </c>
      <c r="C54" s="12">
        <v>6</v>
      </c>
      <c r="D54" s="8">
        <v>3.26</v>
      </c>
      <c r="E54" s="12">
        <v>5</v>
      </c>
      <c r="F54" s="8">
        <v>3.47</v>
      </c>
      <c r="G54" s="12">
        <v>1</v>
      </c>
      <c r="H54" s="8">
        <v>3.03</v>
      </c>
      <c r="I54" s="12">
        <v>0</v>
      </c>
    </row>
    <row r="55" spans="2:9" ht="15" customHeight="1" x14ac:dyDescent="0.2">
      <c r="B55" t="s">
        <v>157</v>
      </c>
      <c r="C55" s="12">
        <v>6</v>
      </c>
      <c r="D55" s="8">
        <v>3.26</v>
      </c>
      <c r="E55" s="12">
        <v>2</v>
      </c>
      <c r="F55" s="8">
        <v>1.39</v>
      </c>
      <c r="G55" s="12">
        <v>3</v>
      </c>
      <c r="H55" s="8">
        <v>9.09</v>
      </c>
      <c r="I55" s="12">
        <v>0</v>
      </c>
    </row>
    <row r="56" spans="2:9" ht="15" customHeight="1" x14ac:dyDescent="0.2">
      <c r="B56" t="s">
        <v>137</v>
      </c>
      <c r="C56" s="12">
        <v>5</v>
      </c>
      <c r="D56" s="8">
        <v>2.72</v>
      </c>
      <c r="E56" s="12">
        <v>4</v>
      </c>
      <c r="F56" s="8">
        <v>2.78</v>
      </c>
      <c r="G56" s="12">
        <v>1</v>
      </c>
      <c r="H56" s="8">
        <v>3.03</v>
      </c>
      <c r="I56" s="12">
        <v>0</v>
      </c>
    </row>
    <row r="57" spans="2:9" ht="15" customHeight="1" x14ac:dyDescent="0.2">
      <c r="B57" t="s">
        <v>134</v>
      </c>
      <c r="C57" s="12">
        <v>5</v>
      </c>
      <c r="D57" s="8">
        <v>2.72</v>
      </c>
      <c r="E57" s="12">
        <v>5</v>
      </c>
      <c r="F57" s="8">
        <v>3.47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111</v>
      </c>
      <c r="C58" s="12">
        <v>5</v>
      </c>
      <c r="D58" s="8">
        <v>2.72</v>
      </c>
      <c r="E58" s="12">
        <v>5</v>
      </c>
      <c r="F58" s="8">
        <v>3.47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166</v>
      </c>
      <c r="C59" s="12">
        <v>5</v>
      </c>
      <c r="D59" s="8">
        <v>2.72</v>
      </c>
      <c r="E59" s="12">
        <v>5</v>
      </c>
      <c r="F59" s="8">
        <v>3.47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119</v>
      </c>
      <c r="C60" s="12">
        <v>5</v>
      </c>
      <c r="D60" s="8">
        <v>2.72</v>
      </c>
      <c r="E60" s="12">
        <v>5</v>
      </c>
      <c r="F60" s="8">
        <v>3.47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168</v>
      </c>
      <c r="C61" s="12">
        <v>3</v>
      </c>
      <c r="D61" s="8">
        <v>1.63</v>
      </c>
      <c r="E61" s="12">
        <v>2</v>
      </c>
      <c r="F61" s="8">
        <v>1.39</v>
      </c>
      <c r="G61" s="12">
        <v>1</v>
      </c>
      <c r="H61" s="8">
        <v>3.03</v>
      </c>
      <c r="I61" s="12">
        <v>0</v>
      </c>
    </row>
    <row r="62" spans="2:9" ht="15" customHeight="1" x14ac:dyDescent="0.2">
      <c r="B62" t="s">
        <v>181</v>
      </c>
      <c r="C62" s="12">
        <v>3</v>
      </c>
      <c r="D62" s="8">
        <v>1.63</v>
      </c>
      <c r="E62" s="12">
        <v>2</v>
      </c>
      <c r="F62" s="8">
        <v>1.39</v>
      </c>
      <c r="G62" s="12">
        <v>1</v>
      </c>
      <c r="H62" s="8">
        <v>3.03</v>
      </c>
      <c r="I62" s="12">
        <v>0</v>
      </c>
    </row>
    <row r="63" spans="2:9" ht="15" customHeight="1" x14ac:dyDescent="0.2">
      <c r="B63" t="s">
        <v>110</v>
      </c>
      <c r="C63" s="12">
        <v>3</v>
      </c>
      <c r="D63" s="8">
        <v>1.63</v>
      </c>
      <c r="E63" s="12">
        <v>1</v>
      </c>
      <c r="F63" s="8">
        <v>0.69</v>
      </c>
      <c r="G63" s="12">
        <v>2</v>
      </c>
      <c r="H63" s="8">
        <v>6.06</v>
      </c>
      <c r="I63" s="12">
        <v>0</v>
      </c>
    </row>
    <row r="64" spans="2:9" ht="15" customHeight="1" x14ac:dyDescent="0.2">
      <c r="B64" t="s">
        <v>174</v>
      </c>
      <c r="C64" s="12">
        <v>3</v>
      </c>
      <c r="D64" s="8">
        <v>1.63</v>
      </c>
      <c r="E64" s="12">
        <v>2</v>
      </c>
      <c r="F64" s="8">
        <v>1.39</v>
      </c>
      <c r="G64" s="12">
        <v>1</v>
      </c>
      <c r="H64" s="8">
        <v>3.03</v>
      </c>
      <c r="I64" s="12">
        <v>0</v>
      </c>
    </row>
    <row r="65" spans="2:9" ht="15" customHeight="1" x14ac:dyDescent="0.2">
      <c r="B65" t="s">
        <v>115</v>
      </c>
      <c r="C65" s="12">
        <v>3</v>
      </c>
      <c r="D65" s="8">
        <v>1.63</v>
      </c>
      <c r="E65" s="12">
        <v>3</v>
      </c>
      <c r="F65" s="8">
        <v>2.08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182</v>
      </c>
      <c r="C66" s="12">
        <v>3</v>
      </c>
      <c r="D66" s="8">
        <v>1.63</v>
      </c>
      <c r="E66" s="12">
        <v>2</v>
      </c>
      <c r="F66" s="8">
        <v>1.39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140</v>
      </c>
      <c r="C67" s="12">
        <v>3</v>
      </c>
      <c r="D67" s="8">
        <v>1.63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122</v>
      </c>
      <c r="C68" s="12">
        <v>3</v>
      </c>
      <c r="D68" s="8">
        <v>1.63</v>
      </c>
      <c r="E68" s="12">
        <v>3</v>
      </c>
      <c r="F68" s="8">
        <v>2.08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E257-9659-4647-B290-C0497EB72A4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227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61</v>
      </c>
      <c r="D6" s="8">
        <v>8.69</v>
      </c>
      <c r="E6" s="12">
        <v>46</v>
      </c>
      <c r="F6" s="8">
        <v>8.1300000000000008</v>
      </c>
      <c r="G6" s="12">
        <v>15</v>
      </c>
      <c r="H6" s="8">
        <v>12.3</v>
      </c>
      <c r="I6" s="12">
        <v>0</v>
      </c>
    </row>
    <row r="7" spans="2:9" ht="15" customHeight="1" x14ac:dyDescent="0.2">
      <c r="B7" t="s">
        <v>33</v>
      </c>
      <c r="C7" s="12">
        <v>32</v>
      </c>
      <c r="D7" s="8">
        <v>4.5599999999999996</v>
      </c>
      <c r="E7" s="12">
        <v>16</v>
      </c>
      <c r="F7" s="8">
        <v>2.83</v>
      </c>
      <c r="G7" s="12">
        <v>16</v>
      </c>
      <c r="H7" s="8">
        <v>13.11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2</v>
      </c>
      <c r="D9" s="8">
        <v>0.28000000000000003</v>
      </c>
      <c r="E9" s="12">
        <v>1</v>
      </c>
      <c r="F9" s="8">
        <v>0.18</v>
      </c>
      <c r="G9" s="12">
        <v>1</v>
      </c>
      <c r="H9" s="8">
        <v>0.82</v>
      </c>
      <c r="I9" s="12">
        <v>0</v>
      </c>
    </row>
    <row r="10" spans="2:9" ht="15" customHeight="1" x14ac:dyDescent="0.2">
      <c r="B10" t="s">
        <v>36</v>
      </c>
      <c r="C10" s="12">
        <v>4</v>
      </c>
      <c r="D10" s="8">
        <v>0.56999999999999995</v>
      </c>
      <c r="E10" s="12">
        <v>0</v>
      </c>
      <c r="F10" s="8">
        <v>0</v>
      </c>
      <c r="G10" s="12">
        <v>4</v>
      </c>
      <c r="H10" s="8">
        <v>3.28</v>
      </c>
      <c r="I10" s="12">
        <v>0</v>
      </c>
    </row>
    <row r="11" spans="2:9" ht="15" customHeight="1" x14ac:dyDescent="0.2">
      <c r="B11" t="s">
        <v>37</v>
      </c>
      <c r="C11" s="12">
        <v>242</v>
      </c>
      <c r="D11" s="8">
        <v>34.47</v>
      </c>
      <c r="E11" s="12">
        <v>201</v>
      </c>
      <c r="F11" s="8">
        <v>35.51</v>
      </c>
      <c r="G11" s="12">
        <v>40</v>
      </c>
      <c r="H11" s="8">
        <v>32.79</v>
      </c>
      <c r="I11" s="12">
        <v>1</v>
      </c>
    </row>
    <row r="12" spans="2:9" ht="15" customHeight="1" x14ac:dyDescent="0.2">
      <c r="B12" t="s">
        <v>38</v>
      </c>
      <c r="C12" s="12">
        <v>1</v>
      </c>
      <c r="D12" s="8">
        <v>0.14000000000000001</v>
      </c>
      <c r="E12" s="12">
        <v>1</v>
      </c>
      <c r="F12" s="8">
        <v>0.18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39</v>
      </c>
      <c r="D13" s="8">
        <v>5.56</v>
      </c>
      <c r="E13" s="12">
        <v>29</v>
      </c>
      <c r="F13" s="8">
        <v>5.12</v>
      </c>
      <c r="G13" s="12">
        <v>10</v>
      </c>
      <c r="H13" s="8">
        <v>8.1999999999999993</v>
      </c>
      <c r="I13" s="12">
        <v>0</v>
      </c>
    </row>
    <row r="14" spans="2:9" ht="15" customHeight="1" x14ac:dyDescent="0.2">
      <c r="B14" t="s">
        <v>40</v>
      </c>
      <c r="C14" s="12">
        <v>21</v>
      </c>
      <c r="D14" s="8">
        <v>2.99</v>
      </c>
      <c r="E14" s="12">
        <v>16</v>
      </c>
      <c r="F14" s="8">
        <v>2.83</v>
      </c>
      <c r="G14" s="12">
        <v>5</v>
      </c>
      <c r="H14" s="8">
        <v>4.0999999999999996</v>
      </c>
      <c r="I14" s="12">
        <v>0</v>
      </c>
    </row>
    <row r="15" spans="2:9" ht="15" customHeight="1" x14ac:dyDescent="0.2">
      <c r="B15" t="s">
        <v>41</v>
      </c>
      <c r="C15" s="12">
        <v>141</v>
      </c>
      <c r="D15" s="8">
        <v>20.09</v>
      </c>
      <c r="E15" s="12">
        <v>129</v>
      </c>
      <c r="F15" s="8">
        <v>22.79</v>
      </c>
      <c r="G15" s="12">
        <v>12</v>
      </c>
      <c r="H15" s="8">
        <v>9.84</v>
      </c>
      <c r="I15" s="12">
        <v>0</v>
      </c>
    </row>
    <row r="16" spans="2:9" ht="15" customHeight="1" x14ac:dyDescent="0.2">
      <c r="B16" t="s">
        <v>42</v>
      </c>
      <c r="C16" s="12">
        <v>77</v>
      </c>
      <c r="D16" s="8">
        <v>10.97</v>
      </c>
      <c r="E16" s="12">
        <v>70</v>
      </c>
      <c r="F16" s="8">
        <v>12.37</v>
      </c>
      <c r="G16" s="12">
        <v>7</v>
      </c>
      <c r="H16" s="8">
        <v>5.74</v>
      </c>
      <c r="I16" s="12">
        <v>0</v>
      </c>
    </row>
    <row r="17" spans="2:9" ht="15" customHeight="1" x14ac:dyDescent="0.2">
      <c r="B17" t="s">
        <v>43</v>
      </c>
      <c r="C17" s="12">
        <v>19</v>
      </c>
      <c r="D17" s="8">
        <v>2.71</v>
      </c>
      <c r="E17" s="12">
        <v>17</v>
      </c>
      <c r="F17" s="8">
        <v>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40</v>
      </c>
      <c r="D18" s="8">
        <v>5.7</v>
      </c>
      <c r="E18" s="12">
        <v>27</v>
      </c>
      <c r="F18" s="8">
        <v>4.7699999999999996</v>
      </c>
      <c r="G18" s="12">
        <v>7</v>
      </c>
      <c r="H18" s="8">
        <v>5.74</v>
      </c>
      <c r="I18" s="12">
        <v>0</v>
      </c>
    </row>
    <row r="19" spans="2:9" ht="15" customHeight="1" x14ac:dyDescent="0.2">
      <c r="B19" t="s">
        <v>45</v>
      </c>
      <c r="C19" s="12">
        <v>23</v>
      </c>
      <c r="D19" s="8">
        <v>3.28</v>
      </c>
      <c r="E19" s="12">
        <v>13</v>
      </c>
      <c r="F19" s="8">
        <v>2.2999999999999998</v>
      </c>
      <c r="G19" s="12">
        <v>5</v>
      </c>
      <c r="H19" s="8">
        <v>4.0999999999999996</v>
      </c>
      <c r="I19" s="12">
        <v>3</v>
      </c>
    </row>
    <row r="20" spans="2:9" ht="15" customHeight="1" x14ac:dyDescent="0.2">
      <c r="B20" s="9" t="s">
        <v>198</v>
      </c>
      <c r="C20" s="12">
        <f>SUM(LTBL_30421[総数／事業所数])</f>
        <v>702</v>
      </c>
      <c r="E20" s="12">
        <f>SUBTOTAL(109,LTBL_30421[個人／事業所数])</f>
        <v>566</v>
      </c>
      <c r="G20" s="12">
        <f>SUBTOTAL(109,LTBL_30421[法人／事業所数])</f>
        <v>122</v>
      </c>
      <c r="I20" s="12">
        <f>SUBTOTAL(109,LTBL_30421[法人以外の団体／事業所数])</f>
        <v>4</v>
      </c>
    </row>
    <row r="21" spans="2:9" ht="15" customHeight="1" x14ac:dyDescent="0.2">
      <c r="E21" s="11">
        <f>LTBL_30421[[#Totals],[個人／事業所数]]/LTBL_30421[[#Totals],[総数／事業所数]]</f>
        <v>0.80626780626780625</v>
      </c>
      <c r="G21" s="11">
        <f>LTBL_30421[[#Totals],[法人／事業所数]]/LTBL_30421[[#Totals],[総数／事業所数]]</f>
        <v>0.1737891737891738</v>
      </c>
      <c r="I21" s="11">
        <f>LTBL_30421[[#Totals],[法人以外の団体／事業所数]]/LTBL_30421[[#Totals],[総数／事業所数]]</f>
        <v>5.6980056980056983E-3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118</v>
      </c>
      <c r="D24" s="8">
        <v>16.809999999999999</v>
      </c>
      <c r="E24" s="12">
        <v>114</v>
      </c>
      <c r="F24" s="8">
        <v>20.14</v>
      </c>
      <c r="G24" s="12">
        <v>4</v>
      </c>
      <c r="H24" s="8">
        <v>3.28</v>
      </c>
      <c r="I24" s="12">
        <v>0</v>
      </c>
    </row>
    <row r="25" spans="2:9" ht="15" customHeight="1" x14ac:dyDescent="0.2">
      <c r="B25" t="s">
        <v>62</v>
      </c>
      <c r="C25" s="12">
        <v>77</v>
      </c>
      <c r="D25" s="8">
        <v>10.97</v>
      </c>
      <c r="E25" s="12">
        <v>73</v>
      </c>
      <c r="F25" s="8">
        <v>12.9</v>
      </c>
      <c r="G25" s="12">
        <v>3</v>
      </c>
      <c r="H25" s="8">
        <v>2.46</v>
      </c>
      <c r="I25" s="12">
        <v>1</v>
      </c>
    </row>
    <row r="26" spans="2:9" ht="15" customHeight="1" x14ac:dyDescent="0.2">
      <c r="B26" t="s">
        <v>64</v>
      </c>
      <c r="C26" s="12">
        <v>74</v>
      </c>
      <c r="D26" s="8">
        <v>10.54</v>
      </c>
      <c r="E26" s="12">
        <v>62</v>
      </c>
      <c r="F26" s="8">
        <v>10.95</v>
      </c>
      <c r="G26" s="12">
        <v>12</v>
      </c>
      <c r="H26" s="8">
        <v>9.84</v>
      </c>
      <c r="I26" s="12">
        <v>0</v>
      </c>
    </row>
    <row r="27" spans="2:9" ht="15" customHeight="1" x14ac:dyDescent="0.2">
      <c r="B27" t="s">
        <v>69</v>
      </c>
      <c r="C27" s="12">
        <v>62</v>
      </c>
      <c r="D27" s="8">
        <v>8.83</v>
      </c>
      <c r="E27" s="12">
        <v>62</v>
      </c>
      <c r="F27" s="8">
        <v>10.95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65</v>
      </c>
      <c r="C28" s="12">
        <v>30</v>
      </c>
      <c r="D28" s="8">
        <v>4.2699999999999996</v>
      </c>
      <c r="E28" s="12">
        <v>24</v>
      </c>
      <c r="F28" s="8">
        <v>4.24</v>
      </c>
      <c r="G28" s="12">
        <v>6</v>
      </c>
      <c r="H28" s="8">
        <v>4.92</v>
      </c>
      <c r="I28" s="12">
        <v>0</v>
      </c>
    </row>
    <row r="29" spans="2:9" ht="15" customHeight="1" x14ac:dyDescent="0.2">
      <c r="B29" t="s">
        <v>54</v>
      </c>
      <c r="C29" s="12">
        <v>28</v>
      </c>
      <c r="D29" s="8">
        <v>3.99</v>
      </c>
      <c r="E29" s="12">
        <v>19</v>
      </c>
      <c r="F29" s="8">
        <v>3.36</v>
      </c>
      <c r="G29" s="12">
        <v>9</v>
      </c>
      <c r="H29" s="8">
        <v>7.38</v>
      </c>
      <c r="I29" s="12">
        <v>0</v>
      </c>
    </row>
    <row r="30" spans="2:9" ht="15" customHeight="1" x14ac:dyDescent="0.2">
      <c r="B30" t="s">
        <v>71</v>
      </c>
      <c r="C30" s="12">
        <v>28</v>
      </c>
      <c r="D30" s="8">
        <v>3.99</v>
      </c>
      <c r="E30" s="12">
        <v>27</v>
      </c>
      <c r="F30" s="8">
        <v>4.7699999999999996</v>
      </c>
      <c r="G30" s="12">
        <v>1</v>
      </c>
      <c r="H30" s="8">
        <v>0.82</v>
      </c>
      <c r="I30" s="12">
        <v>0</v>
      </c>
    </row>
    <row r="31" spans="2:9" ht="15" customHeight="1" x14ac:dyDescent="0.2">
      <c r="B31" t="s">
        <v>79</v>
      </c>
      <c r="C31" s="12">
        <v>23</v>
      </c>
      <c r="D31" s="8">
        <v>3.28</v>
      </c>
      <c r="E31" s="12">
        <v>15</v>
      </c>
      <c r="F31" s="8">
        <v>2.65</v>
      </c>
      <c r="G31" s="12">
        <v>8</v>
      </c>
      <c r="H31" s="8">
        <v>6.56</v>
      </c>
      <c r="I31" s="12">
        <v>0</v>
      </c>
    </row>
    <row r="32" spans="2:9" ht="15" customHeight="1" x14ac:dyDescent="0.2">
      <c r="B32" t="s">
        <v>61</v>
      </c>
      <c r="C32" s="12">
        <v>23</v>
      </c>
      <c r="D32" s="8">
        <v>3.28</v>
      </c>
      <c r="E32" s="12">
        <v>20</v>
      </c>
      <c r="F32" s="8">
        <v>3.53</v>
      </c>
      <c r="G32" s="12">
        <v>3</v>
      </c>
      <c r="H32" s="8">
        <v>2.46</v>
      </c>
      <c r="I32" s="12">
        <v>0</v>
      </c>
    </row>
    <row r="33" spans="2:9" ht="15" customHeight="1" x14ac:dyDescent="0.2">
      <c r="B33" t="s">
        <v>55</v>
      </c>
      <c r="C33" s="12">
        <v>22</v>
      </c>
      <c r="D33" s="8">
        <v>3.13</v>
      </c>
      <c r="E33" s="12">
        <v>20</v>
      </c>
      <c r="F33" s="8">
        <v>3.53</v>
      </c>
      <c r="G33" s="12">
        <v>2</v>
      </c>
      <c r="H33" s="8">
        <v>1.64</v>
      </c>
      <c r="I33" s="12">
        <v>0</v>
      </c>
    </row>
    <row r="34" spans="2:9" ht="15" customHeight="1" x14ac:dyDescent="0.2">
      <c r="B34" t="s">
        <v>63</v>
      </c>
      <c r="C34" s="12">
        <v>21</v>
      </c>
      <c r="D34" s="8">
        <v>2.99</v>
      </c>
      <c r="E34" s="12">
        <v>20</v>
      </c>
      <c r="F34" s="8">
        <v>3.53</v>
      </c>
      <c r="G34" s="12">
        <v>1</v>
      </c>
      <c r="H34" s="8">
        <v>0.82</v>
      </c>
      <c r="I34" s="12">
        <v>0</v>
      </c>
    </row>
    <row r="35" spans="2:9" ht="15" customHeight="1" x14ac:dyDescent="0.2">
      <c r="B35" t="s">
        <v>70</v>
      </c>
      <c r="C35" s="12">
        <v>19</v>
      </c>
      <c r="D35" s="8">
        <v>2.71</v>
      </c>
      <c r="E35" s="12">
        <v>17</v>
      </c>
      <c r="F35" s="8">
        <v>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81</v>
      </c>
      <c r="C36" s="12">
        <v>18</v>
      </c>
      <c r="D36" s="8">
        <v>2.56</v>
      </c>
      <c r="E36" s="12">
        <v>10</v>
      </c>
      <c r="F36" s="8">
        <v>1.77</v>
      </c>
      <c r="G36" s="12">
        <v>8</v>
      </c>
      <c r="H36" s="8">
        <v>6.56</v>
      </c>
      <c r="I36" s="12">
        <v>0</v>
      </c>
    </row>
    <row r="37" spans="2:9" ht="15" customHeight="1" x14ac:dyDescent="0.2">
      <c r="B37" t="s">
        <v>67</v>
      </c>
      <c r="C37" s="12">
        <v>14</v>
      </c>
      <c r="D37" s="8">
        <v>1.99</v>
      </c>
      <c r="E37" s="12">
        <v>9</v>
      </c>
      <c r="F37" s="8">
        <v>1.59</v>
      </c>
      <c r="G37" s="12">
        <v>5</v>
      </c>
      <c r="H37" s="8">
        <v>4.0999999999999996</v>
      </c>
      <c r="I37" s="12">
        <v>0</v>
      </c>
    </row>
    <row r="38" spans="2:9" ht="15" customHeight="1" x14ac:dyDescent="0.2">
      <c r="B38" t="s">
        <v>73</v>
      </c>
      <c r="C38" s="12">
        <v>13</v>
      </c>
      <c r="D38" s="8">
        <v>1.85</v>
      </c>
      <c r="E38" s="12">
        <v>12</v>
      </c>
      <c r="F38" s="8">
        <v>2.12</v>
      </c>
      <c r="G38" s="12">
        <v>1</v>
      </c>
      <c r="H38" s="8">
        <v>0.82</v>
      </c>
      <c r="I38" s="12">
        <v>0</v>
      </c>
    </row>
    <row r="39" spans="2:9" ht="15" customHeight="1" x14ac:dyDescent="0.2">
      <c r="B39" t="s">
        <v>57</v>
      </c>
      <c r="C39" s="12">
        <v>12</v>
      </c>
      <c r="D39" s="8">
        <v>1.71</v>
      </c>
      <c r="E39" s="12">
        <v>5</v>
      </c>
      <c r="F39" s="8">
        <v>0.88</v>
      </c>
      <c r="G39" s="12">
        <v>7</v>
      </c>
      <c r="H39" s="8">
        <v>5.74</v>
      </c>
      <c r="I39" s="12">
        <v>0</v>
      </c>
    </row>
    <row r="40" spans="2:9" ht="15" customHeight="1" x14ac:dyDescent="0.2">
      <c r="B40" t="s">
        <v>72</v>
      </c>
      <c r="C40" s="12">
        <v>12</v>
      </c>
      <c r="D40" s="8">
        <v>1.71</v>
      </c>
      <c r="E40" s="12">
        <v>0</v>
      </c>
      <c r="F40" s="8">
        <v>0</v>
      </c>
      <c r="G40" s="12">
        <v>6</v>
      </c>
      <c r="H40" s="8">
        <v>4.92</v>
      </c>
      <c r="I40" s="12">
        <v>0</v>
      </c>
    </row>
    <row r="41" spans="2:9" ht="15" customHeight="1" x14ac:dyDescent="0.2">
      <c r="B41" t="s">
        <v>56</v>
      </c>
      <c r="C41" s="12">
        <v>11</v>
      </c>
      <c r="D41" s="8">
        <v>1.57</v>
      </c>
      <c r="E41" s="12">
        <v>7</v>
      </c>
      <c r="F41" s="8">
        <v>1.24</v>
      </c>
      <c r="G41" s="12">
        <v>4</v>
      </c>
      <c r="H41" s="8">
        <v>3.28</v>
      </c>
      <c r="I41" s="12">
        <v>0</v>
      </c>
    </row>
    <row r="42" spans="2:9" ht="15" customHeight="1" x14ac:dyDescent="0.2">
      <c r="B42" t="s">
        <v>80</v>
      </c>
      <c r="C42" s="12">
        <v>9</v>
      </c>
      <c r="D42" s="8">
        <v>1.28</v>
      </c>
      <c r="E42" s="12">
        <v>5</v>
      </c>
      <c r="F42" s="8">
        <v>0.88</v>
      </c>
      <c r="G42" s="12">
        <v>4</v>
      </c>
      <c r="H42" s="8">
        <v>3.28</v>
      </c>
      <c r="I42" s="12">
        <v>0</v>
      </c>
    </row>
    <row r="43" spans="2:9" ht="15" customHeight="1" x14ac:dyDescent="0.2">
      <c r="B43" t="s">
        <v>59</v>
      </c>
      <c r="C43" s="12">
        <v>8</v>
      </c>
      <c r="D43" s="8">
        <v>1.1399999999999999</v>
      </c>
      <c r="E43" s="12">
        <v>1</v>
      </c>
      <c r="F43" s="8">
        <v>0.18</v>
      </c>
      <c r="G43" s="12">
        <v>7</v>
      </c>
      <c r="H43" s="8">
        <v>5.74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118</v>
      </c>
      <c r="C47" s="12">
        <v>38</v>
      </c>
      <c r="D47" s="8">
        <v>5.41</v>
      </c>
      <c r="E47" s="12">
        <v>37</v>
      </c>
      <c r="F47" s="8">
        <v>6.54</v>
      </c>
      <c r="G47" s="12">
        <v>1</v>
      </c>
      <c r="H47" s="8">
        <v>0.82</v>
      </c>
      <c r="I47" s="12">
        <v>0</v>
      </c>
    </row>
    <row r="48" spans="2:9" ht="15" customHeight="1" x14ac:dyDescent="0.2">
      <c r="B48" t="s">
        <v>120</v>
      </c>
      <c r="C48" s="12">
        <v>32</v>
      </c>
      <c r="D48" s="8">
        <v>4.5599999999999996</v>
      </c>
      <c r="E48" s="12">
        <v>32</v>
      </c>
      <c r="F48" s="8">
        <v>5.65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115</v>
      </c>
      <c r="C49" s="12">
        <v>30</v>
      </c>
      <c r="D49" s="8">
        <v>4.2699999999999996</v>
      </c>
      <c r="E49" s="12">
        <v>29</v>
      </c>
      <c r="F49" s="8">
        <v>5.12</v>
      </c>
      <c r="G49" s="12">
        <v>1</v>
      </c>
      <c r="H49" s="8">
        <v>0.82</v>
      </c>
      <c r="I49" s="12">
        <v>0</v>
      </c>
    </row>
    <row r="50" spans="2:9" ht="15" customHeight="1" x14ac:dyDescent="0.2">
      <c r="B50" t="s">
        <v>111</v>
      </c>
      <c r="C50" s="12">
        <v>29</v>
      </c>
      <c r="D50" s="8">
        <v>4.13</v>
      </c>
      <c r="E50" s="12">
        <v>25</v>
      </c>
      <c r="F50" s="8">
        <v>4.42</v>
      </c>
      <c r="G50" s="12">
        <v>4</v>
      </c>
      <c r="H50" s="8">
        <v>3.28</v>
      </c>
      <c r="I50" s="12">
        <v>0</v>
      </c>
    </row>
    <row r="51" spans="2:9" ht="15" customHeight="1" x14ac:dyDescent="0.2">
      <c r="B51" t="s">
        <v>112</v>
      </c>
      <c r="C51" s="12">
        <v>23</v>
      </c>
      <c r="D51" s="8">
        <v>3.28</v>
      </c>
      <c r="E51" s="12">
        <v>19</v>
      </c>
      <c r="F51" s="8">
        <v>3.36</v>
      </c>
      <c r="G51" s="12">
        <v>4</v>
      </c>
      <c r="H51" s="8">
        <v>3.28</v>
      </c>
      <c r="I51" s="12">
        <v>0</v>
      </c>
    </row>
    <row r="52" spans="2:9" ht="15" customHeight="1" x14ac:dyDescent="0.2">
      <c r="B52" t="s">
        <v>107</v>
      </c>
      <c r="C52" s="12">
        <v>22</v>
      </c>
      <c r="D52" s="8">
        <v>3.13</v>
      </c>
      <c r="E52" s="12">
        <v>20</v>
      </c>
      <c r="F52" s="8">
        <v>3.53</v>
      </c>
      <c r="G52" s="12">
        <v>2</v>
      </c>
      <c r="H52" s="8">
        <v>1.64</v>
      </c>
      <c r="I52" s="12">
        <v>0</v>
      </c>
    </row>
    <row r="53" spans="2:9" ht="15" customHeight="1" x14ac:dyDescent="0.2">
      <c r="B53" t="s">
        <v>117</v>
      </c>
      <c r="C53" s="12">
        <v>22</v>
      </c>
      <c r="D53" s="8">
        <v>3.13</v>
      </c>
      <c r="E53" s="12">
        <v>22</v>
      </c>
      <c r="F53" s="8">
        <v>3.89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119</v>
      </c>
      <c r="C54" s="12">
        <v>18</v>
      </c>
      <c r="D54" s="8">
        <v>2.56</v>
      </c>
      <c r="E54" s="12">
        <v>18</v>
      </c>
      <c r="F54" s="8">
        <v>3.18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134</v>
      </c>
      <c r="C55" s="12">
        <v>17</v>
      </c>
      <c r="D55" s="8">
        <v>2.42</v>
      </c>
      <c r="E55" s="12">
        <v>10</v>
      </c>
      <c r="F55" s="8">
        <v>1.77</v>
      </c>
      <c r="G55" s="12">
        <v>7</v>
      </c>
      <c r="H55" s="8">
        <v>5.74</v>
      </c>
      <c r="I55" s="12">
        <v>0</v>
      </c>
    </row>
    <row r="56" spans="2:9" ht="15" customHeight="1" x14ac:dyDescent="0.2">
      <c r="B56" t="s">
        <v>136</v>
      </c>
      <c r="C56" s="12">
        <v>17</v>
      </c>
      <c r="D56" s="8">
        <v>2.42</v>
      </c>
      <c r="E56" s="12">
        <v>16</v>
      </c>
      <c r="F56" s="8">
        <v>2.83</v>
      </c>
      <c r="G56" s="12">
        <v>1</v>
      </c>
      <c r="H56" s="8">
        <v>0.82</v>
      </c>
      <c r="I56" s="12">
        <v>0</v>
      </c>
    </row>
    <row r="57" spans="2:9" ht="15" customHeight="1" x14ac:dyDescent="0.2">
      <c r="B57" t="s">
        <v>123</v>
      </c>
      <c r="C57" s="12">
        <v>17</v>
      </c>
      <c r="D57" s="8">
        <v>2.42</v>
      </c>
      <c r="E57" s="12">
        <v>16</v>
      </c>
      <c r="F57" s="8">
        <v>2.83</v>
      </c>
      <c r="G57" s="12">
        <v>1</v>
      </c>
      <c r="H57" s="8">
        <v>0.82</v>
      </c>
      <c r="I57" s="12">
        <v>0</v>
      </c>
    </row>
    <row r="58" spans="2:9" ht="15" customHeight="1" x14ac:dyDescent="0.2">
      <c r="B58" t="s">
        <v>105</v>
      </c>
      <c r="C58" s="12">
        <v>16</v>
      </c>
      <c r="D58" s="8">
        <v>2.2799999999999998</v>
      </c>
      <c r="E58" s="12">
        <v>10</v>
      </c>
      <c r="F58" s="8">
        <v>1.77</v>
      </c>
      <c r="G58" s="12">
        <v>6</v>
      </c>
      <c r="H58" s="8">
        <v>4.92</v>
      </c>
      <c r="I58" s="12">
        <v>0</v>
      </c>
    </row>
    <row r="59" spans="2:9" ht="15" customHeight="1" x14ac:dyDescent="0.2">
      <c r="B59" t="s">
        <v>135</v>
      </c>
      <c r="C59" s="12">
        <v>16</v>
      </c>
      <c r="D59" s="8">
        <v>2.2799999999999998</v>
      </c>
      <c r="E59" s="12">
        <v>16</v>
      </c>
      <c r="F59" s="8">
        <v>2.83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174</v>
      </c>
      <c r="C60" s="12">
        <v>14</v>
      </c>
      <c r="D60" s="8">
        <v>1.99</v>
      </c>
      <c r="E60" s="12">
        <v>9</v>
      </c>
      <c r="F60" s="8">
        <v>1.59</v>
      </c>
      <c r="G60" s="12">
        <v>5</v>
      </c>
      <c r="H60" s="8">
        <v>4.0999999999999996</v>
      </c>
      <c r="I60" s="12">
        <v>0</v>
      </c>
    </row>
    <row r="61" spans="2:9" ht="15" customHeight="1" x14ac:dyDescent="0.2">
      <c r="B61" t="s">
        <v>116</v>
      </c>
      <c r="C61" s="12">
        <v>14</v>
      </c>
      <c r="D61" s="8">
        <v>1.99</v>
      </c>
      <c r="E61" s="12">
        <v>12</v>
      </c>
      <c r="F61" s="8">
        <v>2.12</v>
      </c>
      <c r="G61" s="12">
        <v>2</v>
      </c>
      <c r="H61" s="8">
        <v>1.64</v>
      </c>
      <c r="I61" s="12">
        <v>0</v>
      </c>
    </row>
    <row r="62" spans="2:9" ht="15" customHeight="1" x14ac:dyDescent="0.2">
      <c r="B62" t="s">
        <v>124</v>
      </c>
      <c r="C62" s="12">
        <v>13</v>
      </c>
      <c r="D62" s="8">
        <v>1.85</v>
      </c>
      <c r="E62" s="12">
        <v>12</v>
      </c>
      <c r="F62" s="8">
        <v>2.12</v>
      </c>
      <c r="G62" s="12">
        <v>1</v>
      </c>
      <c r="H62" s="8">
        <v>0.82</v>
      </c>
      <c r="I62" s="12">
        <v>0</v>
      </c>
    </row>
    <row r="63" spans="2:9" ht="15" customHeight="1" x14ac:dyDescent="0.2">
      <c r="B63" t="s">
        <v>122</v>
      </c>
      <c r="C63" s="12">
        <v>12</v>
      </c>
      <c r="D63" s="8">
        <v>1.71</v>
      </c>
      <c r="E63" s="12">
        <v>12</v>
      </c>
      <c r="F63" s="8">
        <v>2.12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132</v>
      </c>
      <c r="C64" s="12">
        <v>11</v>
      </c>
      <c r="D64" s="8">
        <v>1.57</v>
      </c>
      <c r="E64" s="12">
        <v>9</v>
      </c>
      <c r="F64" s="8">
        <v>1.59</v>
      </c>
      <c r="G64" s="12">
        <v>2</v>
      </c>
      <c r="H64" s="8">
        <v>1.64</v>
      </c>
      <c r="I64" s="12">
        <v>0</v>
      </c>
    </row>
    <row r="65" spans="2:9" ht="15" customHeight="1" x14ac:dyDescent="0.2">
      <c r="B65" t="s">
        <v>169</v>
      </c>
      <c r="C65" s="12">
        <v>11</v>
      </c>
      <c r="D65" s="8">
        <v>1.57</v>
      </c>
      <c r="E65" s="12">
        <v>10</v>
      </c>
      <c r="F65" s="8">
        <v>1.77</v>
      </c>
      <c r="G65" s="12">
        <v>0</v>
      </c>
      <c r="H65" s="8">
        <v>0</v>
      </c>
      <c r="I65" s="12">
        <v>1</v>
      </c>
    </row>
    <row r="66" spans="2:9" ht="15" customHeight="1" x14ac:dyDescent="0.2">
      <c r="B66" t="s">
        <v>108</v>
      </c>
      <c r="C66" s="12">
        <v>11</v>
      </c>
      <c r="D66" s="8">
        <v>1.57</v>
      </c>
      <c r="E66" s="12">
        <v>10</v>
      </c>
      <c r="F66" s="8">
        <v>1.77</v>
      </c>
      <c r="G66" s="12">
        <v>1</v>
      </c>
      <c r="H66" s="8">
        <v>0.82</v>
      </c>
      <c r="I66" s="12">
        <v>0</v>
      </c>
    </row>
    <row r="68" spans="2:9" ht="15" customHeight="1" x14ac:dyDescent="0.2">
      <c r="B6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5DB1-7A9D-4F33-B7B8-6093F2BE1D9E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228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18</v>
      </c>
      <c r="D6" s="8">
        <v>15.38</v>
      </c>
      <c r="E6" s="12">
        <v>17</v>
      </c>
      <c r="F6" s="8">
        <v>17.89</v>
      </c>
      <c r="G6" s="12">
        <v>1</v>
      </c>
      <c r="H6" s="8">
        <v>5.56</v>
      </c>
      <c r="I6" s="12">
        <v>0</v>
      </c>
    </row>
    <row r="7" spans="2:9" ht="15" customHeight="1" x14ac:dyDescent="0.2">
      <c r="B7" t="s">
        <v>33</v>
      </c>
      <c r="C7" s="12">
        <v>12</v>
      </c>
      <c r="D7" s="8">
        <v>10.26</v>
      </c>
      <c r="E7" s="12">
        <v>6</v>
      </c>
      <c r="F7" s="8">
        <v>6.32</v>
      </c>
      <c r="G7" s="12">
        <v>6</v>
      </c>
      <c r="H7" s="8">
        <v>33.33</v>
      </c>
      <c r="I7" s="12">
        <v>0</v>
      </c>
    </row>
    <row r="8" spans="2:9" ht="15" customHeight="1" x14ac:dyDescent="0.2">
      <c r="B8" t="s">
        <v>34</v>
      </c>
      <c r="C8" s="12">
        <v>2</v>
      </c>
      <c r="D8" s="8">
        <v>1.71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0.85</v>
      </c>
      <c r="E9" s="12">
        <v>0</v>
      </c>
      <c r="F9" s="8">
        <v>0</v>
      </c>
      <c r="G9" s="12">
        <v>1</v>
      </c>
      <c r="H9" s="8">
        <v>5.56</v>
      </c>
      <c r="I9" s="12">
        <v>0</v>
      </c>
    </row>
    <row r="10" spans="2:9" ht="15" customHeight="1" x14ac:dyDescent="0.2">
      <c r="B10" t="s">
        <v>36</v>
      </c>
      <c r="C10" s="12">
        <v>1</v>
      </c>
      <c r="D10" s="8">
        <v>0.85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26</v>
      </c>
      <c r="D11" s="8">
        <v>22.22</v>
      </c>
      <c r="E11" s="12">
        <v>24</v>
      </c>
      <c r="F11" s="8">
        <v>25.26</v>
      </c>
      <c r="G11" s="12">
        <v>2</v>
      </c>
      <c r="H11" s="8">
        <v>11.11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11</v>
      </c>
      <c r="D13" s="8">
        <v>9.4</v>
      </c>
      <c r="E13" s="12">
        <v>8</v>
      </c>
      <c r="F13" s="8">
        <v>8.42</v>
      </c>
      <c r="G13" s="12">
        <v>3</v>
      </c>
      <c r="H13" s="8">
        <v>16.670000000000002</v>
      </c>
      <c r="I13" s="12">
        <v>0</v>
      </c>
    </row>
    <row r="14" spans="2:9" ht="15" customHeight="1" x14ac:dyDescent="0.2">
      <c r="B14" t="s">
        <v>40</v>
      </c>
      <c r="C14" s="12">
        <v>2</v>
      </c>
      <c r="D14" s="8">
        <v>1.71</v>
      </c>
      <c r="E14" s="12">
        <v>2</v>
      </c>
      <c r="F14" s="8">
        <v>2.11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41</v>
      </c>
      <c r="C15" s="12">
        <v>14</v>
      </c>
      <c r="D15" s="8">
        <v>11.97</v>
      </c>
      <c r="E15" s="12">
        <v>14</v>
      </c>
      <c r="F15" s="8">
        <v>14.74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42</v>
      </c>
      <c r="C16" s="12">
        <v>18</v>
      </c>
      <c r="D16" s="8">
        <v>15.38</v>
      </c>
      <c r="E16" s="12">
        <v>16</v>
      </c>
      <c r="F16" s="8">
        <v>16.84</v>
      </c>
      <c r="G16" s="12">
        <v>2</v>
      </c>
      <c r="H16" s="8">
        <v>11.11</v>
      </c>
      <c r="I16" s="12">
        <v>0</v>
      </c>
    </row>
    <row r="17" spans="2:9" ht="15" customHeight="1" x14ac:dyDescent="0.2">
      <c r="B17" t="s">
        <v>43</v>
      </c>
      <c r="C17" s="12">
        <v>8</v>
      </c>
      <c r="D17" s="8">
        <v>6.84</v>
      </c>
      <c r="E17" s="12">
        <v>6</v>
      </c>
      <c r="F17" s="8">
        <v>6.32</v>
      </c>
      <c r="G17" s="12">
        <v>1</v>
      </c>
      <c r="H17" s="8">
        <v>5.56</v>
      </c>
      <c r="I17" s="12">
        <v>0</v>
      </c>
    </row>
    <row r="18" spans="2:9" ht="15" customHeight="1" x14ac:dyDescent="0.2">
      <c r="B18" t="s">
        <v>44</v>
      </c>
      <c r="C18" s="12">
        <v>4</v>
      </c>
      <c r="D18" s="8">
        <v>3.42</v>
      </c>
      <c r="E18" s="12">
        <v>2</v>
      </c>
      <c r="F18" s="8">
        <v>2.11</v>
      </c>
      <c r="G18" s="12">
        <v>2</v>
      </c>
      <c r="H18" s="8">
        <v>11.11</v>
      </c>
      <c r="I18" s="12">
        <v>0</v>
      </c>
    </row>
    <row r="19" spans="2:9" ht="15" customHeight="1" x14ac:dyDescent="0.2">
      <c r="B19" t="s">
        <v>45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198</v>
      </c>
      <c r="C20" s="12">
        <f>SUM(LTBL_30422[総数／事業所数])</f>
        <v>117</v>
      </c>
      <c r="E20" s="12">
        <f>SUBTOTAL(109,LTBL_30422[個人／事業所数])</f>
        <v>95</v>
      </c>
      <c r="G20" s="12">
        <f>SUBTOTAL(109,LTBL_30422[法人／事業所数])</f>
        <v>18</v>
      </c>
      <c r="I20" s="12">
        <f>SUBTOTAL(109,LTBL_30422[法人以外の団体／事業所数])</f>
        <v>0</v>
      </c>
    </row>
    <row r="21" spans="2:9" ht="15" customHeight="1" x14ac:dyDescent="0.2">
      <c r="E21" s="11">
        <f>LTBL_30422[[#Totals],[個人／事業所数]]/LTBL_30422[[#Totals],[総数／事業所数]]</f>
        <v>0.81196581196581197</v>
      </c>
      <c r="G21" s="11">
        <f>LTBL_30422[[#Totals],[法人／事業所数]]/LTBL_30422[[#Totals],[総数／事業所数]]</f>
        <v>0.15384615384615385</v>
      </c>
      <c r="I21" s="11">
        <f>LTBL_30422[[#Totals],[法人以外の団体／事業所数]]/LTBL_30422[[#Totals],[総数／事業所数]]</f>
        <v>0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12</v>
      </c>
      <c r="D24" s="8">
        <v>10.26</v>
      </c>
      <c r="E24" s="12">
        <v>12</v>
      </c>
      <c r="F24" s="8">
        <v>12.63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57</v>
      </c>
      <c r="C25" s="12">
        <v>10</v>
      </c>
      <c r="D25" s="8">
        <v>8.5500000000000007</v>
      </c>
      <c r="E25" s="12">
        <v>4</v>
      </c>
      <c r="F25" s="8">
        <v>4.21</v>
      </c>
      <c r="G25" s="12">
        <v>6</v>
      </c>
      <c r="H25" s="8">
        <v>33.33</v>
      </c>
      <c r="I25" s="12">
        <v>0</v>
      </c>
    </row>
    <row r="26" spans="2:9" ht="15" customHeight="1" x14ac:dyDescent="0.2">
      <c r="B26" t="s">
        <v>62</v>
      </c>
      <c r="C26" s="12">
        <v>10</v>
      </c>
      <c r="D26" s="8">
        <v>8.5500000000000007</v>
      </c>
      <c r="E26" s="12">
        <v>10</v>
      </c>
      <c r="F26" s="8">
        <v>10.53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65</v>
      </c>
      <c r="C27" s="12">
        <v>10</v>
      </c>
      <c r="D27" s="8">
        <v>8.5500000000000007</v>
      </c>
      <c r="E27" s="12">
        <v>8</v>
      </c>
      <c r="F27" s="8">
        <v>8.42</v>
      </c>
      <c r="G27" s="12">
        <v>2</v>
      </c>
      <c r="H27" s="8">
        <v>11.11</v>
      </c>
      <c r="I27" s="12">
        <v>0</v>
      </c>
    </row>
    <row r="28" spans="2:9" ht="15" customHeight="1" x14ac:dyDescent="0.2">
      <c r="B28" t="s">
        <v>68</v>
      </c>
      <c r="C28" s="12">
        <v>9</v>
      </c>
      <c r="D28" s="8">
        <v>7.69</v>
      </c>
      <c r="E28" s="12">
        <v>9</v>
      </c>
      <c r="F28" s="8">
        <v>9.4700000000000006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70</v>
      </c>
      <c r="C29" s="12">
        <v>8</v>
      </c>
      <c r="D29" s="8">
        <v>6.84</v>
      </c>
      <c r="E29" s="12">
        <v>6</v>
      </c>
      <c r="F29" s="8">
        <v>6.32</v>
      </c>
      <c r="G29" s="12">
        <v>1</v>
      </c>
      <c r="H29" s="8">
        <v>5.56</v>
      </c>
      <c r="I29" s="12">
        <v>0</v>
      </c>
    </row>
    <row r="30" spans="2:9" ht="15" customHeight="1" x14ac:dyDescent="0.2">
      <c r="B30" t="s">
        <v>54</v>
      </c>
      <c r="C30" s="12">
        <v>7</v>
      </c>
      <c r="D30" s="8">
        <v>5.98</v>
      </c>
      <c r="E30" s="12">
        <v>6</v>
      </c>
      <c r="F30" s="8">
        <v>6.32</v>
      </c>
      <c r="G30" s="12">
        <v>1</v>
      </c>
      <c r="H30" s="8">
        <v>5.56</v>
      </c>
      <c r="I30" s="12">
        <v>0</v>
      </c>
    </row>
    <row r="31" spans="2:9" ht="15" customHeight="1" x14ac:dyDescent="0.2">
      <c r="B31" t="s">
        <v>64</v>
      </c>
      <c r="C31" s="12">
        <v>7</v>
      </c>
      <c r="D31" s="8">
        <v>5.98</v>
      </c>
      <c r="E31" s="12">
        <v>6</v>
      </c>
      <c r="F31" s="8">
        <v>6.32</v>
      </c>
      <c r="G31" s="12">
        <v>1</v>
      </c>
      <c r="H31" s="8">
        <v>5.56</v>
      </c>
      <c r="I31" s="12">
        <v>0</v>
      </c>
    </row>
    <row r="32" spans="2:9" ht="15" customHeight="1" x14ac:dyDescent="0.2">
      <c r="B32" t="s">
        <v>56</v>
      </c>
      <c r="C32" s="12">
        <v>6</v>
      </c>
      <c r="D32" s="8">
        <v>5.13</v>
      </c>
      <c r="E32" s="12">
        <v>6</v>
      </c>
      <c r="F32" s="8">
        <v>6.32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55</v>
      </c>
      <c r="C33" s="12">
        <v>5</v>
      </c>
      <c r="D33" s="8">
        <v>4.2699999999999996</v>
      </c>
      <c r="E33" s="12">
        <v>5</v>
      </c>
      <c r="F33" s="8">
        <v>5.26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89</v>
      </c>
      <c r="C34" s="12">
        <v>4</v>
      </c>
      <c r="D34" s="8">
        <v>3.42</v>
      </c>
      <c r="E34" s="12">
        <v>3</v>
      </c>
      <c r="F34" s="8">
        <v>3.16</v>
      </c>
      <c r="G34" s="12">
        <v>1</v>
      </c>
      <c r="H34" s="8">
        <v>5.56</v>
      </c>
      <c r="I34" s="12">
        <v>0</v>
      </c>
    </row>
    <row r="35" spans="2:9" ht="15" customHeight="1" x14ac:dyDescent="0.2">
      <c r="B35" t="s">
        <v>79</v>
      </c>
      <c r="C35" s="12">
        <v>3</v>
      </c>
      <c r="D35" s="8">
        <v>2.56</v>
      </c>
      <c r="E35" s="12">
        <v>3</v>
      </c>
      <c r="F35" s="8">
        <v>3.16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81</v>
      </c>
      <c r="C36" s="12">
        <v>3</v>
      </c>
      <c r="D36" s="8">
        <v>2.56</v>
      </c>
      <c r="E36" s="12">
        <v>3</v>
      </c>
      <c r="F36" s="8">
        <v>3.16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75</v>
      </c>
      <c r="C37" s="12">
        <v>3</v>
      </c>
      <c r="D37" s="8">
        <v>2.56</v>
      </c>
      <c r="E37" s="12">
        <v>2</v>
      </c>
      <c r="F37" s="8">
        <v>2.11</v>
      </c>
      <c r="G37" s="12">
        <v>1</v>
      </c>
      <c r="H37" s="8">
        <v>5.56</v>
      </c>
      <c r="I37" s="12">
        <v>0</v>
      </c>
    </row>
    <row r="38" spans="2:9" ht="15" customHeight="1" x14ac:dyDescent="0.2">
      <c r="B38" t="s">
        <v>80</v>
      </c>
      <c r="C38" s="12">
        <v>3</v>
      </c>
      <c r="D38" s="8">
        <v>2.56</v>
      </c>
      <c r="E38" s="12">
        <v>2</v>
      </c>
      <c r="F38" s="8">
        <v>2.11</v>
      </c>
      <c r="G38" s="12">
        <v>1</v>
      </c>
      <c r="H38" s="8">
        <v>5.56</v>
      </c>
      <c r="I38" s="12">
        <v>0</v>
      </c>
    </row>
    <row r="39" spans="2:9" ht="15" customHeight="1" x14ac:dyDescent="0.2">
      <c r="B39" t="s">
        <v>71</v>
      </c>
      <c r="C39" s="12">
        <v>3</v>
      </c>
      <c r="D39" s="8">
        <v>2.56</v>
      </c>
      <c r="E39" s="12">
        <v>2</v>
      </c>
      <c r="F39" s="8">
        <v>2.11</v>
      </c>
      <c r="G39" s="12">
        <v>1</v>
      </c>
      <c r="H39" s="8">
        <v>5.56</v>
      </c>
      <c r="I39" s="12">
        <v>0</v>
      </c>
    </row>
    <row r="40" spans="2:9" ht="15" customHeight="1" x14ac:dyDescent="0.2">
      <c r="B40" t="s">
        <v>101</v>
      </c>
      <c r="C40" s="12">
        <v>2</v>
      </c>
      <c r="D40" s="8">
        <v>1.71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61</v>
      </c>
      <c r="C41" s="12">
        <v>2</v>
      </c>
      <c r="D41" s="8">
        <v>1.71</v>
      </c>
      <c r="E41" s="12">
        <v>2</v>
      </c>
      <c r="F41" s="8">
        <v>2.11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67</v>
      </c>
      <c r="C42" s="12">
        <v>2</v>
      </c>
      <c r="D42" s="8">
        <v>1.71</v>
      </c>
      <c r="E42" s="12">
        <v>2</v>
      </c>
      <c r="F42" s="8">
        <v>2.11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84</v>
      </c>
      <c r="C43" s="12">
        <v>2</v>
      </c>
      <c r="D43" s="8">
        <v>1.71</v>
      </c>
      <c r="E43" s="12">
        <v>2</v>
      </c>
      <c r="F43" s="8">
        <v>2.11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168</v>
      </c>
      <c r="C47" s="12">
        <v>8</v>
      </c>
      <c r="D47" s="8">
        <v>6.84</v>
      </c>
      <c r="E47" s="12">
        <v>2</v>
      </c>
      <c r="F47" s="8">
        <v>2.11</v>
      </c>
      <c r="G47" s="12">
        <v>6</v>
      </c>
      <c r="H47" s="8">
        <v>33.33</v>
      </c>
      <c r="I47" s="12">
        <v>0</v>
      </c>
    </row>
    <row r="48" spans="2:9" ht="15" customHeight="1" x14ac:dyDescent="0.2">
      <c r="B48" t="s">
        <v>137</v>
      </c>
      <c r="C48" s="12">
        <v>6</v>
      </c>
      <c r="D48" s="8">
        <v>5.13</v>
      </c>
      <c r="E48" s="12">
        <v>5</v>
      </c>
      <c r="F48" s="8">
        <v>5.26</v>
      </c>
      <c r="G48" s="12">
        <v>1</v>
      </c>
      <c r="H48" s="8">
        <v>5.56</v>
      </c>
      <c r="I48" s="12">
        <v>0</v>
      </c>
    </row>
    <row r="49" spans="2:9" ht="15" customHeight="1" x14ac:dyDescent="0.2">
      <c r="B49" t="s">
        <v>112</v>
      </c>
      <c r="C49" s="12">
        <v>6</v>
      </c>
      <c r="D49" s="8">
        <v>5.13</v>
      </c>
      <c r="E49" s="12">
        <v>4</v>
      </c>
      <c r="F49" s="8">
        <v>4.21</v>
      </c>
      <c r="G49" s="12">
        <v>2</v>
      </c>
      <c r="H49" s="8">
        <v>11.11</v>
      </c>
      <c r="I49" s="12">
        <v>0</v>
      </c>
    </row>
    <row r="50" spans="2:9" ht="15" customHeight="1" x14ac:dyDescent="0.2">
      <c r="B50" t="s">
        <v>120</v>
      </c>
      <c r="C50" s="12">
        <v>6</v>
      </c>
      <c r="D50" s="8">
        <v>5.13</v>
      </c>
      <c r="E50" s="12">
        <v>6</v>
      </c>
      <c r="F50" s="8">
        <v>6.32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111</v>
      </c>
      <c r="C51" s="12">
        <v>4</v>
      </c>
      <c r="D51" s="8">
        <v>3.42</v>
      </c>
      <c r="E51" s="12">
        <v>4</v>
      </c>
      <c r="F51" s="8">
        <v>4.21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152</v>
      </c>
      <c r="C52" s="12">
        <v>4</v>
      </c>
      <c r="D52" s="8">
        <v>3.42</v>
      </c>
      <c r="E52" s="12">
        <v>3</v>
      </c>
      <c r="F52" s="8">
        <v>3.16</v>
      </c>
      <c r="G52" s="12">
        <v>1</v>
      </c>
      <c r="H52" s="8">
        <v>5.56</v>
      </c>
      <c r="I52" s="12">
        <v>0</v>
      </c>
    </row>
    <row r="53" spans="2:9" ht="15" customHeight="1" x14ac:dyDescent="0.2">
      <c r="B53" t="s">
        <v>113</v>
      </c>
      <c r="C53" s="12">
        <v>4</v>
      </c>
      <c r="D53" s="8">
        <v>3.42</v>
      </c>
      <c r="E53" s="12">
        <v>4</v>
      </c>
      <c r="F53" s="8">
        <v>4.21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119</v>
      </c>
      <c r="C54" s="12">
        <v>4</v>
      </c>
      <c r="D54" s="8">
        <v>3.42</v>
      </c>
      <c r="E54" s="12">
        <v>4</v>
      </c>
      <c r="F54" s="8">
        <v>4.21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175</v>
      </c>
      <c r="C55" s="12">
        <v>3</v>
      </c>
      <c r="D55" s="8">
        <v>2.56</v>
      </c>
      <c r="E55" s="12">
        <v>3</v>
      </c>
      <c r="F55" s="8">
        <v>3.16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106</v>
      </c>
      <c r="C56" s="12">
        <v>3</v>
      </c>
      <c r="D56" s="8">
        <v>2.56</v>
      </c>
      <c r="E56" s="12">
        <v>3</v>
      </c>
      <c r="F56" s="8">
        <v>3.16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133</v>
      </c>
      <c r="C57" s="12">
        <v>3</v>
      </c>
      <c r="D57" s="8">
        <v>2.56</v>
      </c>
      <c r="E57" s="12">
        <v>3</v>
      </c>
      <c r="F57" s="8">
        <v>3.16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134</v>
      </c>
      <c r="C58" s="12">
        <v>3</v>
      </c>
      <c r="D58" s="8">
        <v>2.56</v>
      </c>
      <c r="E58" s="12">
        <v>3</v>
      </c>
      <c r="F58" s="8">
        <v>3.16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169</v>
      </c>
      <c r="C59" s="12">
        <v>3</v>
      </c>
      <c r="D59" s="8">
        <v>2.56</v>
      </c>
      <c r="E59" s="12">
        <v>3</v>
      </c>
      <c r="F59" s="8">
        <v>3.16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174</v>
      </c>
      <c r="C60" s="12">
        <v>3</v>
      </c>
      <c r="D60" s="8">
        <v>2.56</v>
      </c>
      <c r="E60" s="12">
        <v>3</v>
      </c>
      <c r="F60" s="8">
        <v>3.16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115</v>
      </c>
      <c r="C61" s="12">
        <v>3</v>
      </c>
      <c r="D61" s="8">
        <v>2.56</v>
      </c>
      <c r="E61" s="12">
        <v>3</v>
      </c>
      <c r="F61" s="8">
        <v>3.16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118</v>
      </c>
      <c r="C62" s="12">
        <v>3</v>
      </c>
      <c r="D62" s="8">
        <v>2.56</v>
      </c>
      <c r="E62" s="12">
        <v>3</v>
      </c>
      <c r="F62" s="8">
        <v>3.16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172</v>
      </c>
      <c r="C63" s="12">
        <v>3</v>
      </c>
      <c r="D63" s="8">
        <v>2.56</v>
      </c>
      <c r="E63" s="12">
        <v>2</v>
      </c>
      <c r="F63" s="8">
        <v>2.11</v>
      </c>
      <c r="G63" s="12">
        <v>1</v>
      </c>
      <c r="H63" s="8">
        <v>5.56</v>
      </c>
      <c r="I63" s="12">
        <v>0</v>
      </c>
    </row>
    <row r="64" spans="2:9" ht="15" customHeight="1" x14ac:dyDescent="0.2">
      <c r="B64" t="s">
        <v>121</v>
      </c>
      <c r="C64" s="12">
        <v>3</v>
      </c>
      <c r="D64" s="8">
        <v>2.56</v>
      </c>
      <c r="E64" s="12">
        <v>3</v>
      </c>
      <c r="F64" s="8">
        <v>3.16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122</v>
      </c>
      <c r="C65" s="12">
        <v>3</v>
      </c>
      <c r="D65" s="8">
        <v>2.56</v>
      </c>
      <c r="E65" s="12">
        <v>3</v>
      </c>
      <c r="F65" s="8">
        <v>3.16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135</v>
      </c>
      <c r="C66" s="12">
        <v>2</v>
      </c>
      <c r="D66" s="8">
        <v>1.71</v>
      </c>
      <c r="E66" s="12">
        <v>2</v>
      </c>
      <c r="F66" s="8">
        <v>2.11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136</v>
      </c>
      <c r="C67" s="12">
        <v>2</v>
      </c>
      <c r="D67" s="8">
        <v>1.71</v>
      </c>
      <c r="E67" s="12">
        <v>2</v>
      </c>
      <c r="F67" s="8">
        <v>2.11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107</v>
      </c>
      <c r="C68" s="12">
        <v>2</v>
      </c>
      <c r="D68" s="8">
        <v>1.71</v>
      </c>
      <c r="E68" s="12">
        <v>2</v>
      </c>
      <c r="F68" s="8">
        <v>2.11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114</v>
      </c>
      <c r="C69" s="12">
        <v>2</v>
      </c>
      <c r="D69" s="8">
        <v>1.71</v>
      </c>
      <c r="E69" s="12">
        <v>2</v>
      </c>
      <c r="F69" s="8">
        <v>2.11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183</v>
      </c>
      <c r="C70" s="12">
        <v>2</v>
      </c>
      <c r="D70" s="8">
        <v>1.71</v>
      </c>
      <c r="E70" s="12">
        <v>2</v>
      </c>
      <c r="F70" s="8">
        <v>2.11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139</v>
      </c>
      <c r="C71" s="12">
        <v>2</v>
      </c>
      <c r="D71" s="8">
        <v>1.71</v>
      </c>
      <c r="E71" s="12">
        <v>2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184</v>
      </c>
      <c r="C72" s="12">
        <v>2</v>
      </c>
      <c r="D72" s="8">
        <v>1.71</v>
      </c>
      <c r="E72" s="12">
        <v>1</v>
      </c>
      <c r="F72" s="8">
        <v>1.05</v>
      </c>
      <c r="G72" s="12">
        <v>1</v>
      </c>
      <c r="H72" s="8">
        <v>5.56</v>
      </c>
      <c r="I72" s="12">
        <v>0</v>
      </c>
    </row>
    <row r="73" spans="2:9" ht="15" customHeight="1" x14ac:dyDescent="0.2">
      <c r="B73" t="s">
        <v>140</v>
      </c>
      <c r="C73" s="12">
        <v>2</v>
      </c>
      <c r="D73" s="8">
        <v>1.71</v>
      </c>
      <c r="E73" s="12">
        <v>0</v>
      </c>
      <c r="F73" s="8">
        <v>0</v>
      </c>
      <c r="G73" s="12">
        <v>1</v>
      </c>
      <c r="H73" s="8">
        <v>5.56</v>
      </c>
      <c r="I73" s="12">
        <v>0</v>
      </c>
    </row>
    <row r="75" spans="2:9" ht="15" customHeight="1" x14ac:dyDescent="0.2">
      <c r="B75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957E-C357-47BB-8354-DA3611F5AFE4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23</v>
      </c>
      <c r="D6" s="8">
        <v>22.77</v>
      </c>
      <c r="E6" s="12">
        <v>15</v>
      </c>
      <c r="F6" s="8">
        <v>20.83</v>
      </c>
      <c r="G6" s="12">
        <v>8</v>
      </c>
      <c r="H6" s="8">
        <v>32</v>
      </c>
      <c r="I6" s="12">
        <v>0</v>
      </c>
    </row>
    <row r="7" spans="2:9" ht="15" customHeight="1" x14ac:dyDescent="0.2">
      <c r="B7" t="s">
        <v>33</v>
      </c>
      <c r="C7" s="12">
        <v>9</v>
      </c>
      <c r="D7" s="8">
        <v>8.91</v>
      </c>
      <c r="E7" s="12">
        <v>5</v>
      </c>
      <c r="F7" s="8">
        <v>6.94</v>
      </c>
      <c r="G7" s="12">
        <v>4</v>
      </c>
      <c r="H7" s="8">
        <v>16</v>
      </c>
      <c r="I7" s="12">
        <v>0</v>
      </c>
    </row>
    <row r="8" spans="2:9" ht="15" customHeight="1" x14ac:dyDescent="0.2">
      <c r="B8" t="s">
        <v>34</v>
      </c>
      <c r="C8" s="12">
        <v>1</v>
      </c>
      <c r="D8" s="8">
        <v>0.99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24</v>
      </c>
      <c r="D11" s="8">
        <v>23.76</v>
      </c>
      <c r="E11" s="12">
        <v>20</v>
      </c>
      <c r="F11" s="8">
        <v>27.78</v>
      </c>
      <c r="G11" s="12">
        <v>2</v>
      </c>
      <c r="H11" s="8">
        <v>8</v>
      </c>
      <c r="I11" s="12">
        <v>2</v>
      </c>
    </row>
    <row r="12" spans="2:9" ht="15" customHeight="1" x14ac:dyDescent="0.2">
      <c r="B12" t="s">
        <v>38</v>
      </c>
      <c r="C12" s="12">
        <v>1</v>
      </c>
      <c r="D12" s="8">
        <v>0.99</v>
      </c>
      <c r="E12" s="12">
        <v>1</v>
      </c>
      <c r="F12" s="8">
        <v>1.39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4</v>
      </c>
      <c r="D13" s="8">
        <v>3.96</v>
      </c>
      <c r="E13" s="12">
        <v>1</v>
      </c>
      <c r="F13" s="8">
        <v>1.39</v>
      </c>
      <c r="G13" s="12">
        <v>3</v>
      </c>
      <c r="H13" s="8">
        <v>12</v>
      </c>
      <c r="I13" s="12">
        <v>0</v>
      </c>
    </row>
    <row r="14" spans="2:9" ht="15" customHeight="1" x14ac:dyDescent="0.2">
      <c r="B14" t="s">
        <v>40</v>
      </c>
      <c r="C14" s="12">
        <v>3</v>
      </c>
      <c r="D14" s="8">
        <v>2.97</v>
      </c>
      <c r="E14" s="12">
        <v>2</v>
      </c>
      <c r="F14" s="8">
        <v>2.78</v>
      </c>
      <c r="G14" s="12">
        <v>1</v>
      </c>
      <c r="H14" s="8">
        <v>4</v>
      </c>
      <c r="I14" s="12">
        <v>0</v>
      </c>
    </row>
    <row r="15" spans="2:9" ht="15" customHeight="1" x14ac:dyDescent="0.2">
      <c r="B15" t="s">
        <v>41</v>
      </c>
      <c r="C15" s="12">
        <v>18</v>
      </c>
      <c r="D15" s="8">
        <v>17.82</v>
      </c>
      <c r="E15" s="12">
        <v>13</v>
      </c>
      <c r="F15" s="8">
        <v>18.059999999999999</v>
      </c>
      <c r="G15" s="12">
        <v>5</v>
      </c>
      <c r="H15" s="8">
        <v>20</v>
      </c>
      <c r="I15" s="12">
        <v>0</v>
      </c>
    </row>
    <row r="16" spans="2:9" ht="15" customHeight="1" x14ac:dyDescent="0.2">
      <c r="B16" t="s">
        <v>42</v>
      </c>
      <c r="C16" s="12">
        <v>7</v>
      </c>
      <c r="D16" s="8">
        <v>6.93</v>
      </c>
      <c r="E16" s="12">
        <v>7</v>
      </c>
      <c r="F16" s="8">
        <v>9.7200000000000006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43</v>
      </c>
      <c r="C17" s="12">
        <v>6</v>
      </c>
      <c r="D17" s="8">
        <v>5.94</v>
      </c>
      <c r="E17" s="12">
        <v>6</v>
      </c>
      <c r="F17" s="8">
        <v>8.33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2</v>
      </c>
      <c r="D18" s="8">
        <v>1.98</v>
      </c>
      <c r="E18" s="12">
        <v>0</v>
      </c>
      <c r="F18" s="8">
        <v>0</v>
      </c>
      <c r="G18" s="12">
        <v>1</v>
      </c>
      <c r="H18" s="8">
        <v>4</v>
      </c>
      <c r="I18" s="12">
        <v>0</v>
      </c>
    </row>
    <row r="19" spans="2:9" ht="15" customHeight="1" x14ac:dyDescent="0.2">
      <c r="B19" t="s">
        <v>45</v>
      </c>
      <c r="C19" s="12">
        <v>3</v>
      </c>
      <c r="D19" s="8">
        <v>2.97</v>
      </c>
      <c r="E19" s="12">
        <v>2</v>
      </c>
      <c r="F19" s="8">
        <v>2.78</v>
      </c>
      <c r="G19" s="12">
        <v>1</v>
      </c>
      <c r="H19" s="8">
        <v>4</v>
      </c>
      <c r="I19" s="12">
        <v>0</v>
      </c>
    </row>
    <row r="20" spans="2:9" ht="15" customHeight="1" x14ac:dyDescent="0.2">
      <c r="B20" s="9" t="s">
        <v>198</v>
      </c>
      <c r="C20" s="12">
        <f>SUM(LTBL_30424[総数／事業所数])</f>
        <v>101</v>
      </c>
      <c r="E20" s="12">
        <f>SUBTOTAL(109,LTBL_30424[個人／事業所数])</f>
        <v>72</v>
      </c>
      <c r="G20" s="12">
        <f>SUBTOTAL(109,LTBL_30424[法人／事業所数])</f>
        <v>25</v>
      </c>
      <c r="I20" s="12">
        <f>SUBTOTAL(109,LTBL_30424[法人以外の団体／事業所数])</f>
        <v>2</v>
      </c>
    </row>
    <row r="21" spans="2:9" ht="15" customHeight="1" x14ac:dyDescent="0.2">
      <c r="E21" s="11">
        <f>LTBL_30424[[#Totals],[個人／事業所数]]/LTBL_30424[[#Totals],[総数／事業所数]]</f>
        <v>0.71287128712871284</v>
      </c>
      <c r="G21" s="11">
        <f>LTBL_30424[[#Totals],[法人／事業所数]]/LTBL_30424[[#Totals],[総数／事業所数]]</f>
        <v>0.24752475247524752</v>
      </c>
      <c r="I21" s="11">
        <f>LTBL_30424[[#Totals],[法人以外の団体／事業所数]]/LTBL_30424[[#Totals],[総数／事業所数]]</f>
        <v>1.9801980198019802E-2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20</v>
      </c>
      <c r="D24" s="8">
        <v>19.8</v>
      </c>
      <c r="E24" s="12">
        <v>12</v>
      </c>
      <c r="F24" s="8">
        <v>16.670000000000002</v>
      </c>
      <c r="G24" s="12">
        <v>8</v>
      </c>
      <c r="H24" s="8">
        <v>32</v>
      </c>
      <c r="I24" s="12">
        <v>0</v>
      </c>
    </row>
    <row r="25" spans="2:9" ht="15" customHeight="1" x14ac:dyDescent="0.2">
      <c r="B25" t="s">
        <v>68</v>
      </c>
      <c r="C25" s="12">
        <v>11</v>
      </c>
      <c r="D25" s="8">
        <v>10.89</v>
      </c>
      <c r="E25" s="12">
        <v>7</v>
      </c>
      <c r="F25" s="8">
        <v>9.7200000000000006</v>
      </c>
      <c r="G25" s="12">
        <v>4</v>
      </c>
      <c r="H25" s="8">
        <v>16</v>
      </c>
      <c r="I25" s="12">
        <v>0</v>
      </c>
    </row>
    <row r="26" spans="2:9" ht="15" customHeight="1" x14ac:dyDescent="0.2">
      <c r="B26" t="s">
        <v>62</v>
      </c>
      <c r="C26" s="12">
        <v>10</v>
      </c>
      <c r="D26" s="8">
        <v>9.9</v>
      </c>
      <c r="E26" s="12">
        <v>8</v>
      </c>
      <c r="F26" s="8">
        <v>11.11</v>
      </c>
      <c r="G26" s="12">
        <v>0</v>
      </c>
      <c r="H26" s="8">
        <v>0</v>
      </c>
      <c r="I26" s="12">
        <v>2</v>
      </c>
    </row>
    <row r="27" spans="2:9" ht="15" customHeight="1" x14ac:dyDescent="0.2">
      <c r="B27" t="s">
        <v>64</v>
      </c>
      <c r="C27" s="12">
        <v>7</v>
      </c>
      <c r="D27" s="8">
        <v>6.93</v>
      </c>
      <c r="E27" s="12">
        <v>7</v>
      </c>
      <c r="F27" s="8">
        <v>9.7200000000000006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81</v>
      </c>
      <c r="C28" s="12">
        <v>7</v>
      </c>
      <c r="D28" s="8">
        <v>6.93</v>
      </c>
      <c r="E28" s="12">
        <v>6</v>
      </c>
      <c r="F28" s="8">
        <v>8.33</v>
      </c>
      <c r="G28" s="12">
        <v>1</v>
      </c>
      <c r="H28" s="8">
        <v>4</v>
      </c>
      <c r="I28" s="12">
        <v>0</v>
      </c>
    </row>
    <row r="29" spans="2:9" ht="15" customHeight="1" x14ac:dyDescent="0.2">
      <c r="B29" t="s">
        <v>69</v>
      </c>
      <c r="C29" s="12">
        <v>7</v>
      </c>
      <c r="D29" s="8">
        <v>6.93</v>
      </c>
      <c r="E29" s="12">
        <v>7</v>
      </c>
      <c r="F29" s="8">
        <v>9.7200000000000006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70</v>
      </c>
      <c r="C30" s="12">
        <v>6</v>
      </c>
      <c r="D30" s="8">
        <v>5.94</v>
      </c>
      <c r="E30" s="12">
        <v>6</v>
      </c>
      <c r="F30" s="8">
        <v>8.33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63</v>
      </c>
      <c r="C31" s="12">
        <v>4</v>
      </c>
      <c r="D31" s="8">
        <v>3.96</v>
      </c>
      <c r="E31" s="12">
        <v>4</v>
      </c>
      <c r="F31" s="8">
        <v>5.56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92</v>
      </c>
      <c r="C32" s="12">
        <v>3</v>
      </c>
      <c r="D32" s="8">
        <v>2.97</v>
      </c>
      <c r="E32" s="12">
        <v>0</v>
      </c>
      <c r="F32" s="8">
        <v>0</v>
      </c>
      <c r="G32" s="12">
        <v>3</v>
      </c>
      <c r="H32" s="8">
        <v>12</v>
      </c>
      <c r="I32" s="12">
        <v>0</v>
      </c>
    </row>
    <row r="33" spans="2:9" ht="15" customHeight="1" x14ac:dyDescent="0.2">
      <c r="B33" t="s">
        <v>90</v>
      </c>
      <c r="C33" s="12">
        <v>3</v>
      </c>
      <c r="D33" s="8">
        <v>2.97</v>
      </c>
      <c r="E33" s="12">
        <v>1</v>
      </c>
      <c r="F33" s="8">
        <v>1.39</v>
      </c>
      <c r="G33" s="12">
        <v>2</v>
      </c>
      <c r="H33" s="8">
        <v>8</v>
      </c>
      <c r="I33" s="12">
        <v>0</v>
      </c>
    </row>
    <row r="34" spans="2:9" ht="15" customHeight="1" x14ac:dyDescent="0.2">
      <c r="B34" t="s">
        <v>67</v>
      </c>
      <c r="C34" s="12">
        <v>3</v>
      </c>
      <c r="D34" s="8">
        <v>2.97</v>
      </c>
      <c r="E34" s="12">
        <v>2</v>
      </c>
      <c r="F34" s="8">
        <v>2.78</v>
      </c>
      <c r="G34" s="12">
        <v>1</v>
      </c>
      <c r="H34" s="8">
        <v>4</v>
      </c>
      <c r="I34" s="12">
        <v>0</v>
      </c>
    </row>
    <row r="35" spans="2:9" ht="15" customHeight="1" x14ac:dyDescent="0.2">
      <c r="B35" t="s">
        <v>56</v>
      </c>
      <c r="C35" s="12">
        <v>2</v>
      </c>
      <c r="D35" s="8">
        <v>1.98</v>
      </c>
      <c r="E35" s="12">
        <v>2</v>
      </c>
      <c r="F35" s="8">
        <v>2.78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86</v>
      </c>
      <c r="C36" s="12">
        <v>2</v>
      </c>
      <c r="D36" s="8">
        <v>1.98</v>
      </c>
      <c r="E36" s="12">
        <v>1</v>
      </c>
      <c r="F36" s="8">
        <v>1.39</v>
      </c>
      <c r="G36" s="12">
        <v>1</v>
      </c>
      <c r="H36" s="8">
        <v>4</v>
      </c>
      <c r="I36" s="12">
        <v>0</v>
      </c>
    </row>
    <row r="37" spans="2:9" ht="15" customHeight="1" x14ac:dyDescent="0.2">
      <c r="B37" t="s">
        <v>60</v>
      </c>
      <c r="C37" s="12">
        <v>2</v>
      </c>
      <c r="D37" s="8">
        <v>1.98</v>
      </c>
      <c r="E37" s="12">
        <v>1</v>
      </c>
      <c r="F37" s="8">
        <v>1.39</v>
      </c>
      <c r="G37" s="12">
        <v>1</v>
      </c>
      <c r="H37" s="8">
        <v>4</v>
      </c>
      <c r="I37" s="12">
        <v>0</v>
      </c>
    </row>
    <row r="38" spans="2:9" ht="15" customHeight="1" x14ac:dyDescent="0.2">
      <c r="B38" t="s">
        <v>72</v>
      </c>
      <c r="C38" s="12">
        <v>2</v>
      </c>
      <c r="D38" s="8">
        <v>1.98</v>
      </c>
      <c r="E38" s="12">
        <v>0</v>
      </c>
      <c r="F38" s="8">
        <v>0</v>
      </c>
      <c r="G38" s="12">
        <v>1</v>
      </c>
      <c r="H38" s="8">
        <v>4</v>
      </c>
      <c r="I38" s="12">
        <v>0</v>
      </c>
    </row>
    <row r="39" spans="2:9" ht="15" customHeight="1" x14ac:dyDescent="0.2">
      <c r="B39" t="s">
        <v>55</v>
      </c>
      <c r="C39" s="12">
        <v>1</v>
      </c>
      <c r="D39" s="8">
        <v>0.99</v>
      </c>
      <c r="E39" s="12">
        <v>1</v>
      </c>
      <c r="F39" s="8">
        <v>1.39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102</v>
      </c>
      <c r="C40" s="12">
        <v>1</v>
      </c>
      <c r="D40" s="8">
        <v>0.99</v>
      </c>
      <c r="E40" s="12">
        <v>1</v>
      </c>
      <c r="F40" s="8">
        <v>1.39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74</v>
      </c>
      <c r="C41" s="12">
        <v>1</v>
      </c>
      <c r="D41" s="8">
        <v>0.99</v>
      </c>
      <c r="E41" s="12">
        <v>1</v>
      </c>
      <c r="F41" s="8">
        <v>1.39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88</v>
      </c>
      <c r="C42" s="12">
        <v>1</v>
      </c>
      <c r="D42" s="8">
        <v>0.99</v>
      </c>
      <c r="E42" s="12">
        <v>1</v>
      </c>
      <c r="F42" s="8">
        <v>1.39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87</v>
      </c>
      <c r="C43" s="12">
        <v>1</v>
      </c>
      <c r="D43" s="8">
        <v>0.99</v>
      </c>
      <c r="E43" s="12">
        <v>1</v>
      </c>
      <c r="F43" s="8">
        <v>1.39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101</v>
      </c>
      <c r="C44" s="12">
        <v>1</v>
      </c>
      <c r="D44" s="8">
        <v>0.99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89</v>
      </c>
      <c r="C45" s="12">
        <v>1</v>
      </c>
      <c r="D45" s="8">
        <v>0.99</v>
      </c>
      <c r="E45" s="12">
        <v>0</v>
      </c>
      <c r="F45" s="8">
        <v>0</v>
      </c>
      <c r="G45" s="12">
        <v>1</v>
      </c>
      <c r="H45" s="8">
        <v>4</v>
      </c>
      <c r="I45" s="12">
        <v>0</v>
      </c>
    </row>
    <row r="46" spans="2:9" ht="15" customHeight="1" x14ac:dyDescent="0.2">
      <c r="B46" t="s">
        <v>94</v>
      </c>
      <c r="C46" s="12">
        <v>1</v>
      </c>
      <c r="D46" s="8">
        <v>0.99</v>
      </c>
      <c r="E46" s="12">
        <v>1</v>
      </c>
      <c r="F46" s="8">
        <v>1.39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65</v>
      </c>
      <c r="C47" s="12">
        <v>1</v>
      </c>
      <c r="D47" s="8">
        <v>0.99</v>
      </c>
      <c r="E47" s="12">
        <v>0</v>
      </c>
      <c r="F47" s="8">
        <v>0</v>
      </c>
      <c r="G47" s="12">
        <v>1</v>
      </c>
      <c r="H47" s="8">
        <v>4</v>
      </c>
      <c r="I47" s="12">
        <v>0</v>
      </c>
    </row>
    <row r="48" spans="2:9" ht="15" customHeight="1" x14ac:dyDescent="0.2">
      <c r="B48" t="s">
        <v>91</v>
      </c>
      <c r="C48" s="12">
        <v>1</v>
      </c>
      <c r="D48" s="8">
        <v>0.99</v>
      </c>
      <c r="E48" s="12">
        <v>1</v>
      </c>
      <c r="F48" s="8">
        <v>1.39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73</v>
      </c>
      <c r="C49" s="12">
        <v>1</v>
      </c>
      <c r="D49" s="8">
        <v>0.99</v>
      </c>
      <c r="E49" s="12">
        <v>1</v>
      </c>
      <c r="F49" s="8">
        <v>1.39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95</v>
      </c>
      <c r="C50" s="12">
        <v>1</v>
      </c>
      <c r="D50" s="8">
        <v>0.99</v>
      </c>
      <c r="E50" s="12">
        <v>0</v>
      </c>
      <c r="F50" s="8">
        <v>0</v>
      </c>
      <c r="G50" s="12">
        <v>1</v>
      </c>
      <c r="H50" s="8">
        <v>4</v>
      </c>
      <c r="I50" s="12">
        <v>0</v>
      </c>
    </row>
    <row r="53" spans="2:9" ht="33" customHeight="1" x14ac:dyDescent="0.2">
      <c r="B53" t="s">
        <v>200</v>
      </c>
      <c r="C53" s="10" t="s">
        <v>47</v>
      </c>
      <c r="D53" s="10" t="s">
        <v>48</v>
      </c>
      <c r="E53" s="10" t="s">
        <v>49</v>
      </c>
      <c r="F53" s="10" t="s">
        <v>50</v>
      </c>
      <c r="G53" s="10" t="s">
        <v>51</v>
      </c>
      <c r="H53" s="10" t="s">
        <v>52</v>
      </c>
      <c r="I53" s="10" t="s">
        <v>53</v>
      </c>
    </row>
    <row r="54" spans="2:9" ht="15" customHeight="1" x14ac:dyDescent="0.2">
      <c r="B54" t="s">
        <v>105</v>
      </c>
      <c r="C54" s="12">
        <v>16</v>
      </c>
      <c r="D54" s="8">
        <v>15.84</v>
      </c>
      <c r="E54" s="12">
        <v>8</v>
      </c>
      <c r="F54" s="8">
        <v>11.11</v>
      </c>
      <c r="G54" s="12">
        <v>8</v>
      </c>
      <c r="H54" s="8">
        <v>32</v>
      </c>
      <c r="I54" s="12">
        <v>0</v>
      </c>
    </row>
    <row r="55" spans="2:9" ht="15" customHeight="1" x14ac:dyDescent="0.2">
      <c r="B55" t="s">
        <v>174</v>
      </c>
      <c r="C55" s="12">
        <v>6</v>
      </c>
      <c r="D55" s="8">
        <v>5.94</v>
      </c>
      <c r="E55" s="12">
        <v>6</v>
      </c>
      <c r="F55" s="8">
        <v>8.33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122</v>
      </c>
      <c r="C56" s="12">
        <v>5</v>
      </c>
      <c r="D56" s="8">
        <v>4.95</v>
      </c>
      <c r="E56" s="12">
        <v>5</v>
      </c>
      <c r="F56" s="8">
        <v>6.94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118</v>
      </c>
      <c r="C57" s="12">
        <v>4</v>
      </c>
      <c r="D57" s="8">
        <v>3.96</v>
      </c>
      <c r="E57" s="12">
        <v>4</v>
      </c>
      <c r="F57" s="8">
        <v>5.56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120</v>
      </c>
      <c r="C58" s="12">
        <v>4</v>
      </c>
      <c r="D58" s="8">
        <v>3.96</v>
      </c>
      <c r="E58" s="12">
        <v>4</v>
      </c>
      <c r="F58" s="8">
        <v>5.56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125</v>
      </c>
      <c r="C59" s="12">
        <v>3</v>
      </c>
      <c r="D59" s="8">
        <v>2.97</v>
      </c>
      <c r="E59" s="12">
        <v>3</v>
      </c>
      <c r="F59" s="8">
        <v>4.17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169</v>
      </c>
      <c r="C60" s="12">
        <v>3</v>
      </c>
      <c r="D60" s="8">
        <v>2.97</v>
      </c>
      <c r="E60" s="12">
        <v>3</v>
      </c>
      <c r="F60" s="8">
        <v>4.17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111</v>
      </c>
      <c r="C61" s="12">
        <v>3</v>
      </c>
      <c r="D61" s="8">
        <v>2.97</v>
      </c>
      <c r="E61" s="12">
        <v>3</v>
      </c>
      <c r="F61" s="8">
        <v>4.17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114</v>
      </c>
      <c r="C62" s="12">
        <v>3</v>
      </c>
      <c r="D62" s="8">
        <v>2.97</v>
      </c>
      <c r="E62" s="12">
        <v>2</v>
      </c>
      <c r="F62" s="8">
        <v>2.78</v>
      </c>
      <c r="G62" s="12">
        <v>1</v>
      </c>
      <c r="H62" s="8">
        <v>4</v>
      </c>
      <c r="I62" s="12">
        <v>0</v>
      </c>
    </row>
    <row r="63" spans="2:9" ht="15" customHeight="1" x14ac:dyDescent="0.2">
      <c r="B63" t="s">
        <v>119</v>
      </c>
      <c r="C63" s="12">
        <v>3</v>
      </c>
      <c r="D63" s="8">
        <v>2.97</v>
      </c>
      <c r="E63" s="12">
        <v>3</v>
      </c>
      <c r="F63" s="8">
        <v>4.17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160</v>
      </c>
      <c r="C64" s="12">
        <v>2</v>
      </c>
      <c r="D64" s="8">
        <v>1.98</v>
      </c>
      <c r="E64" s="12">
        <v>1</v>
      </c>
      <c r="F64" s="8">
        <v>1.39</v>
      </c>
      <c r="G64" s="12">
        <v>1</v>
      </c>
      <c r="H64" s="8">
        <v>4</v>
      </c>
      <c r="I64" s="12">
        <v>0</v>
      </c>
    </row>
    <row r="65" spans="2:9" ht="15" customHeight="1" x14ac:dyDescent="0.2">
      <c r="B65" t="s">
        <v>185</v>
      </c>
      <c r="C65" s="12">
        <v>2</v>
      </c>
      <c r="D65" s="8">
        <v>1.98</v>
      </c>
      <c r="E65" s="12">
        <v>0</v>
      </c>
      <c r="F65" s="8">
        <v>0</v>
      </c>
      <c r="G65" s="12">
        <v>2</v>
      </c>
      <c r="H65" s="8">
        <v>8</v>
      </c>
      <c r="I65" s="12">
        <v>0</v>
      </c>
    </row>
    <row r="66" spans="2:9" ht="15" customHeight="1" x14ac:dyDescent="0.2">
      <c r="B66" t="s">
        <v>186</v>
      </c>
      <c r="C66" s="12">
        <v>2</v>
      </c>
      <c r="D66" s="8">
        <v>1.98</v>
      </c>
      <c r="E66" s="12">
        <v>1</v>
      </c>
      <c r="F66" s="8">
        <v>1.39</v>
      </c>
      <c r="G66" s="12">
        <v>1</v>
      </c>
      <c r="H66" s="8">
        <v>4</v>
      </c>
      <c r="I66" s="12">
        <v>0</v>
      </c>
    </row>
    <row r="67" spans="2:9" ht="15" customHeight="1" x14ac:dyDescent="0.2">
      <c r="B67" t="s">
        <v>151</v>
      </c>
      <c r="C67" s="12">
        <v>2</v>
      </c>
      <c r="D67" s="8">
        <v>1.98</v>
      </c>
      <c r="E67" s="12">
        <v>0</v>
      </c>
      <c r="F67" s="8">
        <v>0</v>
      </c>
      <c r="G67" s="12">
        <v>0</v>
      </c>
      <c r="H67" s="8">
        <v>0</v>
      </c>
      <c r="I67" s="12">
        <v>2</v>
      </c>
    </row>
    <row r="68" spans="2:9" ht="15" customHeight="1" x14ac:dyDescent="0.2">
      <c r="B68" t="s">
        <v>135</v>
      </c>
      <c r="C68" s="12">
        <v>2</v>
      </c>
      <c r="D68" s="8">
        <v>1.98</v>
      </c>
      <c r="E68" s="12">
        <v>2</v>
      </c>
      <c r="F68" s="8">
        <v>2.78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107</v>
      </c>
      <c r="C69" s="12">
        <v>2</v>
      </c>
      <c r="D69" s="8">
        <v>1.98</v>
      </c>
      <c r="E69" s="12">
        <v>2</v>
      </c>
      <c r="F69" s="8">
        <v>2.78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108</v>
      </c>
      <c r="C70" s="12">
        <v>2</v>
      </c>
      <c r="D70" s="8">
        <v>1.98</v>
      </c>
      <c r="E70" s="12">
        <v>2</v>
      </c>
      <c r="F70" s="8">
        <v>2.78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130</v>
      </c>
      <c r="C71" s="12">
        <v>2</v>
      </c>
      <c r="D71" s="8">
        <v>1.98</v>
      </c>
      <c r="E71" s="12">
        <v>2</v>
      </c>
      <c r="F71" s="8">
        <v>2.78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187</v>
      </c>
      <c r="C72" s="12">
        <v>2</v>
      </c>
      <c r="D72" s="8">
        <v>1.98</v>
      </c>
      <c r="E72" s="12">
        <v>1</v>
      </c>
      <c r="F72" s="8">
        <v>1.39</v>
      </c>
      <c r="G72" s="12">
        <v>1</v>
      </c>
      <c r="H72" s="8">
        <v>4</v>
      </c>
      <c r="I72" s="12">
        <v>0</v>
      </c>
    </row>
    <row r="73" spans="2:9" ht="15" customHeight="1" x14ac:dyDescent="0.2">
      <c r="B73" t="s">
        <v>166</v>
      </c>
      <c r="C73" s="12">
        <v>2</v>
      </c>
      <c r="D73" s="8">
        <v>1.98</v>
      </c>
      <c r="E73" s="12">
        <v>1</v>
      </c>
      <c r="F73" s="8">
        <v>1.39</v>
      </c>
      <c r="G73" s="12">
        <v>1</v>
      </c>
      <c r="H73" s="8">
        <v>4</v>
      </c>
      <c r="I73" s="12">
        <v>0</v>
      </c>
    </row>
    <row r="74" spans="2:9" ht="15" customHeight="1" x14ac:dyDescent="0.2">
      <c r="B74" t="s">
        <v>115</v>
      </c>
      <c r="C74" s="12">
        <v>2</v>
      </c>
      <c r="D74" s="8">
        <v>1.98</v>
      </c>
      <c r="E74" s="12">
        <v>0</v>
      </c>
      <c r="F74" s="8">
        <v>0</v>
      </c>
      <c r="G74" s="12">
        <v>2</v>
      </c>
      <c r="H74" s="8">
        <v>8</v>
      </c>
      <c r="I74" s="12">
        <v>0</v>
      </c>
    </row>
    <row r="75" spans="2:9" ht="15" customHeight="1" x14ac:dyDescent="0.2">
      <c r="B75" t="s">
        <v>176</v>
      </c>
      <c r="C75" s="12">
        <v>2</v>
      </c>
      <c r="D75" s="8">
        <v>1.98</v>
      </c>
      <c r="E75" s="12">
        <v>2</v>
      </c>
      <c r="F75" s="8">
        <v>2.78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EEDC-29D7-401E-85BD-FD588A0226DA}">
  <sheetPr>
    <pageSetUpPr fitToPage="1"/>
  </sheetPr>
  <dimension ref="B2:I5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6</v>
      </c>
      <c r="D6" s="8">
        <v>26.09</v>
      </c>
      <c r="E6" s="12">
        <v>5</v>
      </c>
      <c r="F6" s="8">
        <v>29.41</v>
      </c>
      <c r="G6" s="12">
        <v>1</v>
      </c>
      <c r="H6" s="8">
        <v>33.33</v>
      </c>
      <c r="I6" s="12">
        <v>0</v>
      </c>
    </row>
    <row r="7" spans="2:9" ht="15" customHeight="1" x14ac:dyDescent="0.2">
      <c r="B7" t="s">
        <v>33</v>
      </c>
      <c r="C7" s="12">
        <v>2</v>
      </c>
      <c r="D7" s="8">
        <v>8.6999999999999993</v>
      </c>
      <c r="E7" s="12">
        <v>1</v>
      </c>
      <c r="F7" s="8">
        <v>5.88</v>
      </c>
      <c r="G7" s="12">
        <v>1</v>
      </c>
      <c r="H7" s="8">
        <v>33.33</v>
      </c>
      <c r="I7" s="12">
        <v>0</v>
      </c>
    </row>
    <row r="8" spans="2:9" ht="15" customHeight="1" x14ac:dyDescent="0.2">
      <c r="B8" t="s">
        <v>34</v>
      </c>
      <c r="C8" s="12">
        <v>1</v>
      </c>
      <c r="D8" s="8">
        <v>4.3499999999999996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37</v>
      </c>
      <c r="C11" s="12">
        <v>6</v>
      </c>
      <c r="D11" s="8">
        <v>26.09</v>
      </c>
      <c r="E11" s="12">
        <v>6</v>
      </c>
      <c r="F11" s="8">
        <v>35.29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39</v>
      </c>
      <c r="C13" s="12">
        <v>1</v>
      </c>
      <c r="D13" s="8">
        <v>4.3499999999999996</v>
      </c>
      <c r="E13" s="12">
        <v>1</v>
      </c>
      <c r="F13" s="8">
        <v>5.88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41</v>
      </c>
      <c r="C15" s="12">
        <v>2</v>
      </c>
      <c r="D15" s="8">
        <v>8.6999999999999993</v>
      </c>
      <c r="E15" s="12">
        <v>2</v>
      </c>
      <c r="F15" s="8">
        <v>11.76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42</v>
      </c>
      <c r="C16" s="12">
        <v>3</v>
      </c>
      <c r="D16" s="8">
        <v>13.04</v>
      </c>
      <c r="E16" s="12">
        <v>2</v>
      </c>
      <c r="F16" s="8">
        <v>11.76</v>
      </c>
      <c r="G16" s="12">
        <v>1</v>
      </c>
      <c r="H16" s="8">
        <v>33.33</v>
      </c>
      <c r="I16" s="12">
        <v>0</v>
      </c>
    </row>
    <row r="17" spans="2:9" ht="15" customHeight="1" x14ac:dyDescent="0.2">
      <c r="B17" t="s">
        <v>43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44</v>
      </c>
      <c r="C18" s="12">
        <v>1</v>
      </c>
      <c r="D18" s="8">
        <v>4.3499999999999996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45</v>
      </c>
      <c r="C19" s="12">
        <v>1</v>
      </c>
      <c r="D19" s="8">
        <v>4.3499999999999996</v>
      </c>
      <c r="E19" s="12">
        <v>0</v>
      </c>
      <c r="F19" s="8">
        <v>0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198</v>
      </c>
      <c r="C20" s="12">
        <f>SUM(LTBL_30427[総数／事業所数])</f>
        <v>23</v>
      </c>
      <c r="E20" s="12">
        <f>SUBTOTAL(109,LTBL_30427[個人／事業所数])</f>
        <v>17</v>
      </c>
      <c r="G20" s="12">
        <f>SUBTOTAL(109,LTBL_30427[法人／事業所数])</f>
        <v>3</v>
      </c>
      <c r="I20" s="12">
        <f>SUBTOTAL(109,LTBL_30427[法人以外の団体／事業所数])</f>
        <v>1</v>
      </c>
    </row>
    <row r="21" spans="2:9" ht="15" customHeight="1" x14ac:dyDescent="0.2">
      <c r="E21" s="11">
        <f>LTBL_30427[[#Totals],[個人／事業所数]]/LTBL_30427[[#Totals],[総数／事業所数]]</f>
        <v>0.73913043478260865</v>
      </c>
      <c r="G21" s="11">
        <f>LTBL_30427[[#Totals],[法人／事業所数]]/LTBL_30427[[#Totals],[総数／事業所数]]</f>
        <v>0.13043478260869565</v>
      </c>
      <c r="I21" s="11">
        <f>LTBL_30427[[#Totals],[法人以外の団体／事業所数]]/LTBL_30427[[#Totals],[総数／事業所数]]</f>
        <v>4.3478260869565216E-2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54</v>
      </c>
      <c r="C24" s="12">
        <v>6</v>
      </c>
      <c r="D24" s="8">
        <v>26.09</v>
      </c>
      <c r="E24" s="12">
        <v>5</v>
      </c>
      <c r="F24" s="8">
        <v>29.41</v>
      </c>
      <c r="G24" s="12">
        <v>1</v>
      </c>
      <c r="H24" s="8">
        <v>33.33</v>
      </c>
      <c r="I24" s="12">
        <v>0</v>
      </c>
    </row>
    <row r="25" spans="2:9" ht="15" customHeight="1" x14ac:dyDescent="0.2">
      <c r="B25" t="s">
        <v>62</v>
      </c>
      <c r="C25" s="12">
        <v>4</v>
      </c>
      <c r="D25" s="8">
        <v>17.39</v>
      </c>
      <c r="E25" s="12">
        <v>4</v>
      </c>
      <c r="F25" s="8">
        <v>23.53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68</v>
      </c>
      <c r="C26" s="12">
        <v>2</v>
      </c>
      <c r="D26" s="8">
        <v>8.6999999999999993</v>
      </c>
      <c r="E26" s="12">
        <v>2</v>
      </c>
      <c r="F26" s="8">
        <v>11.76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102</v>
      </c>
      <c r="C27" s="12">
        <v>1</v>
      </c>
      <c r="D27" s="8">
        <v>4.3499999999999996</v>
      </c>
      <c r="E27" s="12">
        <v>0</v>
      </c>
      <c r="F27" s="8">
        <v>0</v>
      </c>
      <c r="G27" s="12">
        <v>1</v>
      </c>
      <c r="H27" s="8">
        <v>33.33</v>
      </c>
      <c r="I27" s="12">
        <v>0</v>
      </c>
    </row>
    <row r="28" spans="2:9" ht="15" customHeight="1" x14ac:dyDescent="0.2">
      <c r="B28" t="s">
        <v>74</v>
      </c>
      <c r="C28" s="12">
        <v>1</v>
      </c>
      <c r="D28" s="8">
        <v>4.3499999999999996</v>
      </c>
      <c r="E28" s="12">
        <v>1</v>
      </c>
      <c r="F28" s="8">
        <v>5.88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101</v>
      </c>
      <c r="C29" s="12">
        <v>1</v>
      </c>
      <c r="D29" s="8">
        <v>4.3499999999999996</v>
      </c>
      <c r="E29" s="12">
        <v>0</v>
      </c>
      <c r="F29" s="8">
        <v>0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59</v>
      </c>
      <c r="C30" s="12">
        <v>1</v>
      </c>
      <c r="D30" s="8">
        <v>4.3499999999999996</v>
      </c>
      <c r="E30" s="12">
        <v>1</v>
      </c>
      <c r="F30" s="8">
        <v>5.88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64</v>
      </c>
      <c r="C31" s="12">
        <v>1</v>
      </c>
      <c r="D31" s="8">
        <v>4.3499999999999996</v>
      </c>
      <c r="E31" s="12">
        <v>1</v>
      </c>
      <c r="F31" s="8">
        <v>5.88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65</v>
      </c>
      <c r="C32" s="12">
        <v>1</v>
      </c>
      <c r="D32" s="8">
        <v>4.3499999999999996</v>
      </c>
      <c r="E32" s="12">
        <v>1</v>
      </c>
      <c r="F32" s="8">
        <v>5.88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69</v>
      </c>
      <c r="C33" s="12">
        <v>1</v>
      </c>
      <c r="D33" s="8">
        <v>4.3499999999999996</v>
      </c>
      <c r="E33" s="12">
        <v>1</v>
      </c>
      <c r="F33" s="8">
        <v>5.88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75</v>
      </c>
      <c r="C34" s="12">
        <v>1</v>
      </c>
      <c r="D34" s="8">
        <v>4.3499999999999996</v>
      </c>
      <c r="E34" s="12">
        <v>0</v>
      </c>
      <c r="F34" s="8">
        <v>0</v>
      </c>
      <c r="G34" s="12">
        <v>1</v>
      </c>
      <c r="H34" s="8">
        <v>33.33</v>
      </c>
      <c r="I34" s="12">
        <v>0</v>
      </c>
    </row>
    <row r="35" spans="2:9" ht="15" customHeight="1" x14ac:dyDescent="0.2">
      <c r="B35" t="s">
        <v>80</v>
      </c>
      <c r="C35" s="12">
        <v>1</v>
      </c>
      <c r="D35" s="8">
        <v>4.3499999999999996</v>
      </c>
      <c r="E35" s="12">
        <v>1</v>
      </c>
      <c r="F35" s="8">
        <v>5.88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1</v>
      </c>
      <c r="D36" s="8">
        <v>4.3499999999999996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95</v>
      </c>
      <c r="C37" s="12">
        <v>1</v>
      </c>
      <c r="D37" s="8">
        <v>4.3499999999999996</v>
      </c>
      <c r="E37" s="12">
        <v>0</v>
      </c>
      <c r="F37" s="8">
        <v>0</v>
      </c>
      <c r="G37" s="12">
        <v>0</v>
      </c>
      <c r="H37" s="8">
        <v>0</v>
      </c>
      <c r="I37" s="12">
        <v>1</v>
      </c>
    </row>
    <row r="40" spans="2:9" ht="33" customHeight="1" x14ac:dyDescent="0.2">
      <c r="B40" t="s">
        <v>200</v>
      </c>
      <c r="C40" s="10" t="s">
        <v>47</v>
      </c>
      <c r="D40" s="10" t="s">
        <v>48</v>
      </c>
      <c r="E40" s="10" t="s">
        <v>49</v>
      </c>
      <c r="F40" s="10" t="s">
        <v>50</v>
      </c>
      <c r="G40" s="10" t="s">
        <v>51</v>
      </c>
      <c r="H40" s="10" t="s">
        <v>52</v>
      </c>
      <c r="I40" s="10" t="s">
        <v>53</v>
      </c>
    </row>
    <row r="41" spans="2:9" ht="15" customHeight="1" x14ac:dyDescent="0.2">
      <c r="B41" t="s">
        <v>105</v>
      </c>
      <c r="C41" s="12">
        <v>5</v>
      </c>
      <c r="D41" s="8">
        <v>21.74</v>
      </c>
      <c r="E41" s="12">
        <v>4</v>
      </c>
      <c r="F41" s="8">
        <v>23.53</v>
      </c>
      <c r="G41" s="12">
        <v>1</v>
      </c>
      <c r="H41" s="8">
        <v>33.33</v>
      </c>
      <c r="I41" s="12">
        <v>0</v>
      </c>
    </row>
    <row r="42" spans="2:9" ht="15" customHeight="1" x14ac:dyDescent="0.2">
      <c r="B42" t="s">
        <v>135</v>
      </c>
      <c r="C42" s="12">
        <v>3</v>
      </c>
      <c r="D42" s="8">
        <v>13.04</v>
      </c>
      <c r="E42" s="12">
        <v>3</v>
      </c>
      <c r="F42" s="8">
        <v>17.649999999999999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118</v>
      </c>
      <c r="C43" s="12">
        <v>2</v>
      </c>
      <c r="D43" s="8">
        <v>8.6999999999999993</v>
      </c>
      <c r="E43" s="12">
        <v>2</v>
      </c>
      <c r="F43" s="8">
        <v>11.76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188</v>
      </c>
      <c r="C44" s="12">
        <v>1</v>
      </c>
      <c r="D44" s="8">
        <v>4.3499999999999996</v>
      </c>
      <c r="E44" s="12">
        <v>1</v>
      </c>
      <c r="F44" s="8">
        <v>5.88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189</v>
      </c>
      <c r="C45" s="12">
        <v>1</v>
      </c>
      <c r="D45" s="8">
        <v>4.3499999999999996</v>
      </c>
      <c r="E45" s="12">
        <v>0</v>
      </c>
      <c r="F45" s="8">
        <v>0</v>
      </c>
      <c r="G45" s="12">
        <v>1</v>
      </c>
      <c r="H45" s="8">
        <v>33.33</v>
      </c>
      <c r="I45" s="12">
        <v>0</v>
      </c>
    </row>
    <row r="46" spans="2:9" ht="15" customHeight="1" x14ac:dyDescent="0.2">
      <c r="B46" t="s">
        <v>190</v>
      </c>
      <c r="C46" s="12">
        <v>1</v>
      </c>
      <c r="D46" s="8">
        <v>4.3499999999999996</v>
      </c>
      <c r="E46" s="12">
        <v>1</v>
      </c>
      <c r="F46" s="8">
        <v>5.88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191</v>
      </c>
      <c r="C47" s="12">
        <v>1</v>
      </c>
      <c r="D47" s="8">
        <v>4.3499999999999996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180</v>
      </c>
      <c r="C48" s="12">
        <v>1</v>
      </c>
      <c r="D48" s="8">
        <v>4.3499999999999996</v>
      </c>
      <c r="E48" s="12">
        <v>1</v>
      </c>
      <c r="F48" s="8">
        <v>5.88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107</v>
      </c>
      <c r="C49" s="12">
        <v>1</v>
      </c>
      <c r="D49" s="8">
        <v>4.3499999999999996</v>
      </c>
      <c r="E49" s="12">
        <v>1</v>
      </c>
      <c r="F49" s="8">
        <v>5.88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111</v>
      </c>
      <c r="C50" s="12">
        <v>1</v>
      </c>
      <c r="D50" s="8">
        <v>4.3499999999999996</v>
      </c>
      <c r="E50" s="12">
        <v>1</v>
      </c>
      <c r="F50" s="8">
        <v>5.88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126</v>
      </c>
      <c r="C51" s="12">
        <v>1</v>
      </c>
      <c r="D51" s="8">
        <v>4.3499999999999996</v>
      </c>
      <c r="E51" s="12">
        <v>1</v>
      </c>
      <c r="F51" s="8">
        <v>5.88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119</v>
      </c>
      <c r="C52" s="12">
        <v>1</v>
      </c>
      <c r="D52" s="8">
        <v>4.3499999999999996</v>
      </c>
      <c r="E52" s="12">
        <v>1</v>
      </c>
      <c r="F52" s="8">
        <v>5.88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192</v>
      </c>
      <c r="C53" s="12">
        <v>1</v>
      </c>
      <c r="D53" s="8">
        <v>4.3499999999999996</v>
      </c>
      <c r="E53" s="12">
        <v>0</v>
      </c>
      <c r="F53" s="8">
        <v>0</v>
      </c>
      <c r="G53" s="12">
        <v>1</v>
      </c>
      <c r="H53" s="8">
        <v>33.33</v>
      </c>
      <c r="I53" s="12">
        <v>0</v>
      </c>
    </row>
    <row r="54" spans="2:9" ht="15" customHeight="1" x14ac:dyDescent="0.2">
      <c r="B54" t="s">
        <v>172</v>
      </c>
      <c r="C54" s="12">
        <v>1</v>
      </c>
      <c r="D54" s="8">
        <v>4.3499999999999996</v>
      </c>
      <c r="E54" s="12">
        <v>1</v>
      </c>
      <c r="F54" s="8">
        <v>5.88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193</v>
      </c>
      <c r="C55" s="12">
        <v>1</v>
      </c>
      <c r="D55" s="8">
        <v>4.3499999999999996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194</v>
      </c>
      <c r="C56" s="12">
        <v>1</v>
      </c>
      <c r="D56" s="8">
        <v>4.3499999999999996</v>
      </c>
      <c r="E56" s="12">
        <v>0</v>
      </c>
      <c r="F56" s="8">
        <v>0</v>
      </c>
      <c r="G56" s="12">
        <v>0</v>
      </c>
      <c r="H56" s="8">
        <v>0</v>
      </c>
      <c r="I56" s="12">
        <v>1</v>
      </c>
    </row>
    <row r="58" spans="2:9" ht="15" customHeight="1" x14ac:dyDescent="0.2">
      <c r="B5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EBB5-46E3-4AC9-8D5C-FA0FD156815A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81</v>
      </c>
      <c r="D6" s="8">
        <v>12.5</v>
      </c>
      <c r="E6" s="12">
        <v>65</v>
      </c>
      <c r="F6" s="8">
        <v>12.72</v>
      </c>
      <c r="G6" s="12">
        <v>16</v>
      </c>
      <c r="H6" s="8">
        <v>12.5</v>
      </c>
      <c r="I6" s="12">
        <v>0</v>
      </c>
    </row>
    <row r="7" spans="2:9" ht="15" customHeight="1" x14ac:dyDescent="0.2">
      <c r="B7" t="s">
        <v>33</v>
      </c>
      <c r="C7" s="12">
        <v>35</v>
      </c>
      <c r="D7" s="8">
        <v>5.4</v>
      </c>
      <c r="E7" s="12">
        <v>20</v>
      </c>
      <c r="F7" s="8">
        <v>3.91</v>
      </c>
      <c r="G7" s="12">
        <v>15</v>
      </c>
      <c r="H7" s="8">
        <v>11.72</v>
      </c>
      <c r="I7" s="12">
        <v>0</v>
      </c>
    </row>
    <row r="8" spans="2:9" ht="15" customHeight="1" x14ac:dyDescent="0.2">
      <c r="B8" t="s">
        <v>34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0.78</v>
      </c>
      <c r="I8" s="12">
        <v>0</v>
      </c>
    </row>
    <row r="9" spans="2:9" ht="15" customHeight="1" x14ac:dyDescent="0.2">
      <c r="B9" t="s">
        <v>35</v>
      </c>
      <c r="C9" s="12">
        <v>3</v>
      </c>
      <c r="D9" s="8">
        <v>0.46</v>
      </c>
      <c r="E9" s="12">
        <v>0</v>
      </c>
      <c r="F9" s="8">
        <v>0</v>
      </c>
      <c r="G9" s="12">
        <v>3</v>
      </c>
      <c r="H9" s="8">
        <v>2.34</v>
      </c>
      <c r="I9" s="12">
        <v>0</v>
      </c>
    </row>
    <row r="10" spans="2:9" ht="15" customHeight="1" x14ac:dyDescent="0.2">
      <c r="B10" t="s">
        <v>36</v>
      </c>
      <c r="C10" s="12">
        <v>4</v>
      </c>
      <c r="D10" s="8">
        <v>0.62</v>
      </c>
      <c r="E10" s="12">
        <v>1</v>
      </c>
      <c r="F10" s="8">
        <v>0.2</v>
      </c>
      <c r="G10" s="12">
        <v>3</v>
      </c>
      <c r="H10" s="8">
        <v>2.34</v>
      </c>
      <c r="I10" s="12">
        <v>0</v>
      </c>
    </row>
    <row r="11" spans="2:9" ht="15" customHeight="1" x14ac:dyDescent="0.2">
      <c r="B11" t="s">
        <v>37</v>
      </c>
      <c r="C11" s="12">
        <v>180</v>
      </c>
      <c r="D11" s="8">
        <v>27.78</v>
      </c>
      <c r="E11" s="12">
        <v>140</v>
      </c>
      <c r="F11" s="8">
        <v>27.4</v>
      </c>
      <c r="G11" s="12">
        <v>40</v>
      </c>
      <c r="H11" s="8">
        <v>31.25</v>
      </c>
      <c r="I11" s="12">
        <v>0</v>
      </c>
    </row>
    <row r="12" spans="2:9" ht="15" customHeight="1" x14ac:dyDescent="0.2">
      <c r="B12" t="s">
        <v>38</v>
      </c>
      <c r="C12" s="12">
        <v>3</v>
      </c>
      <c r="D12" s="8">
        <v>0.46</v>
      </c>
      <c r="E12" s="12">
        <v>2</v>
      </c>
      <c r="F12" s="8">
        <v>0.39</v>
      </c>
      <c r="G12" s="12">
        <v>1</v>
      </c>
      <c r="H12" s="8">
        <v>0.78</v>
      </c>
      <c r="I12" s="12">
        <v>0</v>
      </c>
    </row>
    <row r="13" spans="2:9" ht="15" customHeight="1" x14ac:dyDescent="0.2">
      <c r="B13" t="s">
        <v>39</v>
      </c>
      <c r="C13" s="12">
        <v>30</v>
      </c>
      <c r="D13" s="8">
        <v>4.63</v>
      </c>
      <c r="E13" s="12">
        <v>12</v>
      </c>
      <c r="F13" s="8">
        <v>2.35</v>
      </c>
      <c r="G13" s="12">
        <v>17</v>
      </c>
      <c r="H13" s="8">
        <v>13.28</v>
      </c>
      <c r="I13" s="12">
        <v>1</v>
      </c>
    </row>
    <row r="14" spans="2:9" ht="15" customHeight="1" x14ac:dyDescent="0.2">
      <c r="B14" t="s">
        <v>40</v>
      </c>
      <c r="C14" s="12">
        <v>21</v>
      </c>
      <c r="D14" s="8">
        <v>3.24</v>
      </c>
      <c r="E14" s="12">
        <v>17</v>
      </c>
      <c r="F14" s="8">
        <v>3.33</v>
      </c>
      <c r="G14" s="12">
        <v>3</v>
      </c>
      <c r="H14" s="8">
        <v>2.34</v>
      </c>
      <c r="I14" s="12">
        <v>0</v>
      </c>
    </row>
    <row r="15" spans="2:9" ht="15" customHeight="1" x14ac:dyDescent="0.2">
      <c r="B15" t="s">
        <v>41</v>
      </c>
      <c r="C15" s="12">
        <v>98</v>
      </c>
      <c r="D15" s="8">
        <v>15.12</v>
      </c>
      <c r="E15" s="12">
        <v>92</v>
      </c>
      <c r="F15" s="8">
        <v>18</v>
      </c>
      <c r="G15" s="12">
        <v>5</v>
      </c>
      <c r="H15" s="8">
        <v>3.91</v>
      </c>
      <c r="I15" s="12">
        <v>0</v>
      </c>
    </row>
    <row r="16" spans="2:9" ht="15" customHeight="1" x14ac:dyDescent="0.2">
      <c r="B16" t="s">
        <v>42</v>
      </c>
      <c r="C16" s="12">
        <v>125</v>
      </c>
      <c r="D16" s="8">
        <v>19.29</v>
      </c>
      <c r="E16" s="12">
        <v>118</v>
      </c>
      <c r="F16" s="8">
        <v>23.09</v>
      </c>
      <c r="G16" s="12">
        <v>7</v>
      </c>
      <c r="H16" s="8">
        <v>5.47</v>
      </c>
      <c r="I16" s="12">
        <v>0</v>
      </c>
    </row>
    <row r="17" spans="2:9" ht="15" customHeight="1" x14ac:dyDescent="0.2">
      <c r="B17" t="s">
        <v>43</v>
      </c>
      <c r="C17" s="12">
        <v>16</v>
      </c>
      <c r="D17" s="8">
        <v>2.4700000000000002</v>
      </c>
      <c r="E17" s="12">
        <v>12</v>
      </c>
      <c r="F17" s="8">
        <v>2.35</v>
      </c>
      <c r="G17" s="12">
        <v>1</v>
      </c>
      <c r="H17" s="8">
        <v>0.78</v>
      </c>
      <c r="I17" s="12">
        <v>0</v>
      </c>
    </row>
    <row r="18" spans="2:9" ht="15" customHeight="1" x14ac:dyDescent="0.2">
      <c r="B18" t="s">
        <v>44</v>
      </c>
      <c r="C18" s="12">
        <v>32</v>
      </c>
      <c r="D18" s="8">
        <v>4.9400000000000004</v>
      </c>
      <c r="E18" s="12">
        <v>20</v>
      </c>
      <c r="F18" s="8">
        <v>3.91</v>
      </c>
      <c r="G18" s="12">
        <v>10</v>
      </c>
      <c r="H18" s="8">
        <v>7.81</v>
      </c>
      <c r="I18" s="12">
        <v>0</v>
      </c>
    </row>
    <row r="19" spans="2:9" ht="15" customHeight="1" x14ac:dyDescent="0.2">
      <c r="B19" t="s">
        <v>45</v>
      </c>
      <c r="C19" s="12">
        <v>19</v>
      </c>
      <c r="D19" s="8">
        <v>2.93</v>
      </c>
      <c r="E19" s="12">
        <v>12</v>
      </c>
      <c r="F19" s="8">
        <v>2.35</v>
      </c>
      <c r="G19" s="12">
        <v>6</v>
      </c>
      <c r="H19" s="8">
        <v>4.6900000000000004</v>
      </c>
      <c r="I19" s="12">
        <v>0</v>
      </c>
    </row>
    <row r="20" spans="2:9" ht="15" customHeight="1" x14ac:dyDescent="0.2">
      <c r="B20" s="9" t="s">
        <v>198</v>
      </c>
      <c r="C20" s="12">
        <f>SUM(LTBL_30428[総数／事業所数])</f>
        <v>648</v>
      </c>
      <c r="E20" s="12">
        <f>SUBTOTAL(109,LTBL_30428[個人／事業所数])</f>
        <v>511</v>
      </c>
      <c r="G20" s="12">
        <f>SUBTOTAL(109,LTBL_30428[法人／事業所数])</f>
        <v>128</v>
      </c>
      <c r="I20" s="12">
        <f>SUBTOTAL(109,LTBL_30428[法人以外の団体／事業所数])</f>
        <v>1</v>
      </c>
    </row>
    <row r="21" spans="2:9" ht="15" customHeight="1" x14ac:dyDescent="0.2">
      <c r="E21" s="11">
        <f>LTBL_30428[[#Totals],[個人／事業所数]]/LTBL_30428[[#Totals],[総数／事業所数]]</f>
        <v>0.7885802469135802</v>
      </c>
      <c r="G21" s="11">
        <f>LTBL_30428[[#Totals],[法人／事業所数]]/LTBL_30428[[#Totals],[総数／事業所数]]</f>
        <v>0.19753086419753085</v>
      </c>
      <c r="I21" s="11">
        <f>LTBL_30428[[#Totals],[法人以外の団体／事業所数]]/LTBL_30428[[#Totals],[総数／事業所数]]</f>
        <v>1.5432098765432098E-3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75</v>
      </c>
      <c r="D24" s="8">
        <v>11.57</v>
      </c>
      <c r="E24" s="12">
        <v>74</v>
      </c>
      <c r="F24" s="8">
        <v>14.48</v>
      </c>
      <c r="G24" s="12">
        <v>1</v>
      </c>
      <c r="H24" s="8">
        <v>0.78</v>
      </c>
      <c r="I24" s="12">
        <v>0</v>
      </c>
    </row>
    <row r="25" spans="2:9" ht="15" customHeight="1" x14ac:dyDescent="0.2">
      <c r="B25" t="s">
        <v>64</v>
      </c>
      <c r="C25" s="12">
        <v>69</v>
      </c>
      <c r="D25" s="8">
        <v>10.65</v>
      </c>
      <c r="E25" s="12">
        <v>50</v>
      </c>
      <c r="F25" s="8">
        <v>9.7799999999999994</v>
      </c>
      <c r="G25" s="12">
        <v>19</v>
      </c>
      <c r="H25" s="8">
        <v>14.84</v>
      </c>
      <c r="I25" s="12">
        <v>0</v>
      </c>
    </row>
    <row r="26" spans="2:9" ht="15" customHeight="1" x14ac:dyDescent="0.2">
      <c r="B26" t="s">
        <v>69</v>
      </c>
      <c r="C26" s="12">
        <v>65</v>
      </c>
      <c r="D26" s="8">
        <v>10.029999999999999</v>
      </c>
      <c r="E26" s="12">
        <v>64</v>
      </c>
      <c r="F26" s="8">
        <v>12.52</v>
      </c>
      <c r="G26" s="12">
        <v>1</v>
      </c>
      <c r="H26" s="8">
        <v>0.78</v>
      </c>
      <c r="I26" s="12">
        <v>0</v>
      </c>
    </row>
    <row r="27" spans="2:9" ht="15" customHeight="1" x14ac:dyDescent="0.2">
      <c r="B27" t="s">
        <v>62</v>
      </c>
      <c r="C27" s="12">
        <v>53</v>
      </c>
      <c r="D27" s="8">
        <v>8.18</v>
      </c>
      <c r="E27" s="12">
        <v>46</v>
      </c>
      <c r="F27" s="8">
        <v>9</v>
      </c>
      <c r="G27" s="12">
        <v>7</v>
      </c>
      <c r="H27" s="8">
        <v>5.47</v>
      </c>
      <c r="I27" s="12">
        <v>0</v>
      </c>
    </row>
    <row r="28" spans="2:9" ht="15" customHeight="1" x14ac:dyDescent="0.2">
      <c r="B28" t="s">
        <v>80</v>
      </c>
      <c r="C28" s="12">
        <v>50</v>
      </c>
      <c r="D28" s="8">
        <v>7.72</v>
      </c>
      <c r="E28" s="12">
        <v>46</v>
      </c>
      <c r="F28" s="8">
        <v>9</v>
      </c>
      <c r="G28" s="12">
        <v>4</v>
      </c>
      <c r="H28" s="8">
        <v>3.13</v>
      </c>
      <c r="I28" s="12">
        <v>0</v>
      </c>
    </row>
    <row r="29" spans="2:9" ht="15" customHeight="1" x14ac:dyDescent="0.2">
      <c r="B29" t="s">
        <v>54</v>
      </c>
      <c r="C29" s="12">
        <v>40</v>
      </c>
      <c r="D29" s="8">
        <v>6.17</v>
      </c>
      <c r="E29" s="12">
        <v>29</v>
      </c>
      <c r="F29" s="8">
        <v>5.68</v>
      </c>
      <c r="G29" s="12">
        <v>11</v>
      </c>
      <c r="H29" s="8">
        <v>8.59</v>
      </c>
      <c r="I29" s="12">
        <v>0</v>
      </c>
    </row>
    <row r="30" spans="2:9" ht="15" customHeight="1" x14ac:dyDescent="0.2">
      <c r="B30" t="s">
        <v>55</v>
      </c>
      <c r="C30" s="12">
        <v>26</v>
      </c>
      <c r="D30" s="8">
        <v>4.01</v>
      </c>
      <c r="E30" s="12">
        <v>24</v>
      </c>
      <c r="F30" s="8">
        <v>4.7</v>
      </c>
      <c r="G30" s="12">
        <v>2</v>
      </c>
      <c r="H30" s="8">
        <v>1.56</v>
      </c>
      <c r="I30" s="12">
        <v>0</v>
      </c>
    </row>
    <row r="31" spans="2:9" ht="15" customHeight="1" x14ac:dyDescent="0.2">
      <c r="B31" t="s">
        <v>63</v>
      </c>
      <c r="C31" s="12">
        <v>21</v>
      </c>
      <c r="D31" s="8">
        <v>3.24</v>
      </c>
      <c r="E31" s="12">
        <v>19</v>
      </c>
      <c r="F31" s="8">
        <v>3.72</v>
      </c>
      <c r="G31" s="12">
        <v>2</v>
      </c>
      <c r="H31" s="8">
        <v>1.56</v>
      </c>
      <c r="I31" s="12">
        <v>0</v>
      </c>
    </row>
    <row r="32" spans="2:9" ht="15" customHeight="1" x14ac:dyDescent="0.2">
      <c r="B32" t="s">
        <v>71</v>
      </c>
      <c r="C32" s="12">
        <v>21</v>
      </c>
      <c r="D32" s="8">
        <v>3.24</v>
      </c>
      <c r="E32" s="12">
        <v>20</v>
      </c>
      <c r="F32" s="8">
        <v>3.91</v>
      </c>
      <c r="G32" s="12">
        <v>1</v>
      </c>
      <c r="H32" s="8">
        <v>0.78</v>
      </c>
      <c r="I32" s="12">
        <v>0</v>
      </c>
    </row>
    <row r="33" spans="2:9" ht="15" customHeight="1" x14ac:dyDescent="0.2">
      <c r="B33" t="s">
        <v>65</v>
      </c>
      <c r="C33" s="12">
        <v>20</v>
      </c>
      <c r="D33" s="8">
        <v>3.09</v>
      </c>
      <c r="E33" s="12">
        <v>10</v>
      </c>
      <c r="F33" s="8">
        <v>1.96</v>
      </c>
      <c r="G33" s="12">
        <v>10</v>
      </c>
      <c r="H33" s="8">
        <v>7.81</v>
      </c>
      <c r="I33" s="12">
        <v>0</v>
      </c>
    </row>
    <row r="34" spans="2:9" ht="15" customHeight="1" x14ac:dyDescent="0.2">
      <c r="B34" t="s">
        <v>81</v>
      </c>
      <c r="C34" s="12">
        <v>17</v>
      </c>
      <c r="D34" s="8">
        <v>2.62</v>
      </c>
      <c r="E34" s="12">
        <v>13</v>
      </c>
      <c r="F34" s="8">
        <v>2.54</v>
      </c>
      <c r="G34" s="12">
        <v>4</v>
      </c>
      <c r="H34" s="8">
        <v>3.13</v>
      </c>
      <c r="I34" s="12">
        <v>0</v>
      </c>
    </row>
    <row r="35" spans="2:9" ht="15" customHeight="1" x14ac:dyDescent="0.2">
      <c r="B35" t="s">
        <v>70</v>
      </c>
      <c r="C35" s="12">
        <v>16</v>
      </c>
      <c r="D35" s="8">
        <v>2.4700000000000002</v>
      </c>
      <c r="E35" s="12">
        <v>12</v>
      </c>
      <c r="F35" s="8">
        <v>2.35</v>
      </c>
      <c r="G35" s="12">
        <v>1</v>
      </c>
      <c r="H35" s="8">
        <v>0.78</v>
      </c>
      <c r="I35" s="12">
        <v>0</v>
      </c>
    </row>
    <row r="36" spans="2:9" ht="15" customHeight="1" x14ac:dyDescent="0.2">
      <c r="B36" t="s">
        <v>56</v>
      </c>
      <c r="C36" s="12">
        <v>15</v>
      </c>
      <c r="D36" s="8">
        <v>2.31</v>
      </c>
      <c r="E36" s="12">
        <v>12</v>
      </c>
      <c r="F36" s="8">
        <v>2.35</v>
      </c>
      <c r="G36" s="12">
        <v>3</v>
      </c>
      <c r="H36" s="8">
        <v>2.34</v>
      </c>
      <c r="I36" s="12">
        <v>0</v>
      </c>
    </row>
    <row r="37" spans="2:9" ht="15" customHeight="1" x14ac:dyDescent="0.2">
      <c r="B37" t="s">
        <v>61</v>
      </c>
      <c r="C37" s="12">
        <v>14</v>
      </c>
      <c r="D37" s="8">
        <v>2.16</v>
      </c>
      <c r="E37" s="12">
        <v>13</v>
      </c>
      <c r="F37" s="8">
        <v>2.54</v>
      </c>
      <c r="G37" s="12">
        <v>1</v>
      </c>
      <c r="H37" s="8">
        <v>0.78</v>
      </c>
      <c r="I37" s="12">
        <v>0</v>
      </c>
    </row>
    <row r="38" spans="2:9" ht="15" customHeight="1" x14ac:dyDescent="0.2">
      <c r="B38" t="s">
        <v>66</v>
      </c>
      <c r="C38" s="12">
        <v>11</v>
      </c>
      <c r="D38" s="8">
        <v>1.7</v>
      </c>
      <c r="E38" s="12">
        <v>11</v>
      </c>
      <c r="F38" s="8">
        <v>2.15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72</v>
      </c>
      <c r="C39" s="12">
        <v>11</v>
      </c>
      <c r="D39" s="8">
        <v>1.7</v>
      </c>
      <c r="E39" s="12">
        <v>0</v>
      </c>
      <c r="F39" s="8">
        <v>0</v>
      </c>
      <c r="G39" s="12">
        <v>9</v>
      </c>
      <c r="H39" s="8">
        <v>7.03</v>
      </c>
      <c r="I39" s="12">
        <v>0</v>
      </c>
    </row>
    <row r="40" spans="2:9" ht="15" customHeight="1" x14ac:dyDescent="0.2">
      <c r="B40" t="s">
        <v>75</v>
      </c>
      <c r="C40" s="12">
        <v>10</v>
      </c>
      <c r="D40" s="8">
        <v>1.54</v>
      </c>
      <c r="E40" s="12">
        <v>8</v>
      </c>
      <c r="F40" s="8">
        <v>1.57</v>
      </c>
      <c r="G40" s="12">
        <v>2</v>
      </c>
      <c r="H40" s="8">
        <v>1.56</v>
      </c>
      <c r="I40" s="12">
        <v>0</v>
      </c>
    </row>
    <row r="41" spans="2:9" ht="15" customHeight="1" x14ac:dyDescent="0.2">
      <c r="B41" t="s">
        <v>73</v>
      </c>
      <c r="C41" s="12">
        <v>9</v>
      </c>
      <c r="D41" s="8">
        <v>1.39</v>
      </c>
      <c r="E41" s="12">
        <v>9</v>
      </c>
      <c r="F41" s="8">
        <v>1.76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67</v>
      </c>
      <c r="C42" s="12">
        <v>8</v>
      </c>
      <c r="D42" s="8">
        <v>1.23</v>
      </c>
      <c r="E42" s="12">
        <v>6</v>
      </c>
      <c r="F42" s="8">
        <v>1.17</v>
      </c>
      <c r="G42" s="12">
        <v>1</v>
      </c>
      <c r="H42" s="8">
        <v>0.78</v>
      </c>
      <c r="I42" s="12">
        <v>0</v>
      </c>
    </row>
    <row r="43" spans="2:9" ht="15" customHeight="1" x14ac:dyDescent="0.2">
      <c r="B43" t="s">
        <v>57</v>
      </c>
      <c r="C43" s="12">
        <v>7</v>
      </c>
      <c r="D43" s="8">
        <v>1.08</v>
      </c>
      <c r="E43" s="12">
        <v>4</v>
      </c>
      <c r="F43" s="8">
        <v>0.78</v>
      </c>
      <c r="G43" s="12">
        <v>3</v>
      </c>
      <c r="H43" s="8">
        <v>2.34</v>
      </c>
      <c r="I43" s="12">
        <v>0</v>
      </c>
    </row>
    <row r="44" spans="2:9" ht="15" customHeight="1" x14ac:dyDescent="0.2">
      <c r="B44" t="s">
        <v>79</v>
      </c>
      <c r="C44" s="12">
        <v>7</v>
      </c>
      <c r="D44" s="8">
        <v>1.08</v>
      </c>
      <c r="E44" s="12">
        <v>2</v>
      </c>
      <c r="F44" s="8">
        <v>0.39</v>
      </c>
      <c r="G44" s="12">
        <v>5</v>
      </c>
      <c r="H44" s="8">
        <v>3.91</v>
      </c>
      <c r="I44" s="12">
        <v>0</v>
      </c>
    </row>
    <row r="47" spans="2:9" ht="33" customHeight="1" x14ac:dyDescent="0.2">
      <c r="B47" t="s">
        <v>200</v>
      </c>
      <c r="C47" s="10" t="s">
        <v>47</v>
      </c>
      <c r="D47" s="10" t="s">
        <v>48</v>
      </c>
      <c r="E47" s="10" t="s">
        <v>49</v>
      </c>
      <c r="F47" s="10" t="s">
        <v>50</v>
      </c>
      <c r="G47" s="10" t="s">
        <v>51</v>
      </c>
      <c r="H47" s="10" t="s">
        <v>52</v>
      </c>
      <c r="I47" s="10" t="s">
        <v>53</v>
      </c>
    </row>
    <row r="48" spans="2:9" ht="15" customHeight="1" x14ac:dyDescent="0.2">
      <c r="B48" t="s">
        <v>172</v>
      </c>
      <c r="C48" s="12">
        <v>49</v>
      </c>
      <c r="D48" s="8">
        <v>7.56</v>
      </c>
      <c r="E48" s="12">
        <v>45</v>
      </c>
      <c r="F48" s="8">
        <v>8.81</v>
      </c>
      <c r="G48" s="12">
        <v>4</v>
      </c>
      <c r="H48" s="8">
        <v>3.13</v>
      </c>
      <c r="I48" s="12">
        <v>0</v>
      </c>
    </row>
    <row r="49" spans="2:9" ht="15" customHeight="1" x14ac:dyDescent="0.2">
      <c r="B49" t="s">
        <v>120</v>
      </c>
      <c r="C49" s="12">
        <v>34</v>
      </c>
      <c r="D49" s="8">
        <v>5.25</v>
      </c>
      <c r="E49" s="12">
        <v>34</v>
      </c>
      <c r="F49" s="8">
        <v>6.65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118</v>
      </c>
      <c r="C50" s="12">
        <v>23</v>
      </c>
      <c r="D50" s="8">
        <v>3.55</v>
      </c>
      <c r="E50" s="12">
        <v>23</v>
      </c>
      <c r="F50" s="8">
        <v>4.5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111</v>
      </c>
      <c r="C51" s="12">
        <v>21</v>
      </c>
      <c r="D51" s="8">
        <v>3.24</v>
      </c>
      <c r="E51" s="12">
        <v>19</v>
      </c>
      <c r="F51" s="8">
        <v>3.72</v>
      </c>
      <c r="G51" s="12">
        <v>2</v>
      </c>
      <c r="H51" s="8">
        <v>1.56</v>
      </c>
      <c r="I51" s="12">
        <v>0</v>
      </c>
    </row>
    <row r="52" spans="2:9" ht="15" customHeight="1" x14ac:dyDescent="0.2">
      <c r="B52" t="s">
        <v>119</v>
      </c>
      <c r="C52" s="12">
        <v>21</v>
      </c>
      <c r="D52" s="8">
        <v>3.24</v>
      </c>
      <c r="E52" s="12">
        <v>21</v>
      </c>
      <c r="F52" s="8">
        <v>4.1100000000000003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105</v>
      </c>
      <c r="C53" s="12">
        <v>17</v>
      </c>
      <c r="D53" s="8">
        <v>2.62</v>
      </c>
      <c r="E53" s="12">
        <v>10</v>
      </c>
      <c r="F53" s="8">
        <v>1.96</v>
      </c>
      <c r="G53" s="12">
        <v>7</v>
      </c>
      <c r="H53" s="8">
        <v>5.47</v>
      </c>
      <c r="I53" s="12">
        <v>0</v>
      </c>
    </row>
    <row r="54" spans="2:9" ht="15" customHeight="1" x14ac:dyDescent="0.2">
      <c r="B54" t="s">
        <v>123</v>
      </c>
      <c r="C54" s="12">
        <v>17</v>
      </c>
      <c r="D54" s="8">
        <v>2.62</v>
      </c>
      <c r="E54" s="12">
        <v>16</v>
      </c>
      <c r="F54" s="8">
        <v>3.13</v>
      </c>
      <c r="G54" s="12">
        <v>1</v>
      </c>
      <c r="H54" s="8">
        <v>0.78</v>
      </c>
      <c r="I54" s="12">
        <v>0</v>
      </c>
    </row>
    <row r="55" spans="2:9" ht="15" customHeight="1" x14ac:dyDescent="0.2">
      <c r="B55" t="s">
        <v>107</v>
      </c>
      <c r="C55" s="12">
        <v>16</v>
      </c>
      <c r="D55" s="8">
        <v>2.4700000000000002</v>
      </c>
      <c r="E55" s="12">
        <v>14</v>
      </c>
      <c r="F55" s="8">
        <v>2.74</v>
      </c>
      <c r="G55" s="12">
        <v>2</v>
      </c>
      <c r="H55" s="8">
        <v>1.56</v>
      </c>
      <c r="I55" s="12">
        <v>0</v>
      </c>
    </row>
    <row r="56" spans="2:9" ht="15" customHeight="1" x14ac:dyDescent="0.2">
      <c r="B56" t="s">
        <v>110</v>
      </c>
      <c r="C56" s="12">
        <v>15</v>
      </c>
      <c r="D56" s="8">
        <v>2.31</v>
      </c>
      <c r="E56" s="12">
        <v>4</v>
      </c>
      <c r="F56" s="8">
        <v>0.78</v>
      </c>
      <c r="G56" s="12">
        <v>11</v>
      </c>
      <c r="H56" s="8">
        <v>8.59</v>
      </c>
      <c r="I56" s="12">
        <v>0</v>
      </c>
    </row>
    <row r="57" spans="2:9" ht="15" customHeight="1" x14ac:dyDescent="0.2">
      <c r="B57" t="s">
        <v>117</v>
      </c>
      <c r="C57" s="12">
        <v>15</v>
      </c>
      <c r="D57" s="8">
        <v>2.31</v>
      </c>
      <c r="E57" s="12">
        <v>15</v>
      </c>
      <c r="F57" s="8">
        <v>2.94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174</v>
      </c>
      <c r="C58" s="12">
        <v>13</v>
      </c>
      <c r="D58" s="8">
        <v>2.0099999999999998</v>
      </c>
      <c r="E58" s="12">
        <v>11</v>
      </c>
      <c r="F58" s="8">
        <v>2.15</v>
      </c>
      <c r="G58" s="12">
        <v>2</v>
      </c>
      <c r="H58" s="8">
        <v>1.56</v>
      </c>
      <c r="I58" s="12">
        <v>0</v>
      </c>
    </row>
    <row r="59" spans="2:9" ht="15" customHeight="1" x14ac:dyDescent="0.2">
      <c r="B59" t="s">
        <v>137</v>
      </c>
      <c r="C59" s="12">
        <v>12</v>
      </c>
      <c r="D59" s="8">
        <v>1.85</v>
      </c>
      <c r="E59" s="12">
        <v>12</v>
      </c>
      <c r="F59" s="8">
        <v>2.35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108</v>
      </c>
      <c r="C60" s="12">
        <v>12</v>
      </c>
      <c r="D60" s="8">
        <v>1.85</v>
      </c>
      <c r="E60" s="12">
        <v>11</v>
      </c>
      <c r="F60" s="8">
        <v>2.15</v>
      </c>
      <c r="G60" s="12">
        <v>1</v>
      </c>
      <c r="H60" s="8">
        <v>0.78</v>
      </c>
      <c r="I60" s="12">
        <v>0</v>
      </c>
    </row>
    <row r="61" spans="2:9" ht="15" customHeight="1" x14ac:dyDescent="0.2">
      <c r="B61" t="s">
        <v>112</v>
      </c>
      <c r="C61" s="12">
        <v>12</v>
      </c>
      <c r="D61" s="8">
        <v>1.85</v>
      </c>
      <c r="E61" s="12">
        <v>8</v>
      </c>
      <c r="F61" s="8">
        <v>1.57</v>
      </c>
      <c r="G61" s="12">
        <v>4</v>
      </c>
      <c r="H61" s="8">
        <v>3.13</v>
      </c>
      <c r="I61" s="12">
        <v>0</v>
      </c>
    </row>
    <row r="62" spans="2:9" ht="15" customHeight="1" x14ac:dyDescent="0.2">
      <c r="B62" t="s">
        <v>116</v>
      </c>
      <c r="C62" s="12">
        <v>11</v>
      </c>
      <c r="D62" s="8">
        <v>1.7</v>
      </c>
      <c r="E62" s="12">
        <v>11</v>
      </c>
      <c r="F62" s="8">
        <v>2.15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175</v>
      </c>
      <c r="C63" s="12">
        <v>10</v>
      </c>
      <c r="D63" s="8">
        <v>1.54</v>
      </c>
      <c r="E63" s="12">
        <v>10</v>
      </c>
      <c r="F63" s="8">
        <v>1.96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109</v>
      </c>
      <c r="C64" s="12">
        <v>10</v>
      </c>
      <c r="D64" s="8">
        <v>1.54</v>
      </c>
      <c r="E64" s="12">
        <v>6</v>
      </c>
      <c r="F64" s="8">
        <v>1.17</v>
      </c>
      <c r="G64" s="12">
        <v>4</v>
      </c>
      <c r="H64" s="8">
        <v>3.13</v>
      </c>
      <c r="I64" s="12">
        <v>0</v>
      </c>
    </row>
    <row r="65" spans="2:9" ht="15" customHeight="1" x14ac:dyDescent="0.2">
      <c r="B65" t="s">
        <v>115</v>
      </c>
      <c r="C65" s="12">
        <v>10</v>
      </c>
      <c r="D65" s="8">
        <v>1.54</v>
      </c>
      <c r="E65" s="12">
        <v>9</v>
      </c>
      <c r="F65" s="8">
        <v>1.76</v>
      </c>
      <c r="G65" s="12">
        <v>1</v>
      </c>
      <c r="H65" s="8">
        <v>0.78</v>
      </c>
      <c r="I65" s="12">
        <v>0</v>
      </c>
    </row>
    <row r="66" spans="2:9" ht="15" customHeight="1" x14ac:dyDescent="0.2">
      <c r="B66" t="s">
        <v>125</v>
      </c>
      <c r="C66" s="12">
        <v>9</v>
      </c>
      <c r="D66" s="8">
        <v>1.39</v>
      </c>
      <c r="E66" s="12">
        <v>6</v>
      </c>
      <c r="F66" s="8">
        <v>1.17</v>
      </c>
      <c r="G66" s="12">
        <v>3</v>
      </c>
      <c r="H66" s="8">
        <v>2.34</v>
      </c>
      <c r="I66" s="12">
        <v>0</v>
      </c>
    </row>
    <row r="67" spans="2:9" ht="15" customHeight="1" x14ac:dyDescent="0.2">
      <c r="B67" t="s">
        <v>106</v>
      </c>
      <c r="C67" s="12">
        <v>9</v>
      </c>
      <c r="D67" s="8">
        <v>1.39</v>
      </c>
      <c r="E67" s="12">
        <v>7</v>
      </c>
      <c r="F67" s="8">
        <v>1.37</v>
      </c>
      <c r="G67" s="12">
        <v>2</v>
      </c>
      <c r="H67" s="8">
        <v>1.56</v>
      </c>
      <c r="I67" s="12">
        <v>0</v>
      </c>
    </row>
    <row r="68" spans="2:9" ht="15" customHeight="1" x14ac:dyDescent="0.2">
      <c r="B68" t="s">
        <v>136</v>
      </c>
      <c r="C68" s="12">
        <v>9</v>
      </c>
      <c r="D68" s="8">
        <v>1.39</v>
      </c>
      <c r="E68" s="12">
        <v>7</v>
      </c>
      <c r="F68" s="8">
        <v>1.37</v>
      </c>
      <c r="G68" s="12">
        <v>2</v>
      </c>
      <c r="H68" s="8">
        <v>1.56</v>
      </c>
      <c r="I68" s="12">
        <v>0</v>
      </c>
    </row>
    <row r="69" spans="2:9" ht="15" customHeight="1" x14ac:dyDescent="0.2">
      <c r="B69" t="s">
        <v>130</v>
      </c>
      <c r="C69" s="12">
        <v>9</v>
      </c>
      <c r="D69" s="8">
        <v>1.39</v>
      </c>
      <c r="E69" s="12">
        <v>8</v>
      </c>
      <c r="F69" s="8">
        <v>1.57</v>
      </c>
      <c r="G69" s="12">
        <v>1</v>
      </c>
      <c r="H69" s="8">
        <v>0.78</v>
      </c>
      <c r="I69" s="12">
        <v>0</v>
      </c>
    </row>
    <row r="70" spans="2:9" ht="15" customHeight="1" x14ac:dyDescent="0.2">
      <c r="B70" t="s">
        <v>124</v>
      </c>
      <c r="C70" s="12">
        <v>9</v>
      </c>
      <c r="D70" s="8">
        <v>1.39</v>
      </c>
      <c r="E70" s="12">
        <v>9</v>
      </c>
      <c r="F70" s="8">
        <v>1.76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2F9B-E48A-4C1A-BB67-7B0977EE72A6}">
  <sheetPr>
    <pageSetUpPr fitToPage="1"/>
  </sheetPr>
  <dimension ref="A1:I74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103</v>
      </c>
      <c r="B1" s="3" t="s">
        <v>195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52</v>
      </c>
      <c r="I1" s="7" t="s">
        <v>53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120</v>
      </c>
      <c r="C3" s="4">
        <v>1443</v>
      </c>
      <c r="D3" s="8">
        <v>5.16</v>
      </c>
      <c r="E3" s="4">
        <v>1362</v>
      </c>
      <c r="F3" s="8">
        <v>7.38</v>
      </c>
      <c r="G3" s="4">
        <v>81</v>
      </c>
      <c r="H3" s="8">
        <v>0.88</v>
      </c>
      <c r="I3" s="4">
        <v>0</v>
      </c>
    </row>
    <row r="4" spans="1:9" x14ac:dyDescent="0.2">
      <c r="A4" s="2">
        <v>2</v>
      </c>
      <c r="B4" s="1" t="s">
        <v>112</v>
      </c>
      <c r="C4" s="4">
        <v>1088</v>
      </c>
      <c r="D4" s="8">
        <v>3.89</v>
      </c>
      <c r="E4" s="4">
        <v>761</v>
      </c>
      <c r="F4" s="8">
        <v>4.13</v>
      </c>
      <c r="G4" s="4">
        <v>326</v>
      </c>
      <c r="H4" s="8">
        <v>3.55</v>
      </c>
      <c r="I4" s="4">
        <v>1</v>
      </c>
    </row>
    <row r="5" spans="1:9" x14ac:dyDescent="0.2">
      <c r="A5" s="2">
        <v>3</v>
      </c>
      <c r="B5" s="1" t="s">
        <v>118</v>
      </c>
      <c r="C5" s="4">
        <v>826</v>
      </c>
      <c r="D5" s="8">
        <v>2.95</v>
      </c>
      <c r="E5" s="4">
        <v>786</v>
      </c>
      <c r="F5" s="8">
        <v>4.26</v>
      </c>
      <c r="G5" s="4">
        <v>40</v>
      </c>
      <c r="H5" s="8">
        <v>0.44</v>
      </c>
      <c r="I5" s="4">
        <v>0</v>
      </c>
    </row>
    <row r="6" spans="1:9" x14ac:dyDescent="0.2">
      <c r="A6" s="2">
        <v>4</v>
      </c>
      <c r="B6" s="1" t="s">
        <v>119</v>
      </c>
      <c r="C6" s="4">
        <v>812</v>
      </c>
      <c r="D6" s="8">
        <v>2.9</v>
      </c>
      <c r="E6" s="4">
        <v>801</v>
      </c>
      <c r="F6" s="8">
        <v>4.34</v>
      </c>
      <c r="G6" s="4">
        <v>11</v>
      </c>
      <c r="H6" s="8">
        <v>0.12</v>
      </c>
      <c r="I6" s="4">
        <v>0</v>
      </c>
    </row>
    <row r="7" spans="1:9" x14ac:dyDescent="0.2">
      <c r="A7" s="2">
        <v>5</v>
      </c>
      <c r="B7" s="1" t="s">
        <v>105</v>
      </c>
      <c r="C7" s="4">
        <v>797</v>
      </c>
      <c r="D7" s="8">
        <v>2.85</v>
      </c>
      <c r="E7" s="4">
        <v>309</v>
      </c>
      <c r="F7" s="8">
        <v>1.67</v>
      </c>
      <c r="G7" s="4">
        <v>488</v>
      </c>
      <c r="H7" s="8">
        <v>5.32</v>
      </c>
      <c r="I7" s="4">
        <v>0</v>
      </c>
    </row>
    <row r="8" spans="1:9" x14ac:dyDescent="0.2">
      <c r="A8" s="2">
        <v>6</v>
      </c>
      <c r="B8" s="1" t="s">
        <v>123</v>
      </c>
      <c r="C8" s="4">
        <v>773</v>
      </c>
      <c r="D8" s="8">
        <v>2.76</v>
      </c>
      <c r="E8" s="4">
        <v>730</v>
      </c>
      <c r="F8" s="8">
        <v>3.96</v>
      </c>
      <c r="G8" s="4">
        <v>43</v>
      </c>
      <c r="H8" s="8">
        <v>0.47</v>
      </c>
      <c r="I8" s="4">
        <v>0</v>
      </c>
    </row>
    <row r="9" spans="1:9" x14ac:dyDescent="0.2">
      <c r="A9" s="2">
        <v>7</v>
      </c>
      <c r="B9" s="1" t="s">
        <v>111</v>
      </c>
      <c r="C9" s="4">
        <v>688</v>
      </c>
      <c r="D9" s="8">
        <v>2.46</v>
      </c>
      <c r="E9" s="4">
        <v>558</v>
      </c>
      <c r="F9" s="8">
        <v>3.02</v>
      </c>
      <c r="G9" s="4">
        <v>128</v>
      </c>
      <c r="H9" s="8">
        <v>1.39</v>
      </c>
      <c r="I9" s="4">
        <v>1</v>
      </c>
    </row>
    <row r="10" spans="1:9" x14ac:dyDescent="0.2">
      <c r="A10" s="2">
        <v>8</v>
      </c>
      <c r="B10" s="1" t="s">
        <v>107</v>
      </c>
      <c r="C10" s="4">
        <v>610</v>
      </c>
      <c r="D10" s="8">
        <v>2.1800000000000002</v>
      </c>
      <c r="E10" s="4">
        <v>486</v>
      </c>
      <c r="F10" s="8">
        <v>2.63</v>
      </c>
      <c r="G10" s="4">
        <v>120</v>
      </c>
      <c r="H10" s="8">
        <v>1.31</v>
      </c>
      <c r="I10" s="4">
        <v>4</v>
      </c>
    </row>
    <row r="11" spans="1:9" x14ac:dyDescent="0.2">
      <c r="A11" s="2">
        <v>9</v>
      </c>
      <c r="B11" s="1" t="s">
        <v>115</v>
      </c>
      <c r="C11" s="4">
        <v>558</v>
      </c>
      <c r="D11" s="8">
        <v>1.99</v>
      </c>
      <c r="E11" s="4">
        <v>499</v>
      </c>
      <c r="F11" s="8">
        <v>2.7</v>
      </c>
      <c r="G11" s="4">
        <v>59</v>
      </c>
      <c r="H11" s="8">
        <v>0.64</v>
      </c>
      <c r="I11" s="4">
        <v>0</v>
      </c>
    </row>
    <row r="12" spans="1:9" x14ac:dyDescent="0.2">
      <c r="A12" s="2">
        <v>10</v>
      </c>
      <c r="B12" s="1" t="s">
        <v>108</v>
      </c>
      <c r="C12" s="4">
        <v>543</v>
      </c>
      <c r="D12" s="8">
        <v>1.94</v>
      </c>
      <c r="E12" s="4">
        <v>444</v>
      </c>
      <c r="F12" s="8">
        <v>2.41</v>
      </c>
      <c r="G12" s="4">
        <v>99</v>
      </c>
      <c r="H12" s="8">
        <v>1.08</v>
      </c>
      <c r="I12" s="4">
        <v>0</v>
      </c>
    </row>
    <row r="13" spans="1:9" x14ac:dyDescent="0.2">
      <c r="A13" s="2">
        <v>11</v>
      </c>
      <c r="B13" s="1" t="s">
        <v>116</v>
      </c>
      <c r="C13" s="4">
        <v>540</v>
      </c>
      <c r="D13" s="8">
        <v>1.93</v>
      </c>
      <c r="E13" s="4">
        <v>521</v>
      </c>
      <c r="F13" s="8">
        <v>2.82</v>
      </c>
      <c r="G13" s="4">
        <v>19</v>
      </c>
      <c r="H13" s="8">
        <v>0.21</v>
      </c>
      <c r="I13" s="4">
        <v>0</v>
      </c>
    </row>
    <row r="14" spans="1:9" x14ac:dyDescent="0.2">
      <c r="A14" s="2">
        <v>12</v>
      </c>
      <c r="B14" s="1" t="s">
        <v>117</v>
      </c>
      <c r="C14" s="4">
        <v>516</v>
      </c>
      <c r="D14" s="8">
        <v>1.84</v>
      </c>
      <c r="E14" s="4">
        <v>504</v>
      </c>
      <c r="F14" s="8">
        <v>2.73</v>
      </c>
      <c r="G14" s="4">
        <v>12</v>
      </c>
      <c r="H14" s="8">
        <v>0.13</v>
      </c>
      <c r="I14" s="4">
        <v>0</v>
      </c>
    </row>
    <row r="15" spans="1:9" x14ac:dyDescent="0.2">
      <c r="A15" s="2">
        <v>13</v>
      </c>
      <c r="B15" s="1" t="s">
        <v>122</v>
      </c>
      <c r="C15" s="4">
        <v>504</v>
      </c>
      <c r="D15" s="8">
        <v>1.8</v>
      </c>
      <c r="E15" s="4">
        <v>424</v>
      </c>
      <c r="F15" s="8">
        <v>2.2999999999999998</v>
      </c>
      <c r="G15" s="4">
        <v>79</v>
      </c>
      <c r="H15" s="8">
        <v>0.86</v>
      </c>
      <c r="I15" s="4">
        <v>1</v>
      </c>
    </row>
    <row r="16" spans="1:9" x14ac:dyDescent="0.2">
      <c r="A16" s="2">
        <v>14</v>
      </c>
      <c r="B16" s="1" t="s">
        <v>124</v>
      </c>
      <c r="C16" s="4">
        <v>489</v>
      </c>
      <c r="D16" s="8">
        <v>1.75</v>
      </c>
      <c r="E16" s="4">
        <v>428</v>
      </c>
      <c r="F16" s="8">
        <v>2.3199999999999998</v>
      </c>
      <c r="G16" s="4">
        <v>61</v>
      </c>
      <c r="H16" s="8">
        <v>0.66</v>
      </c>
      <c r="I16" s="4">
        <v>0</v>
      </c>
    </row>
    <row r="17" spans="1:9" x14ac:dyDescent="0.2">
      <c r="A17" s="2">
        <v>15</v>
      </c>
      <c r="B17" s="1" t="s">
        <v>109</v>
      </c>
      <c r="C17" s="4">
        <v>421</v>
      </c>
      <c r="D17" s="8">
        <v>1.5</v>
      </c>
      <c r="E17" s="4">
        <v>260</v>
      </c>
      <c r="F17" s="8">
        <v>1.41</v>
      </c>
      <c r="G17" s="4">
        <v>161</v>
      </c>
      <c r="H17" s="8">
        <v>1.75</v>
      </c>
      <c r="I17" s="4">
        <v>0</v>
      </c>
    </row>
    <row r="18" spans="1:9" x14ac:dyDescent="0.2">
      <c r="A18" s="2">
        <v>15</v>
      </c>
      <c r="B18" s="1" t="s">
        <v>113</v>
      </c>
      <c r="C18" s="4">
        <v>421</v>
      </c>
      <c r="D18" s="8">
        <v>1.5</v>
      </c>
      <c r="E18" s="4">
        <v>336</v>
      </c>
      <c r="F18" s="8">
        <v>1.82</v>
      </c>
      <c r="G18" s="4">
        <v>84</v>
      </c>
      <c r="H18" s="8">
        <v>0.92</v>
      </c>
      <c r="I18" s="4">
        <v>1</v>
      </c>
    </row>
    <row r="19" spans="1:9" x14ac:dyDescent="0.2">
      <c r="A19" s="2">
        <v>17</v>
      </c>
      <c r="B19" s="1" t="s">
        <v>114</v>
      </c>
      <c r="C19" s="4">
        <v>404</v>
      </c>
      <c r="D19" s="8">
        <v>1.44</v>
      </c>
      <c r="E19" s="4">
        <v>190</v>
      </c>
      <c r="F19" s="8">
        <v>1.03</v>
      </c>
      <c r="G19" s="4">
        <v>201</v>
      </c>
      <c r="H19" s="8">
        <v>2.19</v>
      </c>
      <c r="I19" s="4">
        <v>0</v>
      </c>
    </row>
    <row r="20" spans="1:9" x14ac:dyDescent="0.2">
      <c r="A20" s="2">
        <v>18</v>
      </c>
      <c r="B20" s="1" t="s">
        <v>106</v>
      </c>
      <c r="C20" s="4">
        <v>398</v>
      </c>
      <c r="D20" s="8">
        <v>1.42</v>
      </c>
      <c r="E20" s="4">
        <v>201</v>
      </c>
      <c r="F20" s="8">
        <v>1.0900000000000001</v>
      </c>
      <c r="G20" s="4">
        <v>197</v>
      </c>
      <c r="H20" s="8">
        <v>2.15</v>
      </c>
      <c r="I20" s="4">
        <v>0</v>
      </c>
    </row>
    <row r="21" spans="1:9" x14ac:dyDescent="0.2">
      <c r="A21" s="2">
        <v>19</v>
      </c>
      <c r="B21" s="1" t="s">
        <v>121</v>
      </c>
      <c r="C21" s="4">
        <v>391</v>
      </c>
      <c r="D21" s="8">
        <v>1.4</v>
      </c>
      <c r="E21" s="4">
        <v>349</v>
      </c>
      <c r="F21" s="8">
        <v>1.89</v>
      </c>
      <c r="G21" s="4">
        <v>42</v>
      </c>
      <c r="H21" s="8">
        <v>0.46</v>
      </c>
      <c r="I21" s="4">
        <v>0</v>
      </c>
    </row>
    <row r="22" spans="1:9" x14ac:dyDescent="0.2">
      <c r="A22" s="2">
        <v>20</v>
      </c>
      <c r="B22" s="1" t="s">
        <v>110</v>
      </c>
      <c r="C22" s="4">
        <v>386</v>
      </c>
      <c r="D22" s="8">
        <v>1.38</v>
      </c>
      <c r="E22" s="4">
        <v>191</v>
      </c>
      <c r="F22" s="8">
        <v>1.04</v>
      </c>
      <c r="G22" s="4">
        <v>195</v>
      </c>
      <c r="H22" s="8">
        <v>2.12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112</v>
      </c>
      <c r="C25" s="4">
        <v>508</v>
      </c>
      <c r="D25" s="8">
        <v>5.61</v>
      </c>
      <c r="E25" s="4">
        <v>318</v>
      </c>
      <c r="F25" s="8">
        <v>6.47</v>
      </c>
      <c r="G25" s="4">
        <v>190</v>
      </c>
      <c r="H25" s="8">
        <v>4.63</v>
      </c>
      <c r="I25" s="4">
        <v>0</v>
      </c>
    </row>
    <row r="26" spans="1:9" x14ac:dyDescent="0.2">
      <c r="A26" s="2">
        <v>2</v>
      </c>
      <c r="B26" s="1" t="s">
        <v>120</v>
      </c>
      <c r="C26" s="4">
        <v>461</v>
      </c>
      <c r="D26" s="8">
        <v>5.09</v>
      </c>
      <c r="E26" s="4">
        <v>419</v>
      </c>
      <c r="F26" s="8">
        <v>8.52</v>
      </c>
      <c r="G26" s="4">
        <v>42</v>
      </c>
      <c r="H26" s="8">
        <v>1.02</v>
      </c>
      <c r="I26" s="4">
        <v>0</v>
      </c>
    </row>
    <row r="27" spans="1:9" x14ac:dyDescent="0.2">
      <c r="A27" s="2">
        <v>3</v>
      </c>
      <c r="B27" s="1" t="s">
        <v>123</v>
      </c>
      <c r="C27" s="4">
        <v>275</v>
      </c>
      <c r="D27" s="8">
        <v>3.04</v>
      </c>
      <c r="E27" s="4">
        <v>258</v>
      </c>
      <c r="F27" s="8">
        <v>5.25</v>
      </c>
      <c r="G27" s="4">
        <v>17</v>
      </c>
      <c r="H27" s="8">
        <v>0.41</v>
      </c>
      <c r="I27" s="4">
        <v>0</v>
      </c>
    </row>
    <row r="28" spans="1:9" x14ac:dyDescent="0.2">
      <c r="A28" s="2">
        <v>4</v>
      </c>
      <c r="B28" s="1" t="s">
        <v>119</v>
      </c>
      <c r="C28" s="4">
        <v>243</v>
      </c>
      <c r="D28" s="8">
        <v>2.68</v>
      </c>
      <c r="E28" s="4">
        <v>238</v>
      </c>
      <c r="F28" s="8">
        <v>4.84</v>
      </c>
      <c r="G28" s="4">
        <v>5</v>
      </c>
      <c r="H28" s="8">
        <v>0.12</v>
      </c>
      <c r="I28" s="4">
        <v>0</v>
      </c>
    </row>
    <row r="29" spans="1:9" x14ac:dyDescent="0.2">
      <c r="A29" s="2">
        <v>5</v>
      </c>
      <c r="B29" s="1" t="s">
        <v>111</v>
      </c>
      <c r="C29" s="4">
        <v>217</v>
      </c>
      <c r="D29" s="8">
        <v>2.4</v>
      </c>
      <c r="E29" s="4">
        <v>164</v>
      </c>
      <c r="F29" s="8">
        <v>3.34</v>
      </c>
      <c r="G29" s="4">
        <v>53</v>
      </c>
      <c r="H29" s="8">
        <v>1.29</v>
      </c>
      <c r="I29" s="4">
        <v>0</v>
      </c>
    </row>
    <row r="30" spans="1:9" x14ac:dyDescent="0.2">
      <c r="A30" s="2">
        <v>6</v>
      </c>
      <c r="B30" s="1" t="s">
        <v>126</v>
      </c>
      <c r="C30" s="4">
        <v>196</v>
      </c>
      <c r="D30" s="8">
        <v>2.16</v>
      </c>
      <c r="E30" s="4">
        <v>27</v>
      </c>
      <c r="F30" s="8">
        <v>0.55000000000000004</v>
      </c>
      <c r="G30" s="4">
        <v>169</v>
      </c>
      <c r="H30" s="8">
        <v>4.12</v>
      </c>
      <c r="I30" s="4">
        <v>0</v>
      </c>
    </row>
    <row r="31" spans="1:9" x14ac:dyDescent="0.2">
      <c r="A31" s="2">
        <v>7</v>
      </c>
      <c r="B31" s="1" t="s">
        <v>115</v>
      </c>
      <c r="C31" s="4">
        <v>193</v>
      </c>
      <c r="D31" s="8">
        <v>2.13</v>
      </c>
      <c r="E31" s="4">
        <v>166</v>
      </c>
      <c r="F31" s="8">
        <v>3.38</v>
      </c>
      <c r="G31" s="4">
        <v>27</v>
      </c>
      <c r="H31" s="8">
        <v>0.66</v>
      </c>
      <c r="I31" s="4">
        <v>0</v>
      </c>
    </row>
    <row r="32" spans="1:9" x14ac:dyDescent="0.2">
      <c r="A32" s="2">
        <v>8</v>
      </c>
      <c r="B32" s="1" t="s">
        <v>118</v>
      </c>
      <c r="C32" s="4">
        <v>185</v>
      </c>
      <c r="D32" s="8">
        <v>2.04</v>
      </c>
      <c r="E32" s="4">
        <v>170</v>
      </c>
      <c r="F32" s="8">
        <v>3.46</v>
      </c>
      <c r="G32" s="4">
        <v>15</v>
      </c>
      <c r="H32" s="8">
        <v>0.37</v>
      </c>
      <c r="I32" s="4">
        <v>0</v>
      </c>
    </row>
    <row r="33" spans="1:9" x14ac:dyDescent="0.2">
      <c r="A33" s="2">
        <v>9</v>
      </c>
      <c r="B33" s="1" t="s">
        <v>116</v>
      </c>
      <c r="C33" s="4">
        <v>179</v>
      </c>
      <c r="D33" s="8">
        <v>1.98</v>
      </c>
      <c r="E33" s="4">
        <v>171</v>
      </c>
      <c r="F33" s="8">
        <v>3.48</v>
      </c>
      <c r="G33" s="4">
        <v>8</v>
      </c>
      <c r="H33" s="8">
        <v>0.19</v>
      </c>
      <c r="I33" s="4">
        <v>0</v>
      </c>
    </row>
    <row r="34" spans="1:9" x14ac:dyDescent="0.2">
      <c r="A34" s="2">
        <v>10</v>
      </c>
      <c r="B34" s="1" t="s">
        <v>124</v>
      </c>
      <c r="C34" s="4">
        <v>173</v>
      </c>
      <c r="D34" s="8">
        <v>1.91</v>
      </c>
      <c r="E34" s="4">
        <v>141</v>
      </c>
      <c r="F34" s="8">
        <v>2.87</v>
      </c>
      <c r="G34" s="4">
        <v>32</v>
      </c>
      <c r="H34" s="8">
        <v>0.78</v>
      </c>
      <c r="I34" s="4">
        <v>0</v>
      </c>
    </row>
    <row r="35" spans="1:9" x14ac:dyDescent="0.2">
      <c r="A35" s="2">
        <v>11</v>
      </c>
      <c r="B35" s="1" t="s">
        <v>114</v>
      </c>
      <c r="C35" s="4">
        <v>162</v>
      </c>
      <c r="D35" s="8">
        <v>1.79</v>
      </c>
      <c r="E35" s="4">
        <v>52</v>
      </c>
      <c r="F35" s="8">
        <v>1.06</v>
      </c>
      <c r="G35" s="4">
        <v>107</v>
      </c>
      <c r="H35" s="8">
        <v>2.61</v>
      </c>
      <c r="I35" s="4">
        <v>0</v>
      </c>
    </row>
    <row r="36" spans="1:9" x14ac:dyDescent="0.2">
      <c r="A36" s="2">
        <v>12</v>
      </c>
      <c r="B36" s="1" t="s">
        <v>113</v>
      </c>
      <c r="C36" s="4">
        <v>158</v>
      </c>
      <c r="D36" s="8">
        <v>1.74</v>
      </c>
      <c r="E36" s="4">
        <v>103</v>
      </c>
      <c r="F36" s="8">
        <v>2.1</v>
      </c>
      <c r="G36" s="4">
        <v>54</v>
      </c>
      <c r="H36" s="8">
        <v>1.32</v>
      </c>
      <c r="I36" s="4">
        <v>1</v>
      </c>
    </row>
    <row r="37" spans="1:9" x14ac:dyDescent="0.2">
      <c r="A37" s="2">
        <v>13</v>
      </c>
      <c r="B37" s="1" t="s">
        <v>122</v>
      </c>
      <c r="C37" s="4">
        <v>154</v>
      </c>
      <c r="D37" s="8">
        <v>1.7</v>
      </c>
      <c r="E37" s="4">
        <v>118</v>
      </c>
      <c r="F37" s="8">
        <v>2.4</v>
      </c>
      <c r="G37" s="4">
        <v>36</v>
      </c>
      <c r="H37" s="8">
        <v>0.88</v>
      </c>
      <c r="I37" s="4">
        <v>0</v>
      </c>
    </row>
    <row r="38" spans="1:9" x14ac:dyDescent="0.2">
      <c r="A38" s="2">
        <v>14</v>
      </c>
      <c r="B38" s="1" t="s">
        <v>117</v>
      </c>
      <c r="C38" s="4">
        <v>152</v>
      </c>
      <c r="D38" s="8">
        <v>1.68</v>
      </c>
      <c r="E38" s="4">
        <v>147</v>
      </c>
      <c r="F38" s="8">
        <v>2.99</v>
      </c>
      <c r="G38" s="4">
        <v>5</v>
      </c>
      <c r="H38" s="8">
        <v>0.12</v>
      </c>
      <c r="I38" s="4">
        <v>0</v>
      </c>
    </row>
    <row r="39" spans="1:9" x14ac:dyDescent="0.2">
      <c r="A39" s="2">
        <v>15</v>
      </c>
      <c r="B39" s="1" t="s">
        <v>107</v>
      </c>
      <c r="C39" s="4">
        <v>150</v>
      </c>
      <c r="D39" s="8">
        <v>1.66</v>
      </c>
      <c r="E39" s="4">
        <v>103</v>
      </c>
      <c r="F39" s="8">
        <v>2.1</v>
      </c>
      <c r="G39" s="4">
        <v>46</v>
      </c>
      <c r="H39" s="8">
        <v>1.1200000000000001</v>
      </c>
      <c r="I39" s="4">
        <v>1</v>
      </c>
    </row>
    <row r="40" spans="1:9" x14ac:dyDescent="0.2">
      <c r="A40" s="2">
        <v>16</v>
      </c>
      <c r="B40" s="1" t="s">
        <v>108</v>
      </c>
      <c r="C40" s="4">
        <v>147</v>
      </c>
      <c r="D40" s="8">
        <v>1.62</v>
      </c>
      <c r="E40" s="4">
        <v>111</v>
      </c>
      <c r="F40" s="8">
        <v>2.2599999999999998</v>
      </c>
      <c r="G40" s="4">
        <v>36</v>
      </c>
      <c r="H40" s="8">
        <v>0.88</v>
      </c>
      <c r="I40" s="4">
        <v>0</v>
      </c>
    </row>
    <row r="41" spans="1:9" x14ac:dyDescent="0.2">
      <c r="A41" s="2">
        <v>17</v>
      </c>
      <c r="B41" s="1" t="s">
        <v>105</v>
      </c>
      <c r="C41" s="4">
        <v>144</v>
      </c>
      <c r="D41" s="8">
        <v>1.59</v>
      </c>
      <c r="E41" s="4">
        <v>21</v>
      </c>
      <c r="F41" s="8">
        <v>0.43</v>
      </c>
      <c r="G41" s="4">
        <v>123</v>
      </c>
      <c r="H41" s="8">
        <v>3</v>
      </c>
      <c r="I41" s="4">
        <v>0</v>
      </c>
    </row>
    <row r="42" spans="1:9" x14ac:dyDescent="0.2">
      <c r="A42" s="2">
        <v>18</v>
      </c>
      <c r="B42" s="1" t="s">
        <v>125</v>
      </c>
      <c r="C42" s="4">
        <v>133</v>
      </c>
      <c r="D42" s="8">
        <v>1.47</v>
      </c>
      <c r="E42" s="4">
        <v>28</v>
      </c>
      <c r="F42" s="8">
        <v>0.56999999999999995</v>
      </c>
      <c r="G42" s="4">
        <v>105</v>
      </c>
      <c r="H42" s="8">
        <v>2.56</v>
      </c>
      <c r="I42" s="4">
        <v>0</v>
      </c>
    </row>
    <row r="43" spans="1:9" x14ac:dyDescent="0.2">
      <c r="A43" s="2">
        <v>19</v>
      </c>
      <c r="B43" s="1" t="s">
        <v>109</v>
      </c>
      <c r="C43" s="4">
        <v>132</v>
      </c>
      <c r="D43" s="8">
        <v>1.46</v>
      </c>
      <c r="E43" s="4">
        <v>65</v>
      </c>
      <c r="F43" s="8">
        <v>1.32</v>
      </c>
      <c r="G43" s="4">
        <v>67</v>
      </c>
      <c r="H43" s="8">
        <v>1.63</v>
      </c>
      <c r="I43" s="4">
        <v>0</v>
      </c>
    </row>
    <row r="44" spans="1:9" x14ac:dyDescent="0.2">
      <c r="A44" s="2">
        <v>20</v>
      </c>
      <c r="B44" s="1" t="s">
        <v>106</v>
      </c>
      <c r="C44" s="4">
        <v>123</v>
      </c>
      <c r="D44" s="8">
        <v>1.36</v>
      </c>
      <c r="E44" s="4">
        <v>33</v>
      </c>
      <c r="F44" s="8">
        <v>0.67</v>
      </c>
      <c r="G44" s="4">
        <v>90</v>
      </c>
      <c r="H44" s="8">
        <v>2.19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112</v>
      </c>
      <c r="C47" s="4">
        <v>79</v>
      </c>
      <c r="D47" s="8">
        <v>5.07</v>
      </c>
      <c r="E47" s="4">
        <v>59</v>
      </c>
      <c r="F47" s="8">
        <v>5.72</v>
      </c>
      <c r="G47" s="4">
        <v>20</v>
      </c>
      <c r="H47" s="8">
        <v>4</v>
      </c>
      <c r="I47" s="4">
        <v>0</v>
      </c>
    </row>
    <row r="48" spans="1:9" x14ac:dyDescent="0.2">
      <c r="A48" s="2">
        <v>2</v>
      </c>
      <c r="B48" s="1" t="s">
        <v>120</v>
      </c>
      <c r="C48" s="4">
        <v>69</v>
      </c>
      <c r="D48" s="8">
        <v>4.43</v>
      </c>
      <c r="E48" s="4">
        <v>68</v>
      </c>
      <c r="F48" s="8">
        <v>6.59</v>
      </c>
      <c r="G48" s="4">
        <v>1</v>
      </c>
      <c r="H48" s="8">
        <v>0.2</v>
      </c>
      <c r="I48" s="4">
        <v>0</v>
      </c>
    </row>
    <row r="49" spans="1:9" x14ac:dyDescent="0.2">
      <c r="A49" s="2">
        <v>3</v>
      </c>
      <c r="B49" s="1" t="s">
        <v>123</v>
      </c>
      <c r="C49" s="4">
        <v>52</v>
      </c>
      <c r="D49" s="8">
        <v>3.34</v>
      </c>
      <c r="E49" s="4">
        <v>50</v>
      </c>
      <c r="F49" s="8">
        <v>4.84</v>
      </c>
      <c r="G49" s="4">
        <v>2</v>
      </c>
      <c r="H49" s="8">
        <v>0.4</v>
      </c>
      <c r="I49" s="4">
        <v>0</v>
      </c>
    </row>
    <row r="50" spans="1:9" x14ac:dyDescent="0.2">
      <c r="A50" s="2">
        <v>4</v>
      </c>
      <c r="B50" s="1" t="s">
        <v>119</v>
      </c>
      <c r="C50" s="4">
        <v>51</v>
      </c>
      <c r="D50" s="8">
        <v>3.27</v>
      </c>
      <c r="E50" s="4">
        <v>51</v>
      </c>
      <c r="F50" s="8">
        <v>4.9400000000000004</v>
      </c>
      <c r="G50" s="4">
        <v>0</v>
      </c>
      <c r="H50" s="8">
        <v>0</v>
      </c>
      <c r="I50" s="4">
        <v>0</v>
      </c>
    </row>
    <row r="51" spans="1:9" x14ac:dyDescent="0.2">
      <c r="A51" s="2">
        <v>5</v>
      </c>
      <c r="B51" s="1" t="s">
        <v>127</v>
      </c>
      <c r="C51" s="4">
        <v>35</v>
      </c>
      <c r="D51" s="8">
        <v>2.25</v>
      </c>
      <c r="E51" s="4">
        <v>29</v>
      </c>
      <c r="F51" s="8">
        <v>2.81</v>
      </c>
      <c r="G51" s="4">
        <v>6</v>
      </c>
      <c r="H51" s="8">
        <v>1.2</v>
      </c>
      <c r="I51" s="4">
        <v>0</v>
      </c>
    </row>
    <row r="52" spans="1:9" x14ac:dyDescent="0.2">
      <c r="A52" s="2">
        <v>5</v>
      </c>
      <c r="B52" s="1" t="s">
        <v>107</v>
      </c>
      <c r="C52" s="4">
        <v>35</v>
      </c>
      <c r="D52" s="8">
        <v>2.25</v>
      </c>
      <c r="E52" s="4">
        <v>32</v>
      </c>
      <c r="F52" s="8">
        <v>3.1</v>
      </c>
      <c r="G52" s="4">
        <v>3</v>
      </c>
      <c r="H52" s="8">
        <v>0.6</v>
      </c>
      <c r="I52" s="4">
        <v>0</v>
      </c>
    </row>
    <row r="53" spans="1:9" x14ac:dyDescent="0.2">
      <c r="A53" s="2">
        <v>7</v>
      </c>
      <c r="B53" s="1" t="s">
        <v>128</v>
      </c>
      <c r="C53" s="4">
        <v>33</v>
      </c>
      <c r="D53" s="8">
        <v>2.12</v>
      </c>
      <c r="E53" s="4">
        <v>21</v>
      </c>
      <c r="F53" s="8">
        <v>2.0299999999999998</v>
      </c>
      <c r="G53" s="4">
        <v>12</v>
      </c>
      <c r="H53" s="8">
        <v>2.4</v>
      </c>
      <c r="I53" s="4">
        <v>0</v>
      </c>
    </row>
    <row r="54" spans="1:9" x14ac:dyDescent="0.2">
      <c r="A54" s="2">
        <v>7</v>
      </c>
      <c r="B54" s="1" t="s">
        <v>109</v>
      </c>
      <c r="C54" s="4">
        <v>33</v>
      </c>
      <c r="D54" s="8">
        <v>2.12</v>
      </c>
      <c r="E54" s="4">
        <v>18</v>
      </c>
      <c r="F54" s="8">
        <v>1.74</v>
      </c>
      <c r="G54" s="4">
        <v>15</v>
      </c>
      <c r="H54" s="8">
        <v>3</v>
      </c>
      <c r="I54" s="4">
        <v>0</v>
      </c>
    </row>
    <row r="55" spans="1:9" x14ac:dyDescent="0.2">
      <c r="A55" s="2">
        <v>9</v>
      </c>
      <c r="B55" s="1" t="s">
        <v>121</v>
      </c>
      <c r="C55" s="4">
        <v>32</v>
      </c>
      <c r="D55" s="8">
        <v>2.0499999999999998</v>
      </c>
      <c r="E55" s="4">
        <v>30</v>
      </c>
      <c r="F55" s="8">
        <v>2.91</v>
      </c>
      <c r="G55" s="4">
        <v>2</v>
      </c>
      <c r="H55" s="8">
        <v>0.4</v>
      </c>
      <c r="I55" s="4">
        <v>0</v>
      </c>
    </row>
    <row r="56" spans="1:9" x14ac:dyDescent="0.2">
      <c r="A56" s="2">
        <v>10</v>
      </c>
      <c r="B56" s="1" t="s">
        <v>129</v>
      </c>
      <c r="C56" s="4">
        <v>31</v>
      </c>
      <c r="D56" s="8">
        <v>1.99</v>
      </c>
      <c r="E56" s="4">
        <v>16</v>
      </c>
      <c r="F56" s="8">
        <v>1.55</v>
      </c>
      <c r="G56" s="4">
        <v>15</v>
      </c>
      <c r="H56" s="8">
        <v>3</v>
      </c>
      <c r="I56" s="4">
        <v>0</v>
      </c>
    </row>
    <row r="57" spans="1:9" x14ac:dyDescent="0.2">
      <c r="A57" s="2">
        <v>10</v>
      </c>
      <c r="B57" s="1" t="s">
        <v>118</v>
      </c>
      <c r="C57" s="4">
        <v>31</v>
      </c>
      <c r="D57" s="8">
        <v>1.99</v>
      </c>
      <c r="E57" s="4">
        <v>29</v>
      </c>
      <c r="F57" s="8">
        <v>2.81</v>
      </c>
      <c r="G57" s="4">
        <v>2</v>
      </c>
      <c r="H57" s="8">
        <v>0.4</v>
      </c>
      <c r="I57" s="4">
        <v>0</v>
      </c>
    </row>
    <row r="58" spans="1:9" x14ac:dyDescent="0.2">
      <c r="A58" s="2">
        <v>12</v>
      </c>
      <c r="B58" s="1" t="s">
        <v>105</v>
      </c>
      <c r="C58" s="4">
        <v>30</v>
      </c>
      <c r="D58" s="8">
        <v>1.92</v>
      </c>
      <c r="E58" s="4">
        <v>11</v>
      </c>
      <c r="F58" s="8">
        <v>1.07</v>
      </c>
      <c r="G58" s="4">
        <v>19</v>
      </c>
      <c r="H58" s="8">
        <v>3.8</v>
      </c>
      <c r="I58" s="4">
        <v>0</v>
      </c>
    </row>
    <row r="59" spans="1:9" x14ac:dyDescent="0.2">
      <c r="A59" s="2">
        <v>13</v>
      </c>
      <c r="B59" s="1" t="s">
        <v>117</v>
      </c>
      <c r="C59" s="4">
        <v>29</v>
      </c>
      <c r="D59" s="8">
        <v>1.86</v>
      </c>
      <c r="E59" s="4">
        <v>29</v>
      </c>
      <c r="F59" s="8">
        <v>2.81</v>
      </c>
      <c r="G59" s="4">
        <v>0</v>
      </c>
      <c r="H59" s="8">
        <v>0</v>
      </c>
      <c r="I59" s="4">
        <v>0</v>
      </c>
    </row>
    <row r="60" spans="1:9" x14ac:dyDescent="0.2">
      <c r="A60" s="2">
        <v>14</v>
      </c>
      <c r="B60" s="1" t="s">
        <v>106</v>
      </c>
      <c r="C60" s="4">
        <v>28</v>
      </c>
      <c r="D60" s="8">
        <v>1.8</v>
      </c>
      <c r="E60" s="4">
        <v>6</v>
      </c>
      <c r="F60" s="8">
        <v>0.57999999999999996</v>
      </c>
      <c r="G60" s="4">
        <v>22</v>
      </c>
      <c r="H60" s="8">
        <v>4.4000000000000004</v>
      </c>
      <c r="I60" s="4">
        <v>0</v>
      </c>
    </row>
    <row r="61" spans="1:9" x14ac:dyDescent="0.2">
      <c r="A61" s="2">
        <v>15</v>
      </c>
      <c r="B61" s="1" t="s">
        <v>108</v>
      </c>
      <c r="C61" s="4">
        <v>27</v>
      </c>
      <c r="D61" s="8">
        <v>1.73</v>
      </c>
      <c r="E61" s="4">
        <v>23</v>
      </c>
      <c r="F61" s="8">
        <v>2.23</v>
      </c>
      <c r="G61" s="4">
        <v>4</v>
      </c>
      <c r="H61" s="8">
        <v>0.8</v>
      </c>
      <c r="I61" s="4">
        <v>0</v>
      </c>
    </row>
    <row r="62" spans="1:9" x14ac:dyDescent="0.2">
      <c r="A62" s="2">
        <v>16</v>
      </c>
      <c r="B62" s="1" t="s">
        <v>130</v>
      </c>
      <c r="C62" s="4">
        <v>26</v>
      </c>
      <c r="D62" s="8">
        <v>1.67</v>
      </c>
      <c r="E62" s="4">
        <v>19</v>
      </c>
      <c r="F62" s="8">
        <v>1.84</v>
      </c>
      <c r="G62" s="4">
        <v>7</v>
      </c>
      <c r="H62" s="8">
        <v>1.4</v>
      </c>
      <c r="I62" s="4">
        <v>0</v>
      </c>
    </row>
    <row r="63" spans="1:9" x14ac:dyDescent="0.2">
      <c r="A63" s="2">
        <v>16</v>
      </c>
      <c r="B63" s="1" t="s">
        <v>110</v>
      </c>
      <c r="C63" s="4">
        <v>26</v>
      </c>
      <c r="D63" s="8">
        <v>1.67</v>
      </c>
      <c r="E63" s="4">
        <v>11</v>
      </c>
      <c r="F63" s="8">
        <v>1.07</v>
      </c>
      <c r="G63" s="4">
        <v>15</v>
      </c>
      <c r="H63" s="8">
        <v>3</v>
      </c>
      <c r="I63" s="4">
        <v>0</v>
      </c>
    </row>
    <row r="64" spans="1:9" x14ac:dyDescent="0.2">
      <c r="A64" s="2">
        <v>16</v>
      </c>
      <c r="B64" s="1" t="s">
        <v>111</v>
      </c>
      <c r="C64" s="4">
        <v>26</v>
      </c>
      <c r="D64" s="8">
        <v>1.67</v>
      </c>
      <c r="E64" s="4">
        <v>21</v>
      </c>
      <c r="F64" s="8">
        <v>2.0299999999999998</v>
      </c>
      <c r="G64" s="4">
        <v>5</v>
      </c>
      <c r="H64" s="8">
        <v>1</v>
      </c>
      <c r="I64" s="4">
        <v>0</v>
      </c>
    </row>
    <row r="65" spans="1:9" x14ac:dyDescent="0.2">
      <c r="A65" s="2">
        <v>16</v>
      </c>
      <c r="B65" s="1" t="s">
        <v>115</v>
      </c>
      <c r="C65" s="4">
        <v>26</v>
      </c>
      <c r="D65" s="8">
        <v>1.67</v>
      </c>
      <c r="E65" s="4">
        <v>24</v>
      </c>
      <c r="F65" s="8">
        <v>2.33</v>
      </c>
      <c r="G65" s="4">
        <v>2</v>
      </c>
      <c r="H65" s="8">
        <v>0.4</v>
      </c>
      <c r="I65" s="4">
        <v>0</v>
      </c>
    </row>
    <row r="66" spans="1:9" x14ac:dyDescent="0.2">
      <c r="A66" s="2">
        <v>20</v>
      </c>
      <c r="B66" s="1" t="s">
        <v>113</v>
      </c>
      <c r="C66" s="4">
        <v>25</v>
      </c>
      <c r="D66" s="8">
        <v>1.6</v>
      </c>
      <c r="E66" s="4">
        <v>21</v>
      </c>
      <c r="F66" s="8">
        <v>2.0299999999999998</v>
      </c>
      <c r="G66" s="4">
        <v>4</v>
      </c>
      <c r="H66" s="8">
        <v>0.8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120</v>
      </c>
      <c r="C69" s="4">
        <v>85</v>
      </c>
      <c r="D69" s="8">
        <v>5.74</v>
      </c>
      <c r="E69" s="4">
        <v>83</v>
      </c>
      <c r="F69" s="8">
        <v>7.84</v>
      </c>
      <c r="G69" s="4">
        <v>2</v>
      </c>
      <c r="H69" s="8">
        <v>0.5</v>
      </c>
      <c r="I69" s="4">
        <v>0</v>
      </c>
    </row>
    <row r="70" spans="1:9" x14ac:dyDescent="0.2">
      <c r="A70" s="2">
        <v>2</v>
      </c>
      <c r="B70" s="1" t="s">
        <v>112</v>
      </c>
      <c r="C70" s="4">
        <v>61</v>
      </c>
      <c r="D70" s="8">
        <v>4.12</v>
      </c>
      <c r="E70" s="4">
        <v>52</v>
      </c>
      <c r="F70" s="8">
        <v>4.91</v>
      </c>
      <c r="G70" s="4">
        <v>8</v>
      </c>
      <c r="H70" s="8">
        <v>2.0099999999999998</v>
      </c>
      <c r="I70" s="4">
        <v>1</v>
      </c>
    </row>
    <row r="71" spans="1:9" x14ac:dyDescent="0.2">
      <c r="A71" s="2">
        <v>3</v>
      </c>
      <c r="B71" s="1" t="s">
        <v>118</v>
      </c>
      <c r="C71" s="4">
        <v>53</v>
      </c>
      <c r="D71" s="8">
        <v>3.58</v>
      </c>
      <c r="E71" s="4">
        <v>53</v>
      </c>
      <c r="F71" s="8">
        <v>5</v>
      </c>
      <c r="G71" s="4">
        <v>0</v>
      </c>
      <c r="H71" s="8">
        <v>0</v>
      </c>
      <c r="I71" s="4">
        <v>0</v>
      </c>
    </row>
    <row r="72" spans="1:9" x14ac:dyDescent="0.2">
      <c r="A72" s="2">
        <v>4</v>
      </c>
      <c r="B72" s="1" t="s">
        <v>123</v>
      </c>
      <c r="C72" s="4">
        <v>47</v>
      </c>
      <c r="D72" s="8">
        <v>3.17</v>
      </c>
      <c r="E72" s="4">
        <v>45</v>
      </c>
      <c r="F72" s="8">
        <v>4.25</v>
      </c>
      <c r="G72" s="4">
        <v>2</v>
      </c>
      <c r="H72" s="8">
        <v>0.5</v>
      </c>
      <c r="I72" s="4">
        <v>0</v>
      </c>
    </row>
    <row r="73" spans="1:9" x14ac:dyDescent="0.2">
      <c r="A73" s="2">
        <v>5</v>
      </c>
      <c r="B73" s="1" t="s">
        <v>119</v>
      </c>
      <c r="C73" s="4">
        <v>40</v>
      </c>
      <c r="D73" s="8">
        <v>2.7</v>
      </c>
      <c r="E73" s="4">
        <v>39</v>
      </c>
      <c r="F73" s="8">
        <v>3.68</v>
      </c>
      <c r="G73" s="4">
        <v>1</v>
      </c>
      <c r="H73" s="8">
        <v>0.25</v>
      </c>
      <c r="I73" s="4">
        <v>0</v>
      </c>
    </row>
    <row r="74" spans="1:9" x14ac:dyDescent="0.2">
      <c r="A74" s="2">
        <v>6</v>
      </c>
      <c r="B74" s="1" t="s">
        <v>122</v>
      </c>
      <c r="C74" s="4">
        <v>38</v>
      </c>
      <c r="D74" s="8">
        <v>2.57</v>
      </c>
      <c r="E74" s="4">
        <v>34</v>
      </c>
      <c r="F74" s="8">
        <v>3.21</v>
      </c>
      <c r="G74" s="4">
        <v>4</v>
      </c>
      <c r="H74" s="8">
        <v>1</v>
      </c>
      <c r="I74" s="4">
        <v>0</v>
      </c>
    </row>
    <row r="75" spans="1:9" x14ac:dyDescent="0.2">
      <c r="A75" s="2">
        <v>7</v>
      </c>
      <c r="B75" s="1" t="s">
        <v>105</v>
      </c>
      <c r="C75" s="4">
        <v>37</v>
      </c>
      <c r="D75" s="8">
        <v>2.5</v>
      </c>
      <c r="E75" s="4">
        <v>18</v>
      </c>
      <c r="F75" s="8">
        <v>1.7</v>
      </c>
      <c r="G75" s="4">
        <v>19</v>
      </c>
      <c r="H75" s="8">
        <v>4.76</v>
      </c>
      <c r="I75" s="4">
        <v>0</v>
      </c>
    </row>
    <row r="76" spans="1:9" x14ac:dyDescent="0.2">
      <c r="A76" s="2">
        <v>7</v>
      </c>
      <c r="B76" s="1" t="s">
        <v>111</v>
      </c>
      <c r="C76" s="4">
        <v>37</v>
      </c>
      <c r="D76" s="8">
        <v>2.5</v>
      </c>
      <c r="E76" s="4">
        <v>30</v>
      </c>
      <c r="F76" s="8">
        <v>2.83</v>
      </c>
      <c r="G76" s="4">
        <v>7</v>
      </c>
      <c r="H76" s="8">
        <v>1.75</v>
      </c>
      <c r="I76" s="4">
        <v>0</v>
      </c>
    </row>
    <row r="77" spans="1:9" x14ac:dyDescent="0.2">
      <c r="A77" s="2">
        <v>9</v>
      </c>
      <c r="B77" s="1" t="s">
        <v>108</v>
      </c>
      <c r="C77" s="4">
        <v>34</v>
      </c>
      <c r="D77" s="8">
        <v>2.2999999999999998</v>
      </c>
      <c r="E77" s="4">
        <v>26</v>
      </c>
      <c r="F77" s="8">
        <v>2.46</v>
      </c>
      <c r="G77" s="4">
        <v>8</v>
      </c>
      <c r="H77" s="8">
        <v>2.0099999999999998</v>
      </c>
      <c r="I77" s="4">
        <v>0</v>
      </c>
    </row>
    <row r="78" spans="1:9" x14ac:dyDescent="0.2">
      <c r="A78" s="2">
        <v>10</v>
      </c>
      <c r="B78" s="1" t="s">
        <v>116</v>
      </c>
      <c r="C78" s="4">
        <v>29</v>
      </c>
      <c r="D78" s="8">
        <v>1.96</v>
      </c>
      <c r="E78" s="4">
        <v>29</v>
      </c>
      <c r="F78" s="8">
        <v>2.74</v>
      </c>
      <c r="G78" s="4">
        <v>0</v>
      </c>
      <c r="H78" s="8">
        <v>0</v>
      </c>
      <c r="I78" s="4">
        <v>0</v>
      </c>
    </row>
    <row r="79" spans="1:9" x14ac:dyDescent="0.2">
      <c r="A79" s="2">
        <v>10</v>
      </c>
      <c r="B79" s="1" t="s">
        <v>121</v>
      </c>
      <c r="C79" s="4">
        <v>29</v>
      </c>
      <c r="D79" s="8">
        <v>1.96</v>
      </c>
      <c r="E79" s="4">
        <v>27</v>
      </c>
      <c r="F79" s="8">
        <v>2.5499999999999998</v>
      </c>
      <c r="G79" s="4">
        <v>2</v>
      </c>
      <c r="H79" s="8">
        <v>0.5</v>
      </c>
      <c r="I79" s="4">
        <v>0</v>
      </c>
    </row>
    <row r="80" spans="1:9" x14ac:dyDescent="0.2">
      <c r="A80" s="2">
        <v>12</v>
      </c>
      <c r="B80" s="1" t="s">
        <v>131</v>
      </c>
      <c r="C80" s="4">
        <v>28</v>
      </c>
      <c r="D80" s="8">
        <v>1.89</v>
      </c>
      <c r="E80" s="4">
        <v>23</v>
      </c>
      <c r="F80" s="8">
        <v>2.17</v>
      </c>
      <c r="G80" s="4">
        <v>5</v>
      </c>
      <c r="H80" s="8">
        <v>1.25</v>
      </c>
      <c r="I80" s="4">
        <v>0</v>
      </c>
    </row>
    <row r="81" spans="1:9" x14ac:dyDescent="0.2">
      <c r="A81" s="2">
        <v>12</v>
      </c>
      <c r="B81" s="1" t="s">
        <v>113</v>
      </c>
      <c r="C81" s="4">
        <v>28</v>
      </c>
      <c r="D81" s="8">
        <v>1.89</v>
      </c>
      <c r="E81" s="4">
        <v>26</v>
      </c>
      <c r="F81" s="8">
        <v>2.46</v>
      </c>
      <c r="G81" s="4">
        <v>2</v>
      </c>
      <c r="H81" s="8">
        <v>0.5</v>
      </c>
      <c r="I81" s="4">
        <v>0</v>
      </c>
    </row>
    <row r="82" spans="1:9" x14ac:dyDescent="0.2">
      <c r="A82" s="2">
        <v>14</v>
      </c>
      <c r="B82" s="1" t="s">
        <v>107</v>
      </c>
      <c r="C82" s="4">
        <v>27</v>
      </c>
      <c r="D82" s="8">
        <v>1.82</v>
      </c>
      <c r="E82" s="4">
        <v>25</v>
      </c>
      <c r="F82" s="8">
        <v>2.36</v>
      </c>
      <c r="G82" s="4">
        <v>2</v>
      </c>
      <c r="H82" s="8">
        <v>0.5</v>
      </c>
      <c r="I82" s="4">
        <v>0</v>
      </c>
    </row>
    <row r="83" spans="1:9" x14ac:dyDescent="0.2">
      <c r="A83" s="2">
        <v>14</v>
      </c>
      <c r="B83" s="1" t="s">
        <v>124</v>
      </c>
      <c r="C83" s="4">
        <v>27</v>
      </c>
      <c r="D83" s="8">
        <v>1.82</v>
      </c>
      <c r="E83" s="4">
        <v>25</v>
      </c>
      <c r="F83" s="8">
        <v>2.36</v>
      </c>
      <c r="G83" s="4">
        <v>2</v>
      </c>
      <c r="H83" s="8">
        <v>0.5</v>
      </c>
      <c r="I83" s="4">
        <v>0</v>
      </c>
    </row>
    <row r="84" spans="1:9" x14ac:dyDescent="0.2">
      <c r="A84" s="2">
        <v>16</v>
      </c>
      <c r="B84" s="1" t="s">
        <v>114</v>
      </c>
      <c r="C84" s="4">
        <v>26</v>
      </c>
      <c r="D84" s="8">
        <v>1.76</v>
      </c>
      <c r="E84" s="4">
        <v>11</v>
      </c>
      <c r="F84" s="8">
        <v>1.04</v>
      </c>
      <c r="G84" s="4">
        <v>15</v>
      </c>
      <c r="H84" s="8">
        <v>3.76</v>
      </c>
      <c r="I84" s="4">
        <v>0</v>
      </c>
    </row>
    <row r="85" spans="1:9" x14ac:dyDescent="0.2">
      <c r="A85" s="2">
        <v>17</v>
      </c>
      <c r="B85" s="1" t="s">
        <v>132</v>
      </c>
      <c r="C85" s="4">
        <v>22</v>
      </c>
      <c r="D85" s="8">
        <v>1.49</v>
      </c>
      <c r="E85" s="4">
        <v>16</v>
      </c>
      <c r="F85" s="8">
        <v>1.51</v>
      </c>
      <c r="G85" s="4">
        <v>6</v>
      </c>
      <c r="H85" s="8">
        <v>1.5</v>
      </c>
      <c r="I85" s="4">
        <v>0</v>
      </c>
    </row>
    <row r="86" spans="1:9" x14ac:dyDescent="0.2">
      <c r="A86" s="2">
        <v>17</v>
      </c>
      <c r="B86" s="1" t="s">
        <v>109</v>
      </c>
      <c r="C86" s="4">
        <v>22</v>
      </c>
      <c r="D86" s="8">
        <v>1.49</v>
      </c>
      <c r="E86" s="4">
        <v>14</v>
      </c>
      <c r="F86" s="8">
        <v>1.32</v>
      </c>
      <c r="G86" s="4">
        <v>8</v>
      </c>
      <c r="H86" s="8">
        <v>2.0099999999999998</v>
      </c>
      <c r="I86" s="4">
        <v>0</v>
      </c>
    </row>
    <row r="87" spans="1:9" x14ac:dyDescent="0.2">
      <c r="A87" s="2">
        <v>19</v>
      </c>
      <c r="B87" s="1" t="s">
        <v>106</v>
      </c>
      <c r="C87" s="4">
        <v>20</v>
      </c>
      <c r="D87" s="8">
        <v>1.35</v>
      </c>
      <c r="E87" s="4">
        <v>17</v>
      </c>
      <c r="F87" s="8">
        <v>1.61</v>
      </c>
      <c r="G87" s="4">
        <v>3</v>
      </c>
      <c r="H87" s="8">
        <v>0.75</v>
      </c>
      <c r="I87" s="4">
        <v>0</v>
      </c>
    </row>
    <row r="88" spans="1:9" x14ac:dyDescent="0.2">
      <c r="A88" s="2">
        <v>20</v>
      </c>
      <c r="B88" s="1" t="s">
        <v>115</v>
      </c>
      <c r="C88" s="4">
        <v>19</v>
      </c>
      <c r="D88" s="8">
        <v>1.28</v>
      </c>
      <c r="E88" s="4">
        <v>18</v>
      </c>
      <c r="F88" s="8">
        <v>1.7</v>
      </c>
      <c r="G88" s="4">
        <v>1</v>
      </c>
      <c r="H88" s="8">
        <v>0.25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112</v>
      </c>
      <c r="C91" s="4">
        <v>77</v>
      </c>
      <c r="D91" s="8">
        <v>7.53</v>
      </c>
      <c r="E91" s="4">
        <v>67</v>
      </c>
      <c r="F91" s="8">
        <v>8.61</v>
      </c>
      <c r="G91" s="4">
        <v>10</v>
      </c>
      <c r="H91" s="8">
        <v>4.37</v>
      </c>
      <c r="I91" s="4">
        <v>0</v>
      </c>
    </row>
    <row r="92" spans="1:9" x14ac:dyDescent="0.2">
      <c r="A92" s="2">
        <v>2</v>
      </c>
      <c r="B92" s="1" t="s">
        <v>113</v>
      </c>
      <c r="C92" s="4">
        <v>62</v>
      </c>
      <c r="D92" s="8">
        <v>6.06</v>
      </c>
      <c r="E92" s="4">
        <v>58</v>
      </c>
      <c r="F92" s="8">
        <v>7.46</v>
      </c>
      <c r="G92" s="4">
        <v>4</v>
      </c>
      <c r="H92" s="8">
        <v>1.75</v>
      </c>
      <c r="I92" s="4">
        <v>0</v>
      </c>
    </row>
    <row r="93" spans="1:9" x14ac:dyDescent="0.2">
      <c r="A93" s="2">
        <v>3</v>
      </c>
      <c r="B93" s="1" t="s">
        <v>120</v>
      </c>
      <c r="C93" s="4">
        <v>46</v>
      </c>
      <c r="D93" s="8">
        <v>4.5</v>
      </c>
      <c r="E93" s="4">
        <v>44</v>
      </c>
      <c r="F93" s="8">
        <v>5.66</v>
      </c>
      <c r="G93" s="4">
        <v>2</v>
      </c>
      <c r="H93" s="8">
        <v>0.87</v>
      </c>
      <c r="I93" s="4">
        <v>0</v>
      </c>
    </row>
    <row r="94" spans="1:9" x14ac:dyDescent="0.2">
      <c r="A94" s="2">
        <v>4</v>
      </c>
      <c r="B94" s="1" t="s">
        <v>119</v>
      </c>
      <c r="C94" s="4">
        <v>32</v>
      </c>
      <c r="D94" s="8">
        <v>3.13</v>
      </c>
      <c r="E94" s="4">
        <v>32</v>
      </c>
      <c r="F94" s="8">
        <v>4.1100000000000003</v>
      </c>
      <c r="G94" s="4">
        <v>0</v>
      </c>
      <c r="H94" s="8">
        <v>0</v>
      </c>
      <c r="I94" s="4">
        <v>0</v>
      </c>
    </row>
    <row r="95" spans="1:9" x14ac:dyDescent="0.2">
      <c r="A95" s="2">
        <v>5</v>
      </c>
      <c r="B95" s="1" t="s">
        <v>107</v>
      </c>
      <c r="C95" s="4">
        <v>30</v>
      </c>
      <c r="D95" s="8">
        <v>2.93</v>
      </c>
      <c r="E95" s="4">
        <v>29</v>
      </c>
      <c r="F95" s="8">
        <v>3.73</v>
      </c>
      <c r="G95" s="4">
        <v>1</v>
      </c>
      <c r="H95" s="8">
        <v>0.44</v>
      </c>
      <c r="I95" s="4">
        <v>0</v>
      </c>
    </row>
    <row r="96" spans="1:9" x14ac:dyDescent="0.2">
      <c r="A96" s="2">
        <v>5</v>
      </c>
      <c r="B96" s="1" t="s">
        <v>111</v>
      </c>
      <c r="C96" s="4">
        <v>30</v>
      </c>
      <c r="D96" s="8">
        <v>2.93</v>
      </c>
      <c r="E96" s="4">
        <v>24</v>
      </c>
      <c r="F96" s="8">
        <v>3.08</v>
      </c>
      <c r="G96" s="4">
        <v>6</v>
      </c>
      <c r="H96" s="8">
        <v>2.62</v>
      </c>
      <c r="I96" s="4">
        <v>0</v>
      </c>
    </row>
    <row r="97" spans="1:9" x14ac:dyDescent="0.2">
      <c r="A97" s="2">
        <v>7</v>
      </c>
      <c r="B97" s="1" t="s">
        <v>105</v>
      </c>
      <c r="C97" s="4">
        <v>29</v>
      </c>
      <c r="D97" s="8">
        <v>2.83</v>
      </c>
      <c r="E97" s="4">
        <v>15</v>
      </c>
      <c r="F97" s="8">
        <v>1.93</v>
      </c>
      <c r="G97" s="4">
        <v>14</v>
      </c>
      <c r="H97" s="8">
        <v>6.11</v>
      </c>
      <c r="I97" s="4">
        <v>0</v>
      </c>
    </row>
    <row r="98" spans="1:9" x14ac:dyDescent="0.2">
      <c r="A98" s="2">
        <v>8</v>
      </c>
      <c r="B98" s="1" t="s">
        <v>106</v>
      </c>
      <c r="C98" s="4">
        <v>22</v>
      </c>
      <c r="D98" s="8">
        <v>2.15</v>
      </c>
      <c r="E98" s="4">
        <v>12</v>
      </c>
      <c r="F98" s="8">
        <v>1.54</v>
      </c>
      <c r="G98" s="4">
        <v>10</v>
      </c>
      <c r="H98" s="8">
        <v>4.37</v>
      </c>
      <c r="I98" s="4">
        <v>0</v>
      </c>
    </row>
    <row r="99" spans="1:9" x14ac:dyDescent="0.2">
      <c r="A99" s="2">
        <v>8</v>
      </c>
      <c r="B99" s="1" t="s">
        <v>118</v>
      </c>
      <c r="C99" s="4">
        <v>22</v>
      </c>
      <c r="D99" s="8">
        <v>2.15</v>
      </c>
      <c r="E99" s="4">
        <v>21</v>
      </c>
      <c r="F99" s="8">
        <v>2.7</v>
      </c>
      <c r="G99" s="4">
        <v>1</v>
      </c>
      <c r="H99" s="8">
        <v>0.44</v>
      </c>
      <c r="I99" s="4">
        <v>0</v>
      </c>
    </row>
    <row r="100" spans="1:9" x14ac:dyDescent="0.2">
      <c r="A100" s="2">
        <v>10</v>
      </c>
      <c r="B100" s="1" t="s">
        <v>110</v>
      </c>
      <c r="C100" s="4">
        <v>20</v>
      </c>
      <c r="D100" s="8">
        <v>1.96</v>
      </c>
      <c r="E100" s="4">
        <v>16</v>
      </c>
      <c r="F100" s="8">
        <v>2.06</v>
      </c>
      <c r="G100" s="4">
        <v>4</v>
      </c>
      <c r="H100" s="8">
        <v>1.75</v>
      </c>
      <c r="I100" s="4">
        <v>0</v>
      </c>
    </row>
    <row r="101" spans="1:9" x14ac:dyDescent="0.2">
      <c r="A101" s="2">
        <v>11</v>
      </c>
      <c r="B101" s="1" t="s">
        <v>121</v>
      </c>
      <c r="C101" s="4">
        <v>19</v>
      </c>
      <c r="D101" s="8">
        <v>1.86</v>
      </c>
      <c r="E101" s="4">
        <v>18</v>
      </c>
      <c r="F101" s="8">
        <v>2.31</v>
      </c>
      <c r="G101" s="4">
        <v>1</v>
      </c>
      <c r="H101" s="8">
        <v>0.44</v>
      </c>
      <c r="I101" s="4">
        <v>0</v>
      </c>
    </row>
    <row r="102" spans="1:9" x14ac:dyDescent="0.2">
      <c r="A102" s="2">
        <v>11</v>
      </c>
      <c r="B102" s="1" t="s">
        <v>123</v>
      </c>
      <c r="C102" s="4">
        <v>19</v>
      </c>
      <c r="D102" s="8">
        <v>1.86</v>
      </c>
      <c r="E102" s="4">
        <v>17</v>
      </c>
      <c r="F102" s="8">
        <v>2.19</v>
      </c>
      <c r="G102" s="4">
        <v>2</v>
      </c>
      <c r="H102" s="8">
        <v>0.87</v>
      </c>
      <c r="I102" s="4">
        <v>0</v>
      </c>
    </row>
    <row r="103" spans="1:9" x14ac:dyDescent="0.2">
      <c r="A103" s="2">
        <v>13</v>
      </c>
      <c r="B103" s="1" t="s">
        <v>135</v>
      </c>
      <c r="C103" s="4">
        <v>18</v>
      </c>
      <c r="D103" s="8">
        <v>1.76</v>
      </c>
      <c r="E103" s="4">
        <v>18</v>
      </c>
      <c r="F103" s="8">
        <v>2.31</v>
      </c>
      <c r="G103" s="4">
        <v>0</v>
      </c>
      <c r="H103" s="8">
        <v>0</v>
      </c>
      <c r="I103" s="4">
        <v>0</v>
      </c>
    </row>
    <row r="104" spans="1:9" x14ac:dyDescent="0.2">
      <c r="A104" s="2">
        <v>14</v>
      </c>
      <c r="B104" s="1" t="s">
        <v>130</v>
      </c>
      <c r="C104" s="4">
        <v>17</v>
      </c>
      <c r="D104" s="8">
        <v>1.66</v>
      </c>
      <c r="E104" s="4">
        <v>13</v>
      </c>
      <c r="F104" s="8">
        <v>1.67</v>
      </c>
      <c r="G104" s="4">
        <v>4</v>
      </c>
      <c r="H104" s="8">
        <v>1.75</v>
      </c>
      <c r="I104" s="4">
        <v>0</v>
      </c>
    </row>
    <row r="105" spans="1:9" x14ac:dyDescent="0.2">
      <c r="A105" s="2">
        <v>14</v>
      </c>
      <c r="B105" s="1" t="s">
        <v>122</v>
      </c>
      <c r="C105" s="4">
        <v>17</v>
      </c>
      <c r="D105" s="8">
        <v>1.66</v>
      </c>
      <c r="E105" s="4">
        <v>13</v>
      </c>
      <c r="F105" s="8">
        <v>1.67</v>
      </c>
      <c r="G105" s="4">
        <v>4</v>
      </c>
      <c r="H105" s="8">
        <v>1.75</v>
      </c>
      <c r="I105" s="4">
        <v>0</v>
      </c>
    </row>
    <row r="106" spans="1:9" x14ac:dyDescent="0.2">
      <c r="A106" s="2">
        <v>14</v>
      </c>
      <c r="B106" s="1" t="s">
        <v>124</v>
      </c>
      <c r="C106" s="4">
        <v>17</v>
      </c>
      <c r="D106" s="8">
        <v>1.66</v>
      </c>
      <c r="E106" s="4">
        <v>16</v>
      </c>
      <c r="F106" s="8">
        <v>2.06</v>
      </c>
      <c r="G106" s="4">
        <v>1</v>
      </c>
      <c r="H106" s="8">
        <v>0.44</v>
      </c>
      <c r="I106" s="4">
        <v>0</v>
      </c>
    </row>
    <row r="107" spans="1:9" x14ac:dyDescent="0.2">
      <c r="A107" s="2">
        <v>17</v>
      </c>
      <c r="B107" s="1" t="s">
        <v>133</v>
      </c>
      <c r="C107" s="4">
        <v>15</v>
      </c>
      <c r="D107" s="8">
        <v>1.47</v>
      </c>
      <c r="E107" s="4">
        <v>3</v>
      </c>
      <c r="F107" s="8">
        <v>0.39</v>
      </c>
      <c r="G107" s="4">
        <v>12</v>
      </c>
      <c r="H107" s="8">
        <v>5.24</v>
      </c>
      <c r="I107" s="4">
        <v>0</v>
      </c>
    </row>
    <row r="108" spans="1:9" x14ac:dyDescent="0.2">
      <c r="A108" s="2">
        <v>17</v>
      </c>
      <c r="B108" s="1" t="s">
        <v>109</v>
      </c>
      <c r="C108" s="4">
        <v>15</v>
      </c>
      <c r="D108" s="8">
        <v>1.47</v>
      </c>
      <c r="E108" s="4">
        <v>12</v>
      </c>
      <c r="F108" s="8">
        <v>1.54</v>
      </c>
      <c r="G108" s="4">
        <v>3</v>
      </c>
      <c r="H108" s="8">
        <v>1.31</v>
      </c>
      <c r="I108" s="4">
        <v>0</v>
      </c>
    </row>
    <row r="109" spans="1:9" x14ac:dyDescent="0.2">
      <c r="A109" s="2">
        <v>19</v>
      </c>
      <c r="B109" s="1" t="s">
        <v>134</v>
      </c>
      <c r="C109" s="4">
        <v>14</v>
      </c>
      <c r="D109" s="8">
        <v>1.37</v>
      </c>
      <c r="E109" s="4">
        <v>12</v>
      </c>
      <c r="F109" s="8">
        <v>1.54</v>
      </c>
      <c r="G109" s="4">
        <v>2</v>
      </c>
      <c r="H109" s="8">
        <v>0.87</v>
      </c>
      <c r="I109" s="4">
        <v>0</v>
      </c>
    </row>
    <row r="110" spans="1:9" x14ac:dyDescent="0.2">
      <c r="A110" s="2">
        <v>19</v>
      </c>
      <c r="B110" s="1" t="s">
        <v>108</v>
      </c>
      <c r="C110" s="4">
        <v>14</v>
      </c>
      <c r="D110" s="8">
        <v>1.37</v>
      </c>
      <c r="E110" s="4">
        <v>11</v>
      </c>
      <c r="F110" s="8">
        <v>1.41</v>
      </c>
      <c r="G110" s="4">
        <v>3</v>
      </c>
      <c r="H110" s="8">
        <v>1.31</v>
      </c>
      <c r="I110" s="4">
        <v>0</v>
      </c>
    </row>
    <row r="111" spans="1:9" x14ac:dyDescent="0.2">
      <c r="A111" s="2">
        <v>19</v>
      </c>
      <c r="B111" s="1" t="s">
        <v>117</v>
      </c>
      <c r="C111" s="4">
        <v>14</v>
      </c>
      <c r="D111" s="8">
        <v>1.37</v>
      </c>
      <c r="E111" s="4">
        <v>14</v>
      </c>
      <c r="F111" s="8">
        <v>1.8</v>
      </c>
      <c r="G111" s="4">
        <v>0</v>
      </c>
      <c r="H111" s="8">
        <v>0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120</v>
      </c>
      <c r="C114" s="4">
        <v>56</v>
      </c>
      <c r="D114" s="8">
        <v>5.09</v>
      </c>
      <c r="E114" s="4">
        <v>55</v>
      </c>
      <c r="F114" s="8">
        <v>6.93</v>
      </c>
      <c r="G114" s="4">
        <v>1</v>
      </c>
      <c r="H114" s="8">
        <v>0.34</v>
      </c>
      <c r="I114" s="4">
        <v>0</v>
      </c>
    </row>
    <row r="115" spans="1:9" x14ac:dyDescent="0.2">
      <c r="A115" s="2">
        <v>2</v>
      </c>
      <c r="B115" s="1" t="s">
        <v>111</v>
      </c>
      <c r="C115" s="4">
        <v>46</v>
      </c>
      <c r="D115" s="8">
        <v>4.18</v>
      </c>
      <c r="E115" s="4">
        <v>38</v>
      </c>
      <c r="F115" s="8">
        <v>4.79</v>
      </c>
      <c r="G115" s="4">
        <v>8</v>
      </c>
      <c r="H115" s="8">
        <v>2.74</v>
      </c>
      <c r="I115" s="4">
        <v>0</v>
      </c>
    </row>
    <row r="116" spans="1:9" x14ac:dyDescent="0.2">
      <c r="A116" s="2">
        <v>3</v>
      </c>
      <c r="B116" s="1" t="s">
        <v>118</v>
      </c>
      <c r="C116" s="4">
        <v>45</v>
      </c>
      <c r="D116" s="8">
        <v>4.09</v>
      </c>
      <c r="E116" s="4">
        <v>42</v>
      </c>
      <c r="F116" s="8">
        <v>5.29</v>
      </c>
      <c r="G116" s="4">
        <v>3</v>
      </c>
      <c r="H116" s="8">
        <v>1.03</v>
      </c>
      <c r="I116" s="4">
        <v>0</v>
      </c>
    </row>
    <row r="117" spans="1:9" x14ac:dyDescent="0.2">
      <c r="A117" s="2">
        <v>4</v>
      </c>
      <c r="B117" s="1" t="s">
        <v>112</v>
      </c>
      <c r="C117" s="4">
        <v>34</v>
      </c>
      <c r="D117" s="8">
        <v>3.09</v>
      </c>
      <c r="E117" s="4">
        <v>28</v>
      </c>
      <c r="F117" s="8">
        <v>3.53</v>
      </c>
      <c r="G117" s="4">
        <v>6</v>
      </c>
      <c r="H117" s="8">
        <v>2.0499999999999998</v>
      </c>
      <c r="I117" s="4">
        <v>0</v>
      </c>
    </row>
    <row r="118" spans="1:9" x14ac:dyDescent="0.2">
      <c r="A118" s="2">
        <v>5</v>
      </c>
      <c r="B118" s="1" t="s">
        <v>116</v>
      </c>
      <c r="C118" s="4">
        <v>33</v>
      </c>
      <c r="D118" s="8">
        <v>3</v>
      </c>
      <c r="E118" s="4">
        <v>32</v>
      </c>
      <c r="F118" s="8">
        <v>4.03</v>
      </c>
      <c r="G118" s="4">
        <v>1</v>
      </c>
      <c r="H118" s="8">
        <v>0.34</v>
      </c>
      <c r="I118" s="4">
        <v>0</v>
      </c>
    </row>
    <row r="119" spans="1:9" x14ac:dyDescent="0.2">
      <c r="A119" s="2">
        <v>6</v>
      </c>
      <c r="B119" s="1" t="s">
        <v>119</v>
      </c>
      <c r="C119" s="4">
        <v>31</v>
      </c>
      <c r="D119" s="8">
        <v>2.82</v>
      </c>
      <c r="E119" s="4">
        <v>29</v>
      </c>
      <c r="F119" s="8">
        <v>3.65</v>
      </c>
      <c r="G119" s="4">
        <v>2</v>
      </c>
      <c r="H119" s="8">
        <v>0.68</v>
      </c>
      <c r="I119" s="4">
        <v>0</v>
      </c>
    </row>
    <row r="120" spans="1:9" x14ac:dyDescent="0.2">
      <c r="A120" s="2">
        <v>7</v>
      </c>
      <c r="B120" s="1" t="s">
        <v>117</v>
      </c>
      <c r="C120" s="4">
        <v>27</v>
      </c>
      <c r="D120" s="8">
        <v>2.4500000000000002</v>
      </c>
      <c r="E120" s="4">
        <v>27</v>
      </c>
      <c r="F120" s="8">
        <v>3.4</v>
      </c>
      <c r="G120" s="4">
        <v>0</v>
      </c>
      <c r="H120" s="8">
        <v>0</v>
      </c>
      <c r="I120" s="4">
        <v>0</v>
      </c>
    </row>
    <row r="121" spans="1:9" x14ac:dyDescent="0.2">
      <c r="A121" s="2">
        <v>8</v>
      </c>
      <c r="B121" s="1" t="s">
        <v>113</v>
      </c>
      <c r="C121" s="4">
        <v>26</v>
      </c>
      <c r="D121" s="8">
        <v>2.36</v>
      </c>
      <c r="E121" s="4">
        <v>25</v>
      </c>
      <c r="F121" s="8">
        <v>3.15</v>
      </c>
      <c r="G121" s="4">
        <v>1</v>
      </c>
      <c r="H121" s="8">
        <v>0.34</v>
      </c>
      <c r="I121" s="4">
        <v>0</v>
      </c>
    </row>
    <row r="122" spans="1:9" x14ac:dyDescent="0.2">
      <c r="A122" s="2">
        <v>8</v>
      </c>
      <c r="B122" s="1" t="s">
        <v>123</v>
      </c>
      <c r="C122" s="4">
        <v>26</v>
      </c>
      <c r="D122" s="8">
        <v>2.36</v>
      </c>
      <c r="E122" s="4">
        <v>25</v>
      </c>
      <c r="F122" s="8">
        <v>3.15</v>
      </c>
      <c r="G122" s="4">
        <v>1</v>
      </c>
      <c r="H122" s="8">
        <v>0.34</v>
      </c>
      <c r="I122" s="4">
        <v>0</v>
      </c>
    </row>
    <row r="123" spans="1:9" x14ac:dyDescent="0.2">
      <c r="A123" s="2">
        <v>10</v>
      </c>
      <c r="B123" s="1" t="s">
        <v>108</v>
      </c>
      <c r="C123" s="4">
        <v>24</v>
      </c>
      <c r="D123" s="8">
        <v>2.1800000000000002</v>
      </c>
      <c r="E123" s="4">
        <v>22</v>
      </c>
      <c r="F123" s="8">
        <v>2.77</v>
      </c>
      <c r="G123" s="4">
        <v>2</v>
      </c>
      <c r="H123" s="8">
        <v>0.68</v>
      </c>
      <c r="I123" s="4">
        <v>0</v>
      </c>
    </row>
    <row r="124" spans="1:9" x14ac:dyDescent="0.2">
      <c r="A124" s="2">
        <v>11</v>
      </c>
      <c r="B124" s="1" t="s">
        <v>105</v>
      </c>
      <c r="C124" s="4">
        <v>23</v>
      </c>
      <c r="D124" s="8">
        <v>2.09</v>
      </c>
      <c r="E124" s="4">
        <v>10</v>
      </c>
      <c r="F124" s="8">
        <v>1.26</v>
      </c>
      <c r="G124" s="4">
        <v>13</v>
      </c>
      <c r="H124" s="8">
        <v>4.45</v>
      </c>
      <c r="I124" s="4">
        <v>0</v>
      </c>
    </row>
    <row r="125" spans="1:9" x14ac:dyDescent="0.2">
      <c r="A125" s="2">
        <v>11</v>
      </c>
      <c r="B125" s="1" t="s">
        <v>115</v>
      </c>
      <c r="C125" s="4">
        <v>23</v>
      </c>
      <c r="D125" s="8">
        <v>2.09</v>
      </c>
      <c r="E125" s="4">
        <v>21</v>
      </c>
      <c r="F125" s="8">
        <v>2.64</v>
      </c>
      <c r="G125" s="4">
        <v>2</v>
      </c>
      <c r="H125" s="8">
        <v>0.68</v>
      </c>
      <c r="I125" s="4">
        <v>0</v>
      </c>
    </row>
    <row r="126" spans="1:9" x14ac:dyDescent="0.2">
      <c r="A126" s="2">
        <v>13</v>
      </c>
      <c r="B126" s="1" t="s">
        <v>122</v>
      </c>
      <c r="C126" s="4">
        <v>21</v>
      </c>
      <c r="D126" s="8">
        <v>1.91</v>
      </c>
      <c r="E126" s="4">
        <v>16</v>
      </c>
      <c r="F126" s="8">
        <v>2.02</v>
      </c>
      <c r="G126" s="4">
        <v>4</v>
      </c>
      <c r="H126" s="8">
        <v>1.37</v>
      </c>
      <c r="I126" s="4">
        <v>1</v>
      </c>
    </row>
    <row r="127" spans="1:9" x14ac:dyDescent="0.2">
      <c r="A127" s="2">
        <v>14</v>
      </c>
      <c r="B127" s="1" t="s">
        <v>135</v>
      </c>
      <c r="C127" s="4">
        <v>20</v>
      </c>
      <c r="D127" s="8">
        <v>1.82</v>
      </c>
      <c r="E127" s="4">
        <v>17</v>
      </c>
      <c r="F127" s="8">
        <v>2.14</v>
      </c>
      <c r="G127" s="4">
        <v>3</v>
      </c>
      <c r="H127" s="8">
        <v>1.03</v>
      </c>
      <c r="I127" s="4">
        <v>0</v>
      </c>
    </row>
    <row r="128" spans="1:9" x14ac:dyDescent="0.2">
      <c r="A128" s="2">
        <v>14</v>
      </c>
      <c r="B128" s="1" t="s">
        <v>107</v>
      </c>
      <c r="C128" s="4">
        <v>20</v>
      </c>
      <c r="D128" s="8">
        <v>1.82</v>
      </c>
      <c r="E128" s="4">
        <v>17</v>
      </c>
      <c r="F128" s="8">
        <v>2.14</v>
      </c>
      <c r="G128" s="4">
        <v>3</v>
      </c>
      <c r="H128" s="8">
        <v>1.03</v>
      </c>
      <c r="I128" s="4">
        <v>0</v>
      </c>
    </row>
    <row r="129" spans="1:9" x14ac:dyDescent="0.2">
      <c r="A129" s="2">
        <v>16</v>
      </c>
      <c r="B129" s="1" t="s">
        <v>109</v>
      </c>
      <c r="C129" s="4">
        <v>19</v>
      </c>
      <c r="D129" s="8">
        <v>1.73</v>
      </c>
      <c r="E129" s="4">
        <v>13</v>
      </c>
      <c r="F129" s="8">
        <v>1.64</v>
      </c>
      <c r="G129" s="4">
        <v>6</v>
      </c>
      <c r="H129" s="8">
        <v>2.0499999999999998</v>
      </c>
      <c r="I129" s="4">
        <v>0</v>
      </c>
    </row>
    <row r="130" spans="1:9" x14ac:dyDescent="0.2">
      <c r="A130" s="2">
        <v>16</v>
      </c>
      <c r="B130" s="1" t="s">
        <v>121</v>
      </c>
      <c r="C130" s="4">
        <v>19</v>
      </c>
      <c r="D130" s="8">
        <v>1.73</v>
      </c>
      <c r="E130" s="4">
        <v>17</v>
      </c>
      <c r="F130" s="8">
        <v>2.14</v>
      </c>
      <c r="G130" s="4">
        <v>2</v>
      </c>
      <c r="H130" s="8">
        <v>0.68</v>
      </c>
      <c r="I130" s="4">
        <v>0</v>
      </c>
    </row>
    <row r="131" spans="1:9" x14ac:dyDescent="0.2">
      <c r="A131" s="2">
        <v>18</v>
      </c>
      <c r="B131" s="1" t="s">
        <v>136</v>
      </c>
      <c r="C131" s="4">
        <v>18</v>
      </c>
      <c r="D131" s="8">
        <v>1.64</v>
      </c>
      <c r="E131" s="4">
        <v>17</v>
      </c>
      <c r="F131" s="8">
        <v>2.14</v>
      </c>
      <c r="G131" s="4">
        <v>1</v>
      </c>
      <c r="H131" s="8">
        <v>0.34</v>
      </c>
      <c r="I131" s="4">
        <v>0</v>
      </c>
    </row>
    <row r="132" spans="1:9" x14ac:dyDescent="0.2">
      <c r="A132" s="2">
        <v>18</v>
      </c>
      <c r="B132" s="1" t="s">
        <v>114</v>
      </c>
      <c r="C132" s="4">
        <v>18</v>
      </c>
      <c r="D132" s="8">
        <v>1.64</v>
      </c>
      <c r="E132" s="4">
        <v>10</v>
      </c>
      <c r="F132" s="8">
        <v>1.26</v>
      </c>
      <c r="G132" s="4">
        <v>8</v>
      </c>
      <c r="H132" s="8">
        <v>2.74</v>
      </c>
      <c r="I132" s="4">
        <v>0</v>
      </c>
    </row>
    <row r="133" spans="1:9" x14ac:dyDescent="0.2">
      <c r="A133" s="2">
        <v>20</v>
      </c>
      <c r="B133" s="1" t="s">
        <v>130</v>
      </c>
      <c r="C133" s="4">
        <v>16</v>
      </c>
      <c r="D133" s="8">
        <v>1.45</v>
      </c>
      <c r="E133" s="4">
        <v>12</v>
      </c>
      <c r="F133" s="8">
        <v>1.51</v>
      </c>
      <c r="G133" s="4">
        <v>4</v>
      </c>
      <c r="H133" s="8">
        <v>1.37</v>
      </c>
      <c r="I133" s="4">
        <v>0</v>
      </c>
    </row>
    <row r="134" spans="1:9" x14ac:dyDescent="0.2">
      <c r="A134" s="2">
        <v>20</v>
      </c>
      <c r="B134" s="1" t="s">
        <v>110</v>
      </c>
      <c r="C134" s="4">
        <v>16</v>
      </c>
      <c r="D134" s="8">
        <v>1.45</v>
      </c>
      <c r="E134" s="4">
        <v>5</v>
      </c>
      <c r="F134" s="8">
        <v>0.63</v>
      </c>
      <c r="G134" s="4">
        <v>11</v>
      </c>
      <c r="H134" s="8">
        <v>3.77</v>
      </c>
      <c r="I134" s="4">
        <v>0</v>
      </c>
    </row>
    <row r="135" spans="1:9" x14ac:dyDescent="0.2">
      <c r="A135" s="2">
        <v>20</v>
      </c>
      <c r="B135" s="1" t="s">
        <v>124</v>
      </c>
      <c r="C135" s="4">
        <v>16</v>
      </c>
      <c r="D135" s="8">
        <v>1.45</v>
      </c>
      <c r="E135" s="4">
        <v>14</v>
      </c>
      <c r="F135" s="8">
        <v>1.76</v>
      </c>
      <c r="G135" s="4">
        <v>2</v>
      </c>
      <c r="H135" s="8">
        <v>0.68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120</v>
      </c>
      <c r="C138" s="4">
        <v>168</v>
      </c>
      <c r="D138" s="8">
        <v>5.66</v>
      </c>
      <c r="E138" s="4">
        <v>162</v>
      </c>
      <c r="F138" s="8">
        <v>7.94</v>
      </c>
      <c r="G138" s="4">
        <v>6</v>
      </c>
      <c r="H138" s="8">
        <v>0.68</v>
      </c>
      <c r="I138" s="4">
        <v>0</v>
      </c>
    </row>
    <row r="139" spans="1:9" x14ac:dyDescent="0.2">
      <c r="A139" s="2">
        <v>2</v>
      </c>
      <c r="B139" s="1" t="s">
        <v>118</v>
      </c>
      <c r="C139" s="4">
        <v>115</v>
      </c>
      <c r="D139" s="8">
        <v>3.87</v>
      </c>
      <c r="E139" s="4">
        <v>111</v>
      </c>
      <c r="F139" s="8">
        <v>5.44</v>
      </c>
      <c r="G139" s="4">
        <v>4</v>
      </c>
      <c r="H139" s="8">
        <v>0.45</v>
      </c>
      <c r="I139" s="4">
        <v>0</v>
      </c>
    </row>
    <row r="140" spans="1:9" x14ac:dyDescent="0.2">
      <c r="A140" s="2">
        <v>3</v>
      </c>
      <c r="B140" s="1" t="s">
        <v>117</v>
      </c>
      <c r="C140" s="4">
        <v>97</v>
      </c>
      <c r="D140" s="8">
        <v>3.27</v>
      </c>
      <c r="E140" s="4">
        <v>94</v>
      </c>
      <c r="F140" s="8">
        <v>4.6100000000000003</v>
      </c>
      <c r="G140" s="4">
        <v>3</v>
      </c>
      <c r="H140" s="8">
        <v>0.34</v>
      </c>
      <c r="I140" s="4">
        <v>0</v>
      </c>
    </row>
    <row r="141" spans="1:9" x14ac:dyDescent="0.2">
      <c r="A141" s="2">
        <v>4</v>
      </c>
      <c r="B141" s="1" t="s">
        <v>119</v>
      </c>
      <c r="C141" s="4">
        <v>91</v>
      </c>
      <c r="D141" s="8">
        <v>3.07</v>
      </c>
      <c r="E141" s="4">
        <v>90</v>
      </c>
      <c r="F141" s="8">
        <v>4.41</v>
      </c>
      <c r="G141" s="4">
        <v>1</v>
      </c>
      <c r="H141" s="8">
        <v>0.11</v>
      </c>
      <c r="I141" s="4">
        <v>0</v>
      </c>
    </row>
    <row r="142" spans="1:9" x14ac:dyDescent="0.2">
      <c r="A142" s="2">
        <v>5</v>
      </c>
      <c r="B142" s="1" t="s">
        <v>105</v>
      </c>
      <c r="C142" s="4">
        <v>82</v>
      </c>
      <c r="D142" s="8">
        <v>2.76</v>
      </c>
      <c r="E142" s="4">
        <v>28</v>
      </c>
      <c r="F142" s="8">
        <v>1.37</v>
      </c>
      <c r="G142" s="4">
        <v>54</v>
      </c>
      <c r="H142" s="8">
        <v>6.14</v>
      </c>
      <c r="I142" s="4">
        <v>0</v>
      </c>
    </row>
    <row r="143" spans="1:9" x14ac:dyDescent="0.2">
      <c r="A143" s="2">
        <v>6</v>
      </c>
      <c r="B143" s="1" t="s">
        <v>123</v>
      </c>
      <c r="C143" s="4">
        <v>81</v>
      </c>
      <c r="D143" s="8">
        <v>2.73</v>
      </c>
      <c r="E143" s="4">
        <v>79</v>
      </c>
      <c r="F143" s="8">
        <v>3.87</v>
      </c>
      <c r="G143" s="4">
        <v>2</v>
      </c>
      <c r="H143" s="8">
        <v>0.23</v>
      </c>
      <c r="I143" s="4">
        <v>0</v>
      </c>
    </row>
    <row r="144" spans="1:9" x14ac:dyDescent="0.2">
      <c r="A144" s="2">
        <v>7</v>
      </c>
      <c r="B144" s="1" t="s">
        <v>112</v>
      </c>
      <c r="C144" s="4">
        <v>68</v>
      </c>
      <c r="D144" s="8">
        <v>2.29</v>
      </c>
      <c r="E144" s="4">
        <v>42</v>
      </c>
      <c r="F144" s="8">
        <v>2.06</v>
      </c>
      <c r="G144" s="4">
        <v>26</v>
      </c>
      <c r="H144" s="8">
        <v>2.95</v>
      </c>
      <c r="I144" s="4">
        <v>0</v>
      </c>
    </row>
    <row r="145" spans="1:9" x14ac:dyDescent="0.2">
      <c r="A145" s="2">
        <v>8</v>
      </c>
      <c r="B145" s="1" t="s">
        <v>107</v>
      </c>
      <c r="C145" s="4">
        <v>63</v>
      </c>
      <c r="D145" s="8">
        <v>2.12</v>
      </c>
      <c r="E145" s="4">
        <v>47</v>
      </c>
      <c r="F145" s="8">
        <v>2.2999999999999998</v>
      </c>
      <c r="G145" s="4">
        <v>15</v>
      </c>
      <c r="H145" s="8">
        <v>1.7</v>
      </c>
      <c r="I145" s="4">
        <v>1</v>
      </c>
    </row>
    <row r="146" spans="1:9" x14ac:dyDescent="0.2">
      <c r="A146" s="2">
        <v>8</v>
      </c>
      <c r="B146" s="1" t="s">
        <v>108</v>
      </c>
      <c r="C146" s="4">
        <v>63</v>
      </c>
      <c r="D146" s="8">
        <v>2.12</v>
      </c>
      <c r="E146" s="4">
        <v>55</v>
      </c>
      <c r="F146" s="8">
        <v>2.69</v>
      </c>
      <c r="G146" s="4">
        <v>8</v>
      </c>
      <c r="H146" s="8">
        <v>0.91</v>
      </c>
      <c r="I146" s="4">
        <v>0</v>
      </c>
    </row>
    <row r="147" spans="1:9" x14ac:dyDescent="0.2">
      <c r="A147" s="2">
        <v>10</v>
      </c>
      <c r="B147" s="1" t="s">
        <v>111</v>
      </c>
      <c r="C147" s="4">
        <v>59</v>
      </c>
      <c r="D147" s="8">
        <v>1.99</v>
      </c>
      <c r="E147" s="4">
        <v>42</v>
      </c>
      <c r="F147" s="8">
        <v>2.06</v>
      </c>
      <c r="G147" s="4">
        <v>16</v>
      </c>
      <c r="H147" s="8">
        <v>1.82</v>
      </c>
      <c r="I147" s="4">
        <v>1</v>
      </c>
    </row>
    <row r="148" spans="1:9" x14ac:dyDescent="0.2">
      <c r="A148" s="2">
        <v>11</v>
      </c>
      <c r="B148" s="1" t="s">
        <v>116</v>
      </c>
      <c r="C148" s="4">
        <v>58</v>
      </c>
      <c r="D148" s="8">
        <v>1.95</v>
      </c>
      <c r="E148" s="4">
        <v>57</v>
      </c>
      <c r="F148" s="8">
        <v>2.79</v>
      </c>
      <c r="G148" s="4">
        <v>1</v>
      </c>
      <c r="H148" s="8">
        <v>0.11</v>
      </c>
      <c r="I148" s="4">
        <v>0</v>
      </c>
    </row>
    <row r="149" spans="1:9" x14ac:dyDescent="0.2">
      <c r="A149" s="2">
        <v>12</v>
      </c>
      <c r="B149" s="1" t="s">
        <v>115</v>
      </c>
      <c r="C149" s="4">
        <v>57</v>
      </c>
      <c r="D149" s="8">
        <v>1.92</v>
      </c>
      <c r="E149" s="4">
        <v>51</v>
      </c>
      <c r="F149" s="8">
        <v>2.5</v>
      </c>
      <c r="G149" s="4">
        <v>6</v>
      </c>
      <c r="H149" s="8">
        <v>0.68</v>
      </c>
      <c r="I149" s="4">
        <v>0</v>
      </c>
    </row>
    <row r="150" spans="1:9" x14ac:dyDescent="0.2">
      <c r="A150" s="2">
        <v>13</v>
      </c>
      <c r="B150" s="1" t="s">
        <v>137</v>
      </c>
      <c r="C150" s="4">
        <v>53</v>
      </c>
      <c r="D150" s="8">
        <v>1.79</v>
      </c>
      <c r="E150" s="4">
        <v>40</v>
      </c>
      <c r="F150" s="8">
        <v>1.96</v>
      </c>
      <c r="G150" s="4">
        <v>13</v>
      </c>
      <c r="H150" s="8">
        <v>1.48</v>
      </c>
      <c r="I150" s="4">
        <v>0</v>
      </c>
    </row>
    <row r="151" spans="1:9" x14ac:dyDescent="0.2">
      <c r="A151" s="2">
        <v>14</v>
      </c>
      <c r="B151" s="1" t="s">
        <v>135</v>
      </c>
      <c r="C151" s="4">
        <v>48</v>
      </c>
      <c r="D151" s="8">
        <v>1.62</v>
      </c>
      <c r="E151" s="4">
        <v>47</v>
      </c>
      <c r="F151" s="8">
        <v>2.2999999999999998</v>
      </c>
      <c r="G151" s="4">
        <v>1</v>
      </c>
      <c r="H151" s="8">
        <v>0.11</v>
      </c>
      <c r="I151" s="4">
        <v>0</v>
      </c>
    </row>
    <row r="152" spans="1:9" x14ac:dyDescent="0.2">
      <c r="A152" s="2">
        <v>15</v>
      </c>
      <c r="B152" s="1" t="s">
        <v>121</v>
      </c>
      <c r="C152" s="4">
        <v>46</v>
      </c>
      <c r="D152" s="8">
        <v>1.55</v>
      </c>
      <c r="E152" s="4">
        <v>45</v>
      </c>
      <c r="F152" s="8">
        <v>2.2000000000000002</v>
      </c>
      <c r="G152" s="4">
        <v>1</v>
      </c>
      <c r="H152" s="8">
        <v>0.11</v>
      </c>
      <c r="I152" s="4">
        <v>0</v>
      </c>
    </row>
    <row r="153" spans="1:9" x14ac:dyDescent="0.2">
      <c r="A153" s="2">
        <v>16</v>
      </c>
      <c r="B153" s="1" t="s">
        <v>110</v>
      </c>
      <c r="C153" s="4">
        <v>44</v>
      </c>
      <c r="D153" s="8">
        <v>1.48</v>
      </c>
      <c r="E153" s="4">
        <v>15</v>
      </c>
      <c r="F153" s="8">
        <v>0.73</v>
      </c>
      <c r="G153" s="4">
        <v>29</v>
      </c>
      <c r="H153" s="8">
        <v>3.3</v>
      </c>
      <c r="I153" s="4">
        <v>0</v>
      </c>
    </row>
    <row r="154" spans="1:9" x14ac:dyDescent="0.2">
      <c r="A154" s="2">
        <v>17</v>
      </c>
      <c r="B154" s="1" t="s">
        <v>132</v>
      </c>
      <c r="C154" s="4">
        <v>43</v>
      </c>
      <c r="D154" s="8">
        <v>1.45</v>
      </c>
      <c r="E154" s="4">
        <v>29</v>
      </c>
      <c r="F154" s="8">
        <v>1.42</v>
      </c>
      <c r="G154" s="4">
        <v>14</v>
      </c>
      <c r="H154" s="8">
        <v>1.59</v>
      </c>
      <c r="I154" s="4">
        <v>0</v>
      </c>
    </row>
    <row r="155" spans="1:9" x14ac:dyDescent="0.2">
      <c r="A155" s="2">
        <v>18</v>
      </c>
      <c r="B155" s="1" t="s">
        <v>136</v>
      </c>
      <c r="C155" s="4">
        <v>42</v>
      </c>
      <c r="D155" s="8">
        <v>1.41</v>
      </c>
      <c r="E155" s="4">
        <v>40</v>
      </c>
      <c r="F155" s="8">
        <v>1.96</v>
      </c>
      <c r="G155" s="4">
        <v>2</v>
      </c>
      <c r="H155" s="8">
        <v>0.23</v>
      </c>
      <c r="I155" s="4">
        <v>0</v>
      </c>
    </row>
    <row r="156" spans="1:9" x14ac:dyDescent="0.2">
      <c r="A156" s="2">
        <v>19</v>
      </c>
      <c r="B156" s="1" t="s">
        <v>130</v>
      </c>
      <c r="C156" s="4">
        <v>41</v>
      </c>
      <c r="D156" s="8">
        <v>1.38</v>
      </c>
      <c r="E156" s="4">
        <v>30</v>
      </c>
      <c r="F156" s="8">
        <v>1.47</v>
      </c>
      <c r="G156" s="4">
        <v>11</v>
      </c>
      <c r="H156" s="8">
        <v>1.25</v>
      </c>
      <c r="I156" s="4">
        <v>0</v>
      </c>
    </row>
    <row r="157" spans="1:9" x14ac:dyDescent="0.2">
      <c r="A157" s="2">
        <v>19</v>
      </c>
      <c r="B157" s="1" t="s">
        <v>109</v>
      </c>
      <c r="C157" s="4">
        <v>41</v>
      </c>
      <c r="D157" s="8">
        <v>1.38</v>
      </c>
      <c r="E157" s="4">
        <v>23</v>
      </c>
      <c r="F157" s="8">
        <v>1.1299999999999999</v>
      </c>
      <c r="G157" s="4">
        <v>18</v>
      </c>
      <c r="H157" s="8">
        <v>2.0499999999999998</v>
      </c>
      <c r="I157" s="4">
        <v>0</v>
      </c>
    </row>
    <row r="158" spans="1:9" x14ac:dyDescent="0.2">
      <c r="A158" s="2">
        <v>19</v>
      </c>
      <c r="B158" s="1" t="s">
        <v>113</v>
      </c>
      <c r="C158" s="4">
        <v>41</v>
      </c>
      <c r="D158" s="8">
        <v>1.38</v>
      </c>
      <c r="E158" s="4">
        <v>32</v>
      </c>
      <c r="F158" s="8">
        <v>1.57</v>
      </c>
      <c r="G158" s="4">
        <v>9</v>
      </c>
      <c r="H158" s="8">
        <v>1.02</v>
      </c>
      <c r="I158" s="4">
        <v>0</v>
      </c>
    </row>
    <row r="159" spans="1:9" x14ac:dyDescent="0.2">
      <c r="A159" s="2">
        <v>19</v>
      </c>
      <c r="B159" s="1" t="s">
        <v>122</v>
      </c>
      <c r="C159" s="4">
        <v>41</v>
      </c>
      <c r="D159" s="8">
        <v>1.38</v>
      </c>
      <c r="E159" s="4">
        <v>33</v>
      </c>
      <c r="F159" s="8">
        <v>1.62</v>
      </c>
      <c r="G159" s="4">
        <v>8</v>
      </c>
      <c r="H159" s="8">
        <v>0.91</v>
      </c>
      <c r="I159" s="4">
        <v>0</v>
      </c>
    </row>
    <row r="160" spans="1:9" x14ac:dyDescent="0.2">
      <c r="A160" s="2">
        <v>19</v>
      </c>
      <c r="B160" s="1" t="s">
        <v>124</v>
      </c>
      <c r="C160" s="4">
        <v>41</v>
      </c>
      <c r="D160" s="8">
        <v>1.38</v>
      </c>
      <c r="E160" s="4">
        <v>39</v>
      </c>
      <c r="F160" s="8">
        <v>1.91</v>
      </c>
      <c r="G160" s="4">
        <v>2</v>
      </c>
      <c r="H160" s="8">
        <v>0.23</v>
      </c>
      <c r="I160" s="4">
        <v>0</v>
      </c>
    </row>
    <row r="161" spans="1:9" x14ac:dyDescent="0.2">
      <c r="A161" s="1"/>
      <c r="C161" s="4"/>
      <c r="D161" s="8"/>
      <c r="E161" s="4"/>
      <c r="F161" s="8"/>
      <c r="G161" s="4"/>
      <c r="H161" s="8"/>
      <c r="I161" s="4"/>
    </row>
    <row r="162" spans="1:9" x14ac:dyDescent="0.2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2">
      <c r="A163" s="2">
        <v>1</v>
      </c>
      <c r="B163" s="1" t="s">
        <v>120</v>
      </c>
      <c r="C163" s="4">
        <v>88</v>
      </c>
      <c r="D163" s="8">
        <v>5.97</v>
      </c>
      <c r="E163" s="4">
        <v>88</v>
      </c>
      <c r="F163" s="8">
        <v>8.16</v>
      </c>
      <c r="G163" s="4">
        <v>0</v>
      </c>
      <c r="H163" s="8">
        <v>0</v>
      </c>
      <c r="I163" s="4">
        <v>0</v>
      </c>
    </row>
    <row r="164" spans="1:9" x14ac:dyDescent="0.2">
      <c r="A164" s="2">
        <v>2</v>
      </c>
      <c r="B164" s="1" t="s">
        <v>117</v>
      </c>
      <c r="C164" s="4">
        <v>68</v>
      </c>
      <c r="D164" s="8">
        <v>4.6100000000000003</v>
      </c>
      <c r="E164" s="4">
        <v>66</v>
      </c>
      <c r="F164" s="8">
        <v>6.12</v>
      </c>
      <c r="G164" s="4">
        <v>2</v>
      </c>
      <c r="H164" s="8">
        <v>0.53</v>
      </c>
      <c r="I164" s="4">
        <v>0</v>
      </c>
    </row>
    <row r="165" spans="1:9" x14ac:dyDescent="0.2">
      <c r="A165" s="2">
        <v>3</v>
      </c>
      <c r="B165" s="1" t="s">
        <v>112</v>
      </c>
      <c r="C165" s="4">
        <v>54</v>
      </c>
      <c r="D165" s="8">
        <v>3.66</v>
      </c>
      <c r="E165" s="4">
        <v>47</v>
      </c>
      <c r="F165" s="8">
        <v>4.3600000000000003</v>
      </c>
      <c r="G165" s="4">
        <v>7</v>
      </c>
      <c r="H165" s="8">
        <v>1.85</v>
      </c>
      <c r="I165" s="4">
        <v>0</v>
      </c>
    </row>
    <row r="166" spans="1:9" x14ac:dyDescent="0.2">
      <c r="A166" s="2">
        <v>4</v>
      </c>
      <c r="B166" s="1" t="s">
        <v>116</v>
      </c>
      <c r="C166" s="4">
        <v>48</v>
      </c>
      <c r="D166" s="8">
        <v>3.25</v>
      </c>
      <c r="E166" s="4">
        <v>46</v>
      </c>
      <c r="F166" s="8">
        <v>4.2699999999999996</v>
      </c>
      <c r="G166" s="4">
        <v>2</v>
      </c>
      <c r="H166" s="8">
        <v>0.53</v>
      </c>
      <c r="I166" s="4">
        <v>0</v>
      </c>
    </row>
    <row r="167" spans="1:9" x14ac:dyDescent="0.2">
      <c r="A167" s="2">
        <v>5</v>
      </c>
      <c r="B167" s="1" t="s">
        <v>118</v>
      </c>
      <c r="C167" s="4">
        <v>45</v>
      </c>
      <c r="D167" s="8">
        <v>3.05</v>
      </c>
      <c r="E167" s="4">
        <v>44</v>
      </c>
      <c r="F167" s="8">
        <v>4.08</v>
      </c>
      <c r="G167" s="4">
        <v>1</v>
      </c>
      <c r="H167" s="8">
        <v>0.26</v>
      </c>
      <c r="I167" s="4">
        <v>0</v>
      </c>
    </row>
    <row r="168" spans="1:9" x14ac:dyDescent="0.2">
      <c r="A168" s="2">
        <v>5</v>
      </c>
      <c r="B168" s="1" t="s">
        <v>119</v>
      </c>
      <c r="C168" s="4">
        <v>45</v>
      </c>
      <c r="D168" s="8">
        <v>3.05</v>
      </c>
      <c r="E168" s="4">
        <v>45</v>
      </c>
      <c r="F168" s="8">
        <v>4.17</v>
      </c>
      <c r="G168" s="4">
        <v>0</v>
      </c>
      <c r="H168" s="8">
        <v>0</v>
      </c>
      <c r="I168" s="4">
        <v>0</v>
      </c>
    </row>
    <row r="169" spans="1:9" x14ac:dyDescent="0.2">
      <c r="A169" s="2">
        <v>7</v>
      </c>
      <c r="B169" s="1" t="s">
        <v>115</v>
      </c>
      <c r="C169" s="4">
        <v>42</v>
      </c>
      <c r="D169" s="8">
        <v>2.85</v>
      </c>
      <c r="E169" s="4">
        <v>41</v>
      </c>
      <c r="F169" s="8">
        <v>3.8</v>
      </c>
      <c r="G169" s="4">
        <v>1</v>
      </c>
      <c r="H169" s="8">
        <v>0.26</v>
      </c>
      <c r="I169" s="4">
        <v>0</v>
      </c>
    </row>
    <row r="170" spans="1:9" x14ac:dyDescent="0.2">
      <c r="A170" s="2">
        <v>8</v>
      </c>
      <c r="B170" s="1" t="s">
        <v>132</v>
      </c>
      <c r="C170" s="4">
        <v>38</v>
      </c>
      <c r="D170" s="8">
        <v>2.58</v>
      </c>
      <c r="E170" s="4">
        <v>27</v>
      </c>
      <c r="F170" s="8">
        <v>2.5</v>
      </c>
      <c r="G170" s="4">
        <v>11</v>
      </c>
      <c r="H170" s="8">
        <v>2.91</v>
      </c>
      <c r="I170" s="4">
        <v>0</v>
      </c>
    </row>
    <row r="171" spans="1:9" x14ac:dyDescent="0.2">
      <c r="A171" s="2">
        <v>9</v>
      </c>
      <c r="B171" s="1" t="s">
        <v>105</v>
      </c>
      <c r="C171" s="4">
        <v>37</v>
      </c>
      <c r="D171" s="8">
        <v>2.5099999999999998</v>
      </c>
      <c r="E171" s="4">
        <v>7</v>
      </c>
      <c r="F171" s="8">
        <v>0.65</v>
      </c>
      <c r="G171" s="4">
        <v>30</v>
      </c>
      <c r="H171" s="8">
        <v>7.94</v>
      </c>
      <c r="I171" s="4">
        <v>0</v>
      </c>
    </row>
    <row r="172" spans="1:9" x14ac:dyDescent="0.2">
      <c r="A172" s="2">
        <v>10</v>
      </c>
      <c r="B172" s="1" t="s">
        <v>123</v>
      </c>
      <c r="C172" s="4">
        <v>35</v>
      </c>
      <c r="D172" s="8">
        <v>2.37</v>
      </c>
      <c r="E172" s="4">
        <v>32</v>
      </c>
      <c r="F172" s="8">
        <v>2.97</v>
      </c>
      <c r="G172" s="4">
        <v>3</v>
      </c>
      <c r="H172" s="8">
        <v>0.79</v>
      </c>
      <c r="I172" s="4">
        <v>0</v>
      </c>
    </row>
    <row r="173" spans="1:9" x14ac:dyDescent="0.2">
      <c r="A173" s="2">
        <v>11</v>
      </c>
      <c r="B173" s="1" t="s">
        <v>136</v>
      </c>
      <c r="C173" s="4">
        <v>32</v>
      </c>
      <c r="D173" s="8">
        <v>2.17</v>
      </c>
      <c r="E173" s="4">
        <v>29</v>
      </c>
      <c r="F173" s="8">
        <v>2.69</v>
      </c>
      <c r="G173" s="4">
        <v>3</v>
      </c>
      <c r="H173" s="8">
        <v>0.79</v>
      </c>
      <c r="I173" s="4">
        <v>0</v>
      </c>
    </row>
    <row r="174" spans="1:9" x14ac:dyDescent="0.2">
      <c r="A174" s="2">
        <v>11</v>
      </c>
      <c r="B174" s="1" t="s">
        <v>107</v>
      </c>
      <c r="C174" s="4">
        <v>32</v>
      </c>
      <c r="D174" s="8">
        <v>2.17</v>
      </c>
      <c r="E174" s="4">
        <v>22</v>
      </c>
      <c r="F174" s="8">
        <v>2.04</v>
      </c>
      <c r="G174" s="4">
        <v>10</v>
      </c>
      <c r="H174" s="8">
        <v>2.65</v>
      </c>
      <c r="I174" s="4">
        <v>0</v>
      </c>
    </row>
    <row r="175" spans="1:9" x14ac:dyDescent="0.2">
      <c r="A175" s="2">
        <v>11</v>
      </c>
      <c r="B175" s="1" t="s">
        <v>111</v>
      </c>
      <c r="C175" s="4">
        <v>32</v>
      </c>
      <c r="D175" s="8">
        <v>2.17</v>
      </c>
      <c r="E175" s="4">
        <v>27</v>
      </c>
      <c r="F175" s="8">
        <v>2.5</v>
      </c>
      <c r="G175" s="4">
        <v>5</v>
      </c>
      <c r="H175" s="8">
        <v>1.32</v>
      </c>
      <c r="I175" s="4">
        <v>0</v>
      </c>
    </row>
    <row r="176" spans="1:9" x14ac:dyDescent="0.2">
      <c r="A176" s="2">
        <v>14</v>
      </c>
      <c r="B176" s="1" t="s">
        <v>113</v>
      </c>
      <c r="C176" s="4">
        <v>31</v>
      </c>
      <c r="D176" s="8">
        <v>2.1</v>
      </c>
      <c r="E176" s="4">
        <v>26</v>
      </c>
      <c r="F176" s="8">
        <v>2.41</v>
      </c>
      <c r="G176" s="4">
        <v>5</v>
      </c>
      <c r="H176" s="8">
        <v>1.32</v>
      </c>
      <c r="I176" s="4">
        <v>0</v>
      </c>
    </row>
    <row r="177" spans="1:9" x14ac:dyDescent="0.2">
      <c r="A177" s="2">
        <v>15</v>
      </c>
      <c r="B177" s="1" t="s">
        <v>122</v>
      </c>
      <c r="C177" s="4">
        <v>30</v>
      </c>
      <c r="D177" s="8">
        <v>2.0299999999999998</v>
      </c>
      <c r="E177" s="4">
        <v>29</v>
      </c>
      <c r="F177" s="8">
        <v>2.69</v>
      </c>
      <c r="G177" s="4">
        <v>1</v>
      </c>
      <c r="H177" s="8">
        <v>0.26</v>
      </c>
      <c r="I177" s="4">
        <v>0</v>
      </c>
    </row>
    <row r="178" spans="1:9" x14ac:dyDescent="0.2">
      <c r="A178" s="2">
        <v>16</v>
      </c>
      <c r="B178" s="1" t="s">
        <v>108</v>
      </c>
      <c r="C178" s="4">
        <v>25</v>
      </c>
      <c r="D178" s="8">
        <v>1.69</v>
      </c>
      <c r="E178" s="4">
        <v>21</v>
      </c>
      <c r="F178" s="8">
        <v>1.95</v>
      </c>
      <c r="G178" s="4">
        <v>4</v>
      </c>
      <c r="H178" s="8">
        <v>1.06</v>
      </c>
      <c r="I178" s="4">
        <v>0</v>
      </c>
    </row>
    <row r="179" spans="1:9" x14ac:dyDescent="0.2">
      <c r="A179" s="2">
        <v>16</v>
      </c>
      <c r="B179" s="1" t="s">
        <v>130</v>
      </c>
      <c r="C179" s="4">
        <v>25</v>
      </c>
      <c r="D179" s="8">
        <v>1.69</v>
      </c>
      <c r="E179" s="4">
        <v>19</v>
      </c>
      <c r="F179" s="8">
        <v>1.76</v>
      </c>
      <c r="G179" s="4">
        <v>6</v>
      </c>
      <c r="H179" s="8">
        <v>1.59</v>
      </c>
      <c r="I179" s="4">
        <v>0</v>
      </c>
    </row>
    <row r="180" spans="1:9" x14ac:dyDescent="0.2">
      <c r="A180" s="2">
        <v>18</v>
      </c>
      <c r="B180" s="1" t="s">
        <v>137</v>
      </c>
      <c r="C180" s="4">
        <v>22</v>
      </c>
      <c r="D180" s="8">
        <v>1.49</v>
      </c>
      <c r="E180" s="4">
        <v>16</v>
      </c>
      <c r="F180" s="8">
        <v>1.48</v>
      </c>
      <c r="G180" s="4">
        <v>6</v>
      </c>
      <c r="H180" s="8">
        <v>1.59</v>
      </c>
      <c r="I180" s="4">
        <v>0</v>
      </c>
    </row>
    <row r="181" spans="1:9" x14ac:dyDescent="0.2">
      <c r="A181" s="2">
        <v>19</v>
      </c>
      <c r="B181" s="1" t="s">
        <v>124</v>
      </c>
      <c r="C181" s="4">
        <v>20</v>
      </c>
      <c r="D181" s="8">
        <v>1.36</v>
      </c>
      <c r="E181" s="4">
        <v>18</v>
      </c>
      <c r="F181" s="8">
        <v>1.67</v>
      </c>
      <c r="G181" s="4">
        <v>2</v>
      </c>
      <c r="H181" s="8">
        <v>0.53</v>
      </c>
      <c r="I181" s="4">
        <v>0</v>
      </c>
    </row>
    <row r="182" spans="1:9" x14ac:dyDescent="0.2">
      <c r="A182" s="2">
        <v>20</v>
      </c>
      <c r="B182" s="1" t="s">
        <v>121</v>
      </c>
      <c r="C182" s="4">
        <v>19</v>
      </c>
      <c r="D182" s="8">
        <v>1.29</v>
      </c>
      <c r="E182" s="4">
        <v>18</v>
      </c>
      <c r="F182" s="8">
        <v>1.67</v>
      </c>
      <c r="G182" s="4">
        <v>1</v>
      </c>
      <c r="H182" s="8">
        <v>0.26</v>
      </c>
      <c r="I182" s="4">
        <v>0</v>
      </c>
    </row>
    <row r="183" spans="1:9" x14ac:dyDescent="0.2">
      <c r="A183" s="1"/>
      <c r="C183" s="4"/>
      <c r="D183" s="8"/>
      <c r="E183" s="4"/>
      <c r="F183" s="8"/>
      <c r="G183" s="4"/>
      <c r="H183" s="8"/>
      <c r="I183" s="4"/>
    </row>
    <row r="184" spans="1:9" x14ac:dyDescent="0.2">
      <c r="A184" s="1" t="s">
        <v>8</v>
      </c>
      <c r="C184" s="4"/>
      <c r="D184" s="8"/>
      <c r="E184" s="4"/>
      <c r="F184" s="8"/>
      <c r="G184" s="4"/>
      <c r="H184" s="8"/>
      <c r="I184" s="4"/>
    </row>
    <row r="185" spans="1:9" x14ac:dyDescent="0.2">
      <c r="A185" s="2">
        <v>1</v>
      </c>
      <c r="B185" s="1" t="s">
        <v>120</v>
      </c>
      <c r="C185" s="4">
        <v>76</v>
      </c>
      <c r="D185" s="8">
        <v>5.98</v>
      </c>
      <c r="E185" s="4">
        <v>68</v>
      </c>
      <c r="F185" s="8">
        <v>7.88</v>
      </c>
      <c r="G185" s="4">
        <v>8</v>
      </c>
      <c r="H185" s="8">
        <v>2.04</v>
      </c>
      <c r="I185" s="4">
        <v>0</v>
      </c>
    </row>
    <row r="186" spans="1:9" x14ac:dyDescent="0.2">
      <c r="A186" s="2">
        <v>2</v>
      </c>
      <c r="B186" s="1" t="s">
        <v>122</v>
      </c>
      <c r="C186" s="4">
        <v>43</v>
      </c>
      <c r="D186" s="8">
        <v>3.39</v>
      </c>
      <c r="E186" s="4">
        <v>33</v>
      </c>
      <c r="F186" s="8">
        <v>3.82</v>
      </c>
      <c r="G186" s="4">
        <v>10</v>
      </c>
      <c r="H186" s="8">
        <v>2.54</v>
      </c>
      <c r="I186" s="4">
        <v>0</v>
      </c>
    </row>
    <row r="187" spans="1:9" x14ac:dyDescent="0.2">
      <c r="A187" s="2">
        <v>3</v>
      </c>
      <c r="B187" s="1" t="s">
        <v>105</v>
      </c>
      <c r="C187" s="4">
        <v>42</v>
      </c>
      <c r="D187" s="8">
        <v>3.31</v>
      </c>
      <c r="E187" s="4">
        <v>13</v>
      </c>
      <c r="F187" s="8">
        <v>1.51</v>
      </c>
      <c r="G187" s="4">
        <v>29</v>
      </c>
      <c r="H187" s="8">
        <v>7.38</v>
      </c>
      <c r="I187" s="4">
        <v>0</v>
      </c>
    </row>
    <row r="188" spans="1:9" x14ac:dyDescent="0.2">
      <c r="A188" s="2">
        <v>3</v>
      </c>
      <c r="B188" s="1" t="s">
        <v>123</v>
      </c>
      <c r="C188" s="4">
        <v>42</v>
      </c>
      <c r="D188" s="8">
        <v>3.31</v>
      </c>
      <c r="E188" s="4">
        <v>41</v>
      </c>
      <c r="F188" s="8">
        <v>4.75</v>
      </c>
      <c r="G188" s="4">
        <v>1</v>
      </c>
      <c r="H188" s="8">
        <v>0.25</v>
      </c>
      <c r="I188" s="4">
        <v>0</v>
      </c>
    </row>
    <row r="189" spans="1:9" x14ac:dyDescent="0.2">
      <c r="A189" s="2">
        <v>5</v>
      </c>
      <c r="B189" s="1" t="s">
        <v>119</v>
      </c>
      <c r="C189" s="4">
        <v>41</v>
      </c>
      <c r="D189" s="8">
        <v>3.23</v>
      </c>
      <c r="E189" s="4">
        <v>40</v>
      </c>
      <c r="F189" s="8">
        <v>4.63</v>
      </c>
      <c r="G189" s="4">
        <v>1</v>
      </c>
      <c r="H189" s="8">
        <v>0.25</v>
      </c>
      <c r="I189" s="4">
        <v>0</v>
      </c>
    </row>
    <row r="190" spans="1:9" x14ac:dyDescent="0.2">
      <c r="A190" s="2">
        <v>6</v>
      </c>
      <c r="B190" s="1" t="s">
        <v>107</v>
      </c>
      <c r="C190" s="4">
        <v>40</v>
      </c>
      <c r="D190" s="8">
        <v>3.15</v>
      </c>
      <c r="E190" s="4">
        <v>35</v>
      </c>
      <c r="F190" s="8">
        <v>4.0599999999999996</v>
      </c>
      <c r="G190" s="4">
        <v>5</v>
      </c>
      <c r="H190" s="8">
        <v>1.27</v>
      </c>
      <c r="I190" s="4">
        <v>0</v>
      </c>
    </row>
    <row r="191" spans="1:9" x14ac:dyDescent="0.2">
      <c r="A191" s="2">
        <v>7</v>
      </c>
      <c r="B191" s="1" t="s">
        <v>118</v>
      </c>
      <c r="C191" s="4">
        <v>35</v>
      </c>
      <c r="D191" s="8">
        <v>2.76</v>
      </c>
      <c r="E191" s="4">
        <v>34</v>
      </c>
      <c r="F191" s="8">
        <v>3.94</v>
      </c>
      <c r="G191" s="4">
        <v>1</v>
      </c>
      <c r="H191" s="8">
        <v>0.25</v>
      </c>
      <c r="I191" s="4">
        <v>0</v>
      </c>
    </row>
    <row r="192" spans="1:9" x14ac:dyDescent="0.2">
      <c r="A192" s="2">
        <v>8</v>
      </c>
      <c r="B192" s="1" t="s">
        <v>124</v>
      </c>
      <c r="C192" s="4">
        <v>34</v>
      </c>
      <c r="D192" s="8">
        <v>2.68</v>
      </c>
      <c r="E192" s="4">
        <v>30</v>
      </c>
      <c r="F192" s="8">
        <v>3.48</v>
      </c>
      <c r="G192" s="4">
        <v>4</v>
      </c>
      <c r="H192" s="8">
        <v>1.02</v>
      </c>
      <c r="I192" s="4">
        <v>0</v>
      </c>
    </row>
    <row r="193" spans="1:9" x14ac:dyDescent="0.2">
      <c r="A193" s="2">
        <v>9</v>
      </c>
      <c r="B193" s="1" t="s">
        <v>108</v>
      </c>
      <c r="C193" s="4">
        <v>31</v>
      </c>
      <c r="D193" s="8">
        <v>2.44</v>
      </c>
      <c r="E193" s="4">
        <v>25</v>
      </c>
      <c r="F193" s="8">
        <v>2.9</v>
      </c>
      <c r="G193" s="4">
        <v>6</v>
      </c>
      <c r="H193" s="8">
        <v>1.53</v>
      </c>
      <c r="I193" s="4">
        <v>0</v>
      </c>
    </row>
    <row r="194" spans="1:9" x14ac:dyDescent="0.2">
      <c r="A194" s="2">
        <v>10</v>
      </c>
      <c r="B194" s="1" t="s">
        <v>121</v>
      </c>
      <c r="C194" s="4">
        <v>28</v>
      </c>
      <c r="D194" s="8">
        <v>2.2000000000000002</v>
      </c>
      <c r="E194" s="4">
        <v>26</v>
      </c>
      <c r="F194" s="8">
        <v>3.01</v>
      </c>
      <c r="G194" s="4">
        <v>2</v>
      </c>
      <c r="H194" s="8">
        <v>0.51</v>
      </c>
      <c r="I194" s="4">
        <v>0</v>
      </c>
    </row>
    <row r="195" spans="1:9" x14ac:dyDescent="0.2">
      <c r="A195" s="2">
        <v>11</v>
      </c>
      <c r="B195" s="1" t="s">
        <v>111</v>
      </c>
      <c r="C195" s="4">
        <v>27</v>
      </c>
      <c r="D195" s="8">
        <v>2.13</v>
      </c>
      <c r="E195" s="4">
        <v>21</v>
      </c>
      <c r="F195" s="8">
        <v>2.4300000000000002</v>
      </c>
      <c r="G195" s="4">
        <v>6</v>
      </c>
      <c r="H195" s="8">
        <v>1.53</v>
      </c>
      <c r="I195" s="4">
        <v>0</v>
      </c>
    </row>
    <row r="196" spans="1:9" x14ac:dyDescent="0.2">
      <c r="A196" s="2">
        <v>12</v>
      </c>
      <c r="B196" s="1" t="s">
        <v>109</v>
      </c>
      <c r="C196" s="4">
        <v>25</v>
      </c>
      <c r="D196" s="8">
        <v>1.97</v>
      </c>
      <c r="E196" s="4">
        <v>15</v>
      </c>
      <c r="F196" s="8">
        <v>1.74</v>
      </c>
      <c r="G196" s="4">
        <v>10</v>
      </c>
      <c r="H196" s="8">
        <v>2.54</v>
      </c>
      <c r="I196" s="4">
        <v>0</v>
      </c>
    </row>
    <row r="197" spans="1:9" x14ac:dyDescent="0.2">
      <c r="A197" s="2">
        <v>12</v>
      </c>
      <c r="B197" s="1" t="s">
        <v>116</v>
      </c>
      <c r="C197" s="4">
        <v>25</v>
      </c>
      <c r="D197" s="8">
        <v>1.97</v>
      </c>
      <c r="E197" s="4">
        <v>25</v>
      </c>
      <c r="F197" s="8">
        <v>2.9</v>
      </c>
      <c r="G197" s="4">
        <v>0</v>
      </c>
      <c r="H197" s="8">
        <v>0</v>
      </c>
      <c r="I197" s="4">
        <v>0</v>
      </c>
    </row>
    <row r="198" spans="1:9" x14ac:dyDescent="0.2">
      <c r="A198" s="2">
        <v>14</v>
      </c>
      <c r="B198" s="1" t="s">
        <v>114</v>
      </c>
      <c r="C198" s="4">
        <v>23</v>
      </c>
      <c r="D198" s="8">
        <v>1.81</v>
      </c>
      <c r="E198" s="4">
        <v>14</v>
      </c>
      <c r="F198" s="8">
        <v>1.62</v>
      </c>
      <c r="G198" s="4">
        <v>9</v>
      </c>
      <c r="H198" s="8">
        <v>2.29</v>
      </c>
      <c r="I198" s="4">
        <v>0</v>
      </c>
    </row>
    <row r="199" spans="1:9" x14ac:dyDescent="0.2">
      <c r="A199" s="2">
        <v>15</v>
      </c>
      <c r="B199" s="1" t="s">
        <v>106</v>
      </c>
      <c r="C199" s="4">
        <v>22</v>
      </c>
      <c r="D199" s="8">
        <v>1.73</v>
      </c>
      <c r="E199" s="4">
        <v>15</v>
      </c>
      <c r="F199" s="8">
        <v>1.74</v>
      </c>
      <c r="G199" s="4">
        <v>7</v>
      </c>
      <c r="H199" s="8">
        <v>1.78</v>
      </c>
      <c r="I199" s="4">
        <v>0</v>
      </c>
    </row>
    <row r="200" spans="1:9" x14ac:dyDescent="0.2">
      <c r="A200" s="2">
        <v>15</v>
      </c>
      <c r="B200" s="1" t="s">
        <v>115</v>
      </c>
      <c r="C200" s="4">
        <v>22</v>
      </c>
      <c r="D200" s="8">
        <v>1.73</v>
      </c>
      <c r="E200" s="4">
        <v>20</v>
      </c>
      <c r="F200" s="8">
        <v>2.3199999999999998</v>
      </c>
      <c r="G200" s="4">
        <v>2</v>
      </c>
      <c r="H200" s="8">
        <v>0.51</v>
      </c>
      <c r="I200" s="4">
        <v>0</v>
      </c>
    </row>
    <row r="201" spans="1:9" x14ac:dyDescent="0.2">
      <c r="A201" s="2">
        <v>17</v>
      </c>
      <c r="B201" s="1" t="s">
        <v>112</v>
      </c>
      <c r="C201" s="4">
        <v>21</v>
      </c>
      <c r="D201" s="8">
        <v>1.65</v>
      </c>
      <c r="E201" s="4">
        <v>16</v>
      </c>
      <c r="F201" s="8">
        <v>1.85</v>
      </c>
      <c r="G201" s="4">
        <v>5</v>
      </c>
      <c r="H201" s="8">
        <v>1.27</v>
      </c>
      <c r="I201" s="4">
        <v>0</v>
      </c>
    </row>
    <row r="202" spans="1:9" x14ac:dyDescent="0.2">
      <c r="A202" s="2">
        <v>18</v>
      </c>
      <c r="B202" s="1" t="s">
        <v>110</v>
      </c>
      <c r="C202" s="4">
        <v>20</v>
      </c>
      <c r="D202" s="8">
        <v>1.57</v>
      </c>
      <c r="E202" s="4">
        <v>12</v>
      </c>
      <c r="F202" s="8">
        <v>1.39</v>
      </c>
      <c r="G202" s="4">
        <v>8</v>
      </c>
      <c r="H202" s="8">
        <v>2.04</v>
      </c>
      <c r="I202" s="4">
        <v>0</v>
      </c>
    </row>
    <row r="203" spans="1:9" x14ac:dyDescent="0.2">
      <c r="A203" s="2">
        <v>19</v>
      </c>
      <c r="B203" s="1" t="s">
        <v>125</v>
      </c>
      <c r="C203" s="4">
        <v>19</v>
      </c>
      <c r="D203" s="8">
        <v>1.5</v>
      </c>
      <c r="E203" s="4">
        <v>7</v>
      </c>
      <c r="F203" s="8">
        <v>0.81</v>
      </c>
      <c r="G203" s="4">
        <v>12</v>
      </c>
      <c r="H203" s="8">
        <v>3.05</v>
      </c>
      <c r="I203" s="4">
        <v>0</v>
      </c>
    </row>
    <row r="204" spans="1:9" x14ac:dyDescent="0.2">
      <c r="A204" s="2">
        <v>20</v>
      </c>
      <c r="B204" s="1" t="s">
        <v>138</v>
      </c>
      <c r="C204" s="4">
        <v>18</v>
      </c>
      <c r="D204" s="8">
        <v>1.42</v>
      </c>
      <c r="E204" s="4">
        <v>15</v>
      </c>
      <c r="F204" s="8">
        <v>1.74</v>
      </c>
      <c r="G204" s="4">
        <v>3</v>
      </c>
      <c r="H204" s="8">
        <v>0.76</v>
      </c>
      <c r="I204" s="4">
        <v>0</v>
      </c>
    </row>
    <row r="205" spans="1:9" x14ac:dyDescent="0.2">
      <c r="A205" s="1"/>
      <c r="C205" s="4"/>
      <c r="D205" s="8"/>
      <c r="E205" s="4"/>
      <c r="F205" s="8"/>
      <c r="G205" s="4"/>
      <c r="H205" s="8"/>
      <c r="I205" s="4"/>
    </row>
    <row r="206" spans="1:9" x14ac:dyDescent="0.2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2">
      <c r="A207" s="2">
        <v>1</v>
      </c>
      <c r="B207" s="1" t="s">
        <v>120</v>
      </c>
      <c r="C207" s="4">
        <v>79</v>
      </c>
      <c r="D207" s="8">
        <v>8.61</v>
      </c>
      <c r="E207" s="4">
        <v>68</v>
      </c>
      <c r="F207" s="8">
        <v>12.76</v>
      </c>
      <c r="G207" s="4">
        <v>11</v>
      </c>
      <c r="H207" s="8">
        <v>3.02</v>
      </c>
      <c r="I207" s="4">
        <v>0</v>
      </c>
    </row>
    <row r="208" spans="1:9" x14ac:dyDescent="0.2">
      <c r="A208" s="2">
        <v>2</v>
      </c>
      <c r="B208" s="1" t="s">
        <v>123</v>
      </c>
      <c r="C208" s="4">
        <v>49</v>
      </c>
      <c r="D208" s="8">
        <v>5.34</v>
      </c>
      <c r="E208" s="4">
        <v>44</v>
      </c>
      <c r="F208" s="8">
        <v>8.26</v>
      </c>
      <c r="G208" s="4">
        <v>5</v>
      </c>
      <c r="H208" s="8">
        <v>1.37</v>
      </c>
      <c r="I208" s="4">
        <v>0</v>
      </c>
    </row>
    <row r="209" spans="1:9" x14ac:dyDescent="0.2">
      <c r="A209" s="2">
        <v>3</v>
      </c>
      <c r="B209" s="1" t="s">
        <v>108</v>
      </c>
      <c r="C209" s="4">
        <v>29</v>
      </c>
      <c r="D209" s="8">
        <v>3.16</v>
      </c>
      <c r="E209" s="4">
        <v>21</v>
      </c>
      <c r="F209" s="8">
        <v>3.94</v>
      </c>
      <c r="G209" s="4">
        <v>8</v>
      </c>
      <c r="H209" s="8">
        <v>2.2000000000000002</v>
      </c>
      <c r="I209" s="4">
        <v>0</v>
      </c>
    </row>
    <row r="210" spans="1:9" x14ac:dyDescent="0.2">
      <c r="A210" s="2">
        <v>3</v>
      </c>
      <c r="B210" s="1" t="s">
        <v>112</v>
      </c>
      <c r="C210" s="4">
        <v>29</v>
      </c>
      <c r="D210" s="8">
        <v>3.16</v>
      </c>
      <c r="E210" s="4">
        <v>9</v>
      </c>
      <c r="F210" s="8">
        <v>1.69</v>
      </c>
      <c r="G210" s="4">
        <v>20</v>
      </c>
      <c r="H210" s="8">
        <v>5.49</v>
      </c>
      <c r="I210" s="4">
        <v>0</v>
      </c>
    </row>
    <row r="211" spans="1:9" x14ac:dyDescent="0.2">
      <c r="A211" s="2">
        <v>3</v>
      </c>
      <c r="B211" s="1" t="s">
        <v>115</v>
      </c>
      <c r="C211" s="4">
        <v>29</v>
      </c>
      <c r="D211" s="8">
        <v>3.16</v>
      </c>
      <c r="E211" s="4">
        <v>27</v>
      </c>
      <c r="F211" s="8">
        <v>5.07</v>
      </c>
      <c r="G211" s="4">
        <v>2</v>
      </c>
      <c r="H211" s="8">
        <v>0.55000000000000004</v>
      </c>
      <c r="I211" s="4">
        <v>0</v>
      </c>
    </row>
    <row r="212" spans="1:9" x14ac:dyDescent="0.2">
      <c r="A212" s="2">
        <v>6</v>
      </c>
      <c r="B212" s="1" t="s">
        <v>105</v>
      </c>
      <c r="C212" s="4">
        <v>26</v>
      </c>
      <c r="D212" s="8">
        <v>2.83</v>
      </c>
      <c r="E212" s="4">
        <v>3</v>
      </c>
      <c r="F212" s="8">
        <v>0.56000000000000005</v>
      </c>
      <c r="G212" s="4">
        <v>23</v>
      </c>
      <c r="H212" s="8">
        <v>6.32</v>
      </c>
      <c r="I212" s="4">
        <v>0</v>
      </c>
    </row>
    <row r="213" spans="1:9" x14ac:dyDescent="0.2">
      <c r="A213" s="2">
        <v>6</v>
      </c>
      <c r="B213" s="1" t="s">
        <v>119</v>
      </c>
      <c r="C213" s="4">
        <v>26</v>
      </c>
      <c r="D213" s="8">
        <v>2.83</v>
      </c>
      <c r="E213" s="4">
        <v>26</v>
      </c>
      <c r="F213" s="8">
        <v>4.88</v>
      </c>
      <c r="G213" s="4">
        <v>0</v>
      </c>
      <c r="H213" s="8">
        <v>0</v>
      </c>
      <c r="I213" s="4">
        <v>0</v>
      </c>
    </row>
    <row r="214" spans="1:9" x14ac:dyDescent="0.2">
      <c r="A214" s="2">
        <v>8</v>
      </c>
      <c r="B214" s="1" t="s">
        <v>121</v>
      </c>
      <c r="C214" s="4">
        <v>23</v>
      </c>
      <c r="D214" s="8">
        <v>2.5099999999999998</v>
      </c>
      <c r="E214" s="4">
        <v>18</v>
      </c>
      <c r="F214" s="8">
        <v>3.38</v>
      </c>
      <c r="G214" s="4">
        <v>5</v>
      </c>
      <c r="H214" s="8">
        <v>1.37</v>
      </c>
      <c r="I214" s="4">
        <v>0</v>
      </c>
    </row>
    <row r="215" spans="1:9" x14ac:dyDescent="0.2">
      <c r="A215" s="2">
        <v>9</v>
      </c>
      <c r="B215" s="1" t="s">
        <v>122</v>
      </c>
      <c r="C215" s="4">
        <v>21</v>
      </c>
      <c r="D215" s="8">
        <v>2.29</v>
      </c>
      <c r="E215" s="4">
        <v>18</v>
      </c>
      <c r="F215" s="8">
        <v>3.38</v>
      </c>
      <c r="G215" s="4">
        <v>3</v>
      </c>
      <c r="H215" s="8">
        <v>0.82</v>
      </c>
      <c r="I215" s="4">
        <v>0</v>
      </c>
    </row>
    <row r="216" spans="1:9" x14ac:dyDescent="0.2">
      <c r="A216" s="2">
        <v>10</v>
      </c>
      <c r="B216" s="1" t="s">
        <v>118</v>
      </c>
      <c r="C216" s="4">
        <v>20</v>
      </c>
      <c r="D216" s="8">
        <v>2.1800000000000002</v>
      </c>
      <c r="E216" s="4">
        <v>19</v>
      </c>
      <c r="F216" s="8">
        <v>3.56</v>
      </c>
      <c r="G216" s="4">
        <v>1</v>
      </c>
      <c r="H216" s="8">
        <v>0.27</v>
      </c>
      <c r="I216" s="4">
        <v>0</v>
      </c>
    </row>
    <row r="217" spans="1:9" x14ac:dyDescent="0.2">
      <c r="A217" s="2">
        <v>11</v>
      </c>
      <c r="B217" s="1" t="s">
        <v>116</v>
      </c>
      <c r="C217" s="4">
        <v>19</v>
      </c>
      <c r="D217" s="8">
        <v>2.0699999999999998</v>
      </c>
      <c r="E217" s="4">
        <v>17</v>
      </c>
      <c r="F217" s="8">
        <v>3.19</v>
      </c>
      <c r="G217" s="4">
        <v>2</v>
      </c>
      <c r="H217" s="8">
        <v>0.55000000000000004</v>
      </c>
      <c r="I217" s="4">
        <v>0</v>
      </c>
    </row>
    <row r="218" spans="1:9" x14ac:dyDescent="0.2">
      <c r="A218" s="2">
        <v>12</v>
      </c>
      <c r="B218" s="1" t="s">
        <v>111</v>
      </c>
      <c r="C218" s="4">
        <v>18</v>
      </c>
      <c r="D218" s="8">
        <v>1.96</v>
      </c>
      <c r="E218" s="4">
        <v>12</v>
      </c>
      <c r="F218" s="8">
        <v>2.25</v>
      </c>
      <c r="G218" s="4">
        <v>6</v>
      </c>
      <c r="H218" s="8">
        <v>1.65</v>
      </c>
      <c r="I218" s="4">
        <v>0</v>
      </c>
    </row>
    <row r="219" spans="1:9" x14ac:dyDescent="0.2">
      <c r="A219" s="2">
        <v>13</v>
      </c>
      <c r="B219" s="1" t="s">
        <v>109</v>
      </c>
      <c r="C219" s="4">
        <v>17</v>
      </c>
      <c r="D219" s="8">
        <v>1.85</v>
      </c>
      <c r="E219" s="4">
        <v>12</v>
      </c>
      <c r="F219" s="8">
        <v>2.25</v>
      </c>
      <c r="G219" s="4">
        <v>5</v>
      </c>
      <c r="H219" s="8">
        <v>1.37</v>
      </c>
      <c r="I219" s="4">
        <v>0</v>
      </c>
    </row>
    <row r="220" spans="1:9" x14ac:dyDescent="0.2">
      <c r="A220" s="2">
        <v>14</v>
      </c>
      <c r="B220" s="1" t="s">
        <v>124</v>
      </c>
      <c r="C220" s="4">
        <v>16</v>
      </c>
      <c r="D220" s="8">
        <v>1.74</v>
      </c>
      <c r="E220" s="4">
        <v>10</v>
      </c>
      <c r="F220" s="8">
        <v>1.88</v>
      </c>
      <c r="G220" s="4">
        <v>6</v>
      </c>
      <c r="H220" s="8">
        <v>1.65</v>
      </c>
      <c r="I220" s="4">
        <v>0</v>
      </c>
    </row>
    <row r="221" spans="1:9" x14ac:dyDescent="0.2">
      <c r="A221" s="2">
        <v>15</v>
      </c>
      <c r="B221" s="1" t="s">
        <v>114</v>
      </c>
      <c r="C221" s="4">
        <v>15</v>
      </c>
      <c r="D221" s="8">
        <v>1.63</v>
      </c>
      <c r="E221" s="4">
        <v>5</v>
      </c>
      <c r="F221" s="8">
        <v>0.94</v>
      </c>
      <c r="G221" s="4">
        <v>10</v>
      </c>
      <c r="H221" s="8">
        <v>2.75</v>
      </c>
      <c r="I221" s="4">
        <v>0</v>
      </c>
    </row>
    <row r="222" spans="1:9" x14ac:dyDescent="0.2">
      <c r="A222" s="2">
        <v>16</v>
      </c>
      <c r="B222" s="1" t="s">
        <v>133</v>
      </c>
      <c r="C222" s="4">
        <v>14</v>
      </c>
      <c r="D222" s="8">
        <v>1.53</v>
      </c>
      <c r="E222" s="4">
        <v>7</v>
      </c>
      <c r="F222" s="8">
        <v>1.31</v>
      </c>
      <c r="G222" s="4">
        <v>7</v>
      </c>
      <c r="H222" s="8">
        <v>1.92</v>
      </c>
      <c r="I222" s="4">
        <v>0</v>
      </c>
    </row>
    <row r="223" spans="1:9" x14ac:dyDescent="0.2">
      <c r="A223" s="2">
        <v>16</v>
      </c>
      <c r="B223" s="1" t="s">
        <v>139</v>
      </c>
      <c r="C223" s="4">
        <v>14</v>
      </c>
      <c r="D223" s="8">
        <v>1.53</v>
      </c>
      <c r="E223" s="4">
        <v>11</v>
      </c>
      <c r="F223" s="8">
        <v>2.06</v>
      </c>
      <c r="G223" s="4">
        <v>3</v>
      </c>
      <c r="H223" s="8">
        <v>0.82</v>
      </c>
      <c r="I223" s="4">
        <v>0</v>
      </c>
    </row>
    <row r="224" spans="1:9" x14ac:dyDescent="0.2">
      <c r="A224" s="2">
        <v>18</v>
      </c>
      <c r="B224" s="1" t="s">
        <v>106</v>
      </c>
      <c r="C224" s="4">
        <v>13</v>
      </c>
      <c r="D224" s="8">
        <v>1.42</v>
      </c>
      <c r="E224" s="4">
        <v>5</v>
      </c>
      <c r="F224" s="8">
        <v>0.94</v>
      </c>
      <c r="G224" s="4">
        <v>8</v>
      </c>
      <c r="H224" s="8">
        <v>2.2000000000000002</v>
      </c>
      <c r="I224" s="4">
        <v>0</v>
      </c>
    </row>
    <row r="225" spans="1:9" x14ac:dyDescent="0.2">
      <c r="A225" s="2">
        <v>18</v>
      </c>
      <c r="B225" s="1" t="s">
        <v>130</v>
      </c>
      <c r="C225" s="4">
        <v>13</v>
      </c>
      <c r="D225" s="8">
        <v>1.42</v>
      </c>
      <c r="E225" s="4">
        <v>7</v>
      </c>
      <c r="F225" s="8">
        <v>1.31</v>
      </c>
      <c r="G225" s="4">
        <v>6</v>
      </c>
      <c r="H225" s="8">
        <v>1.65</v>
      </c>
      <c r="I225" s="4">
        <v>0</v>
      </c>
    </row>
    <row r="226" spans="1:9" x14ac:dyDescent="0.2">
      <c r="A226" s="2">
        <v>20</v>
      </c>
      <c r="B226" s="1" t="s">
        <v>125</v>
      </c>
      <c r="C226" s="4">
        <v>12</v>
      </c>
      <c r="D226" s="8">
        <v>1.31</v>
      </c>
      <c r="E226" s="4">
        <v>2</v>
      </c>
      <c r="F226" s="8">
        <v>0.38</v>
      </c>
      <c r="G226" s="4">
        <v>10</v>
      </c>
      <c r="H226" s="8">
        <v>2.75</v>
      </c>
      <c r="I226" s="4">
        <v>0</v>
      </c>
    </row>
    <row r="227" spans="1:9" x14ac:dyDescent="0.2">
      <c r="A227" s="2">
        <v>20</v>
      </c>
      <c r="B227" s="1" t="s">
        <v>136</v>
      </c>
      <c r="C227" s="4">
        <v>12</v>
      </c>
      <c r="D227" s="8">
        <v>1.31</v>
      </c>
      <c r="E227" s="4">
        <v>8</v>
      </c>
      <c r="F227" s="8">
        <v>1.5</v>
      </c>
      <c r="G227" s="4">
        <v>4</v>
      </c>
      <c r="H227" s="8">
        <v>1.1000000000000001</v>
      </c>
      <c r="I227" s="4">
        <v>0</v>
      </c>
    </row>
    <row r="228" spans="1:9" x14ac:dyDescent="0.2">
      <c r="A228" s="2">
        <v>20</v>
      </c>
      <c r="B228" s="1" t="s">
        <v>107</v>
      </c>
      <c r="C228" s="4">
        <v>12</v>
      </c>
      <c r="D228" s="8">
        <v>1.31</v>
      </c>
      <c r="E228" s="4">
        <v>10</v>
      </c>
      <c r="F228" s="8">
        <v>1.88</v>
      </c>
      <c r="G228" s="4">
        <v>2</v>
      </c>
      <c r="H228" s="8">
        <v>0.55000000000000004</v>
      </c>
      <c r="I228" s="4">
        <v>0</v>
      </c>
    </row>
    <row r="229" spans="1:9" x14ac:dyDescent="0.2">
      <c r="A229" s="2">
        <v>20</v>
      </c>
      <c r="B229" s="1" t="s">
        <v>140</v>
      </c>
      <c r="C229" s="4">
        <v>12</v>
      </c>
      <c r="D229" s="8">
        <v>1.31</v>
      </c>
      <c r="E229" s="4">
        <v>0</v>
      </c>
      <c r="F229" s="8">
        <v>0</v>
      </c>
      <c r="G229" s="4">
        <v>0</v>
      </c>
      <c r="H229" s="8">
        <v>0</v>
      </c>
      <c r="I229" s="4">
        <v>0</v>
      </c>
    </row>
    <row r="230" spans="1:9" x14ac:dyDescent="0.2">
      <c r="A230" s="1"/>
      <c r="C230" s="4"/>
      <c r="D230" s="8"/>
      <c r="E230" s="4"/>
      <c r="F230" s="8"/>
      <c r="G230" s="4"/>
      <c r="H230" s="8"/>
      <c r="I230" s="4"/>
    </row>
    <row r="231" spans="1:9" x14ac:dyDescent="0.2">
      <c r="A231" s="1" t="s">
        <v>10</v>
      </c>
      <c r="C231" s="4"/>
      <c r="D231" s="8"/>
      <c r="E231" s="4"/>
      <c r="F231" s="8"/>
      <c r="G231" s="4"/>
      <c r="H231" s="8"/>
      <c r="I231" s="4"/>
    </row>
    <row r="232" spans="1:9" x14ac:dyDescent="0.2">
      <c r="A232" s="2">
        <v>1</v>
      </c>
      <c r="B232" s="1" t="s">
        <v>105</v>
      </c>
      <c r="C232" s="4">
        <v>22</v>
      </c>
      <c r="D232" s="8">
        <v>6.43</v>
      </c>
      <c r="E232" s="4">
        <v>14</v>
      </c>
      <c r="F232" s="8">
        <v>5.07</v>
      </c>
      <c r="G232" s="4">
        <v>8</v>
      </c>
      <c r="H232" s="8">
        <v>13.33</v>
      </c>
      <c r="I232" s="4">
        <v>0</v>
      </c>
    </row>
    <row r="233" spans="1:9" x14ac:dyDescent="0.2">
      <c r="A233" s="2">
        <v>2</v>
      </c>
      <c r="B233" s="1" t="s">
        <v>110</v>
      </c>
      <c r="C233" s="4">
        <v>15</v>
      </c>
      <c r="D233" s="8">
        <v>4.3899999999999997</v>
      </c>
      <c r="E233" s="4">
        <v>12</v>
      </c>
      <c r="F233" s="8">
        <v>4.3499999999999996</v>
      </c>
      <c r="G233" s="4">
        <v>3</v>
      </c>
      <c r="H233" s="8">
        <v>5</v>
      </c>
      <c r="I233" s="4">
        <v>0</v>
      </c>
    </row>
    <row r="234" spans="1:9" x14ac:dyDescent="0.2">
      <c r="A234" s="2">
        <v>2</v>
      </c>
      <c r="B234" s="1" t="s">
        <v>124</v>
      </c>
      <c r="C234" s="4">
        <v>15</v>
      </c>
      <c r="D234" s="8">
        <v>4.3899999999999997</v>
      </c>
      <c r="E234" s="4">
        <v>13</v>
      </c>
      <c r="F234" s="8">
        <v>4.71</v>
      </c>
      <c r="G234" s="4">
        <v>2</v>
      </c>
      <c r="H234" s="8">
        <v>3.33</v>
      </c>
      <c r="I234" s="4">
        <v>0</v>
      </c>
    </row>
    <row r="235" spans="1:9" x14ac:dyDescent="0.2">
      <c r="A235" s="2">
        <v>4</v>
      </c>
      <c r="B235" s="1" t="s">
        <v>141</v>
      </c>
      <c r="C235" s="4">
        <v>14</v>
      </c>
      <c r="D235" s="8">
        <v>4.09</v>
      </c>
      <c r="E235" s="4">
        <v>10</v>
      </c>
      <c r="F235" s="8">
        <v>3.62</v>
      </c>
      <c r="G235" s="4">
        <v>4</v>
      </c>
      <c r="H235" s="8">
        <v>6.67</v>
      </c>
      <c r="I235" s="4">
        <v>0</v>
      </c>
    </row>
    <row r="236" spans="1:9" x14ac:dyDescent="0.2">
      <c r="A236" s="2">
        <v>5</v>
      </c>
      <c r="B236" s="1" t="s">
        <v>120</v>
      </c>
      <c r="C236" s="4">
        <v>13</v>
      </c>
      <c r="D236" s="8">
        <v>3.8</v>
      </c>
      <c r="E236" s="4">
        <v>13</v>
      </c>
      <c r="F236" s="8">
        <v>4.71</v>
      </c>
      <c r="G236" s="4">
        <v>0</v>
      </c>
      <c r="H236" s="8">
        <v>0</v>
      </c>
      <c r="I236" s="4">
        <v>0</v>
      </c>
    </row>
    <row r="237" spans="1:9" x14ac:dyDescent="0.2">
      <c r="A237" s="2">
        <v>6</v>
      </c>
      <c r="B237" s="1" t="s">
        <v>135</v>
      </c>
      <c r="C237" s="4">
        <v>12</v>
      </c>
      <c r="D237" s="8">
        <v>3.51</v>
      </c>
      <c r="E237" s="4">
        <v>12</v>
      </c>
      <c r="F237" s="8">
        <v>4.3499999999999996</v>
      </c>
      <c r="G237" s="4">
        <v>0</v>
      </c>
      <c r="H237" s="8">
        <v>0</v>
      </c>
      <c r="I237" s="4">
        <v>0</v>
      </c>
    </row>
    <row r="238" spans="1:9" x14ac:dyDescent="0.2">
      <c r="A238" s="2">
        <v>6</v>
      </c>
      <c r="B238" s="1" t="s">
        <v>118</v>
      </c>
      <c r="C238" s="4">
        <v>12</v>
      </c>
      <c r="D238" s="8">
        <v>3.51</v>
      </c>
      <c r="E238" s="4">
        <v>11</v>
      </c>
      <c r="F238" s="8">
        <v>3.99</v>
      </c>
      <c r="G238" s="4">
        <v>1</v>
      </c>
      <c r="H238" s="8">
        <v>1.67</v>
      </c>
      <c r="I238" s="4">
        <v>0</v>
      </c>
    </row>
    <row r="239" spans="1:9" x14ac:dyDescent="0.2">
      <c r="A239" s="2">
        <v>6</v>
      </c>
      <c r="B239" s="1" t="s">
        <v>119</v>
      </c>
      <c r="C239" s="4">
        <v>12</v>
      </c>
      <c r="D239" s="8">
        <v>3.51</v>
      </c>
      <c r="E239" s="4">
        <v>12</v>
      </c>
      <c r="F239" s="8">
        <v>4.3499999999999996</v>
      </c>
      <c r="G239" s="4">
        <v>0</v>
      </c>
      <c r="H239" s="8">
        <v>0</v>
      </c>
      <c r="I239" s="4">
        <v>0</v>
      </c>
    </row>
    <row r="240" spans="1:9" x14ac:dyDescent="0.2">
      <c r="A240" s="2">
        <v>9</v>
      </c>
      <c r="B240" s="1" t="s">
        <v>137</v>
      </c>
      <c r="C240" s="4">
        <v>11</v>
      </c>
      <c r="D240" s="8">
        <v>3.22</v>
      </c>
      <c r="E240" s="4">
        <v>10</v>
      </c>
      <c r="F240" s="8">
        <v>3.62</v>
      </c>
      <c r="G240" s="4">
        <v>1</v>
      </c>
      <c r="H240" s="8">
        <v>1.67</v>
      </c>
      <c r="I240" s="4">
        <v>0</v>
      </c>
    </row>
    <row r="241" spans="1:9" x14ac:dyDescent="0.2">
      <c r="A241" s="2">
        <v>10</v>
      </c>
      <c r="B241" s="1" t="s">
        <v>106</v>
      </c>
      <c r="C241" s="4">
        <v>9</v>
      </c>
      <c r="D241" s="8">
        <v>2.63</v>
      </c>
      <c r="E241" s="4">
        <v>9</v>
      </c>
      <c r="F241" s="8">
        <v>3.26</v>
      </c>
      <c r="G241" s="4">
        <v>0</v>
      </c>
      <c r="H241" s="8">
        <v>0</v>
      </c>
      <c r="I241" s="4">
        <v>0</v>
      </c>
    </row>
    <row r="242" spans="1:9" x14ac:dyDescent="0.2">
      <c r="A242" s="2">
        <v>10</v>
      </c>
      <c r="B242" s="1" t="s">
        <v>128</v>
      </c>
      <c r="C242" s="4">
        <v>9</v>
      </c>
      <c r="D242" s="8">
        <v>2.63</v>
      </c>
      <c r="E242" s="4">
        <v>8</v>
      </c>
      <c r="F242" s="8">
        <v>2.9</v>
      </c>
      <c r="G242" s="4">
        <v>1</v>
      </c>
      <c r="H242" s="8">
        <v>1.67</v>
      </c>
      <c r="I242" s="4">
        <v>0</v>
      </c>
    </row>
    <row r="243" spans="1:9" x14ac:dyDescent="0.2">
      <c r="A243" s="2">
        <v>12</v>
      </c>
      <c r="B243" s="1" t="s">
        <v>108</v>
      </c>
      <c r="C243" s="4">
        <v>8</v>
      </c>
      <c r="D243" s="8">
        <v>2.34</v>
      </c>
      <c r="E243" s="4">
        <v>8</v>
      </c>
      <c r="F243" s="8">
        <v>2.9</v>
      </c>
      <c r="G243" s="4">
        <v>0</v>
      </c>
      <c r="H243" s="8">
        <v>0</v>
      </c>
      <c r="I243" s="4">
        <v>0</v>
      </c>
    </row>
    <row r="244" spans="1:9" x14ac:dyDescent="0.2">
      <c r="A244" s="2">
        <v>13</v>
      </c>
      <c r="B244" s="1" t="s">
        <v>107</v>
      </c>
      <c r="C244" s="4">
        <v>7</v>
      </c>
      <c r="D244" s="8">
        <v>2.0499999999999998</v>
      </c>
      <c r="E244" s="4">
        <v>7</v>
      </c>
      <c r="F244" s="8">
        <v>2.54</v>
      </c>
      <c r="G244" s="4">
        <v>0</v>
      </c>
      <c r="H244" s="8">
        <v>0</v>
      </c>
      <c r="I244" s="4">
        <v>0</v>
      </c>
    </row>
    <row r="245" spans="1:9" x14ac:dyDescent="0.2">
      <c r="A245" s="2">
        <v>13</v>
      </c>
      <c r="B245" s="1" t="s">
        <v>109</v>
      </c>
      <c r="C245" s="4">
        <v>7</v>
      </c>
      <c r="D245" s="8">
        <v>2.0499999999999998</v>
      </c>
      <c r="E245" s="4">
        <v>6</v>
      </c>
      <c r="F245" s="8">
        <v>2.17</v>
      </c>
      <c r="G245" s="4">
        <v>1</v>
      </c>
      <c r="H245" s="8">
        <v>1.67</v>
      </c>
      <c r="I245" s="4">
        <v>0</v>
      </c>
    </row>
    <row r="246" spans="1:9" x14ac:dyDescent="0.2">
      <c r="A246" s="2">
        <v>13</v>
      </c>
      <c r="B246" s="1" t="s">
        <v>111</v>
      </c>
      <c r="C246" s="4">
        <v>7</v>
      </c>
      <c r="D246" s="8">
        <v>2.0499999999999998</v>
      </c>
      <c r="E246" s="4">
        <v>7</v>
      </c>
      <c r="F246" s="8">
        <v>2.54</v>
      </c>
      <c r="G246" s="4">
        <v>0</v>
      </c>
      <c r="H246" s="8">
        <v>0</v>
      </c>
      <c r="I246" s="4">
        <v>0</v>
      </c>
    </row>
    <row r="247" spans="1:9" x14ac:dyDescent="0.2">
      <c r="A247" s="2">
        <v>16</v>
      </c>
      <c r="B247" s="1" t="s">
        <v>125</v>
      </c>
      <c r="C247" s="4">
        <v>6</v>
      </c>
      <c r="D247" s="8">
        <v>1.75</v>
      </c>
      <c r="E247" s="4">
        <v>4</v>
      </c>
      <c r="F247" s="8">
        <v>1.45</v>
      </c>
      <c r="G247" s="4">
        <v>2</v>
      </c>
      <c r="H247" s="8">
        <v>3.33</v>
      </c>
      <c r="I247" s="4">
        <v>0</v>
      </c>
    </row>
    <row r="248" spans="1:9" x14ac:dyDescent="0.2">
      <c r="A248" s="2">
        <v>16</v>
      </c>
      <c r="B248" s="1" t="s">
        <v>142</v>
      </c>
      <c r="C248" s="4">
        <v>6</v>
      </c>
      <c r="D248" s="8">
        <v>1.75</v>
      </c>
      <c r="E248" s="4">
        <v>0</v>
      </c>
      <c r="F248" s="8">
        <v>0</v>
      </c>
      <c r="G248" s="4">
        <v>6</v>
      </c>
      <c r="H248" s="8">
        <v>10</v>
      </c>
      <c r="I248" s="4">
        <v>0</v>
      </c>
    </row>
    <row r="249" spans="1:9" x14ac:dyDescent="0.2">
      <c r="A249" s="2">
        <v>16</v>
      </c>
      <c r="B249" s="1" t="s">
        <v>132</v>
      </c>
      <c r="C249" s="4">
        <v>6</v>
      </c>
      <c r="D249" s="8">
        <v>1.75</v>
      </c>
      <c r="E249" s="4">
        <v>6</v>
      </c>
      <c r="F249" s="8">
        <v>2.17</v>
      </c>
      <c r="G249" s="4">
        <v>0</v>
      </c>
      <c r="H249" s="8">
        <v>0</v>
      </c>
      <c r="I249" s="4">
        <v>0</v>
      </c>
    </row>
    <row r="250" spans="1:9" x14ac:dyDescent="0.2">
      <c r="A250" s="2">
        <v>16</v>
      </c>
      <c r="B250" s="1" t="s">
        <v>136</v>
      </c>
      <c r="C250" s="4">
        <v>6</v>
      </c>
      <c r="D250" s="8">
        <v>1.75</v>
      </c>
      <c r="E250" s="4">
        <v>6</v>
      </c>
      <c r="F250" s="8">
        <v>2.17</v>
      </c>
      <c r="G250" s="4">
        <v>0</v>
      </c>
      <c r="H250" s="8">
        <v>0</v>
      </c>
      <c r="I250" s="4">
        <v>0</v>
      </c>
    </row>
    <row r="251" spans="1:9" x14ac:dyDescent="0.2">
      <c r="A251" s="2">
        <v>16</v>
      </c>
      <c r="B251" s="1" t="s">
        <v>138</v>
      </c>
      <c r="C251" s="4">
        <v>6</v>
      </c>
      <c r="D251" s="8">
        <v>1.75</v>
      </c>
      <c r="E251" s="4">
        <v>6</v>
      </c>
      <c r="F251" s="8">
        <v>2.17</v>
      </c>
      <c r="G251" s="4">
        <v>0</v>
      </c>
      <c r="H251" s="8">
        <v>0</v>
      </c>
      <c r="I251" s="4">
        <v>0</v>
      </c>
    </row>
    <row r="252" spans="1:9" x14ac:dyDescent="0.2">
      <c r="A252" s="1"/>
      <c r="C252" s="4"/>
      <c r="D252" s="8"/>
      <c r="E252" s="4"/>
      <c r="F252" s="8"/>
      <c r="G252" s="4"/>
      <c r="H252" s="8"/>
      <c r="I252" s="4"/>
    </row>
    <row r="253" spans="1:9" x14ac:dyDescent="0.2">
      <c r="A253" s="1" t="s">
        <v>11</v>
      </c>
      <c r="C253" s="4"/>
      <c r="D253" s="8"/>
      <c r="E253" s="4"/>
      <c r="F253" s="8"/>
      <c r="G253" s="4"/>
      <c r="H253" s="8"/>
      <c r="I253" s="4"/>
    </row>
    <row r="254" spans="1:9" x14ac:dyDescent="0.2">
      <c r="A254" s="2">
        <v>1</v>
      </c>
      <c r="B254" s="1" t="s">
        <v>120</v>
      </c>
      <c r="C254" s="4">
        <v>30</v>
      </c>
      <c r="D254" s="8">
        <v>6.16</v>
      </c>
      <c r="E254" s="4">
        <v>29</v>
      </c>
      <c r="F254" s="8">
        <v>7.67</v>
      </c>
      <c r="G254" s="4">
        <v>1</v>
      </c>
      <c r="H254" s="8">
        <v>1.01</v>
      </c>
      <c r="I254" s="4">
        <v>0</v>
      </c>
    </row>
    <row r="255" spans="1:9" x14ac:dyDescent="0.2">
      <c r="A255" s="2">
        <v>2</v>
      </c>
      <c r="B255" s="1" t="s">
        <v>105</v>
      </c>
      <c r="C255" s="4">
        <v>25</v>
      </c>
      <c r="D255" s="8">
        <v>5.13</v>
      </c>
      <c r="E255" s="4">
        <v>10</v>
      </c>
      <c r="F255" s="8">
        <v>2.65</v>
      </c>
      <c r="G255" s="4">
        <v>15</v>
      </c>
      <c r="H255" s="8">
        <v>15.15</v>
      </c>
      <c r="I255" s="4">
        <v>0</v>
      </c>
    </row>
    <row r="256" spans="1:9" x14ac:dyDescent="0.2">
      <c r="A256" s="2">
        <v>3</v>
      </c>
      <c r="B256" s="1" t="s">
        <v>124</v>
      </c>
      <c r="C256" s="4">
        <v>17</v>
      </c>
      <c r="D256" s="8">
        <v>3.49</v>
      </c>
      <c r="E256" s="4">
        <v>16</v>
      </c>
      <c r="F256" s="8">
        <v>4.2300000000000004</v>
      </c>
      <c r="G256" s="4">
        <v>1</v>
      </c>
      <c r="H256" s="8">
        <v>1.01</v>
      </c>
      <c r="I256" s="4">
        <v>0</v>
      </c>
    </row>
    <row r="257" spans="1:9" x14ac:dyDescent="0.2">
      <c r="A257" s="2">
        <v>4</v>
      </c>
      <c r="B257" s="1" t="s">
        <v>118</v>
      </c>
      <c r="C257" s="4">
        <v>15</v>
      </c>
      <c r="D257" s="8">
        <v>3.08</v>
      </c>
      <c r="E257" s="4">
        <v>14</v>
      </c>
      <c r="F257" s="8">
        <v>3.7</v>
      </c>
      <c r="G257" s="4">
        <v>1</v>
      </c>
      <c r="H257" s="8">
        <v>1.01</v>
      </c>
      <c r="I257" s="4">
        <v>0</v>
      </c>
    </row>
    <row r="258" spans="1:9" x14ac:dyDescent="0.2">
      <c r="A258" s="2">
        <v>4</v>
      </c>
      <c r="B258" s="1" t="s">
        <v>119</v>
      </c>
      <c r="C258" s="4">
        <v>15</v>
      </c>
      <c r="D258" s="8">
        <v>3.08</v>
      </c>
      <c r="E258" s="4">
        <v>15</v>
      </c>
      <c r="F258" s="8">
        <v>3.97</v>
      </c>
      <c r="G258" s="4">
        <v>0</v>
      </c>
      <c r="H258" s="8">
        <v>0</v>
      </c>
      <c r="I258" s="4">
        <v>0</v>
      </c>
    </row>
    <row r="259" spans="1:9" x14ac:dyDescent="0.2">
      <c r="A259" s="2">
        <v>6</v>
      </c>
      <c r="B259" s="1" t="s">
        <v>123</v>
      </c>
      <c r="C259" s="4">
        <v>13</v>
      </c>
      <c r="D259" s="8">
        <v>2.67</v>
      </c>
      <c r="E259" s="4">
        <v>13</v>
      </c>
      <c r="F259" s="8">
        <v>3.44</v>
      </c>
      <c r="G259" s="4">
        <v>0</v>
      </c>
      <c r="H259" s="8">
        <v>0</v>
      </c>
      <c r="I259" s="4">
        <v>0</v>
      </c>
    </row>
    <row r="260" spans="1:9" x14ac:dyDescent="0.2">
      <c r="A260" s="2">
        <v>7</v>
      </c>
      <c r="B260" s="1" t="s">
        <v>106</v>
      </c>
      <c r="C260" s="4">
        <v>12</v>
      </c>
      <c r="D260" s="8">
        <v>2.46</v>
      </c>
      <c r="E260" s="4">
        <v>7</v>
      </c>
      <c r="F260" s="8">
        <v>1.85</v>
      </c>
      <c r="G260" s="4">
        <v>5</v>
      </c>
      <c r="H260" s="8">
        <v>5.05</v>
      </c>
      <c r="I260" s="4">
        <v>0</v>
      </c>
    </row>
    <row r="261" spans="1:9" x14ac:dyDescent="0.2">
      <c r="A261" s="2">
        <v>7</v>
      </c>
      <c r="B261" s="1" t="s">
        <v>111</v>
      </c>
      <c r="C261" s="4">
        <v>12</v>
      </c>
      <c r="D261" s="8">
        <v>2.46</v>
      </c>
      <c r="E261" s="4">
        <v>12</v>
      </c>
      <c r="F261" s="8">
        <v>3.17</v>
      </c>
      <c r="G261" s="4">
        <v>0</v>
      </c>
      <c r="H261" s="8">
        <v>0</v>
      </c>
      <c r="I261" s="4">
        <v>0</v>
      </c>
    </row>
    <row r="262" spans="1:9" x14ac:dyDescent="0.2">
      <c r="A262" s="2">
        <v>9</v>
      </c>
      <c r="B262" s="1" t="s">
        <v>112</v>
      </c>
      <c r="C262" s="4">
        <v>11</v>
      </c>
      <c r="D262" s="8">
        <v>2.2599999999999998</v>
      </c>
      <c r="E262" s="4">
        <v>11</v>
      </c>
      <c r="F262" s="8">
        <v>2.91</v>
      </c>
      <c r="G262" s="4">
        <v>0</v>
      </c>
      <c r="H262" s="8">
        <v>0</v>
      </c>
      <c r="I262" s="4">
        <v>0</v>
      </c>
    </row>
    <row r="263" spans="1:9" x14ac:dyDescent="0.2">
      <c r="A263" s="2">
        <v>10</v>
      </c>
      <c r="B263" s="1" t="s">
        <v>107</v>
      </c>
      <c r="C263" s="4">
        <v>10</v>
      </c>
      <c r="D263" s="8">
        <v>2.0499999999999998</v>
      </c>
      <c r="E263" s="4">
        <v>7</v>
      </c>
      <c r="F263" s="8">
        <v>1.85</v>
      </c>
      <c r="G263" s="4">
        <v>2</v>
      </c>
      <c r="H263" s="8">
        <v>2.02</v>
      </c>
      <c r="I263" s="4">
        <v>1</v>
      </c>
    </row>
    <row r="264" spans="1:9" x14ac:dyDescent="0.2">
      <c r="A264" s="2">
        <v>10</v>
      </c>
      <c r="B264" s="1" t="s">
        <v>116</v>
      </c>
      <c r="C264" s="4">
        <v>10</v>
      </c>
      <c r="D264" s="8">
        <v>2.0499999999999998</v>
      </c>
      <c r="E264" s="4">
        <v>10</v>
      </c>
      <c r="F264" s="8">
        <v>2.65</v>
      </c>
      <c r="G264" s="4">
        <v>0</v>
      </c>
      <c r="H264" s="8">
        <v>0</v>
      </c>
      <c r="I264" s="4">
        <v>0</v>
      </c>
    </row>
    <row r="265" spans="1:9" x14ac:dyDescent="0.2">
      <c r="A265" s="2">
        <v>12</v>
      </c>
      <c r="B265" s="1" t="s">
        <v>109</v>
      </c>
      <c r="C265" s="4">
        <v>9</v>
      </c>
      <c r="D265" s="8">
        <v>1.85</v>
      </c>
      <c r="E265" s="4">
        <v>8</v>
      </c>
      <c r="F265" s="8">
        <v>2.12</v>
      </c>
      <c r="G265" s="4">
        <v>1</v>
      </c>
      <c r="H265" s="8">
        <v>1.01</v>
      </c>
      <c r="I265" s="4">
        <v>0</v>
      </c>
    </row>
    <row r="266" spans="1:9" x14ac:dyDescent="0.2">
      <c r="A266" s="2">
        <v>13</v>
      </c>
      <c r="B266" s="1" t="s">
        <v>136</v>
      </c>
      <c r="C266" s="4">
        <v>8</v>
      </c>
      <c r="D266" s="8">
        <v>1.64</v>
      </c>
      <c r="E266" s="4">
        <v>7</v>
      </c>
      <c r="F266" s="8">
        <v>1.85</v>
      </c>
      <c r="G266" s="4">
        <v>1</v>
      </c>
      <c r="H266" s="8">
        <v>1.01</v>
      </c>
      <c r="I266" s="4">
        <v>0</v>
      </c>
    </row>
    <row r="267" spans="1:9" x14ac:dyDescent="0.2">
      <c r="A267" s="2">
        <v>13</v>
      </c>
      <c r="B267" s="1" t="s">
        <v>113</v>
      </c>
      <c r="C267" s="4">
        <v>8</v>
      </c>
      <c r="D267" s="8">
        <v>1.64</v>
      </c>
      <c r="E267" s="4">
        <v>8</v>
      </c>
      <c r="F267" s="8">
        <v>2.12</v>
      </c>
      <c r="G267" s="4">
        <v>0</v>
      </c>
      <c r="H267" s="8">
        <v>0</v>
      </c>
      <c r="I267" s="4">
        <v>0</v>
      </c>
    </row>
    <row r="268" spans="1:9" x14ac:dyDescent="0.2">
      <c r="A268" s="2">
        <v>15</v>
      </c>
      <c r="B268" s="1" t="s">
        <v>137</v>
      </c>
      <c r="C268" s="4">
        <v>7</v>
      </c>
      <c r="D268" s="8">
        <v>1.44</v>
      </c>
      <c r="E268" s="4">
        <v>7</v>
      </c>
      <c r="F268" s="8">
        <v>1.85</v>
      </c>
      <c r="G268" s="4">
        <v>0</v>
      </c>
      <c r="H268" s="8">
        <v>0</v>
      </c>
      <c r="I268" s="4">
        <v>0</v>
      </c>
    </row>
    <row r="269" spans="1:9" x14ac:dyDescent="0.2">
      <c r="A269" s="2">
        <v>15</v>
      </c>
      <c r="B269" s="1" t="s">
        <v>133</v>
      </c>
      <c r="C269" s="4">
        <v>7</v>
      </c>
      <c r="D269" s="8">
        <v>1.44</v>
      </c>
      <c r="E269" s="4">
        <v>6</v>
      </c>
      <c r="F269" s="8">
        <v>1.59</v>
      </c>
      <c r="G269" s="4">
        <v>1</v>
      </c>
      <c r="H269" s="8">
        <v>1.01</v>
      </c>
      <c r="I269" s="4">
        <v>0</v>
      </c>
    </row>
    <row r="270" spans="1:9" x14ac:dyDescent="0.2">
      <c r="A270" s="2">
        <v>15</v>
      </c>
      <c r="B270" s="1" t="s">
        <v>131</v>
      </c>
      <c r="C270" s="4">
        <v>7</v>
      </c>
      <c r="D270" s="8">
        <v>1.44</v>
      </c>
      <c r="E270" s="4">
        <v>6</v>
      </c>
      <c r="F270" s="8">
        <v>1.59</v>
      </c>
      <c r="G270" s="4">
        <v>1</v>
      </c>
      <c r="H270" s="8">
        <v>1.01</v>
      </c>
      <c r="I270" s="4">
        <v>0</v>
      </c>
    </row>
    <row r="271" spans="1:9" x14ac:dyDescent="0.2">
      <c r="A271" s="2">
        <v>15</v>
      </c>
      <c r="B271" s="1" t="s">
        <v>138</v>
      </c>
      <c r="C271" s="4">
        <v>7</v>
      </c>
      <c r="D271" s="8">
        <v>1.44</v>
      </c>
      <c r="E271" s="4">
        <v>3</v>
      </c>
      <c r="F271" s="8">
        <v>0.79</v>
      </c>
      <c r="G271" s="4">
        <v>4</v>
      </c>
      <c r="H271" s="8">
        <v>4.04</v>
      </c>
      <c r="I271" s="4">
        <v>0</v>
      </c>
    </row>
    <row r="272" spans="1:9" x14ac:dyDescent="0.2">
      <c r="A272" s="2">
        <v>15</v>
      </c>
      <c r="B272" s="1" t="s">
        <v>110</v>
      </c>
      <c r="C272" s="4">
        <v>7</v>
      </c>
      <c r="D272" s="8">
        <v>1.44</v>
      </c>
      <c r="E272" s="4">
        <v>5</v>
      </c>
      <c r="F272" s="8">
        <v>1.32</v>
      </c>
      <c r="G272" s="4">
        <v>2</v>
      </c>
      <c r="H272" s="8">
        <v>2.02</v>
      </c>
      <c r="I272" s="4">
        <v>0</v>
      </c>
    </row>
    <row r="273" spans="1:9" x14ac:dyDescent="0.2">
      <c r="A273" s="2">
        <v>15</v>
      </c>
      <c r="B273" s="1" t="s">
        <v>140</v>
      </c>
      <c r="C273" s="4">
        <v>7</v>
      </c>
      <c r="D273" s="8">
        <v>1.44</v>
      </c>
      <c r="E273" s="4">
        <v>0</v>
      </c>
      <c r="F273" s="8">
        <v>0</v>
      </c>
      <c r="G273" s="4">
        <v>0</v>
      </c>
      <c r="H273" s="8">
        <v>0</v>
      </c>
      <c r="I273" s="4">
        <v>0</v>
      </c>
    </row>
    <row r="274" spans="1:9" x14ac:dyDescent="0.2">
      <c r="A274" s="1"/>
      <c r="C274" s="4"/>
      <c r="D274" s="8"/>
      <c r="E274" s="4"/>
      <c r="F274" s="8"/>
      <c r="G274" s="4"/>
      <c r="H274" s="8"/>
      <c r="I274" s="4"/>
    </row>
    <row r="275" spans="1:9" x14ac:dyDescent="0.2">
      <c r="A275" s="1" t="s">
        <v>12</v>
      </c>
      <c r="C275" s="4"/>
      <c r="D275" s="8"/>
      <c r="E275" s="4"/>
      <c r="F275" s="8"/>
      <c r="G275" s="4"/>
      <c r="H275" s="8"/>
      <c r="I275" s="4"/>
    </row>
    <row r="276" spans="1:9" x14ac:dyDescent="0.2">
      <c r="A276" s="2">
        <v>1</v>
      </c>
      <c r="B276" s="1" t="s">
        <v>105</v>
      </c>
      <c r="C276" s="4">
        <v>9</v>
      </c>
      <c r="D276" s="8">
        <v>7.83</v>
      </c>
      <c r="E276" s="4">
        <v>6</v>
      </c>
      <c r="F276" s="8">
        <v>7.06</v>
      </c>
      <c r="G276" s="4">
        <v>3</v>
      </c>
      <c r="H276" s="8">
        <v>13.04</v>
      </c>
      <c r="I276" s="4">
        <v>0</v>
      </c>
    </row>
    <row r="277" spans="1:9" x14ac:dyDescent="0.2">
      <c r="A277" s="2">
        <v>2</v>
      </c>
      <c r="B277" s="1" t="s">
        <v>120</v>
      </c>
      <c r="C277" s="4">
        <v>6</v>
      </c>
      <c r="D277" s="8">
        <v>5.22</v>
      </c>
      <c r="E277" s="4">
        <v>6</v>
      </c>
      <c r="F277" s="8">
        <v>7.06</v>
      </c>
      <c r="G277" s="4">
        <v>0</v>
      </c>
      <c r="H277" s="8">
        <v>0</v>
      </c>
      <c r="I277" s="4">
        <v>0</v>
      </c>
    </row>
    <row r="278" spans="1:9" x14ac:dyDescent="0.2">
      <c r="A278" s="2">
        <v>3</v>
      </c>
      <c r="B278" s="1" t="s">
        <v>110</v>
      </c>
      <c r="C278" s="4">
        <v>5</v>
      </c>
      <c r="D278" s="8">
        <v>4.3499999999999996</v>
      </c>
      <c r="E278" s="4">
        <v>2</v>
      </c>
      <c r="F278" s="8">
        <v>2.35</v>
      </c>
      <c r="G278" s="4">
        <v>3</v>
      </c>
      <c r="H278" s="8">
        <v>13.04</v>
      </c>
      <c r="I278" s="4">
        <v>0</v>
      </c>
    </row>
    <row r="279" spans="1:9" x14ac:dyDescent="0.2">
      <c r="A279" s="2">
        <v>3</v>
      </c>
      <c r="B279" s="1" t="s">
        <v>118</v>
      </c>
      <c r="C279" s="4">
        <v>5</v>
      </c>
      <c r="D279" s="8">
        <v>4.3499999999999996</v>
      </c>
      <c r="E279" s="4">
        <v>5</v>
      </c>
      <c r="F279" s="8">
        <v>5.88</v>
      </c>
      <c r="G279" s="4">
        <v>0</v>
      </c>
      <c r="H279" s="8">
        <v>0</v>
      </c>
      <c r="I279" s="4">
        <v>0</v>
      </c>
    </row>
    <row r="280" spans="1:9" x14ac:dyDescent="0.2">
      <c r="A280" s="2">
        <v>5</v>
      </c>
      <c r="B280" s="1" t="s">
        <v>111</v>
      </c>
      <c r="C280" s="4">
        <v>4</v>
      </c>
      <c r="D280" s="8">
        <v>3.48</v>
      </c>
      <c r="E280" s="4">
        <v>3</v>
      </c>
      <c r="F280" s="8">
        <v>3.53</v>
      </c>
      <c r="G280" s="4">
        <v>0</v>
      </c>
      <c r="H280" s="8">
        <v>0</v>
      </c>
      <c r="I280" s="4">
        <v>0</v>
      </c>
    </row>
    <row r="281" spans="1:9" x14ac:dyDescent="0.2">
      <c r="A281" s="2">
        <v>6</v>
      </c>
      <c r="B281" s="1" t="s">
        <v>125</v>
      </c>
      <c r="C281" s="4">
        <v>3</v>
      </c>
      <c r="D281" s="8">
        <v>2.61</v>
      </c>
      <c r="E281" s="4">
        <v>3</v>
      </c>
      <c r="F281" s="8">
        <v>3.53</v>
      </c>
      <c r="G281" s="4">
        <v>0</v>
      </c>
      <c r="H281" s="8">
        <v>0</v>
      </c>
      <c r="I281" s="4">
        <v>0</v>
      </c>
    </row>
    <row r="282" spans="1:9" x14ac:dyDescent="0.2">
      <c r="A282" s="2">
        <v>6</v>
      </c>
      <c r="B282" s="1" t="s">
        <v>145</v>
      </c>
      <c r="C282" s="4">
        <v>3</v>
      </c>
      <c r="D282" s="8">
        <v>2.61</v>
      </c>
      <c r="E282" s="4">
        <v>3</v>
      </c>
      <c r="F282" s="8">
        <v>3.53</v>
      </c>
      <c r="G282" s="4">
        <v>0</v>
      </c>
      <c r="H282" s="8">
        <v>0</v>
      </c>
      <c r="I282" s="4">
        <v>0</v>
      </c>
    </row>
    <row r="283" spans="1:9" x14ac:dyDescent="0.2">
      <c r="A283" s="2">
        <v>6</v>
      </c>
      <c r="B283" s="1" t="s">
        <v>136</v>
      </c>
      <c r="C283" s="4">
        <v>3</v>
      </c>
      <c r="D283" s="8">
        <v>2.61</v>
      </c>
      <c r="E283" s="4">
        <v>2</v>
      </c>
      <c r="F283" s="8">
        <v>2.35</v>
      </c>
      <c r="G283" s="4">
        <v>1</v>
      </c>
      <c r="H283" s="8">
        <v>4.3499999999999996</v>
      </c>
      <c r="I283" s="4">
        <v>0</v>
      </c>
    </row>
    <row r="284" spans="1:9" x14ac:dyDescent="0.2">
      <c r="A284" s="2">
        <v>6</v>
      </c>
      <c r="B284" s="1" t="s">
        <v>107</v>
      </c>
      <c r="C284" s="4">
        <v>3</v>
      </c>
      <c r="D284" s="8">
        <v>2.61</v>
      </c>
      <c r="E284" s="4">
        <v>3</v>
      </c>
      <c r="F284" s="8">
        <v>3.53</v>
      </c>
      <c r="G284" s="4">
        <v>0</v>
      </c>
      <c r="H284" s="8">
        <v>0</v>
      </c>
      <c r="I284" s="4">
        <v>0</v>
      </c>
    </row>
    <row r="285" spans="1:9" x14ac:dyDescent="0.2">
      <c r="A285" s="2">
        <v>6</v>
      </c>
      <c r="B285" s="1" t="s">
        <v>115</v>
      </c>
      <c r="C285" s="4">
        <v>3</v>
      </c>
      <c r="D285" s="8">
        <v>2.61</v>
      </c>
      <c r="E285" s="4">
        <v>2</v>
      </c>
      <c r="F285" s="8">
        <v>2.35</v>
      </c>
      <c r="G285" s="4">
        <v>1</v>
      </c>
      <c r="H285" s="8">
        <v>4.3499999999999996</v>
      </c>
      <c r="I285" s="4">
        <v>0</v>
      </c>
    </row>
    <row r="286" spans="1:9" x14ac:dyDescent="0.2">
      <c r="A286" s="2">
        <v>6</v>
      </c>
      <c r="B286" s="1" t="s">
        <v>119</v>
      </c>
      <c r="C286" s="4">
        <v>3</v>
      </c>
      <c r="D286" s="8">
        <v>2.61</v>
      </c>
      <c r="E286" s="4">
        <v>3</v>
      </c>
      <c r="F286" s="8">
        <v>3.53</v>
      </c>
      <c r="G286" s="4">
        <v>0</v>
      </c>
      <c r="H286" s="8">
        <v>0</v>
      </c>
      <c r="I286" s="4">
        <v>0</v>
      </c>
    </row>
    <row r="287" spans="1:9" x14ac:dyDescent="0.2">
      <c r="A287" s="2">
        <v>6</v>
      </c>
      <c r="B287" s="1" t="s">
        <v>140</v>
      </c>
      <c r="C287" s="4">
        <v>3</v>
      </c>
      <c r="D287" s="8">
        <v>2.61</v>
      </c>
      <c r="E287" s="4">
        <v>0</v>
      </c>
      <c r="F287" s="8">
        <v>0</v>
      </c>
      <c r="G287" s="4">
        <v>0</v>
      </c>
      <c r="H287" s="8">
        <v>0</v>
      </c>
      <c r="I287" s="4">
        <v>0</v>
      </c>
    </row>
    <row r="288" spans="1:9" x14ac:dyDescent="0.2">
      <c r="A288" s="2">
        <v>6</v>
      </c>
      <c r="B288" s="1" t="s">
        <v>156</v>
      </c>
      <c r="C288" s="4">
        <v>3</v>
      </c>
      <c r="D288" s="8">
        <v>2.61</v>
      </c>
      <c r="E288" s="4">
        <v>0</v>
      </c>
      <c r="F288" s="8">
        <v>0</v>
      </c>
      <c r="G288" s="4">
        <v>2</v>
      </c>
      <c r="H288" s="8">
        <v>8.6999999999999993</v>
      </c>
      <c r="I288" s="4">
        <v>0</v>
      </c>
    </row>
    <row r="289" spans="1:9" x14ac:dyDescent="0.2">
      <c r="A289" s="2">
        <v>14</v>
      </c>
      <c r="B289" s="1" t="s">
        <v>143</v>
      </c>
      <c r="C289" s="4">
        <v>2</v>
      </c>
      <c r="D289" s="8">
        <v>1.74</v>
      </c>
      <c r="E289" s="4">
        <v>2</v>
      </c>
      <c r="F289" s="8">
        <v>2.35</v>
      </c>
      <c r="G289" s="4">
        <v>0</v>
      </c>
      <c r="H289" s="8">
        <v>0</v>
      </c>
      <c r="I289" s="4">
        <v>0</v>
      </c>
    </row>
    <row r="290" spans="1:9" x14ac:dyDescent="0.2">
      <c r="A290" s="2">
        <v>14</v>
      </c>
      <c r="B290" s="1" t="s">
        <v>144</v>
      </c>
      <c r="C290" s="4">
        <v>2</v>
      </c>
      <c r="D290" s="8">
        <v>1.74</v>
      </c>
      <c r="E290" s="4">
        <v>2</v>
      </c>
      <c r="F290" s="8">
        <v>2.35</v>
      </c>
      <c r="G290" s="4">
        <v>0</v>
      </c>
      <c r="H290" s="8">
        <v>0</v>
      </c>
      <c r="I290" s="4">
        <v>0</v>
      </c>
    </row>
    <row r="291" spans="1:9" x14ac:dyDescent="0.2">
      <c r="A291" s="2">
        <v>14</v>
      </c>
      <c r="B291" s="1" t="s">
        <v>133</v>
      </c>
      <c r="C291" s="4">
        <v>2</v>
      </c>
      <c r="D291" s="8">
        <v>1.74</v>
      </c>
      <c r="E291" s="4">
        <v>2</v>
      </c>
      <c r="F291" s="8">
        <v>2.35</v>
      </c>
      <c r="G291" s="4">
        <v>0</v>
      </c>
      <c r="H291" s="8">
        <v>0</v>
      </c>
      <c r="I291" s="4">
        <v>0</v>
      </c>
    </row>
    <row r="292" spans="1:9" x14ac:dyDescent="0.2">
      <c r="A292" s="2">
        <v>14</v>
      </c>
      <c r="B292" s="1" t="s">
        <v>146</v>
      </c>
      <c r="C292" s="4">
        <v>2</v>
      </c>
      <c r="D292" s="8">
        <v>1.74</v>
      </c>
      <c r="E292" s="4">
        <v>2</v>
      </c>
      <c r="F292" s="8">
        <v>2.35</v>
      </c>
      <c r="G292" s="4">
        <v>0</v>
      </c>
      <c r="H292" s="8">
        <v>0</v>
      </c>
      <c r="I292" s="4">
        <v>0</v>
      </c>
    </row>
    <row r="293" spans="1:9" x14ac:dyDescent="0.2">
      <c r="A293" s="2">
        <v>14</v>
      </c>
      <c r="B293" s="1" t="s">
        <v>147</v>
      </c>
      <c r="C293" s="4">
        <v>2</v>
      </c>
      <c r="D293" s="8">
        <v>1.74</v>
      </c>
      <c r="E293" s="4">
        <v>2</v>
      </c>
      <c r="F293" s="8">
        <v>2.35</v>
      </c>
      <c r="G293" s="4">
        <v>0</v>
      </c>
      <c r="H293" s="8">
        <v>0</v>
      </c>
      <c r="I293" s="4">
        <v>0</v>
      </c>
    </row>
    <row r="294" spans="1:9" x14ac:dyDescent="0.2">
      <c r="A294" s="2">
        <v>14</v>
      </c>
      <c r="B294" s="1" t="s">
        <v>148</v>
      </c>
      <c r="C294" s="4">
        <v>2</v>
      </c>
      <c r="D294" s="8">
        <v>1.74</v>
      </c>
      <c r="E294" s="4">
        <v>0</v>
      </c>
      <c r="F294" s="8">
        <v>0</v>
      </c>
      <c r="G294" s="4">
        <v>2</v>
      </c>
      <c r="H294" s="8">
        <v>8.6999999999999993</v>
      </c>
      <c r="I294" s="4">
        <v>0</v>
      </c>
    </row>
    <row r="295" spans="1:9" x14ac:dyDescent="0.2">
      <c r="A295" s="2">
        <v>14</v>
      </c>
      <c r="B295" s="1" t="s">
        <v>149</v>
      </c>
      <c r="C295" s="4">
        <v>2</v>
      </c>
      <c r="D295" s="8">
        <v>1.74</v>
      </c>
      <c r="E295" s="4">
        <v>2</v>
      </c>
      <c r="F295" s="8">
        <v>2.35</v>
      </c>
      <c r="G295" s="4">
        <v>0</v>
      </c>
      <c r="H295" s="8">
        <v>0</v>
      </c>
      <c r="I295" s="4">
        <v>0</v>
      </c>
    </row>
    <row r="296" spans="1:9" x14ac:dyDescent="0.2">
      <c r="A296" s="2">
        <v>14</v>
      </c>
      <c r="B296" s="1" t="s">
        <v>150</v>
      </c>
      <c r="C296" s="4">
        <v>2</v>
      </c>
      <c r="D296" s="8">
        <v>1.74</v>
      </c>
      <c r="E296" s="4">
        <v>2</v>
      </c>
      <c r="F296" s="8">
        <v>2.35</v>
      </c>
      <c r="G296" s="4">
        <v>0</v>
      </c>
      <c r="H296" s="8">
        <v>0</v>
      </c>
      <c r="I296" s="4">
        <v>0</v>
      </c>
    </row>
    <row r="297" spans="1:9" x14ac:dyDescent="0.2">
      <c r="A297" s="2">
        <v>14</v>
      </c>
      <c r="B297" s="1" t="s">
        <v>151</v>
      </c>
      <c r="C297" s="4">
        <v>2</v>
      </c>
      <c r="D297" s="8">
        <v>1.74</v>
      </c>
      <c r="E297" s="4">
        <v>1</v>
      </c>
      <c r="F297" s="8">
        <v>1.18</v>
      </c>
      <c r="G297" s="4">
        <v>1</v>
      </c>
      <c r="H297" s="8">
        <v>4.3499999999999996</v>
      </c>
      <c r="I297" s="4">
        <v>0</v>
      </c>
    </row>
    <row r="298" spans="1:9" x14ac:dyDescent="0.2">
      <c r="A298" s="2">
        <v>14</v>
      </c>
      <c r="B298" s="1" t="s">
        <v>152</v>
      </c>
      <c r="C298" s="4">
        <v>2</v>
      </c>
      <c r="D298" s="8">
        <v>1.74</v>
      </c>
      <c r="E298" s="4">
        <v>1</v>
      </c>
      <c r="F298" s="8">
        <v>1.18</v>
      </c>
      <c r="G298" s="4">
        <v>1</v>
      </c>
      <c r="H298" s="8">
        <v>4.3499999999999996</v>
      </c>
      <c r="I298" s="4">
        <v>0</v>
      </c>
    </row>
    <row r="299" spans="1:9" x14ac:dyDescent="0.2">
      <c r="A299" s="2">
        <v>14</v>
      </c>
      <c r="B299" s="1" t="s">
        <v>153</v>
      </c>
      <c r="C299" s="4">
        <v>2</v>
      </c>
      <c r="D299" s="8">
        <v>1.74</v>
      </c>
      <c r="E299" s="4">
        <v>0</v>
      </c>
      <c r="F299" s="8">
        <v>0</v>
      </c>
      <c r="G299" s="4">
        <v>2</v>
      </c>
      <c r="H299" s="8">
        <v>8.6999999999999993</v>
      </c>
      <c r="I299" s="4">
        <v>0</v>
      </c>
    </row>
    <row r="300" spans="1:9" x14ac:dyDescent="0.2">
      <c r="A300" s="2">
        <v>14</v>
      </c>
      <c r="B300" s="1" t="s">
        <v>154</v>
      </c>
      <c r="C300" s="4">
        <v>2</v>
      </c>
      <c r="D300" s="8">
        <v>1.74</v>
      </c>
      <c r="E300" s="4">
        <v>2</v>
      </c>
      <c r="F300" s="8">
        <v>2.35</v>
      </c>
      <c r="G300" s="4">
        <v>0</v>
      </c>
      <c r="H300" s="8">
        <v>0</v>
      </c>
      <c r="I300" s="4">
        <v>0</v>
      </c>
    </row>
    <row r="301" spans="1:9" x14ac:dyDescent="0.2">
      <c r="A301" s="2">
        <v>14</v>
      </c>
      <c r="B301" s="1" t="s">
        <v>155</v>
      </c>
      <c r="C301" s="4">
        <v>2</v>
      </c>
      <c r="D301" s="8">
        <v>1.74</v>
      </c>
      <c r="E301" s="4">
        <v>2</v>
      </c>
      <c r="F301" s="8">
        <v>2.35</v>
      </c>
      <c r="G301" s="4">
        <v>0</v>
      </c>
      <c r="H301" s="8">
        <v>0</v>
      </c>
      <c r="I301" s="4">
        <v>0</v>
      </c>
    </row>
    <row r="302" spans="1:9" x14ac:dyDescent="0.2">
      <c r="A302" s="2">
        <v>14</v>
      </c>
      <c r="B302" s="1" t="s">
        <v>123</v>
      </c>
      <c r="C302" s="4">
        <v>2</v>
      </c>
      <c r="D302" s="8">
        <v>1.74</v>
      </c>
      <c r="E302" s="4">
        <v>2</v>
      </c>
      <c r="F302" s="8">
        <v>2.35</v>
      </c>
      <c r="G302" s="4">
        <v>0</v>
      </c>
      <c r="H302" s="8">
        <v>0</v>
      </c>
      <c r="I302" s="4">
        <v>0</v>
      </c>
    </row>
    <row r="303" spans="1:9" x14ac:dyDescent="0.2">
      <c r="A303" s="2">
        <v>14</v>
      </c>
      <c r="B303" s="1" t="s">
        <v>157</v>
      </c>
      <c r="C303" s="4">
        <v>2</v>
      </c>
      <c r="D303" s="8">
        <v>1.74</v>
      </c>
      <c r="E303" s="4">
        <v>1</v>
      </c>
      <c r="F303" s="8">
        <v>1.18</v>
      </c>
      <c r="G303" s="4">
        <v>1</v>
      </c>
      <c r="H303" s="8">
        <v>4.3499999999999996</v>
      </c>
      <c r="I303" s="4">
        <v>0</v>
      </c>
    </row>
    <row r="304" spans="1:9" x14ac:dyDescent="0.2">
      <c r="A304" s="2">
        <v>14</v>
      </c>
      <c r="B304" s="1" t="s">
        <v>124</v>
      </c>
      <c r="C304" s="4">
        <v>2</v>
      </c>
      <c r="D304" s="8">
        <v>1.74</v>
      </c>
      <c r="E304" s="4">
        <v>2</v>
      </c>
      <c r="F304" s="8">
        <v>2.35</v>
      </c>
      <c r="G304" s="4">
        <v>0</v>
      </c>
      <c r="H304" s="8">
        <v>0</v>
      </c>
      <c r="I304" s="4">
        <v>0</v>
      </c>
    </row>
    <row r="305" spans="1:9" x14ac:dyDescent="0.2">
      <c r="A305" s="1"/>
      <c r="C305" s="4"/>
      <c r="D305" s="8"/>
      <c r="E305" s="4"/>
      <c r="F305" s="8"/>
      <c r="G305" s="4"/>
      <c r="H305" s="8"/>
      <c r="I305" s="4"/>
    </row>
    <row r="306" spans="1:9" x14ac:dyDescent="0.2">
      <c r="A306" s="1" t="s">
        <v>13</v>
      </c>
      <c r="C306" s="4"/>
      <c r="D306" s="8"/>
      <c r="E306" s="4"/>
      <c r="F306" s="8"/>
      <c r="G306" s="4"/>
      <c r="H306" s="8"/>
      <c r="I306" s="4"/>
    </row>
    <row r="307" spans="1:9" x14ac:dyDescent="0.2">
      <c r="A307" s="2">
        <v>1</v>
      </c>
      <c r="B307" s="1" t="s">
        <v>111</v>
      </c>
      <c r="C307" s="4">
        <v>21</v>
      </c>
      <c r="D307" s="8">
        <v>10.77</v>
      </c>
      <c r="E307" s="4">
        <v>20</v>
      </c>
      <c r="F307" s="8">
        <v>13.33</v>
      </c>
      <c r="G307" s="4">
        <v>1</v>
      </c>
      <c r="H307" s="8">
        <v>2.44</v>
      </c>
      <c r="I307" s="4">
        <v>0</v>
      </c>
    </row>
    <row r="308" spans="1:9" x14ac:dyDescent="0.2">
      <c r="A308" s="2">
        <v>2</v>
      </c>
      <c r="B308" s="1" t="s">
        <v>107</v>
      </c>
      <c r="C308" s="4">
        <v>13</v>
      </c>
      <c r="D308" s="8">
        <v>6.67</v>
      </c>
      <c r="E308" s="4">
        <v>11</v>
      </c>
      <c r="F308" s="8">
        <v>7.33</v>
      </c>
      <c r="G308" s="4">
        <v>2</v>
      </c>
      <c r="H308" s="8">
        <v>4.88</v>
      </c>
      <c r="I308" s="4">
        <v>0</v>
      </c>
    </row>
    <row r="309" spans="1:9" x14ac:dyDescent="0.2">
      <c r="A309" s="2">
        <v>3</v>
      </c>
      <c r="B309" s="1" t="s">
        <v>136</v>
      </c>
      <c r="C309" s="4">
        <v>11</v>
      </c>
      <c r="D309" s="8">
        <v>5.64</v>
      </c>
      <c r="E309" s="4">
        <v>7</v>
      </c>
      <c r="F309" s="8">
        <v>4.67</v>
      </c>
      <c r="G309" s="4">
        <v>4</v>
      </c>
      <c r="H309" s="8">
        <v>9.76</v>
      </c>
      <c r="I309" s="4">
        <v>0</v>
      </c>
    </row>
    <row r="310" spans="1:9" x14ac:dyDescent="0.2">
      <c r="A310" s="2">
        <v>4</v>
      </c>
      <c r="B310" s="1" t="s">
        <v>118</v>
      </c>
      <c r="C310" s="4">
        <v>9</v>
      </c>
      <c r="D310" s="8">
        <v>4.62</v>
      </c>
      <c r="E310" s="4">
        <v>9</v>
      </c>
      <c r="F310" s="8">
        <v>6</v>
      </c>
      <c r="G310" s="4">
        <v>0</v>
      </c>
      <c r="H310" s="8">
        <v>0</v>
      </c>
      <c r="I310" s="4">
        <v>0</v>
      </c>
    </row>
    <row r="311" spans="1:9" x14ac:dyDescent="0.2">
      <c r="A311" s="2">
        <v>5</v>
      </c>
      <c r="B311" s="1" t="s">
        <v>163</v>
      </c>
      <c r="C311" s="4">
        <v>5</v>
      </c>
      <c r="D311" s="8">
        <v>2.56</v>
      </c>
      <c r="E311" s="4">
        <v>5</v>
      </c>
      <c r="F311" s="8">
        <v>3.33</v>
      </c>
      <c r="G311" s="4">
        <v>0</v>
      </c>
      <c r="H311" s="8">
        <v>0</v>
      </c>
      <c r="I311" s="4">
        <v>0</v>
      </c>
    </row>
    <row r="312" spans="1:9" x14ac:dyDescent="0.2">
      <c r="A312" s="2">
        <v>5</v>
      </c>
      <c r="B312" s="1" t="s">
        <v>164</v>
      </c>
      <c r="C312" s="4">
        <v>5</v>
      </c>
      <c r="D312" s="8">
        <v>2.56</v>
      </c>
      <c r="E312" s="4">
        <v>5</v>
      </c>
      <c r="F312" s="8">
        <v>3.33</v>
      </c>
      <c r="G312" s="4">
        <v>0</v>
      </c>
      <c r="H312" s="8">
        <v>0</v>
      </c>
      <c r="I312" s="4">
        <v>0</v>
      </c>
    </row>
    <row r="313" spans="1:9" x14ac:dyDescent="0.2">
      <c r="A313" s="2">
        <v>5</v>
      </c>
      <c r="B313" s="1" t="s">
        <v>165</v>
      </c>
      <c r="C313" s="4">
        <v>5</v>
      </c>
      <c r="D313" s="8">
        <v>2.56</v>
      </c>
      <c r="E313" s="4">
        <v>3</v>
      </c>
      <c r="F313" s="8">
        <v>2</v>
      </c>
      <c r="G313" s="4">
        <v>2</v>
      </c>
      <c r="H313" s="8">
        <v>4.88</v>
      </c>
      <c r="I313" s="4">
        <v>0</v>
      </c>
    </row>
    <row r="314" spans="1:9" x14ac:dyDescent="0.2">
      <c r="A314" s="2">
        <v>5</v>
      </c>
      <c r="B314" s="1" t="s">
        <v>116</v>
      </c>
      <c r="C314" s="4">
        <v>5</v>
      </c>
      <c r="D314" s="8">
        <v>2.56</v>
      </c>
      <c r="E314" s="4">
        <v>5</v>
      </c>
      <c r="F314" s="8">
        <v>3.33</v>
      </c>
      <c r="G314" s="4">
        <v>0</v>
      </c>
      <c r="H314" s="8">
        <v>0</v>
      </c>
      <c r="I314" s="4">
        <v>0</v>
      </c>
    </row>
    <row r="315" spans="1:9" x14ac:dyDescent="0.2">
      <c r="A315" s="2">
        <v>9</v>
      </c>
      <c r="B315" s="1" t="s">
        <v>125</v>
      </c>
      <c r="C315" s="4">
        <v>4</v>
      </c>
      <c r="D315" s="8">
        <v>2.0499999999999998</v>
      </c>
      <c r="E315" s="4">
        <v>1</v>
      </c>
      <c r="F315" s="8">
        <v>0.67</v>
      </c>
      <c r="G315" s="4">
        <v>3</v>
      </c>
      <c r="H315" s="8">
        <v>7.32</v>
      </c>
      <c r="I315" s="4">
        <v>0</v>
      </c>
    </row>
    <row r="316" spans="1:9" x14ac:dyDescent="0.2">
      <c r="A316" s="2">
        <v>9</v>
      </c>
      <c r="B316" s="1" t="s">
        <v>137</v>
      </c>
      <c r="C316" s="4">
        <v>4</v>
      </c>
      <c r="D316" s="8">
        <v>2.0499999999999998</v>
      </c>
      <c r="E316" s="4">
        <v>3</v>
      </c>
      <c r="F316" s="8">
        <v>2</v>
      </c>
      <c r="G316" s="4">
        <v>1</v>
      </c>
      <c r="H316" s="8">
        <v>2.44</v>
      </c>
      <c r="I316" s="4">
        <v>0</v>
      </c>
    </row>
    <row r="317" spans="1:9" x14ac:dyDescent="0.2">
      <c r="A317" s="2">
        <v>9</v>
      </c>
      <c r="B317" s="1" t="s">
        <v>162</v>
      </c>
      <c r="C317" s="4">
        <v>4</v>
      </c>
      <c r="D317" s="8">
        <v>2.0499999999999998</v>
      </c>
      <c r="E317" s="4">
        <v>4</v>
      </c>
      <c r="F317" s="8">
        <v>2.67</v>
      </c>
      <c r="G317" s="4">
        <v>0</v>
      </c>
      <c r="H317" s="8">
        <v>0</v>
      </c>
      <c r="I317" s="4">
        <v>0</v>
      </c>
    </row>
    <row r="318" spans="1:9" x14ac:dyDescent="0.2">
      <c r="A318" s="2">
        <v>12</v>
      </c>
      <c r="B318" s="1" t="s">
        <v>105</v>
      </c>
      <c r="C318" s="4">
        <v>3</v>
      </c>
      <c r="D318" s="8">
        <v>1.54</v>
      </c>
      <c r="E318" s="4">
        <v>1</v>
      </c>
      <c r="F318" s="8">
        <v>0.67</v>
      </c>
      <c r="G318" s="4">
        <v>2</v>
      </c>
      <c r="H318" s="8">
        <v>4.88</v>
      </c>
      <c r="I318" s="4">
        <v>0</v>
      </c>
    </row>
    <row r="319" spans="1:9" x14ac:dyDescent="0.2">
      <c r="A319" s="2">
        <v>12</v>
      </c>
      <c r="B319" s="1" t="s">
        <v>143</v>
      </c>
      <c r="C319" s="4">
        <v>3</v>
      </c>
      <c r="D319" s="8">
        <v>1.54</v>
      </c>
      <c r="E319" s="4">
        <v>2</v>
      </c>
      <c r="F319" s="8">
        <v>1.33</v>
      </c>
      <c r="G319" s="4">
        <v>1</v>
      </c>
      <c r="H319" s="8">
        <v>2.44</v>
      </c>
      <c r="I319" s="4">
        <v>0</v>
      </c>
    </row>
    <row r="320" spans="1:9" x14ac:dyDescent="0.2">
      <c r="A320" s="2">
        <v>12</v>
      </c>
      <c r="B320" s="1" t="s">
        <v>158</v>
      </c>
      <c r="C320" s="4">
        <v>3</v>
      </c>
      <c r="D320" s="8">
        <v>1.54</v>
      </c>
      <c r="E320" s="4">
        <v>2</v>
      </c>
      <c r="F320" s="8">
        <v>1.33</v>
      </c>
      <c r="G320" s="4">
        <v>1</v>
      </c>
      <c r="H320" s="8">
        <v>2.44</v>
      </c>
      <c r="I320" s="4">
        <v>0</v>
      </c>
    </row>
    <row r="321" spans="1:9" x14ac:dyDescent="0.2">
      <c r="A321" s="2">
        <v>12</v>
      </c>
      <c r="B321" s="1" t="s">
        <v>159</v>
      </c>
      <c r="C321" s="4">
        <v>3</v>
      </c>
      <c r="D321" s="8">
        <v>1.54</v>
      </c>
      <c r="E321" s="4">
        <v>2</v>
      </c>
      <c r="F321" s="8">
        <v>1.33</v>
      </c>
      <c r="G321" s="4">
        <v>1</v>
      </c>
      <c r="H321" s="8">
        <v>2.44</v>
      </c>
      <c r="I321" s="4">
        <v>0</v>
      </c>
    </row>
    <row r="322" spans="1:9" x14ac:dyDescent="0.2">
      <c r="A322" s="2">
        <v>12</v>
      </c>
      <c r="B322" s="1" t="s">
        <v>160</v>
      </c>
      <c r="C322" s="4">
        <v>3</v>
      </c>
      <c r="D322" s="8">
        <v>1.54</v>
      </c>
      <c r="E322" s="4">
        <v>3</v>
      </c>
      <c r="F322" s="8">
        <v>2</v>
      </c>
      <c r="G322" s="4">
        <v>0</v>
      </c>
      <c r="H322" s="8">
        <v>0</v>
      </c>
      <c r="I322" s="4">
        <v>0</v>
      </c>
    </row>
    <row r="323" spans="1:9" x14ac:dyDescent="0.2">
      <c r="A323" s="2">
        <v>12</v>
      </c>
      <c r="B323" s="1" t="s">
        <v>147</v>
      </c>
      <c r="C323" s="4">
        <v>3</v>
      </c>
      <c r="D323" s="8">
        <v>1.54</v>
      </c>
      <c r="E323" s="4">
        <v>2</v>
      </c>
      <c r="F323" s="8">
        <v>1.33</v>
      </c>
      <c r="G323" s="4">
        <v>1</v>
      </c>
      <c r="H323" s="8">
        <v>2.44</v>
      </c>
      <c r="I323" s="4">
        <v>0</v>
      </c>
    </row>
    <row r="324" spans="1:9" x14ac:dyDescent="0.2">
      <c r="A324" s="2">
        <v>12</v>
      </c>
      <c r="B324" s="1" t="s">
        <v>161</v>
      </c>
      <c r="C324" s="4">
        <v>3</v>
      </c>
      <c r="D324" s="8">
        <v>1.54</v>
      </c>
      <c r="E324" s="4">
        <v>2</v>
      </c>
      <c r="F324" s="8">
        <v>1.33</v>
      </c>
      <c r="G324" s="4">
        <v>1</v>
      </c>
      <c r="H324" s="8">
        <v>2.44</v>
      </c>
      <c r="I324" s="4">
        <v>0</v>
      </c>
    </row>
    <row r="325" spans="1:9" x14ac:dyDescent="0.2">
      <c r="A325" s="2">
        <v>12</v>
      </c>
      <c r="B325" s="1" t="s">
        <v>109</v>
      </c>
      <c r="C325" s="4">
        <v>3</v>
      </c>
      <c r="D325" s="8">
        <v>1.54</v>
      </c>
      <c r="E325" s="4">
        <v>3</v>
      </c>
      <c r="F325" s="8">
        <v>2</v>
      </c>
      <c r="G325" s="4">
        <v>0</v>
      </c>
      <c r="H325" s="8">
        <v>0</v>
      </c>
      <c r="I325" s="4">
        <v>0</v>
      </c>
    </row>
    <row r="326" spans="1:9" x14ac:dyDescent="0.2">
      <c r="A326" s="2">
        <v>12</v>
      </c>
      <c r="B326" s="1" t="s">
        <v>112</v>
      </c>
      <c r="C326" s="4">
        <v>3</v>
      </c>
      <c r="D326" s="8">
        <v>1.54</v>
      </c>
      <c r="E326" s="4">
        <v>2</v>
      </c>
      <c r="F326" s="8">
        <v>1.33</v>
      </c>
      <c r="G326" s="4">
        <v>1</v>
      </c>
      <c r="H326" s="8">
        <v>2.44</v>
      </c>
      <c r="I326" s="4">
        <v>0</v>
      </c>
    </row>
    <row r="327" spans="1:9" x14ac:dyDescent="0.2">
      <c r="A327" s="2">
        <v>12</v>
      </c>
      <c r="B327" s="1" t="s">
        <v>166</v>
      </c>
      <c r="C327" s="4">
        <v>3</v>
      </c>
      <c r="D327" s="8">
        <v>1.54</v>
      </c>
      <c r="E327" s="4">
        <v>2</v>
      </c>
      <c r="F327" s="8">
        <v>1.33</v>
      </c>
      <c r="G327" s="4">
        <v>1</v>
      </c>
      <c r="H327" s="8">
        <v>2.44</v>
      </c>
      <c r="I327" s="4">
        <v>0</v>
      </c>
    </row>
    <row r="328" spans="1:9" x14ac:dyDescent="0.2">
      <c r="A328" s="2">
        <v>12</v>
      </c>
      <c r="B328" s="1" t="s">
        <v>119</v>
      </c>
      <c r="C328" s="4">
        <v>3</v>
      </c>
      <c r="D328" s="8">
        <v>1.54</v>
      </c>
      <c r="E328" s="4">
        <v>3</v>
      </c>
      <c r="F328" s="8">
        <v>2</v>
      </c>
      <c r="G328" s="4">
        <v>0</v>
      </c>
      <c r="H328" s="8">
        <v>0</v>
      </c>
      <c r="I328" s="4">
        <v>0</v>
      </c>
    </row>
    <row r="329" spans="1:9" x14ac:dyDescent="0.2">
      <c r="A329" s="2">
        <v>12</v>
      </c>
      <c r="B329" s="1" t="s">
        <v>123</v>
      </c>
      <c r="C329" s="4">
        <v>3</v>
      </c>
      <c r="D329" s="8">
        <v>1.54</v>
      </c>
      <c r="E329" s="4">
        <v>3</v>
      </c>
      <c r="F329" s="8">
        <v>2</v>
      </c>
      <c r="G329" s="4">
        <v>0</v>
      </c>
      <c r="H329" s="8">
        <v>0</v>
      </c>
      <c r="I329" s="4">
        <v>0</v>
      </c>
    </row>
    <row r="330" spans="1:9" x14ac:dyDescent="0.2">
      <c r="A330" s="2">
        <v>12</v>
      </c>
      <c r="B330" s="1" t="s">
        <v>167</v>
      </c>
      <c r="C330" s="4">
        <v>3</v>
      </c>
      <c r="D330" s="8">
        <v>1.54</v>
      </c>
      <c r="E330" s="4">
        <v>3</v>
      </c>
      <c r="F330" s="8">
        <v>2</v>
      </c>
      <c r="G330" s="4">
        <v>0</v>
      </c>
      <c r="H330" s="8">
        <v>0</v>
      </c>
      <c r="I330" s="4">
        <v>0</v>
      </c>
    </row>
    <row r="331" spans="1:9" x14ac:dyDescent="0.2">
      <c r="A331" s="1"/>
      <c r="C331" s="4"/>
      <c r="D331" s="8"/>
      <c r="E331" s="4"/>
      <c r="F331" s="8"/>
      <c r="G331" s="4"/>
      <c r="H331" s="8"/>
      <c r="I331" s="4"/>
    </row>
    <row r="332" spans="1:9" x14ac:dyDescent="0.2">
      <c r="A332" s="1" t="s">
        <v>14</v>
      </c>
      <c r="C332" s="4"/>
      <c r="D332" s="8"/>
      <c r="E332" s="4"/>
      <c r="F332" s="8"/>
      <c r="G332" s="4"/>
      <c r="H332" s="8"/>
      <c r="I332" s="4"/>
    </row>
    <row r="333" spans="1:9" x14ac:dyDescent="0.2">
      <c r="A333" s="2">
        <v>1</v>
      </c>
      <c r="B333" s="1" t="s">
        <v>118</v>
      </c>
      <c r="C333" s="4">
        <v>28</v>
      </c>
      <c r="D333" s="8">
        <v>5.53</v>
      </c>
      <c r="E333" s="4">
        <v>25</v>
      </c>
      <c r="F333" s="8">
        <v>6.58</v>
      </c>
      <c r="G333" s="4">
        <v>3</v>
      </c>
      <c r="H333" s="8">
        <v>2.52</v>
      </c>
      <c r="I333" s="4">
        <v>0</v>
      </c>
    </row>
    <row r="334" spans="1:9" x14ac:dyDescent="0.2">
      <c r="A334" s="2">
        <v>2</v>
      </c>
      <c r="B334" s="1" t="s">
        <v>107</v>
      </c>
      <c r="C334" s="4">
        <v>21</v>
      </c>
      <c r="D334" s="8">
        <v>4.1500000000000004</v>
      </c>
      <c r="E334" s="4">
        <v>18</v>
      </c>
      <c r="F334" s="8">
        <v>4.74</v>
      </c>
      <c r="G334" s="4">
        <v>3</v>
      </c>
      <c r="H334" s="8">
        <v>2.52</v>
      </c>
      <c r="I334" s="4">
        <v>0</v>
      </c>
    </row>
    <row r="335" spans="1:9" x14ac:dyDescent="0.2">
      <c r="A335" s="2">
        <v>3</v>
      </c>
      <c r="B335" s="1" t="s">
        <v>112</v>
      </c>
      <c r="C335" s="4">
        <v>17</v>
      </c>
      <c r="D335" s="8">
        <v>3.36</v>
      </c>
      <c r="E335" s="4">
        <v>13</v>
      </c>
      <c r="F335" s="8">
        <v>3.42</v>
      </c>
      <c r="G335" s="4">
        <v>4</v>
      </c>
      <c r="H335" s="8">
        <v>3.36</v>
      </c>
      <c r="I335" s="4">
        <v>0</v>
      </c>
    </row>
    <row r="336" spans="1:9" x14ac:dyDescent="0.2">
      <c r="A336" s="2">
        <v>3</v>
      </c>
      <c r="B336" s="1" t="s">
        <v>120</v>
      </c>
      <c r="C336" s="4">
        <v>17</v>
      </c>
      <c r="D336" s="8">
        <v>3.36</v>
      </c>
      <c r="E336" s="4">
        <v>16</v>
      </c>
      <c r="F336" s="8">
        <v>4.21</v>
      </c>
      <c r="G336" s="4">
        <v>1</v>
      </c>
      <c r="H336" s="8">
        <v>0.84</v>
      </c>
      <c r="I336" s="4">
        <v>0</v>
      </c>
    </row>
    <row r="337" spans="1:9" x14ac:dyDescent="0.2">
      <c r="A337" s="2">
        <v>5</v>
      </c>
      <c r="B337" s="1" t="s">
        <v>119</v>
      </c>
      <c r="C337" s="4">
        <v>15</v>
      </c>
      <c r="D337" s="8">
        <v>2.96</v>
      </c>
      <c r="E337" s="4">
        <v>15</v>
      </c>
      <c r="F337" s="8">
        <v>3.95</v>
      </c>
      <c r="G337" s="4">
        <v>0</v>
      </c>
      <c r="H337" s="8">
        <v>0</v>
      </c>
      <c r="I337" s="4">
        <v>0</v>
      </c>
    </row>
    <row r="338" spans="1:9" x14ac:dyDescent="0.2">
      <c r="A338" s="2">
        <v>6</v>
      </c>
      <c r="B338" s="1" t="s">
        <v>123</v>
      </c>
      <c r="C338" s="4">
        <v>14</v>
      </c>
      <c r="D338" s="8">
        <v>2.77</v>
      </c>
      <c r="E338" s="4">
        <v>13</v>
      </c>
      <c r="F338" s="8">
        <v>3.42</v>
      </c>
      <c r="G338" s="4">
        <v>1</v>
      </c>
      <c r="H338" s="8">
        <v>0.84</v>
      </c>
      <c r="I338" s="4">
        <v>0</v>
      </c>
    </row>
    <row r="339" spans="1:9" x14ac:dyDescent="0.2">
      <c r="A339" s="2">
        <v>7</v>
      </c>
      <c r="B339" s="1" t="s">
        <v>110</v>
      </c>
      <c r="C339" s="4">
        <v>13</v>
      </c>
      <c r="D339" s="8">
        <v>2.57</v>
      </c>
      <c r="E339" s="4">
        <v>6</v>
      </c>
      <c r="F339" s="8">
        <v>1.58</v>
      </c>
      <c r="G339" s="4">
        <v>7</v>
      </c>
      <c r="H339" s="8">
        <v>5.88</v>
      </c>
      <c r="I339" s="4">
        <v>0</v>
      </c>
    </row>
    <row r="340" spans="1:9" x14ac:dyDescent="0.2">
      <c r="A340" s="2">
        <v>7</v>
      </c>
      <c r="B340" s="1" t="s">
        <v>111</v>
      </c>
      <c r="C340" s="4">
        <v>13</v>
      </c>
      <c r="D340" s="8">
        <v>2.57</v>
      </c>
      <c r="E340" s="4">
        <v>12</v>
      </c>
      <c r="F340" s="8">
        <v>3.16</v>
      </c>
      <c r="G340" s="4">
        <v>1</v>
      </c>
      <c r="H340" s="8">
        <v>0.84</v>
      </c>
      <c r="I340" s="4">
        <v>0</v>
      </c>
    </row>
    <row r="341" spans="1:9" x14ac:dyDescent="0.2">
      <c r="A341" s="2">
        <v>9</v>
      </c>
      <c r="B341" s="1" t="s">
        <v>125</v>
      </c>
      <c r="C341" s="4">
        <v>11</v>
      </c>
      <c r="D341" s="8">
        <v>2.17</v>
      </c>
      <c r="E341" s="4">
        <v>8</v>
      </c>
      <c r="F341" s="8">
        <v>2.11</v>
      </c>
      <c r="G341" s="4">
        <v>3</v>
      </c>
      <c r="H341" s="8">
        <v>2.52</v>
      </c>
      <c r="I341" s="4">
        <v>0</v>
      </c>
    </row>
    <row r="342" spans="1:9" x14ac:dyDescent="0.2">
      <c r="A342" s="2">
        <v>9</v>
      </c>
      <c r="B342" s="1" t="s">
        <v>116</v>
      </c>
      <c r="C342" s="4">
        <v>11</v>
      </c>
      <c r="D342" s="8">
        <v>2.17</v>
      </c>
      <c r="E342" s="4">
        <v>11</v>
      </c>
      <c r="F342" s="8">
        <v>2.89</v>
      </c>
      <c r="G342" s="4">
        <v>0</v>
      </c>
      <c r="H342" s="8">
        <v>0</v>
      </c>
      <c r="I342" s="4">
        <v>0</v>
      </c>
    </row>
    <row r="343" spans="1:9" x14ac:dyDescent="0.2">
      <c r="A343" s="2">
        <v>11</v>
      </c>
      <c r="B343" s="1" t="s">
        <v>105</v>
      </c>
      <c r="C343" s="4">
        <v>10</v>
      </c>
      <c r="D343" s="8">
        <v>1.98</v>
      </c>
      <c r="E343" s="4">
        <v>7</v>
      </c>
      <c r="F343" s="8">
        <v>1.84</v>
      </c>
      <c r="G343" s="4">
        <v>3</v>
      </c>
      <c r="H343" s="8">
        <v>2.52</v>
      </c>
      <c r="I343" s="4">
        <v>0</v>
      </c>
    </row>
    <row r="344" spans="1:9" x14ac:dyDescent="0.2">
      <c r="A344" s="2">
        <v>11</v>
      </c>
      <c r="B344" s="1" t="s">
        <v>137</v>
      </c>
      <c r="C344" s="4">
        <v>10</v>
      </c>
      <c r="D344" s="8">
        <v>1.98</v>
      </c>
      <c r="E344" s="4">
        <v>6</v>
      </c>
      <c r="F344" s="8">
        <v>1.58</v>
      </c>
      <c r="G344" s="4">
        <v>4</v>
      </c>
      <c r="H344" s="8">
        <v>3.36</v>
      </c>
      <c r="I344" s="4">
        <v>0</v>
      </c>
    </row>
    <row r="345" spans="1:9" x14ac:dyDescent="0.2">
      <c r="A345" s="2">
        <v>11</v>
      </c>
      <c r="B345" s="1" t="s">
        <v>135</v>
      </c>
      <c r="C345" s="4">
        <v>10</v>
      </c>
      <c r="D345" s="8">
        <v>1.98</v>
      </c>
      <c r="E345" s="4">
        <v>9</v>
      </c>
      <c r="F345" s="8">
        <v>2.37</v>
      </c>
      <c r="G345" s="4">
        <v>1</v>
      </c>
      <c r="H345" s="8">
        <v>0.84</v>
      </c>
      <c r="I345" s="4">
        <v>0</v>
      </c>
    </row>
    <row r="346" spans="1:9" x14ac:dyDescent="0.2">
      <c r="A346" s="2">
        <v>11</v>
      </c>
      <c r="B346" s="1" t="s">
        <v>115</v>
      </c>
      <c r="C346" s="4">
        <v>10</v>
      </c>
      <c r="D346" s="8">
        <v>1.98</v>
      </c>
      <c r="E346" s="4">
        <v>7</v>
      </c>
      <c r="F346" s="8">
        <v>1.84</v>
      </c>
      <c r="G346" s="4">
        <v>3</v>
      </c>
      <c r="H346" s="8">
        <v>2.52</v>
      </c>
      <c r="I346" s="4">
        <v>0</v>
      </c>
    </row>
    <row r="347" spans="1:9" x14ac:dyDescent="0.2">
      <c r="A347" s="2">
        <v>15</v>
      </c>
      <c r="B347" s="1" t="s">
        <v>132</v>
      </c>
      <c r="C347" s="4">
        <v>9</v>
      </c>
      <c r="D347" s="8">
        <v>1.78</v>
      </c>
      <c r="E347" s="4">
        <v>8</v>
      </c>
      <c r="F347" s="8">
        <v>2.11</v>
      </c>
      <c r="G347" s="4">
        <v>1</v>
      </c>
      <c r="H347" s="8">
        <v>0.84</v>
      </c>
      <c r="I347" s="4">
        <v>0</v>
      </c>
    </row>
    <row r="348" spans="1:9" x14ac:dyDescent="0.2">
      <c r="A348" s="2">
        <v>15</v>
      </c>
      <c r="B348" s="1" t="s">
        <v>169</v>
      </c>
      <c r="C348" s="4">
        <v>9</v>
      </c>
      <c r="D348" s="8">
        <v>1.78</v>
      </c>
      <c r="E348" s="4">
        <v>9</v>
      </c>
      <c r="F348" s="8">
        <v>2.37</v>
      </c>
      <c r="G348" s="4">
        <v>0</v>
      </c>
      <c r="H348" s="8">
        <v>0</v>
      </c>
      <c r="I348" s="4">
        <v>0</v>
      </c>
    </row>
    <row r="349" spans="1:9" x14ac:dyDescent="0.2">
      <c r="A349" s="2">
        <v>17</v>
      </c>
      <c r="B349" s="1" t="s">
        <v>108</v>
      </c>
      <c r="C349" s="4">
        <v>8</v>
      </c>
      <c r="D349" s="8">
        <v>1.58</v>
      </c>
      <c r="E349" s="4">
        <v>7</v>
      </c>
      <c r="F349" s="8">
        <v>1.84</v>
      </c>
      <c r="G349" s="4">
        <v>1</v>
      </c>
      <c r="H349" s="8">
        <v>0.84</v>
      </c>
      <c r="I349" s="4">
        <v>0</v>
      </c>
    </row>
    <row r="350" spans="1:9" x14ac:dyDescent="0.2">
      <c r="A350" s="2">
        <v>18</v>
      </c>
      <c r="B350" s="1" t="s">
        <v>168</v>
      </c>
      <c r="C350" s="4">
        <v>7</v>
      </c>
      <c r="D350" s="8">
        <v>1.38</v>
      </c>
      <c r="E350" s="4">
        <v>5</v>
      </c>
      <c r="F350" s="8">
        <v>1.32</v>
      </c>
      <c r="G350" s="4">
        <v>2</v>
      </c>
      <c r="H350" s="8">
        <v>1.68</v>
      </c>
      <c r="I350" s="4">
        <v>0</v>
      </c>
    </row>
    <row r="351" spans="1:9" x14ac:dyDescent="0.2">
      <c r="A351" s="2">
        <v>18</v>
      </c>
      <c r="B351" s="1" t="s">
        <v>130</v>
      </c>
      <c r="C351" s="4">
        <v>7</v>
      </c>
      <c r="D351" s="8">
        <v>1.38</v>
      </c>
      <c r="E351" s="4">
        <v>5</v>
      </c>
      <c r="F351" s="8">
        <v>1.32</v>
      </c>
      <c r="G351" s="4">
        <v>2</v>
      </c>
      <c r="H351" s="8">
        <v>1.68</v>
      </c>
      <c r="I351" s="4">
        <v>0</v>
      </c>
    </row>
    <row r="352" spans="1:9" x14ac:dyDescent="0.2">
      <c r="A352" s="2">
        <v>18</v>
      </c>
      <c r="B352" s="1" t="s">
        <v>109</v>
      </c>
      <c r="C352" s="4">
        <v>7</v>
      </c>
      <c r="D352" s="8">
        <v>1.38</v>
      </c>
      <c r="E352" s="4">
        <v>4</v>
      </c>
      <c r="F352" s="8">
        <v>1.05</v>
      </c>
      <c r="G352" s="4">
        <v>3</v>
      </c>
      <c r="H352" s="8">
        <v>2.52</v>
      </c>
      <c r="I352" s="4">
        <v>0</v>
      </c>
    </row>
    <row r="353" spans="1:9" x14ac:dyDescent="0.2">
      <c r="A353" s="2">
        <v>18</v>
      </c>
      <c r="B353" s="1" t="s">
        <v>117</v>
      </c>
      <c r="C353" s="4">
        <v>7</v>
      </c>
      <c r="D353" s="8">
        <v>1.38</v>
      </c>
      <c r="E353" s="4">
        <v>7</v>
      </c>
      <c r="F353" s="8">
        <v>1.84</v>
      </c>
      <c r="G353" s="4">
        <v>0</v>
      </c>
      <c r="H353" s="8">
        <v>0</v>
      </c>
      <c r="I353" s="4">
        <v>0</v>
      </c>
    </row>
    <row r="354" spans="1:9" x14ac:dyDescent="0.2">
      <c r="A354" s="2">
        <v>18</v>
      </c>
      <c r="B354" s="1" t="s">
        <v>121</v>
      </c>
      <c r="C354" s="4">
        <v>7</v>
      </c>
      <c r="D354" s="8">
        <v>1.38</v>
      </c>
      <c r="E354" s="4">
        <v>6</v>
      </c>
      <c r="F354" s="8">
        <v>1.58</v>
      </c>
      <c r="G354" s="4">
        <v>1</v>
      </c>
      <c r="H354" s="8">
        <v>0.84</v>
      </c>
      <c r="I354" s="4">
        <v>0</v>
      </c>
    </row>
    <row r="355" spans="1:9" x14ac:dyDescent="0.2">
      <c r="A355" s="2">
        <v>18</v>
      </c>
      <c r="B355" s="1" t="s">
        <v>122</v>
      </c>
      <c r="C355" s="4">
        <v>7</v>
      </c>
      <c r="D355" s="8">
        <v>1.38</v>
      </c>
      <c r="E355" s="4">
        <v>6</v>
      </c>
      <c r="F355" s="8">
        <v>1.58</v>
      </c>
      <c r="G355" s="4">
        <v>1</v>
      </c>
      <c r="H355" s="8">
        <v>0.84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15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105</v>
      </c>
      <c r="C358" s="4">
        <v>12</v>
      </c>
      <c r="D358" s="8">
        <v>6.35</v>
      </c>
      <c r="E358" s="4">
        <v>9</v>
      </c>
      <c r="F358" s="8">
        <v>6.52</v>
      </c>
      <c r="G358" s="4">
        <v>3</v>
      </c>
      <c r="H358" s="8">
        <v>6.12</v>
      </c>
      <c r="I358" s="4">
        <v>0</v>
      </c>
    </row>
    <row r="359" spans="1:9" x14ac:dyDescent="0.2">
      <c r="A359" s="2">
        <v>2</v>
      </c>
      <c r="B359" s="1" t="s">
        <v>112</v>
      </c>
      <c r="C359" s="4">
        <v>11</v>
      </c>
      <c r="D359" s="8">
        <v>5.82</v>
      </c>
      <c r="E359" s="4">
        <v>10</v>
      </c>
      <c r="F359" s="8">
        <v>7.25</v>
      </c>
      <c r="G359" s="4">
        <v>1</v>
      </c>
      <c r="H359" s="8">
        <v>2.04</v>
      </c>
      <c r="I359" s="4">
        <v>0</v>
      </c>
    </row>
    <row r="360" spans="1:9" x14ac:dyDescent="0.2">
      <c r="A360" s="2">
        <v>3</v>
      </c>
      <c r="B360" s="1" t="s">
        <v>108</v>
      </c>
      <c r="C360" s="4">
        <v>8</v>
      </c>
      <c r="D360" s="8">
        <v>4.2300000000000004</v>
      </c>
      <c r="E360" s="4">
        <v>7</v>
      </c>
      <c r="F360" s="8">
        <v>5.07</v>
      </c>
      <c r="G360" s="4">
        <v>1</v>
      </c>
      <c r="H360" s="8">
        <v>2.04</v>
      </c>
      <c r="I360" s="4">
        <v>0</v>
      </c>
    </row>
    <row r="361" spans="1:9" x14ac:dyDescent="0.2">
      <c r="A361" s="2">
        <v>4</v>
      </c>
      <c r="B361" s="1" t="s">
        <v>111</v>
      </c>
      <c r="C361" s="4">
        <v>7</v>
      </c>
      <c r="D361" s="8">
        <v>3.7</v>
      </c>
      <c r="E361" s="4">
        <v>6</v>
      </c>
      <c r="F361" s="8">
        <v>4.3499999999999996</v>
      </c>
      <c r="G361" s="4">
        <v>1</v>
      </c>
      <c r="H361" s="8">
        <v>2.04</v>
      </c>
      <c r="I361" s="4">
        <v>0</v>
      </c>
    </row>
    <row r="362" spans="1:9" x14ac:dyDescent="0.2">
      <c r="A362" s="2">
        <v>4</v>
      </c>
      <c r="B362" s="1" t="s">
        <v>120</v>
      </c>
      <c r="C362" s="4">
        <v>7</v>
      </c>
      <c r="D362" s="8">
        <v>3.7</v>
      </c>
      <c r="E362" s="4">
        <v>7</v>
      </c>
      <c r="F362" s="8">
        <v>5.07</v>
      </c>
      <c r="G362" s="4">
        <v>0</v>
      </c>
      <c r="H362" s="8">
        <v>0</v>
      </c>
      <c r="I362" s="4">
        <v>0</v>
      </c>
    </row>
    <row r="363" spans="1:9" x14ac:dyDescent="0.2">
      <c r="A363" s="2">
        <v>6</v>
      </c>
      <c r="B363" s="1" t="s">
        <v>125</v>
      </c>
      <c r="C363" s="4">
        <v>5</v>
      </c>
      <c r="D363" s="8">
        <v>2.65</v>
      </c>
      <c r="E363" s="4">
        <v>2</v>
      </c>
      <c r="F363" s="8">
        <v>1.45</v>
      </c>
      <c r="G363" s="4">
        <v>3</v>
      </c>
      <c r="H363" s="8">
        <v>6.12</v>
      </c>
      <c r="I363" s="4">
        <v>0</v>
      </c>
    </row>
    <row r="364" spans="1:9" x14ac:dyDescent="0.2">
      <c r="A364" s="2">
        <v>6</v>
      </c>
      <c r="B364" s="1" t="s">
        <v>106</v>
      </c>
      <c r="C364" s="4">
        <v>5</v>
      </c>
      <c r="D364" s="8">
        <v>2.65</v>
      </c>
      <c r="E364" s="4">
        <v>4</v>
      </c>
      <c r="F364" s="8">
        <v>2.9</v>
      </c>
      <c r="G364" s="4">
        <v>1</v>
      </c>
      <c r="H364" s="8">
        <v>2.04</v>
      </c>
      <c r="I364" s="4">
        <v>0</v>
      </c>
    </row>
    <row r="365" spans="1:9" x14ac:dyDescent="0.2">
      <c r="A365" s="2">
        <v>6</v>
      </c>
      <c r="B365" s="1" t="s">
        <v>119</v>
      </c>
      <c r="C365" s="4">
        <v>5</v>
      </c>
      <c r="D365" s="8">
        <v>2.65</v>
      </c>
      <c r="E365" s="4">
        <v>4</v>
      </c>
      <c r="F365" s="8">
        <v>2.9</v>
      </c>
      <c r="G365" s="4">
        <v>1</v>
      </c>
      <c r="H365" s="8">
        <v>2.04</v>
      </c>
      <c r="I365" s="4">
        <v>0</v>
      </c>
    </row>
    <row r="366" spans="1:9" x14ac:dyDescent="0.2">
      <c r="A366" s="2">
        <v>9</v>
      </c>
      <c r="B366" s="1" t="s">
        <v>145</v>
      </c>
      <c r="C366" s="4">
        <v>4</v>
      </c>
      <c r="D366" s="8">
        <v>2.12</v>
      </c>
      <c r="E366" s="4">
        <v>4</v>
      </c>
      <c r="F366" s="8">
        <v>2.9</v>
      </c>
      <c r="G366" s="4">
        <v>0</v>
      </c>
      <c r="H366" s="8">
        <v>0</v>
      </c>
      <c r="I366" s="4">
        <v>0</v>
      </c>
    </row>
    <row r="367" spans="1:9" x14ac:dyDescent="0.2">
      <c r="A367" s="2">
        <v>9</v>
      </c>
      <c r="B367" s="1" t="s">
        <v>133</v>
      </c>
      <c r="C367" s="4">
        <v>4</v>
      </c>
      <c r="D367" s="8">
        <v>2.12</v>
      </c>
      <c r="E367" s="4">
        <v>2</v>
      </c>
      <c r="F367" s="8">
        <v>1.45</v>
      </c>
      <c r="G367" s="4">
        <v>2</v>
      </c>
      <c r="H367" s="8">
        <v>4.08</v>
      </c>
      <c r="I367" s="4">
        <v>0</v>
      </c>
    </row>
    <row r="368" spans="1:9" x14ac:dyDescent="0.2">
      <c r="A368" s="2">
        <v>9</v>
      </c>
      <c r="B368" s="1" t="s">
        <v>130</v>
      </c>
      <c r="C368" s="4">
        <v>4</v>
      </c>
      <c r="D368" s="8">
        <v>2.12</v>
      </c>
      <c r="E368" s="4">
        <v>2</v>
      </c>
      <c r="F368" s="8">
        <v>1.45</v>
      </c>
      <c r="G368" s="4">
        <v>2</v>
      </c>
      <c r="H368" s="8">
        <v>4.08</v>
      </c>
      <c r="I368" s="4">
        <v>0</v>
      </c>
    </row>
    <row r="369" spans="1:9" x14ac:dyDescent="0.2">
      <c r="A369" s="2">
        <v>9</v>
      </c>
      <c r="B369" s="1" t="s">
        <v>110</v>
      </c>
      <c r="C369" s="4">
        <v>4</v>
      </c>
      <c r="D369" s="8">
        <v>2.12</v>
      </c>
      <c r="E369" s="4">
        <v>4</v>
      </c>
      <c r="F369" s="8">
        <v>2.9</v>
      </c>
      <c r="G369" s="4">
        <v>0</v>
      </c>
      <c r="H369" s="8">
        <v>0</v>
      </c>
      <c r="I369" s="4">
        <v>0</v>
      </c>
    </row>
    <row r="370" spans="1:9" x14ac:dyDescent="0.2">
      <c r="A370" s="2">
        <v>9</v>
      </c>
      <c r="B370" s="1" t="s">
        <v>166</v>
      </c>
      <c r="C370" s="4">
        <v>4</v>
      </c>
      <c r="D370" s="8">
        <v>2.12</v>
      </c>
      <c r="E370" s="4">
        <v>4</v>
      </c>
      <c r="F370" s="8">
        <v>2.9</v>
      </c>
      <c r="G370" s="4">
        <v>0</v>
      </c>
      <c r="H370" s="8">
        <v>0</v>
      </c>
      <c r="I370" s="4">
        <v>0</v>
      </c>
    </row>
    <row r="371" spans="1:9" x14ac:dyDescent="0.2">
      <c r="A371" s="2">
        <v>14</v>
      </c>
      <c r="B371" s="1" t="s">
        <v>137</v>
      </c>
      <c r="C371" s="4">
        <v>3</v>
      </c>
      <c r="D371" s="8">
        <v>1.59</v>
      </c>
      <c r="E371" s="4">
        <v>3</v>
      </c>
      <c r="F371" s="8">
        <v>2.17</v>
      </c>
      <c r="G371" s="4">
        <v>0</v>
      </c>
      <c r="H371" s="8">
        <v>0</v>
      </c>
      <c r="I371" s="4">
        <v>0</v>
      </c>
    </row>
    <row r="372" spans="1:9" x14ac:dyDescent="0.2">
      <c r="A372" s="2">
        <v>14</v>
      </c>
      <c r="B372" s="1" t="s">
        <v>158</v>
      </c>
      <c r="C372" s="4">
        <v>3</v>
      </c>
      <c r="D372" s="8">
        <v>1.59</v>
      </c>
      <c r="E372" s="4">
        <v>3</v>
      </c>
      <c r="F372" s="8">
        <v>2.17</v>
      </c>
      <c r="G372" s="4">
        <v>0</v>
      </c>
      <c r="H372" s="8">
        <v>0</v>
      </c>
      <c r="I372" s="4">
        <v>0</v>
      </c>
    </row>
    <row r="373" spans="1:9" x14ac:dyDescent="0.2">
      <c r="A373" s="2">
        <v>14</v>
      </c>
      <c r="B373" s="1" t="s">
        <v>144</v>
      </c>
      <c r="C373" s="4">
        <v>3</v>
      </c>
      <c r="D373" s="8">
        <v>1.59</v>
      </c>
      <c r="E373" s="4">
        <v>2</v>
      </c>
      <c r="F373" s="8">
        <v>1.45</v>
      </c>
      <c r="G373" s="4">
        <v>1</v>
      </c>
      <c r="H373" s="8">
        <v>2.04</v>
      </c>
      <c r="I373" s="4">
        <v>0</v>
      </c>
    </row>
    <row r="374" spans="1:9" x14ac:dyDescent="0.2">
      <c r="A374" s="2">
        <v>14</v>
      </c>
      <c r="B374" s="1" t="s">
        <v>170</v>
      </c>
      <c r="C374" s="4">
        <v>3</v>
      </c>
      <c r="D374" s="8">
        <v>1.59</v>
      </c>
      <c r="E374" s="4">
        <v>1</v>
      </c>
      <c r="F374" s="8">
        <v>0.72</v>
      </c>
      <c r="G374" s="4">
        <v>2</v>
      </c>
      <c r="H374" s="8">
        <v>4.08</v>
      </c>
      <c r="I374" s="4">
        <v>0</v>
      </c>
    </row>
    <row r="375" spans="1:9" x14ac:dyDescent="0.2">
      <c r="A375" s="2">
        <v>14</v>
      </c>
      <c r="B375" s="1" t="s">
        <v>109</v>
      </c>
      <c r="C375" s="4">
        <v>3</v>
      </c>
      <c r="D375" s="8">
        <v>1.59</v>
      </c>
      <c r="E375" s="4">
        <v>3</v>
      </c>
      <c r="F375" s="8">
        <v>2.17</v>
      </c>
      <c r="G375" s="4">
        <v>0</v>
      </c>
      <c r="H375" s="8">
        <v>0</v>
      </c>
      <c r="I375" s="4">
        <v>0</v>
      </c>
    </row>
    <row r="376" spans="1:9" x14ac:dyDescent="0.2">
      <c r="A376" s="2">
        <v>14</v>
      </c>
      <c r="B376" s="1" t="s">
        <v>113</v>
      </c>
      <c r="C376" s="4">
        <v>3</v>
      </c>
      <c r="D376" s="8">
        <v>1.59</v>
      </c>
      <c r="E376" s="4">
        <v>3</v>
      </c>
      <c r="F376" s="8">
        <v>2.17</v>
      </c>
      <c r="G376" s="4">
        <v>0</v>
      </c>
      <c r="H376" s="8">
        <v>0</v>
      </c>
      <c r="I376" s="4">
        <v>0</v>
      </c>
    </row>
    <row r="377" spans="1:9" x14ac:dyDescent="0.2">
      <c r="A377" s="2">
        <v>14</v>
      </c>
      <c r="B377" s="1" t="s">
        <v>114</v>
      </c>
      <c r="C377" s="4">
        <v>3</v>
      </c>
      <c r="D377" s="8">
        <v>1.59</v>
      </c>
      <c r="E377" s="4">
        <v>2</v>
      </c>
      <c r="F377" s="8">
        <v>1.45</v>
      </c>
      <c r="G377" s="4">
        <v>1</v>
      </c>
      <c r="H377" s="8">
        <v>2.04</v>
      </c>
      <c r="I377" s="4">
        <v>0</v>
      </c>
    </row>
    <row r="378" spans="1:9" x14ac:dyDescent="0.2">
      <c r="A378" s="2">
        <v>14</v>
      </c>
      <c r="B378" s="1" t="s">
        <v>123</v>
      </c>
      <c r="C378" s="4">
        <v>3</v>
      </c>
      <c r="D378" s="8">
        <v>1.59</v>
      </c>
      <c r="E378" s="4">
        <v>3</v>
      </c>
      <c r="F378" s="8">
        <v>2.17</v>
      </c>
      <c r="G378" s="4">
        <v>0</v>
      </c>
      <c r="H378" s="8">
        <v>0</v>
      </c>
      <c r="I378" s="4">
        <v>0</v>
      </c>
    </row>
    <row r="379" spans="1:9" x14ac:dyDescent="0.2">
      <c r="A379" s="2">
        <v>14</v>
      </c>
      <c r="B379" s="1" t="s">
        <v>124</v>
      </c>
      <c r="C379" s="4">
        <v>3</v>
      </c>
      <c r="D379" s="8">
        <v>1.59</v>
      </c>
      <c r="E379" s="4">
        <v>2</v>
      </c>
      <c r="F379" s="8">
        <v>1.45</v>
      </c>
      <c r="G379" s="4">
        <v>1</v>
      </c>
      <c r="H379" s="8">
        <v>2.04</v>
      </c>
      <c r="I379" s="4">
        <v>0</v>
      </c>
    </row>
    <row r="380" spans="1:9" x14ac:dyDescent="0.2">
      <c r="A380" s="1"/>
      <c r="C380" s="4"/>
      <c r="D380" s="8"/>
      <c r="E380" s="4"/>
      <c r="F380" s="8"/>
      <c r="G380" s="4"/>
      <c r="H380" s="8"/>
      <c r="I380" s="4"/>
    </row>
    <row r="381" spans="1:9" x14ac:dyDescent="0.2">
      <c r="A381" s="1" t="s">
        <v>16</v>
      </c>
      <c r="C381" s="4"/>
      <c r="D381" s="8"/>
      <c r="E381" s="4"/>
      <c r="F381" s="8"/>
      <c r="G381" s="4"/>
      <c r="H381" s="8"/>
      <c r="I381" s="4"/>
    </row>
    <row r="382" spans="1:9" x14ac:dyDescent="0.2">
      <c r="A382" s="2">
        <v>1</v>
      </c>
      <c r="B382" s="1" t="s">
        <v>105</v>
      </c>
      <c r="C382" s="4">
        <v>58</v>
      </c>
      <c r="D382" s="8">
        <v>6.38</v>
      </c>
      <c r="E382" s="4">
        <v>34</v>
      </c>
      <c r="F382" s="8">
        <v>5.04</v>
      </c>
      <c r="G382" s="4">
        <v>24</v>
      </c>
      <c r="H382" s="8">
        <v>11.48</v>
      </c>
      <c r="I382" s="4">
        <v>0</v>
      </c>
    </row>
    <row r="383" spans="1:9" x14ac:dyDescent="0.2">
      <c r="A383" s="2">
        <v>2</v>
      </c>
      <c r="B383" s="1" t="s">
        <v>120</v>
      </c>
      <c r="C383" s="4">
        <v>43</v>
      </c>
      <c r="D383" s="8">
        <v>4.7300000000000004</v>
      </c>
      <c r="E383" s="4">
        <v>40</v>
      </c>
      <c r="F383" s="8">
        <v>5.93</v>
      </c>
      <c r="G383" s="4">
        <v>3</v>
      </c>
      <c r="H383" s="8">
        <v>1.44</v>
      </c>
      <c r="I383" s="4">
        <v>0</v>
      </c>
    </row>
    <row r="384" spans="1:9" x14ac:dyDescent="0.2">
      <c r="A384" s="2">
        <v>3</v>
      </c>
      <c r="B384" s="1" t="s">
        <v>108</v>
      </c>
      <c r="C384" s="4">
        <v>39</v>
      </c>
      <c r="D384" s="8">
        <v>4.29</v>
      </c>
      <c r="E384" s="4">
        <v>30</v>
      </c>
      <c r="F384" s="8">
        <v>4.45</v>
      </c>
      <c r="G384" s="4">
        <v>9</v>
      </c>
      <c r="H384" s="8">
        <v>4.3099999999999996</v>
      </c>
      <c r="I384" s="4">
        <v>0</v>
      </c>
    </row>
    <row r="385" spans="1:9" x14ac:dyDescent="0.2">
      <c r="A385" s="2">
        <v>4</v>
      </c>
      <c r="B385" s="1" t="s">
        <v>124</v>
      </c>
      <c r="C385" s="4">
        <v>30</v>
      </c>
      <c r="D385" s="8">
        <v>3.3</v>
      </c>
      <c r="E385" s="4">
        <v>29</v>
      </c>
      <c r="F385" s="8">
        <v>4.3</v>
      </c>
      <c r="G385" s="4">
        <v>1</v>
      </c>
      <c r="H385" s="8">
        <v>0.48</v>
      </c>
      <c r="I385" s="4">
        <v>0</v>
      </c>
    </row>
    <row r="386" spans="1:9" x14ac:dyDescent="0.2">
      <c r="A386" s="2">
        <v>5</v>
      </c>
      <c r="B386" s="1" t="s">
        <v>118</v>
      </c>
      <c r="C386" s="4">
        <v>28</v>
      </c>
      <c r="D386" s="8">
        <v>3.08</v>
      </c>
      <c r="E386" s="4">
        <v>26</v>
      </c>
      <c r="F386" s="8">
        <v>3.86</v>
      </c>
      <c r="G386" s="4">
        <v>2</v>
      </c>
      <c r="H386" s="8">
        <v>0.96</v>
      </c>
      <c r="I386" s="4">
        <v>0</v>
      </c>
    </row>
    <row r="387" spans="1:9" x14ac:dyDescent="0.2">
      <c r="A387" s="2">
        <v>6</v>
      </c>
      <c r="B387" s="1" t="s">
        <v>111</v>
      </c>
      <c r="C387" s="4">
        <v>27</v>
      </c>
      <c r="D387" s="8">
        <v>2.97</v>
      </c>
      <c r="E387" s="4">
        <v>23</v>
      </c>
      <c r="F387" s="8">
        <v>3.41</v>
      </c>
      <c r="G387" s="4">
        <v>4</v>
      </c>
      <c r="H387" s="8">
        <v>1.91</v>
      </c>
      <c r="I387" s="4">
        <v>0</v>
      </c>
    </row>
    <row r="388" spans="1:9" x14ac:dyDescent="0.2">
      <c r="A388" s="2">
        <v>7</v>
      </c>
      <c r="B388" s="1" t="s">
        <v>119</v>
      </c>
      <c r="C388" s="4">
        <v>23</v>
      </c>
      <c r="D388" s="8">
        <v>2.5299999999999998</v>
      </c>
      <c r="E388" s="4">
        <v>23</v>
      </c>
      <c r="F388" s="8">
        <v>3.41</v>
      </c>
      <c r="G388" s="4">
        <v>0</v>
      </c>
      <c r="H388" s="8">
        <v>0</v>
      </c>
      <c r="I388" s="4">
        <v>0</v>
      </c>
    </row>
    <row r="389" spans="1:9" x14ac:dyDescent="0.2">
      <c r="A389" s="2">
        <v>8</v>
      </c>
      <c r="B389" s="1" t="s">
        <v>125</v>
      </c>
      <c r="C389" s="4">
        <v>21</v>
      </c>
      <c r="D389" s="8">
        <v>2.31</v>
      </c>
      <c r="E389" s="4">
        <v>14</v>
      </c>
      <c r="F389" s="8">
        <v>2.08</v>
      </c>
      <c r="G389" s="4">
        <v>7</v>
      </c>
      <c r="H389" s="8">
        <v>3.35</v>
      </c>
      <c r="I389" s="4">
        <v>0</v>
      </c>
    </row>
    <row r="390" spans="1:9" x14ac:dyDescent="0.2">
      <c r="A390" s="2">
        <v>8</v>
      </c>
      <c r="B390" s="1" t="s">
        <v>133</v>
      </c>
      <c r="C390" s="4">
        <v>21</v>
      </c>
      <c r="D390" s="8">
        <v>2.31</v>
      </c>
      <c r="E390" s="4">
        <v>20</v>
      </c>
      <c r="F390" s="8">
        <v>2.97</v>
      </c>
      <c r="G390" s="4">
        <v>1</v>
      </c>
      <c r="H390" s="8">
        <v>0.48</v>
      </c>
      <c r="I390" s="4">
        <v>0</v>
      </c>
    </row>
    <row r="391" spans="1:9" x14ac:dyDescent="0.2">
      <c r="A391" s="2">
        <v>8</v>
      </c>
      <c r="B391" s="1" t="s">
        <v>107</v>
      </c>
      <c r="C391" s="4">
        <v>21</v>
      </c>
      <c r="D391" s="8">
        <v>2.31</v>
      </c>
      <c r="E391" s="4">
        <v>20</v>
      </c>
      <c r="F391" s="8">
        <v>2.97</v>
      </c>
      <c r="G391" s="4">
        <v>1</v>
      </c>
      <c r="H391" s="8">
        <v>0.48</v>
      </c>
      <c r="I391" s="4">
        <v>0</v>
      </c>
    </row>
    <row r="392" spans="1:9" x14ac:dyDescent="0.2">
      <c r="A392" s="2">
        <v>8</v>
      </c>
      <c r="B392" s="1" t="s">
        <v>110</v>
      </c>
      <c r="C392" s="4">
        <v>21</v>
      </c>
      <c r="D392" s="8">
        <v>2.31</v>
      </c>
      <c r="E392" s="4">
        <v>15</v>
      </c>
      <c r="F392" s="8">
        <v>2.23</v>
      </c>
      <c r="G392" s="4">
        <v>6</v>
      </c>
      <c r="H392" s="8">
        <v>2.87</v>
      </c>
      <c r="I392" s="4">
        <v>0</v>
      </c>
    </row>
    <row r="393" spans="1:9" x14ac:dyDescent="0.2">
      <c r="A393" s="2">
        <v>12</v>
      </c>
      <c r="B393" s="1" t="s">
        <v>137</v>
      </c>
      <c r="C393" s="4">
        <v>20</v>
      </c>
      <c r="D393" s="8">
        <v>2.2000000000000002</v>
      </c>
      <c r="E393" s="4">
        <v>15</v>
      </c>
      <c r="F393" s="8">
        <v>2.23</v>
      </c>
      <c r="G393" s="4">
        <v>5</v>
      </c>
      <c r="H393" s="8">
        <v>2.39</v>
      </c>
      <c r="I393" s="4">
        <v>0</v>
      </c>
    </row>
    <row r="394" spans="1:9" x14ac:dyDescent="0.2">
      <c r="A394" s="2">
        <v>13</v>
      </c>
      <c r="B394" s="1" t="s">
        <v>123</v>
      </c>
      <c r="C394" s="4">
        <v>19</v>
      </c>
      <c r="D394" s="8">
        <v>2.09</v>
      </c>
      <c r="E394" s="4">
        <v>19</v>
      </c>
      <c r="F394" s="8">
        <v>2.82</v>
      </c>
      <c r="G394" s="4">
        <v>0</v>
      </c>
      <c r="H394" s="8">
        <v>0</v>
      </c>
      <c r="I394" s="4">
        <v>0</v>
      </c>
    </row>
    <row r="395" spans="1:9" x14ac:dyDescent="0.2">
      <c r="A395" s="2">
        <v>14</v>
      </c>
      <c r="B395" s="1" t="s">
        <v>115</v>
      </c>
      <c r="C395" s="4">
        <v>18</v>
      </c>
      <c r="D395" s="8">
        <v>1.98</v>
      </c>
      <c r="E395" s="4">
        <v>17</v>
      </c>
      <c r="F395" s="8">
        <v>2.52</v>
      </c>
      <c r="G395" s="4">
        <v>1</v>
      </c>
      <c r="H395" s="8">
        <v>0.48</v>
      </c>
      <c r="I395" s="4">
        <v>0</v>
      </c>
    </row>
    <row r="396" spans="1:9" x14ac:dyDescent="0.2">
      <c r="A396" s="2">
        <v>14</v>
      </c>
      <c r="B396" s="1" t="s">
        <v>122</v>
      </c>
      <c r="C396" s="4">
        <v>18</v>
      </c>
      <c r="D396" s="8">
        <v>1.98</v>
      </c>
      <c r="E396" s="4">
        <v>17</v>
      </c>
      <c r="F396" s="8">
        <v>2.52</v>
      </c>
      <c r="G396" s="4">
        <v>1</v>
      </c>
      <c r="H396" s="8">
        <v>0.48</v>
      </c>
      <c r="I396" s="4">
        <v>0</v>
      </c>
    </row>
    <row r="397" spans="1:9" x14ac:dyDescent="0.2">
      <c r="A397" s="2">
        <v>16</v>
      </c>
      <c r="B397" s="1" t="s">
        <v>140</v>
      </c>
      <c r="C397" s="4">
        <v>17</v>
      </c>
      <c r="D397" s="8">
        <v>1.87</v>
      </c>
      <c r="E397" s="4">
        <v>0</v>
      </c>
      <c r="F397" s="8">
        <v>0</v>
      </c>
      <c r="G397" s="4">
        <v>0</v>
      </c>
      <c r="H397" s="8">
        <v>0</v>
      </c>
      <c r="I397" s="4">
        <v>0</v>
      </c>
    </row>
    <row r="398" spans="1:9" x14ac:dyDescent="0.2">
      <c r="A398" s="2">
        <v>17</v>
      </c>
      <c r="B398" s="1" t="s">
        <v>109</v>
      </c>
      <c r="C398" s="4">
        <v>16</v>
      </c>
      <c r="D398" s="8">
        <v>1.76</v>
      </c>
      <c r="E398" s="4">
        <v>14</v>
      </c>
      <c r="F398" s="8">
        <v>2.08</v>
      </c>
      <c r="G398" s="4">
        <v>2</v>
      </c>
      <c r="H398" s="8">
        <v>0.96</v>
      </c>
      <c r="I398" s="4">
        <v>0</v>
      </c>
    </row>
    <row r="399" spans="1:9" x14ac:dyDescent="0.2">
      <c r="A399" s="2">
        <v>17</v>
      </c>
      <c r="B399" s="1" t="s">
        <v>114</v>
      </c>
      <c r="C399" s="4">
        <v>16</v>
      </c>
      <c r="D399" s="8">
        <v>1.76</v>
      </c>
      <c r="E399" s="4">
        <v>7</v>
      </c>
      <c r="F399" s="8">
        <v>1.04</v>
      </c>
      <c r="G399" s="4">
        <v>9</v>
      </c>
      <c r="H399" s="8">
        <v>4.3099999999999996</v>
      </c>
      <c r="I399" s="4">
        <v>0</v>
      </c>
    </row>
    <row r="400" spans="1:9" x14ac:dyDescent="0.2">
      <c r="A400" s="2">
        <v>17</v>
      </c>
      <c r="B400" s="1" t="s">
        <v>117</v>
      </c>
      <c r="C400" s="4">
        <v>16</v>
      </c>
      <c r="D400" s="8">
        <v>1.76</v>
      </c>
      <c r="E400" s="4">
        <v>16</v>
      </c>
      <c r="F400" s="8">
        <v>2.37</v>
      </c>
      <c r="G400" s="4">
        <v>0</v>
      </c>
      <c r="H400" s="8">
        <v>0</v>
      </c>
      <c r="I400" s="4">
        <v>0</v>
      </c>
    </row>
    <row r="401" spans="1:9" x14ac:dyDescent="0.2">
      <c r="A401" s="2">
        <v>20</v>
      </c>
      <c r="B401" s="1" t="s">
        <v>135</v>
      </c>
      <c r="C401" s="4">
        <v>15</v>
      </c>
      <c r="D401" s="8">
        <v>1.65</v>
      </c>
      <c r="E401" s="4">
        <v>13</v>
      </c>
      <c r="F401" s="8">
        <v>1.93</v>
      </c>
      <c r="G401" s="4">
        <v>2</v>
      </c>
      <c r="H401" s="8">
        <v>0.96</v>
      </c>
      <c r="I401" s="4">
        <v>0</v>
      </c>
    </row>
    <row r="402" spans="1:9" x14ac:dyDescent="0.2">
      <c r="A402" s="2">
        <v>20</v>
      </c>
      <c r="B402" s="1" t="s">
        <v>121</v>
      </c>
      <c r="C402" s="4">
        <v>15</v>
      </c>
      <c r="D402" s="8">
        <v>1.65</v>
      </c>
      <c r="E402" s="4">
        <v>13</v>
      </c>
      <c r="F402" s="8">
        <v>1.93</v>
      </c>
      <c r="G402" s="4">
        <v>2</v>
      </c>
      <c r="H402" s="8">
        <v>0.96</v>
      </c>
      <c r="I402" s="4">
        <v>0</v>
      </c>
    </row>
    <row r="403" spans="1:9" x14ac:dyDescent="0.2">
      <c r="A403" s="1"/>
      <c r="C403" s="4"/>
      <c r="D403" s="8"/>
      <c r="E403" s="4"/>
      <c r="F403" s="8"/>
      <c r="G403" s="4"/>
      <c r="H403" s="8"/>
      <c r="I403" s="4"/>
    </row>
    <row r="404" spans="1:9" x14ac:dyDescent="0.2">
      <c r="A404" s="1" t="s">
        <v>17</v>
      </c>
      <c r="C404" s="4"/>
      <c r="D404" s="8"/>
      <c r="E404" s="4"/>
      <c r="F404" s="8"/>
      <c r="G404" s="4"/>
      <c r="H404" s="8"/>
      <c r="I404" s="4"/>
    </row>
    <row r="405" spans="1:9" x14ac:dyDescent="0.2">
      <c r="A405" s="2">
        <v>1</v>
      </c>
      <c r="B405" s="1" t="s">
        <v>112</v>
      </c>
      <c r="C405" s="4">
        <v>16</v>
      </c>
      <c r="D405" s="8">
        <v>6.81</v>
      </c>
      <c r="E405" s="4">
        <v>15</v>
      </c>
      <c r="F405" s="8">
        <v>8.11</v>
      </c>
      <c r="G405" s="4">
        <v>1</v>
      </c>
      <c r="H405" s="8">
        <v>2.08</v>
      </c>
      <c r="I405" s="4">
        <v>0</v>
      </c>
    </row>
    <row r="406" spans="1:9" x14ac:dyDescent="0.2">
      <c r="A406" s="2">
        <v>1</v>
      </c>
      <c r="B406" s="1" t="s">
        <v>120</v>
      </c>
      <c r="C406" s="4">
        <v>16</v>
      </c>
      <c r="D406" s="8">
        <v>6.81</v>
      </c>
      <c r="E406" s="4">
        <v>16</v>
      </c>
      <c r="F406" s="8">
        <v>8.65</v>
      </c>
      <c r="G406" s="4">
        <v>0</v>
      </c>
      <c r="H406" s="8">
        <v>0</v>
      </c>
      <c r="I406" s="4">
        <v>0</v>
      </c>
    </row>
    <row r="407" spans="1:9" x14ac:dyDescent="0.2">
      <c r="A407" s="2">
        <v>3</v>
      </c>
      <c r="B407" s="1" t="s">
        <v>105</v>
      </c>
      <c r="C407" s="4">
        <v>12</v>
      </c>
      <c r="D407" s="8">
        <v>5.1100000000000003</v>
      </c>
      <c r="E407" s="4">
        <v>5</v>
      </c>
      <c r="F407" s="8">
        <v>2.7</v>
      </c>
      <c r="G407" s="4">
        <v>7</v>
      </c>
      <c r="H407" s="8">
        <v>14.58</v>
      </c>
      <c r="I407" s="4">
        <v>0</v>
      </c>
    </row>
    <row r="408" spans="1:9" x14ac:dyDescent="0.2">
      <c r="A408" s="2">
        <v>4</v>
      </c>
      <c r="B408" s="1" t="s">
        <v>118</v>
      </c>
      <c r="C408" s="4">
        <v>9</v>
      </c>
      <c r="D408" s="8">
        <v>3.83</v>
      </c>
      <c r="E408" s="4">
        <v>9</v>
      </c>
      <c r="F408" s="8">
        <v>4.8600000000000003</v>
      </c>
      <c r="G408" s="4">
        <v>0</v>
      </c>
      <c r="H408" s="8">
        <v>0</v>
      </c>
      <c r="I408" s="4">
        <v>0</v>
      </c>
    </row>
    <row r="409" spans="1:9" x14ac:dyDescent="0.2">
      <c r="A409" s="2">
        <v>5</v>
      </c>
      <c r="B409" s="1" t="s">
        <v>107</v>
      </c>
      <c r="C409" s="4">
        <v>8</v>
      </c>
      <c r="D409" s="8">
        <v>3.4</v>
      </c>
      <c r="E409" s="4">
        <v>6</v>
      </c>
      <c r="F409" s="8">
        <v>3.24</v>
      </c>
      <c r="G409" s="4">
        <v>2</v>
      </c>
      <c r="H409" s="8">
        <v>4.17</v>
      </c>
      <c r="I409" s="4">
        <v>0</v>
      </c>
    </row>
    <row r="410" spans="1:9" x14ac:dyDescent="0.2">
      <c r="A410" s="2">
        <v>5</v>
      </c>
      <c r="B410" s="1" t="s">
        <v>116</v>
      </c>
      <c r="C410" s="4">
        <v>8</v>
      </c>
      <c r="D410" s="8">
        <v>3.4</v>
      </c>
      <c r="E410" s="4">
        <v>8</v>
      </c>
      <c r="F410" s="8">
        <v>4.32</v>
      </c>
      <c r="G410" s="4">
        <v>0</v>
      </c>
      <c r="H410" s="8">
        <v>0</v>
      </c>
      <c r="I410" s="4">
        <v>0</v>
      </c>
    </row>
    <row r="411" spans="1:9" x14ac:dyDescent="0.2">
      <c r="A411" s="2">
        <v>5</v>
      </c>
      <c r="B411" s="1" t="s">
        <v>172</v>
      </c>
      <c r="C411" s="4">
        <v>8</v>
      </c>
      <c r="D411" s="8">
        <v>3.4</v>
      </c>
      <c r="E411" s="4">
        <v>7</v>
      </c>
      <c r="F411" s="8">
        <v>3.78</v>
      </c>
      <c r="G411" s="4">
        <v>1</v>
      </c>
      <c r="H411" s="8">
        <v>2.08</v>
      </c>
      <c r="I411" s="4">
        <v>0</v>
      </c>
    </row>
    <row r="412" spans="1:9" x14ac:dyDescent="0.2">
      <c r="A412" s="2">
        <v>5</v>
      </c>
      <c r="B412" s="1" t="s">
        <v>122</v>
      </c>
      <c r="C412" s="4">
        <v>8</v>
      </c>
      <c r="D412" s="8">
        <v>3.4</v>
      </c>
      <c r="E412" s="4">
        <v>8</v>
      </c>
      <c r="F412" s="8">
        <v>4.32</v>
      </c>
      <c r="G412" s="4">
        <v>0</v>
      </c>
      <c r="H412" s="8">
        <v>0</v>
      </c>
      <c r="I412" s="4">
        <v>0</v>
      </c>
    </row>
    <row r="413" spans="1:9" x14ac:dyDescent="0.2">
      <c r="A413" s="2">
        <v>9</v>
      </c>
      <c r="B413" s="1" t="s">
        <v>119</v>
      </c>
      <c r="C413" s="4">
        <v>7</v>
      </c>
      <c r="D413" s="8">
        <v>2.98</v>
      </c>
      <c r="E413" s="4">
        <v>7</v>
      </c>
      <c r="F413" s="8">
        <v>3.78</v>
      </c>
      <c r="G413" s="4">
        <v>0</v>
      </c>
      <c r="H413" s="8">
        <v>0</v>
      </c>
      <c r="I413" s="4">
        <v>0</v>
      </c>
    </row>
    <row r="414" spans="1:9" x14ac:dyDescent="0.2">
      <c r="A414" s="2">
        <v>10</v>
      </c>
      <c r="B414" s="1" t="s">
        <v>137</v>
      </c>
      <c r="C414" s="4">
        <v>6</v>
      </c>
      <c r="D414" s="8">
        <v>2.5499999999999998</v>
      </c>
      <c r="E414" s="4">
        <v>4</v>
      </c>
      <c r="F414" s="8">
        <v>2.16</v>
      </c>
      <c r="G414" s="4">
        <v>2</v>
      </c>
      <c r="H414" s="8">
        <v>4.17</v>
      </c>
      <c r="I414" s="4">
        <v>0</v>
      </c>
    </row>
    <row r="415" spans="1:9" x14ac:dyDescent="0.2">
      <c r="A415" s="2">
        <v>10</v>
      </c>
      <c r="B415" s="1" t="s">
        <v>133</v>
      </c>
      <c r="C415" s="4">
        <v>6</v>
      </c>
      <c r="D415" s="8">
        <v>2.5499999999999998</v>
      </c>
      <c r="E415" s="4">
        <v>5</v>
      </c>
      <c r="F415" s="8">
        <v>2.7</v>
      </c>
      <c r="G415" s="4">
        <v>1</v>
      </c>
      <c r="H415" s="8">
        <v>2.08</v>
      </c>
      <c r="I415" s="4">
        <v>0</v>
      </c>
    </row>
    <row r="416" spans="1:9" x14ac:dyDescent="0.2">
      <c r="A416" s="2">
        <v>12</v>
      </c>
      <c r="B416" s="1" t="s">
        <v>132</v>
      </c>
      <c r="C416" s="4">
        <v>5</v>
      </c>
      <c r="D416" s="8">
        <v>2.13</v>
      </c>
      <c r="E416" s="4">
        <v>4</v>
      </c>
      <c r="F416" s="8">
        <v>2.16</v>
      </c>
      <c r="G416" s="4">
        <v>1</v>
      </c>
      <c r="H416" s="8">
        <v>2.08</v>
      </c>
      <c r="I416" s="4">
        <v>0</v>
      </c>
    </row>
    <row r="417" spans="1:9" x14ac:dyDescent="0.2">
      <c r="A417" s="2">
        <v>12</v>
      </c>
      <c r="B417" s="1" t="s">
        <v>130</v>
      </c>
      <c r="C417" s="4">
        <v>5</v>
      </c>
      <c r="D417" s="8">
        <v>2.13</v>
      </c>
      <c r="E417" s="4">
        <v>2</v>
      </c>
      <c r="F417" s="8">
        <v>1.08</v>
      </c>
      <c r="G417" s="4">
        <v>3</v>
      </c>
      <c r="H417" s="8">
        <v>6.25</v>
      </c>
      <c r="I417" s="4">
        <v>0</v>
      </c>
    </row>
    <row r="418" spans="1:9" x14ac:dyDescent="0.2">
      <c r="A418" s="2">
        <v>12</v>
      </c>
      <c r="B418" s="1" t="s">
        <v>124</v>
      </c>
      <c r="C418" s="4">
        <v>5</v>
      </c>
      <c r="D418" s="8">
        <v>2.13</v>
      </c>
      <c r="E418" s="4">
        <v>5</v>
      </c>
      <c r="F418" s="8">
        <v>2.7</v>
      </c>
      <c r="G418" s="4">
        <v>0</v>
      </c>
      <c r="H418" s="8">
        <v>0</v>
      </c>
      <c r="I418" s="4">
        <v>0</v>
      </c>
    </row>
    <row r="419" spans="1:9" x14ac:dyDescent="0.2">
      <c r="A419" s="2">
        <v>15</v>
      </c>
      <c r="B419" s="1" t="s">
        <v>171</v>
      </c>
      <c r="C419" s="4">
        <v>4</v>
      </c>
      <c r="D419" s="8">
        <v>1.7</v>
      </c>
      <c r="E419" s="4">
        <v>2</v>
      </c>
      <c r="F419" s="8">
        <v>1.08</v>
      </c>
      <c r="G419" s="4">
        <v>2</v>
      </c>
      <c r="H419" s="8">
        <v>4.17</v>
      </c>
      <c r="I419" s="4">
        <v>0</v>
      </c>
    </row>
    <row r="420" spans="1:9" x14ac:dyDescent="0.2">
      <c r="A420" s="2">
        <v>15</v>
      </c>
      <c r="B420" s="1" t="s">
        <v>106</v>
      </c>
      <c r="C420" s="4">
        <v>4</v>
      </c>
      <c r="D420" s="8">
        <v>1.7</v>
      </c>
      <c r="E420" s="4">
        <v>3</v>
      </c>
      <c r="F420" s="8">
        <v>1.62</v>
      </c>
      <c r="G420" s="4">
        <v>1</v>
      </c>
      <c r="H420" s="8">
        <v>2.08</v>
      </c>
      <c r="I420" s="4">
        <v>0</v>
      </c>
    </row>
    <row r="421" spans="1:9" x14ac:dyDescent="0.2">
      <c r="A421" s="2">
        <v>15</v>
      </c>
      <c r="B421" s="1" t="s">
        <v>109</v>
      </c>
      <c r="C421" s="4">
        <v>4</v>
      </c>
      <c r="D421" s="8">
        <v>1.7</v>
      </c>
      <c r="E421" s="4">
        <v>3</v>
      </c>
      <c r="F421" s="8">
        <v>1.62</v>
      </c>
      <c r="G421" s="4">
        <v>1</v>
      </c>
      <c r="H421" s="8">
        <v>2.08</v>
      </c>
      <c r="I421" s="4">
        <v>0</v>
      </c>
    </row>
    <row r="422" spans="1:9" x14ac:dyDescent="0.2">
      <c r="A422" s="2">
        <v>15</v>
      </c>
      <c r="B422" s="1" t="s">
        <v>111</v>
      </c>
      <c r="C422" s="4">
        <v>4</v>
      </c>
      <c r="D422" s="8">
        <v>1.7</v>
      </c>
      <c r="E422" s="4">
        <v>3</v>
      </c>
      <c r="F422" s="8">
        <v>1.62</v>
      </c>
      <c r="G422" s="4">
        <v>1</v>
      </c>
      <c r="H422" s="8">
        <v>2.08</v>
      </c>
      <c r="I422" s="4">
        <v>0</v>
      </c>
    </row>
    <row r="423" spans="1:9" x14ac:dyDescent="0.2">
      <c r="A423" s="2">
        <v>15</v>
      </c>
      <c r="B423" s="1" t="s">
        <v>113</v>
      </c>
      <c r="C423" s="4">
        <v>4</v>
      </c>
      <c r="D423" s="8">
        <v>1.7</v>
      </c>
      <c r="E423" s="4">
        <v>4</v>
      </c>
      <c r="F423" s="8">
        <v>2.16</v>
      </c>
      <c r="G423" s="4">
        <v>0</v>
      </c>
      <c r="H423" s="8">
        <v>0</v>
      </c>
      <c r="I423" s="4">
        <v>0</v>
      </c>
    </row>
    <row r="424" spans="1:9" x14ac:dyDescent="0.2">
      <c r="A424" s="2">
        <v>15</v>
      </c>
      <c r="B424" s="1" t="s">
        <v>114</v>
      </c>
      <c r="C424" s="4">
        <v>4</v>
      </c>
      <c r="D424" s="8">
        <v>1.7</v>
      </c>
      <c r="E424" s="4">
        <v>3</v>
      </c>
      <c r="F424" s="8">
        <v>1.62</v>
      </c>
      <c r="G424" s="4">
        <v>1</v>
      </c>
      <c r="H424" s="8">
        <v>2.08</v>
      </c>
      <c r="I424" s="4">
        <v>0</v>
      </c>
    </row>
    <row r="425" spans="1:9" x14ac:dyDescent="0.2">
      <c r="A425" s="2">
        <v>15</v>
      </c>
      <c r="B425" s="1" t="s">
        <v>123</v>
      </c>
      <c r="C425" s="4">
        <v>4</v>
      </c>
      <c r="D425" s="8">
        <v>1.7</v>
      </c>
      <c r="E425" s="4">
        <v>3</v>
      </c>
      <c r="F425" s="8">
        <v>1.62</v>
      </c>
      <c r="G425" s="4">
        <v>1</v>
      </c>
      <c r="H425" s="8">
        <v>2.08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18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120</v>
      </c>
      <c r="C428" s="4">
        <v>11</v>
      </c>
      <c r="D428" s="8">
        <v>5.64</v>
      </c>
      <c r="E428" s="4">
        <v>11</v>
      </c>
      <c r="F428" s="8">
        <v>7.1</v>
      </c>
      <c r="G428" s="4">
        <v>0</v>
      </c>
      <c r="H428" s="8">
        <v>0</v>
      </c>
      <c r="I428" s="4">
        <v>0</v>
      </c>
    </row>
    <row r="429" spans="1:9" x14ac:dyDescent="0.2">
      <c r="A429" s="2">
        <v>2</v>
      </c>
      <c r="B429" s="1" t="s">
        <v>105</v>
      </c>
      <c r="C429" s="4">
        <v>8</v>
      </c>
      <c r="D429" s="8">
        <v>4.0999999999999996</v>
      </c>
      <c r="E429" s="4">
        <v>5</v>
      </c>
      <c r="F429" s="8">
        <v>3.23</v>
      </c>
      <c r="G429" s="4">
        <v>3</v>
      </c>
      <c r="H429" s="8">
        <v>7.89</v>
      </c>
      <c r="I429" s="4">
        <v>0</v>
      </c>
    </row>
    <row r="430" spans="1:9" x14ac:dyDescent="0.2">
      <c r="A430" s="2">
        <v>2</v>
      </c>
      <c r="B430" s="1" t="s">
        <v>118</v>
      </c>
      <c r="C430" s="4">
        <v>8</v>
      </c>
      <c r="D430" s="8">
        <v>4.0999999999999996</v>
      </c>
      <c r="E430" s="4">
        <v>8</v>
      </c>
      <c r="F430" s="8">
        <v>5.16</v>
      </c>
      <c r="G430" s="4">
        <v>0</v>
      </c>
      <c r="H430" s="8">
        <v>0</v>
      </c>
      <c r="I430" s="4">
        <v>0</v>
      </c>
    </row>
    <row r="431" spans="1:9" x14ac:dyDescent="0.2">
      <c r="A431" s="2">
        <v>4</v>
      </c>
      <c r="B431" s="1" t="s">
        <v>158</v>
      </c>
      <c r="C431" s="4">
        <v>6</v>
      </c>
      <c r="D431" s="8">
        <v>3.08</v>
      </c>
      <c r="E431" s="4">
        <v>6</v>
      </c>
      <c r="F431" s="8">
        <v>3.87</v>
      </c>
      <c r="G431" s="4">
        <v>0</v>
      </c>
      <c r="H431" s="8">
        <v>0</v>
      </c>
      <c r="I431" s="4">
        <v>0</v>
      </c>
    </row>
    <row r="432" spans="1:9" x14ac:dyDescent="0.2">
      <c r="A432" s="2">
        <v>4</v>
      </c>
      <c r="B432" s="1" t="s">
        <v>108</v>
      </c>
      <c r="C432" s="4">
        <v>6</v>
      </c>
      <c r="D432" s="8">
        <v>3.08</v>
      </c>
      <c r="E432" s="4">
        <v>6</v>
      </c>
      <c r="F432" s="8">
        <v>3.87</v>
      </c>
      <c r="G432" s="4">
        <v>0</v>
      </c>
      <c r="H432" s="8">
        <v>0</v>
      </c>
      <c r="I432" s="4">
        <v>0</v>
      </c>
    </row>
    <row r="433" spans="1:9" x14ac:dyDescent="0.2">
      <c r="A433" s="2">
        <v>4</v>
      </c>
      <c r="B433" s="1" t="s">
        <v>121</v>
      </c>
      <c r="C433" s="4">
        <v>6</v>
      </c>
      <c r="D433" s="8">
        <v>3.08</v>
      </c>
      <c r="E433" s="4">
        <v>6</v>
      </c>
      <c r="F433" s="8">
        <v>3.87</v>
      </c>
      <c r="G433" s="4">
        <v>0</v>
      </c>
      <c r="H433" s="8">
        <v>0</v>
      </c>
      <c r="I433" s="4">
        <v>0</v>
      </c>
    </row>
    <row r="434" spans="1:9" x14ac:dyDescent="0.2">
      <c r="A434" s="2">
        <v>4</v>
      </c>
      <c r="B434" s="1" t="s">
        <v>122</v>
      </c>
      <c r="C434" s="4">
        <v>6</v>
      </c>
      <c r="D434" s="8">
        <v>3.08</v>
      </c>
      <c r="E434" s="4">
        <v>5</v>
      </c>
      <c r="F434" s="8">
        <v>3.23</v>
      </c>
      <c r="G434" s="4">
        <v>1</v>
      </c>
      <c r="H434" s="8">
        <v>2.63</v>
      </c>
      <c r="I434" s="4">
        <v>0</v>
      </c>
    </row>
    <row r="435" spans="1:9" x14ac:dyDescent="0.2">
      <c r="A435" s="2">
        <v>4</v>
      </c>
      <c r="B435" s="1" t="s">
        <v>124</v>
      </c>
      <c r="C435" s="4">
        <v>6</v>
      </c>
      <c r="D435" s="8">
        <v>3.08</v>
      </c>
      <c r="E435" s="4">
        <v>6</v>
      </c>
      <c r="F435" s="8">
        <v>3.87</v>
      </c>
      <c r="G435" s="4">
        <v>0</v>
      </c>
      <c r="H435" s="8">
        <v>0</v>
      </c>
      <c r="I435" s="4">
        <v>0</v>
      </c>
    </row>
    <row r="436" spans="1:9" x14ac:dyDescent="0.2">
      <c r="A436" s="2">
        <v>9</v>
      </c>
      <c r="B436" s="1" t="s">
        <v>137</v>
      </c>
      <c r="C436" s="4">
        <v>5</v>
      </c>
      <c r="D436" s="8">
        <v>2.56</v>
      </c>
      <c r="E436" s="4">
        <v>5</v>
      </c>
      <c r="F436" s="8">
        <v>3.23</v>
      </c>
      <c r="G436" s="4">
        <v>0</v>
      </c>
      <c r="H436" s="8">
        <v>0</v>
      </c>
      <c r="I436" s="4">
        <v>0</v>
      </c>
    </row>
    <row r="437" spans="1:9" x14ac:dyDescent="0.2">
      <c r="A437" s="2">
        <v>9</v>
      </c>
      <c r="B437" s="1" t="s">
        <v>106</v>
      </c>
      <c r="C437" s="4">
        <v>5</v>
      </c>
      <c r="D437" s="8">
        <v>2.56</v>
      </c>
      <c r="E437" s="4">
        <v>4</v>
      </c>
      <c r="F437" s="8">
        <v>2.58</v>
      </c>
      <c r="G437" s="4">
        <v>1</v>
      </c>
      <c r="H437" s="8">
        <v>2.63</v>
      </c>
      <c r="I437" s="4">
        <v>0</v>
      </c>
    </row>
    <row r="438" spans="1:9" x14ac:dyDescent="0.2">
      <c r="A438" s="2">
        <v>9</v>
      </c>
      <c r="B438" s="1" t="s">
        <v>111</v>
      </c>
      <c r="C438" s="4">
        <v>5</v>
      </c>
      <c r="D438" s="8">
        <v>2.56</v>
      </c>
      <c r="E438" s="4">
        <v>5</v>
      </c>
      <c r="F438" s="8">
        <v>3.23</v>
      </c>
      <c r="G438" s="4">
        <v>0</v>
      </c>
      <c r="H438" s="8">
        <v>0</v>
      </c>
      <c r="I438" s="4">
        <v>0</v>
      </c>
    </row>
    <row r="439" spans="1:9" x14ac:dyDescent="0.2">
      <c r="A439" s="2">
        <v>9</v>
      </c>
      <c r="B439" s="1" t="s">
        <v>112</v>
      </c>
      <c r="C439" s="4">
        <v>5</v>
      </c>
      <c r="D439" s="8">
        <v>2.56</v>
      </c>
      <c r="E439" s="4">
        <v>5</v>
      </c>
      <c r="F439" s="8">
        <v>3.23</v>
      </c>
      <c r="G439" s="4">
        <v>0</v>
      </c>
      <c r="H439" s="8">
        <v>0</v>
      </c>
      <c r="I439" s="4">
        <v>0</v>
      </c>
    </row>
    <row r="440" spans="1:9" x14ac:dyDescent="0.2">
      <c r="A440" s="2">
        <v>9</v>
      </c>
      <c r="B440" s="1" t="s">
        <v>119</v>
      </c>
      <c r="C440" s="4">
        <v>5</v>
      </c>
      <c r="D440" s="8">
        <v>2.56</v>
      </c>
      <c r="E440" s="4">
        <v>5</v>
      </c>
      <c r="F440" s="8">
        <v>3.23</v>
      </c>
      <c r="G440" s="4">
        <v>0</v>
      </c>
      <c r="H440" s="8">
        <v>0</v>
      </c>
      <c r="I440" s="4">
        <v>0</v>
      </c>
    </row>
    <row r="441" spans="1:9" x14ac:dyDescent="0.2">
      <c r="A441" s="2">
        <v>9</v>
      </c>
      <c r="B441" s="1" t="s">
        <v>172</v>
      </c>
      <c r="C441" s="4">
        <v>5</v>
      </c>
      <c r="D441" s="8">
        <v>2.56</v>
      </c>
      <c r="E441" s="4">
        <v>4</v>
      </c>
      <c r="F441" s="8">
        <v>2.58</v>
      </c>
      <c r="G441" s="4">
        <v>1</v>
      </c>
      <c r="H441" s="8">
        <v>2.63</v>
      </c>
      <c r="I441" s="4">
        <v>0</v>
      </c>
    </row>
    <row r="442" spans="1:9" x14ac:dyDescent="0.2">
      <c r="A442" s="2">
        <v>15</v>
      </c>
      <c r="B442" s="1" t="s">
        <v>171</v>
      </c>
      <c r="C442" s="4">
        <v>4</v>
      </c>
      <c r="D442" s="8">
        <v>2.0499999999999998</v>
      </c>
      <c r="E442" s="4">
        <v>4</v>
      </c>
      <c r="F442" s="8">
        <v>2.58</v>
      </c>
      <c r="G442" s="4">
        <v>0</v>
      </c>
      <c r="H442" s="8">
        <v>0</v>
      </c>
      <c r="I442" s="4">
        <v>0</v>
      </c>
    </row>
    <row r="443" spans="1:9" x14ac:dyDescent="0.2">
      <c r="A443" s="2">
        <v>15</v>
      </c>
      <c r="B443" s="1" t="s">
        <v>114</v>
      </c>
      <c r="C443" s="4">
        <v>4</v>
      </c>
      <c r="D443" s="8">
        <v>2.0499999999999998</v>
      </c>
      <c r="E443" s="4">
        <v>2</v>
      </c>
      <c r="F443" s="8">
        <v>1.29</v>
      </c>
      <c r="G443" s="4">
        <v>2</v>
      </c>
      <c r="H443" s="8">
        <v>5.26</v>
      </c>
      <c r="I443" s="4">
        <v>0</v>
      </c>
    </row>
    <row r="444" spans="1:9" x14ac:dyDescent="0.2">
      <c r="A444" s="2">
        <v>15</v>
      </c>
      <c r="B444" s="1" t="s">
        <v>123</v>
      </c>
      <c r="C444" s="4">
        <v>4</v>
      </c>
      <c r="D444" s="8">
        <v>2.0499999999999998</v>
      </c>
      <c r="E444" s="4">
        <v>4</v>
      </c>
      <c r="F444" s="8">
        <v>2.58</v>
      </c>
      <c r="G444" s="4">
        <v>0</v>
      </c>
      <c r="H444" s="8">
        <v>0</v>
      </c>
      <c r="I444" s="4">
        <v>0</v>
      </c>
    </row>
    <row r="445" spans="1:9" x14ac:dyDescent="0.2">
      <c r="A445" s="2">
        <v>18</v>
      </c>
      <c r="B445" s="1" t="s">
        <v>125</v>
      </c>
      <c r="C445" s="4">
        <v>3</v>
      </c>
      <c r="D445" s="8">
        <v>1.54</v>
      </c>
      <c r="E445" s="4">
        <v>1</v>
      </c>
      <c r="F445" s="8">
        <v>0.65</v>
      </c>
      <c r="G445" s="4">
        <v>2</v>
      </c>
      <c r="H445" s="8">
        <v>5.26</v>
      </c>
      <c r="I445" s="4">
        <v>0</v>
      </c>
    </row>
    <row r="446" spans="1:9" x14ac:dyDescent="0.2">
      <c r="A446" s="2">
        <v>18</v>
      </c>
      <c r="B446" s="1" t="s">
        <v>173</v>
      </c>
      <c r="C446" s="4">
        <v>3</v>
      </c>
      <c r="D446" s="8">
        <v>1.54</v>
      </c>
      <c r="E446" s="4">
        <v>3</v>
      </c>
      <c r="F446" s="8">
        <v>1.94</v>
      </c>
      <c r="G446" s="4">
        <v>0</v>
      </c>
      <c r="H446" s="8">
        <v>0</v>
      </c>
      <c r="I446" s="4">
        <v>0</v>
      </c>
    </row>
    <row r="447" spans="1:9" x14ac:dyDescent="0.2">
      <c r="A447" s="2">
        <v>18</v>
      </c>
      <c r="B447" s="1" t="s">
        <v>135</v>
      </c>
      <c r="C447" s="4">
        <v>3</v>
      </c>
      <c r="D447" s="8">
        <v>1.54</v>
      </c>
      <c r="E447" s="4">
        <v>3</v>
      </c>
      <c r="F447" s="8">
        <v>1.94</v>
      </c>
      <c r="G447" s="4">
        <v>0</v>
      </c>
      <c r="H447" s="8">
        <v>0</v>
      </c>
      <c r="I447" s="4">
        <v>0</v>
      </c>
    </row>
    <row r="448" spans="1:9" x14ac:dyDescent="0.2">
      <c r="A448" s="2">
        <v>18</v>
      </c>
      <c r="B448" s="1" t="s">
        <v>107</v>
      </c>
      <c r="C448" s="4">
        <v>3</v>
      </c>
      <c r="D448" s="8">
        <v>1.54</v>
      </c>
      <c r="E448" s="4">
        <v>3</v>
      </c>
      <c r="F448" s="8">
        <v>1.94</v>
      </c>
      <c r="G448" s="4">
        <v>0</v>
      </c>
      <c r="H448" s="8">
        <v>0</v>
      </c>
      <c r="I448" s="4">
        <v>0</v>
      </c>
    </row>
    <row r="449" spans="1:9" x14ac:dyDescent="0.2">
      <c r="A449" s="2">
        <v>18</v>
      </c>
      <c r="B449" s="1" t="s">
        <v>130</v>
      </c>
      <c r="C449" s="4">
        <v>3</v>
      </c>
      <c r="D449" s="8">
        <v>1.54</v>
      </c>
      <c r="E449" s="4">
        <v>2</v>
      </c>
      <c r="F449" s="8">
        <v>1.29</v>
      </c>
      <c r="G449" s="4">
        <v>1</v>
      </c>
      <c r="H449" s="8">
        <v>2.63</v>
      </c>
      <c r="I449" s="4">
        <v>0</v>
      </c>
    </row>
    <row r="450" spans="1:9" x14ac:dyDescent="0.2">
      <c r="A450" s="2">
        <v>18</v>
      </c>
      <c r="B450" s="1" t="s">
        <v>163</v>
      </c>
      <c r="C450" s="4">
        <v>3</v>
      </c>
      <c r="D450" s="8">
        <v>1.54</v>
      </c>
      <c r="E450" s="4">
        <v>3</v>
      </c>
      <c r="F450" s="8">
        <v>1.94</v>
      </c>
      <c r="G450" s="4">
        <v>0</v>
      </c>
      <c r="H450" s="8">
        <v>0</v>
      </c>
      <c r="I450" s="4">
        <v>0</v>
      </c>
    </row>
    <row r="451" spans="1:9" x14ac:dyDescent="0.2">
      <c r="A451" s="2">
        <v>18</v>
      </c>
      <c r="B451" s="1" t="s">
        <v>138</v>
      </c>
      <c r="C451" s="4">
        <v>3</v>
      </c>
      <c r="D451" s="8">
        <v>1.54</v>
      </c>
      <c r="E451" s="4">
        <v>1</v>
      </c>
      <c r="F451" s="8">
        <v>0.65</v>
      </c>
      <c r="G451" s="4">
        <v>2</v>
      </c>
      <c r="H451" s="8">
        <v>5.26</v>
      </c>
      <c r="I451" s="4">
        <v>0</v>
      </c>
    </row>
    <row r="452" spans="1:9" x14ac:dyDescent="0.2">
      <c r="A452" s="2">
        <v>18</v>
      </c>
      <c r="B452" s="1" t="s">
        <v>174</v>
      </c>
      <c r="C452" s="4">
        <v>3</v>
      </c>
      <c r="D452" s="8">
        <v>1.54</v>
      </c>
      <c r="E452" s="4">
        <v>3</v>
      </c>
      <c r="F452" s="8">
        <v>1.94</v>
      </c>
      <c r="G452" s="4">
        <v>0</v>
      </c>
      <c r="H452" s="8">
        <v>0</v>
      </c>
      <c r="I452" s="4">
        <v>0</v>
      </c>
    </row>
    <row r="453" spans="1:9" x14ac:dyDescent="0.2">
      <c r="A453" s="1"/>
      <c r="C453" s="4"/>
      <c r="D453" s="8"/>
      <c r="E453" s="4"/>
      <c r="F453" s="8"/>
      <c r="G453" s="4"/>
      <c r="H453" s="8"/>
      <c r="I453" s="4"/>
    </row>
    <row r="454" spans="1:9" x14ac:dyDescent="0.2">
      <c r="A454" s="1" t="s">
        <v>19</v>
      </c>
      <c r="C454" s="4"/>
      <c r="D454" s="8"/>
      <c r="E454" s="4"/>
      <c r="F454" s="8"/>
      <c r="G454" s="4"/>
      <c r="H454" s="8"/>
      <c r="I454" s="4"/>
    </row>
    <row r="455" spans="1:9" x14ac:dyDescent="0.2">
      <c r="A455" s="2">
        <v>1</v>
      </c>
      <c r="B455" s="1" t="s">
        <v>172</v>
      </c>
      <c r="C455" s="4">
        <v>17</v>
      </c>
      <c r="D455" s="8">
        <v>7.56</v>
      </c>
      <c r="E455" s="4">
        <v>13</v>
      </c>
      <c r="F455" s="8">
        <v>7.69</v>
      </c>
      <c r="G455" s="4">
        <v>4</v>
      </c>
      <c r="H455" s="8">
        <v>7.84</v>
      </c>
      <c r="I455" s="4">
        <v>0</v>
      </c>
    </row>
    <row r="456" spans="1:9" x14ac:dyDescent="0.2">
      <c r="A456" s="2">
        <v>2</v>
      </c>
      <c r="B456" s="1" t="s">
        <v>174</v>
      </c>
      <c r="C456" s="4">
        <v>11</v>
      </c>
      <c r="D456" s="8">
        <v>4.8899999999999997</v>
      </c>
      <c r="E456" s="4">
        <v>10</v>
      </c>
      <c r="F456" s="8">
        <v>5.92</v>
      </c>
      <c r="G456" s="4">
        <v>1</v>
      </c>
      <c r="H456" s="8">
        <v>1.96</v>
      </c>
      <c r="I456" s="4">
        <v>0</v>
      </c>
    </row>
    <row r="457" spans="1:9" x14ac:dyDescent="0.2">
      <c r="A457" s="2">
        <v>3</v>
      </c>
      <c r="B457" s="1" t="s">
        <v>105</v>
      </c>
      <c r="C457" s="4">
        <v>10</v>
      </c>
      <c r="D457" s="8">
        <v>4.4400000000000004</v>
      </c>
      <c r="E457" s="4">
        <v>2</v>
      </c>
      <c r="F457" s="8">
        <v>1.18</v>
      </c>
      <c r="G457" s="4">
        <v>8</v>
      </c>
      <c r="H457" s="8">
        <v>15.69</v>
      </c>
      <c r="I457" s="4">
        <v>0</v>
      </c>
    </row>
    <row r="458" spans="1:9" x14ac:dyDescent="0.2">
      <c r="A458" s="2">
        <v>3</v>
      </c>
      <c r="B458" s="1" t="s">
        <v>107</v>
      </c>
      <c r="C458" s="4">
        <v>10</v>
      </c>
      <c r="D458" s="8">
        <v>4.4400000000000004</v>
      </c>
      <c r="E458" s="4">
        <v>10</v>
      </c>
      <c r="F458" s="8">
        <v>5.92</v>
      </c>
      <c r="G458" s="4">
        <v>0</v>
      </c>
      <c r="H458" s="8">
        <v>0</v>
      </c>
      <c r="I458" s="4">
        <v>0</v>
      </c>
    </row>
    <row r="459" spans="1:9" x14ac:dyDescent="0.2">
      <c r="A459" s="2">
        <v>5</v>
      </c>
      <c r="B459" s="1" t="s">
        <v>112</v>
      </c>
      <c r="C459" s="4">
        <v>9</v>
      </c>
      <c r="D459" s="8">
        <v>4</v>
      </c>
      <c r="E459" s="4">
        <v>9</v>
      </c>
      <c r="F459" s="8">
        <v>5.33</v>
      </c>
      <c r="G459" s="4">
        <v>0</v>
      </c>
      <c r="H459" s="8">
        <v>0</v>
      </c>
      <c r="I459" s="4">
        <v>0</v>
      </c>
    </row>
    <row r="460" spans="1:9" x14ac:dyDescent="0.2">
      <c r="A460" s="2">
        <v>6</v>
      </c>
      <c r="B460" s="1" t="s">
        <v>135</v>
      </c>
      <c r="C460" s="4">
        <v>6</v>
      </c>
      <c r="D460" s="8">
        <v>2.67</v>
      </c>
      <c r="E460" s="4">
        <v>6</v>
      </c>
      <c r="F460" s="8">
        <v>3.55</v>
      </c>
      <c r="G460" s="4">
        <v>0</v>
      </c>
      <c r="H460" s="8">
        <v>0</v>
      </c>
      <c r="I460" s="4">
        <v>0</v>
      </c>
    </row>
    <row r="461" spans="1:9" x14ac:dyDescent="0.2">
      <c r="A461" s="2">
        <v>6</v>
      </c>
      <c r="B461" s="1" t="s">
        <v>110</v>
      </c>
      <c r="C461" s="4">
        <v>6</v>
      </c>
      <c r="D461" s="8">
        <v>2.67</v>
      </c>
      <c r="E461" s="4">
        <v>2</v>
      </c>
      <c r="F461" s="8">
        <v>1.18</v>
      </c>
      <c r="G461" s="4">
        <v>4</v>
      </c>
      <c r="H461" s="8">
        <v>7.84</v>
      </c>
      <c r="I461" s="4">
        <v>0</v>
      </c>
    </row>
    <row r="462" spans="1:9" x14ac:dyDescent="0.2">
      <c r="A462" s="2">
        <v>6</v>
      </c>
      <c r="B462" s="1" t="s">
        <v>111</v>
      </c>
      <c r="C462" s="4">
        <v>6</v>
      </c>
      <c r="D462" s="8">
        <v>2.67</v>
      </c>
      <c r="E462" s="4">
        <v>6</v>
      </c>
      <c r="F462" s="8">
        <v>3.55</v>
      </c>
      <c r="G462" s="4">
        <v>0</v>
      </c>
      <c r="H462" s="8">
        <v>0</v>
      </c>
      <c r="I462" s="4">
        <v>0</v>
      </c>
    </row>
    <row r="463" spans="1:9" x14ac:dyDescent="0.2">
      <c r="A463" s="2">
        <v>6</v>
      </c>
      <c r="B463" s="1" t="s">
        <v>119</v>
      </c>
      <c r="C463" s="4">
        <v>6</v>
      </c>
      <c r="D463" s="8">
        <v>2.67</v>
      </c>
      <c r="E463" s="4">
        <v>6</v>
      </c>
      <c r="F463" s="8">
        <v>3.55</v>
      </c>
      <c r="G463" s="4">
        <v>0</v>
      </c>
      <c r="H463" s="8">
        <v>0</v>
      </c>
      <c r="I463" s="4">
        <v>0</v>
      </c>
    </row>
    <row r="464" spans="1:9" x14ac:dyDescent="0.2">
      <c r="A464" s="2">
        <v>6</v>
      </c>
      <c r="B464" s="1" t="s">
        <v>120</v>
      </c>
      <c r="C464" s="4">
        <v>6</v>
      </c>
      <c r="D464" s="8">
        <v>2.67</v>
      </c>
      <c r="E464" s="4">
        <v>6</v>
      </c>
      <c r="F464" s="8">
        <v>3.55</v>
      </c>
      <c r="G464" s="4">
        <v>0</v>
      </c>
      <c r="H464" s="8">
        <v>0</v>
      </c>
      <c r="I464" s="4">
        <v>0</v>
      </c>
    </row>
    <row r="465" spans="1:9" x14ac:dyDescent="0.2">
      <c r="A465" s="2">
        <v>11</v>
      </c>
      <c r="B465" s="1" t="s">
        <v>175</v>
      </c>
      <c r="C465" s="4">
        <v>5</v>
      </c>
      <c r="D465" s="8">
        <v>2.2200000000000002</v>
      </c>
      <c r="E465" s="4">
        <v>3</v>
      </c>
      <c r="F465" s="8">
        <v>1.78</v>
      </c>
      <c r="G465" s="4">
        <v>2</v>
      </c>
      <c r="H465" s="8">
        <v>3.92</v>
      </c>
      <c r="I465" s="4">
        <v>0</v>
      </c>
    </row>
    <row r="466" spans="1:9" x14ac:dyDescent="0.2">
      <c r="A466" s="2">
        <v>11</v>
      </c>
      <c r="B466" s="1" t="s">
        <v>106</v>
      </c>
      <c r="C466" s="4">
        <v>5</v>
      </c>
      <c r="D466" s="8">
        <v>2.2200000000000002</v>
      </c>
      <c r="E466" s="4">
        <v>4</v>
      </c>
      <c r="F466" s="8">
        <v>2.37</v>
      </c>
      <c r="G466" s="4">
        <v>1</v>
      </c>
      <c r="H466" s="8">
        <v>1.96</v>
      </c>
      <c r="I466" s="4">
        <v>0</v>
      </c>
    </row>
    <row r="467" spans="1:9" x14ac:dyDescent="0.2">
      <c r="A467" s="2">
        <v>11</v>
      </c>
      <c r="B467" s="1" t="s">
        <v>108</v>
      </c>
      <c r="C467" s="4">
        <v>5</v>
      </c>
      <c r="D467" s="8">
        <v>2.2200000000000002</v>
      </c>
      <c r="E467" s="4">
        <v>4</v>
      </c>
      <c r="F467" s="8">
        <v>2.37</v>
      </c>
      <c r="G467" s="4">
        <v>1</v>
      </c>
      <c r="H467" s="8">
        <v>1.96</v>
      </c>
      <c r="I467" s="4">
        <v>0</v>
      </c>
    </row>
    <row r="468" spans="1:9" x14ac:dyDescent="0.2">
      <c r="A468" s="2">
        <v>11</v>
      </c>
      <c r="B468" s="1" t="s">
        <v>114</v>
      </c>
      <c r="C468" s="4">
        <v>5</v>
      </c>
      <c r="D468" s="8">
        <v>2.2200000000000002</v>
      </c>
      <c r="E468" s="4">
        <v>4</v>
      </c>
      <c r="F468" s="8">
        <v>2.37</v>
      </c>
      <c r="G468" s="4">
        <v>1</v>
      </c>
      <c r="H468" s="8">
        <v>1.96</v>
      </c>
      <c r="I468" s="4">
        <v>0</v>
      </c>
    </row>
    <row r="469" spans="1:9" x14ac:dyDescent="0.2">
      <c r="A469" s="2">
        <v>11</v>
      </c>
      <c r="B469" s="1" t="s">
        <v>115</v>
      </c>
      <c r="C469" s="4">
        <v>5</v>
      </c>
      <c r="D469" s="8">
        <v>2.2200000000000002</v>
      </c>
      <c r="E469" s="4">
        <v>5</v>
      </c>
      <c r="F469" s="8">
        <v>2.96</v>
      </c>
      <c r="G469" s="4">
        <v>0</v>
      </c>
      <c r="H469" s="8">
        <v>0</v>
      </c>
      <c r="I469" s="4">
        <v>0</v>
      </c>
    </row>
    <row r="470" spans="1:9" x14ac:dyDescent="0.2">
      <c r="A470" s="2">
        <v>11</v>
      </c>
      <c r="B470" s="1" t="s">
        <v>123</v>
      </c>
      <c r="C470" s="4">
        <v>5</v>
      </c>
      <c r="D470" s="8">
        <v>2.2200000000000002</v>
      </c>
      <c r="E470" s="4">
        <v>5</v>
      </c>
      <c r="F470" s="8">
        <v>2.96</v>
      </c>
      <c r="G470" s="4">
        <v>0</v>
      </c>
      <c r="H470" s="8">
        <v>0</v>
      </c>
      <c r="I470" s="4">
        <v>0</v>
      </c>
    </row>
    <row r="471" spans="1:9" x14ac:dyDescent="0.2">
      <c r="A471" s="2">
        <v>17</v>
      </c>
      <c r="B471" s="1" t="s">
        <v>134</v>
      </c>
      <c r="C471" s="4">
        <v>4</v>
      </c>
      <c r="D471" s="8">
        <v>1.78</v>
      </c>
      <c r="E471" s="4">
        <v>3</v>
      </c>
      <c r="F471" s="8">
        <v>1.78</v>
      </c>
      <c r="G471" s="4">
        <v>1</v>
      </c>
      <c r="H471" s="8">
        <v>1.96</v>
      </c>
      <c r="I471" s="4">
        <v>0</v>
      </c>
    </row>
    <row r="472" spans="1:9" x14ac:dyDescent="0.2">
      <c r="A472" s="2">
        <v>17</v>
      </c>
      <c r="B472" s="1" t="s">
        <v>124</v>
      </c>
      <c r="C472" s="4">
        <v>4</v>
      </c>
      <c r="D472" s="8">
        <v>1.78</v>
      </c>
      <c r="E472" s="4">
        <v>4</v>
      </c>
      <c r="F472" s="8">
        <v>2.37</v>
      </c>
      <c r="G472" s="4">
        <v>0</v>
      </c>
      <c r="H472" s="8">
        <v>0</v>
      </c>
      <c r="I472" s="4">
        <v>0</v>
      </c>
    </row>
    <row r="473" spans="1:9" x14ac:dyDescent="0.2">
      <c r="A473" s="2">
        <v>19</v>
      </c>
      <c r="B473" s="1" t="s">
        <v>158</v>
      </c>
      <c r="C473" s="4">
        <v>3</v>
      </c>
      <c r="D473" s="8">
        <v>1.33</v>
      </c>
      <c r="E473" s="4">
        <v>3</v>
      </c>
      <c r="F473" s="8">
        <v>1.78</v>
      </c>
      <c r="G473" s="4">
        <v>0</v>
      </c>
      <c r="H473" s="8">
        <v>0</v>
      </c>
      <c r="I473" s="4">
        <v>0</v>
      </c>
    </row>
    <row r="474" spans="1:9" x14ac:dyDescent="0.2">
      <c r="A474" s="2">
        <v>19</v>
      </c>
      <c r="B474" s="1" t="s">
        <v>133</v>
      </c>
      <c r="C474" s="4">
        <v>3</v>
      </c>
      <c r="D474" s="8">
        <v>1.33</v>
      </c>
      <c r="E474" s="4">
        <v>2</v>
      </c>
      <c r="F474" s="8">
        <v>1.18</v>
      </c>
      <c r="G474" s="4">
        <v>1</v>
      </c>
      <c r="H474" s="8">
        <v>1.96</v>
      </c>
      <c r="I474" s="4">
        <v>0</v>
      </c>
    </row>
    <row r="475" spans="1:9" x14ac:dyDescent="0.2">
      <c r="A475" s="2">
        <v>19</v>
      </c>
      <c r="B475" s="1" t="s">
        <v>136</v>
      </c>
      <c r="C475" s="4">
        <v>3</v>
      </c>
      <c r="D475" s="8">
        <v>1.33</v>
      </c>
      <c r="E475" s="4">
        <v>2</v>
      </c>
      <c r="F475" s="8">
        <v>1.18</v>
      </c>
      <c r="G475" s="4">
        <v>1</v>
      </c>
      <c r="H475" s="8">
        <v>1.96</v>
      </c>
      <c r="I475" s="4">
        <v>0</v>
      </c>
    </row>
    <row r="476" spans="1:9" x14ac:dyDescent="0.2">
      <c r="A476" s="2">
        <v>19</v>
      </c>
      <c r="B476" s="1" t="s">
        <v>138</v>
      </c>
      <c r="C476" s="4">
        <v>3</v>
      </c>
      <c r="D476" s="8">
        <v>1.33</v>
      </c>
      <c r="E476" s="4">
        <v>0</v>
      </c>
      <c r="F476" s="8">
        <v>0</v>
      </c>
      <c r="G476" s="4">
        <v>3</v>
      </c>
      <c r="H476" s="8">
        <v>5.88</v>
      </c>
      <c r="I476" s="4">
        <v>0</v>
      </c>
    </row>
    <row r="477" spans="1:9" x14ac:dyDescent="0.2">
      <c r="A477" s="2">
        <v>19</v>
      </c>
      <c r="B477" s="1" t="s">
        <v>116</v>
      </c>
      <c r="C477" s="4">
        <v>3</v>
      </c>
      <c r="D477" s="8">
        <v>1.33</v>
      </c>
      <c r="E477" s="4">
        <v>3</v>
      </c>
      <c r="F477" s="8">
        <v>1.78</v>
      </c>
      <c r="G477" s="4">
        <v>0</v>
      </c>
      <c r="H477" s="8">
        <v>0</v>
      </c>
      <c r="I477" s="4">
        <v>0</v>
      </c>
    </row>
    <row r="478" spans="1:9" x14ac:dyDescent="0.2">
      <c r="A478" s="2">
        <v>19</v>
      </c>
      <c r="B478" s="1" t="s">
        <v>118</v>
      </c>
      <c r="C478" s="4">
        <v>3</v>
      </c>
      <c r="D478" s="8">
        <v>1.33</v>
      </c>
      <c r="E478" s="4">
        <v>3</v>
      </c>
      <c r="F478" s="8">
        <v>1.78</v>
      </c>
      <c r="G478" s="4">
        <v>0</v>
      </c>
      <c r="H478" s="8">
        <v>0</v>
      </c>
      <c r="I478" s="4">
        <v>0</v>
      </c>
    </row>
    <row r="479" spans="1:9" x14ac:dyDescent="0.2">
      <c r="A479" s="2">
        <v>19</v>
      </c>
      <c r="B479" s="1" t="s">
        <v>176</v>
      </c>
      <c r="C479" s="4">
        <v>3</v>
      </c>
      <c r="D479" s="8">
        <v>1.33</v>
      </c>
      <c r="E479" s="4">
        <v>3</v>
      </c>
      <c r="F479" s="8">
        <v>1.78</v>
      </c>
      <c r="G479" s="4">
        <v>0</v>
      </c>
      <c r="H479" s="8">
        <v>0</v>
      </c>
      <c r="I479" s="4">
        <v>0</v>
      </c>
    </row>
    <row r="480" spans="1:9" x14ac:dyDescent="0.2">
      <c r="A480" s="2">
        <v>19</v>
      </c>
      <c r="B480" s="1" t="s">
        <v>140</v>
      </c>
      <c r="C480" s="4">
        <v>3</v>
      </c>
      <c r="D480" s="8">
        <v>1.33</v>
      </c>
      <c r="E480" s="4">
        <v>0</v>
      </c>
      <c r="F480" s="8">
        <v>0</v>
      </c>
      <c r="G480" s="4">
        <v>0</v>
      </c>
      <c r="H480" s="8">
        <v>0</v>
      </c>
      <c r="I480" s="4">
        <v>0</v>
      </c>
    </row>
    <row r="481" spans="1:9" x14ac:dyDescent="0.2">
      <c r="A481" s="2">
        <v>19</v>
      </c>
      <c r="B481" s="1" t="s">
        <v>122</v>
      </c>
      <c r="C481" s="4">
        <v>3</v>
      </c>
      <c r="D481" s="8">
        <v>1.33</v>
      </c>
      <c r="E481" s="4">
        <v>3</v>
      </c>
      <c r="F481" s="8">
        <v>1.78</v>
      </c>
      <c r="G481" s="4">
        <v>0</v>
      </c>
      <c r="H481" s="8">
        <v>0</v>
      </c>
      <c r="I481" s="4">
        <v>0</v>
      </c>
    </row>
    <row r="482" spans="1:9" x14ac:dyDescent="0.2">
      <c r="A482" s="1"/>
      <c r="C482" s="4"/>
      <c r="D482" s="8"/>
      <c r="E482" s="4"/>
      <c r="F482" s="8"/>
      <c r="G482" s="4"/>
      <c r="H482" s="8"/>
      <c r="I482" s="4"/>
    </row>
    <row r="483" spans="1:9" x14ac:dyDescent="0.2">
      <c r="A483" s="1" t="s">
        <v>20</v>
      </c>
      <c r="C483" s="4"/>
      <c r="D483" s="8"/>
      <c r="E483" s="4"/>
      <c r="F483" s="8"/>
      <c r="G483" s="4"/>
      <c r="H483" s="8"/>
      <c r="I483" s="4"/>
    </row>
    <row r="484" spans="1:9" x14ac:dyDescent="0.2">
      <c r="A484" s="2">
        <v>1</v>
      </c>
      <c r="B484" s="1" t="s">
        <v>105</v>
      </c>
      <c r="C484" s="4">
        <v>23</v>
      </c>
      <c r="D484" s="8">
        <v>8.68</v>
      </c>
      <c r="E484" s="4">
        <v>7</v>
      </c>
      <c r="F484" s="8">
        <v>3.54</v>
      </c>
      <c r="G484" s="4">
        <v>16</v>
      </c>
      <c r="H484" s="8">
        <v>25.81</v>
      </c>
      <c r="I484" s="4">
        <v>0</v>
      </c>
    </row>
    <row r="485" spans="1:9" x14ac:dyDescent="0.2">
      <c r="A485" s="2">
        <v>2</v>
      </c>
      <c r="B485" s="1" t="s">
        <v>172</v>
      </c>
      <c r="C485" s="4">
        <v>11</v>
      </c>
      <c r="D485" s="8">
        <v>4.1500000000000004</v>
      </c>
      <c r="E485" s="4">
        <v>11</v>
      </c>
      <c r="F485" s="8">
        <v>5.56</v>
      </c>
      <c r="G485" s="4">
        <v>0</v>
      </c>
      <c r="H485" s="8">
        <v>0</v>
      </c>
      <c r="I485" s="4">
        <v>0</v>
      </c>
    </row>
    <row r="486" spans="1:9" x14ac:dyDescent="0.2">
      <c r="A486" s="2">
        <v>3</v>
      </c>
      <c r="B486" s="1" t="s">
        <v>108</v>
      </c>
      <c r="C486" s="4">
        <v>10</v>
      </c>
      <c r="D486" s="8">
        <v>3.77</v>
      </c>
      <c r="E486" s="4">
        <v>9</v>
      </c>
      <c r="F486" s="8">
        <v>4.55</v>
      </c>
      <c r="G486" s="4">
        <v>1</v>
      </c>
      <c r="H486" s="8">
        <v>1.61</v>
      </c>
      <c r="I486" s="4">
        <v>0</v>
      </c>
    </row>
    <row r="487" spans="1:9" x14ac:dyDescent="0.2">
      <c r="A487" s="2">
        <v>3</v>
      </c>
      <c r="B487" s="1" t="s">
        <v>118</v>
      </c>
      <c r="C487" s="4">
        <v>10</v>
      </c>
      <c r="D487" s="8">
        <v>3.77</v>
      </c>
      <c r="E487" s="4">
        <v>10</v>
      </c>
      <c r="F487" s="8">
        <v>5.05</v>
      </c>
      <c r="G487" s="4">
        <v>0</v>
      </c>
      <c r="H487" s="8">
        <v>0</v>
      </c>
      <c r="I487" s="4">
        <v>0</v>
      </c>
    </row>
    <row r="488" spans="1:9" x14ac:dyDescent="0.2">
      <c r="A488" s="2">
        <v>5</v>
      </c>
      <c r="B488" s="1" t="s">
        <v>119</v>
      </c>
      <c r="C488" s="4">
        <v>9</v>
      </c>
      <c r="D488" s="8">
        <v>3.4</v>
      </c>
      <c r="E488" s="4">
        <v>9</v>
      </c>
      <c r="F488" s="8">
        <v>4.55</v>
      </c>
      <c r="G488" s="4">
        <v>0</v>
      </c>
      <c r="H488" s="8">
        <v>0</v>
      </c>
      <c r="I488" s="4">
        <v>0</v>
      </c>
    </row>
    <row r="489" spans="1:9" x14ac:dyDescent="0.2">
      <c r="A489" s="2">
        <v>5</v>
      </c>
      <c r="B489" s="1" t="s">
        <v>123</v>
      </c>
      <c r="C489" s="4">
        <v>9</v>
      </c>
      <c r="D489" s="8">
        <v>3.4</v>
      </c>
      <c r="E489" s="4">
        <v>8</v>
      </c>
      <c r="F489" s="8">
        <v>4.04</v>
      </c>
      <c r="G489" s="4">
        <v>1</v>
      </c>
      <c r="H489" s="8">
        <v>1.61</v>
      </c>
      <c r="I489" s="4">
        <v>0</v>
      </c>
    </row>
    <row r="490" spans="1:9" x14ac:dyDescent="0.2">
      <c r="A490" s="2">
        <v>7</v>
      </c>
      <c r="B490" s="1" t="s">
        <v>158</v>
      </c>
      <c r="C490" s="4">
        <v>7</v>
      </c>
      <c r="D490" s="8">
        <v>2.64</v>
      </c>
      <c r="E490" s="4">
        <v>7</v>
      </c>
      <c r="F490" s="8">
        <v>3.54</v>
      </c>
      <c r="G490" s="4">
        <v>0</v>
      </c>
      <c r="H490" s="8">
        <v>0</v>
      </c>
      <c r="I490" s="4">
        <v>0</v>
      </c>
    </row>
    <row r="491" spans="1:9" x14ac:dyDescent="0.2">
      <c r="A491" s="2">
        <v>7</v>
      </c>
      <c r="B491" s="1" t="s">
        <v>110</v>
      </c>
      <c r="C491" s="4">
        <v>7</v>
      </c>
      <c r="D491" s="8">
        <v>2.64</v>
      </c>
      <c r="E491" s="4">
        <v>4</v>
      </c>
      <c r="F491" s="8">
        <v>2.02</v>
      </c>
      <c r="G491" s="4">
        <v>3</v>
      </c>
      <c r="H491" s="8">
        <v>4.84</v>
      </c>
      <c r="I491" s="4">
        <v>0</v>
      </c>
    </row>
    <row r="492" spans="1:9" x14ac:dyDescent="0.2">
      <c r="A492" s="2">
        <v>7</v>
      </c>
      <c r="B492" s="1" t="s">
        <v>120</v>
      </c>
      <c r="C492" s="4">
        <v>7</v>
      </c>
      <c r="D492" s="8">
        <v>2.64</v>
      </c>
      <c r="E492" s="4">
        <v>7</v>
      </c>
      <c r="F492" s="8">
        <v>3.54</v>
      </c>
      <c r="G492" s="4">
        <v>0</v>
      </c>
      <c r="H492" s="8">
        <v>0</v>
      </c>
      <c r="I492" s="4">
        <v>0</v>
      </c>
    </row>
    <row r="493" spans="1:9" x14ac:dyDescent="0.2">
      <c r="A493" s="2">
        <v>10</v>
      </c>
      <c r="B493" s="1" t="s">
        <v>177</v>
      </c>
      <c r="C493" s="4">
        <v>6</v>
      </c>
      <c r="D493" s="8">
        <v>2.2599999999999998</v>
      </c>
      <c r="E493" s="4">
        <v>6</v>
      </c>
      <c r="F493" s="8">
        <v>3.03</v>
      </c>
      <c r="G493" s="4">
        <v>0</v>
      </c>
      <c r="H493" s="8">
        <v>0</v>
      </c>
      <c r="I493" s="4">
        <v>0</v>
      </c>
    </row>
    <row r="494" spans="1:9" x14ac:dyDescent="0.2">
      <c r="A494" s="2">
        <v>10</v>
      </c>
      <c r="B494" s="1" t="s">
        <v>175</v>
      </c>
      <c r="C494" s="4">
        <v>6</v>
      </c>
      <c r="D494" s="8">
        <v>2.2599999999999998</v>
      </c>
      <c r="E494" s="4">
        <v>6</v>
      </c>
      <c r="F494" s="8">
        <v>3.03</v>
      </c>
      <c r="G494" s="4">
        <v>0</v>
      </c>
      <c r="H494" s="8">
        <v>0</v>
      </c>
      <c r="I494" s="4">
        <v>0</v>
      </c>
    </row>
    <row r="495" spans="1:9" x14ac:dyDescent="0.2">
      <c r="A495" s="2">
        <v>10</v>
      </c>
      <c r="B495" s="1" t="s">
        <v>135</v>
      </c>
      <c r="C495" s="4">
        <v>6</v>
      </c>
      <c r="D495" s="8">
        <v>2.2599999999999998</v>
      </c>
      <c r="E495" s="4">
        <v>6</v>
      </c>
      <c r="F495" s="8">
        <v>3.03</v>
      </c>
      <c r="G495" s="4">
        <v>0</v>
      </c>
      <c r="H495" s="8">
        <v>0</v>
      </c>
      <c r="I495" s="4">
        <v>0</v>
      </c>
    </row>
    <row r="496" spans="1:9" x14ac:dyDescent="0.2">
      <c r="A496" s="2">
        <v>10</v>
      </c>
      <c r="B496" s="1" t="s">
        <v>107</v>
      </c>
      <c r="C496" s="4">
        <v>6</v>
      </c>
      <c r="D496" s="8">
        <v>2.2599999999999998</v>
      </c>
      <c r="E496" s="4">
        <v>6</v>
      </c>
      <c r="F496" s="8">
        <v>3.03</v>
      </c>
      <c r="G496" s="4">
        <v>0</v>
      </c>
      <c r="H496" s="8">
        <v>0</v>
      </c>
      <c r="I496" s="4">
        <v>0</v>
      </c>
    </row>
    <row r="497" spans="1:9" x14ac:dyDescent="0.2">
      <c r="A497" s="2">
        <v>10</v>
      </c>
      <c r="B497" s="1" t="s">
        <v>112</v>
      </c>
      <c r="C497" s="4">
        <v>6</v>
      </c>
      <c r="D497" s="8">
        <v>2.2599999999999998</v>
      </c>
      <c r="E497" s="4">
        <v>4</v>
      </c>
      <c r="F497" s="8">
        <v>2.02</v>
      </c>
      <c r="G497" s="4">
        <v>2</v>
      </c>
      <c r="H497" s="8">
        <v>3.23</v>
      </c>
      <c r="I497" s="4">
        <v>0</v>
      </c>
    </row>
    <row r="498" spans="1:9" x14ac:dyDescent="0.2">
      <c r="A498" s="2">
        <v>15</v>
      </c>
      <c r="B498" s="1" t="s">
        <v>106</v>
      </c>
      <c r="C498" s="4">
        <v>5</v>
      </c>
      <c r="D498" s="8">
        <v>1.89</v>
      </c>
      <c r="E498" s="4">
        <v>4</v>
      </c>
      <c r="F498" s="8">
        <v>2.02</v>
      </c>
      <c r="G498" s="4">
        <v>1</v>
      </c>
      <c r="H498" s="8">
        <v>1.61</v>
      </c>
      <c r="I498" s="4">
        <v>0</v>
      </c>
    </row>
    <row r="499" spans="1:9" x14ac:dyDescent="0.2">
      <c r="A499" s="2">
        <v>15</v>
      </c>
      <c r="B499" s="1" t="s">
        <v>109</v>
      </c>
      <c r="C499" s="4">
        <v>5</v>
      </c>
      <c r="D499" s="8">
        <v>1.89</v>
      </c>
      <c r="E499" s="4">
        <v>5</v>
      </c>
      <c r="F499" s="8">
        <v>2.5299999999999998</v>
      </c>
      <c r="G499" s="4">
        <v>0</v>
      </c>
      <c r="H499" s="8">
        <v>0</v>
      </c>
      <c r="I499" s="4">
        <v>0</v>
      </c>
    </row>
    <row r="500" spans="1:9" x14ac:dyDescent="0.2">
      <c r="A500" s="2">
        <v>15</v>
      </c>
      <c r="B500" s="1" t="s">
        <v>124</v>
      </c>
      <c r="C500" s="4">
        <v>5</v>
      </c>
      <c r="D500" s="8">
        <v>1.89</v>
      </c>
      <c r="E500" s="4">
        <v>5</v>
      </c>
      <c r="F500" s="8">
        <v>2.5299999999999998</v>
      </c>
      <c r="G500" s="4">
        <v>0</v>
      </c>
      <c r="H500" s="8">
        <v>0</v>
      </c>
      <c r="I500" s="4">
        <v>0</v>
      </c>
    </row>
    <row r="501" spans="1:9" x14ac:dyDescent="0.2">
      <c r="A501" s="2">
        <v>18</v>
      </c>
      <c r="B501" s="1" t="s">
        <v>125</v>
      </c>
      <c r="C501" s="4">
        <v>4</v>
      </c>
      <c r="D501" s="8">
        <v>1.51</v>
      </c>
      <c r="E501" s="4">
        <v>3</v>
      </c>
      <c r="F501" s="8">
        <v>1.52</v>
      </c>
      <c r="G501" s="4">
        <v>1</v>
      </c>
      <c r="H501" s="8">
        <v>1.61</v>
      </c>
      <c r="I501" s="4">
        <v>0</v>
      </c>
    </row>
    <row r="502" spans="1:9" x14ac:dyDescent="0.2">
      <c r="A502" s="2">
        <v>18</v>
      </c>
      <c r="B502" s="1" t="s">
        <v>171</v>
      </c>
      <c r="C502" s="4">
        <v>4</v>
      </c>
      <c r="D502" s="8">
        <v>1.51</v>
      </c>
      <c r="E502" s="4">
        <v>4</v>
      </c>
      <c r="F502" s="8">
        <v>2.02</v>
      </c>
      <c r="G502" s="4">
        <v>0</v>
      </c>
      <c r="H502" s="8">
        <v>0</v>
      </c>
      <c r="I502" s="4">
        <v>0</v>
      </c>
    </row>
    <row r="503" spans="1:9" x14ac:dyDescent="0.2">
      <c r="A503" s="2">
        <v>18</v>
      </c>
      <c r="B503" s="1" t="s">
        <v>134</v>
      </c>
      <c r="C503" s="4">
        <v>4</v>
      </c>
      <c r="D503" s="8">
        <v>1.51</v>
      </c>
      <c r="E503" s="4">
        <v>2</v>
      </c>
      <c r="F503" s="8">
        <v>1.01</v>
      </c>
      <c r="G503" s="4">
        <v>2</v>
      </c>
      <c r="H503" s="8">
        <v>3.23</v>
      </c>
      <c r="I503" s="4">
        <v>0</v>
      </c>
    </row>
    <row r="504" spans="1:9" x14ac:dyDescent="0.2">
      <c r="A504" s="2">
        <v>18</v>
      </c>
      <c r="B504" s="1" t="s">
        <v>132</v>
      </c>
      <c r="C504" s="4">
        <v>4</v>
      </c>
      <c r="D504" s="8">
        <v>1.51</v>
      </c>
      <c r="E504" s="4">
        <v>4</v>
      </c>
      <c r="F504" s="8">
        <v>2.02</v>
      </c>
      <c r="G504" s="4">
        <v>0</v>
      </c>
      <c r="H504" s="8">
        <v>0</v>
      </c>
      <c r="I504" s="4">
        <v>0</v>
      </c>
    </row>
    <row r="505" spans="1:9" x14ac:dyDescent="0.2">
      <c r="A505" s="2">
        <v>18</v>
      </c>
      <c r="B505" s="1" t="s">
        <v>138</v>
      </c>
      <c r="C505" s="4">
        <v>4</v>
      </c>
      <c r="D505" s="8">
        <v>1.51</v>
      </c>
      <c r="E505" s="4">
        <v>3</v>
      </c>
      <c r="F505" s="8">
        <v>1.52</v>
      </c>
      <c r="G505" s="4">
        <v>1</v>
      </c>
      <c r="H505" s="8">
        <v>1.61</v>
      </c>
      <c r="I505" s="4">
        <v>0</v>
      </c>
    </row>
    <row r="506" spans="1:9" x14ac:dyDescent="0.2">
      <c r="A506" s="2">
        <v>18</v>
      </c>
      <c r="B506" s="1" t="s">
        <v>122</v>
      </c>
      <c r="C506" s="4">
        <v>4</v>
      </c>
      <c r="D506" s="8">
        <v>1.51</v>
      </c>
      <c r="E506" s="4">
        <v>4</v>
      </c>
      <c r="F506" s="8">
        <v>2.02</v>
      </c>
      <c r="G506" s="4">
        <v>0</v>
      </c>
      <c r="H506" s="8">
        <v>0</v>
      </c>
      <c r="I506" s="4">
        <v>0</v>
      </c>
    </row>
    <row r="507" spans="1:9" x14ac:dyDescent="0.2">
      <c r="A507" s="1"/>
      <c r="C507" s="4"/>
      <c r="D507" s="8"/>
      <c r="E507" s="4"/>
      <c r="F507" s="8"/>
      <c r="G507" s="4"/>
      <c r="H507" s="8"/>
      <c r="I507" s="4"/>
    </row>
    <row r="508" spans="1:9" x14ac:dyDescent="0.2">
      <c r="A508" s="1" t="s">
        <v>21</v>
      </c>
      <c r="C508" s="4"/>
      <c r="D508" s="8"/>
      <c r="E508" s="4"/>
      <c r="F508" s="8"/>
      <c r="G508" s="4"/>
      <c r="H508" s="8"/>
      <c r="I508" s="4"/>
    </row>
    <row r="509" spans="1:9" x14ac:dyDescent="0.2">
      <c r="A509" s="2">
        <v>1</v>
      </c>
      <c r="B509" s="1" t="s">
        <v>178</v>
      </c>
      <c r="C509" s="4">
        <v>31</v>
      </c>
      <c r="D509" s="8">
        <v>7.49</v>
      </c>
      <c r="E509" s="4">
        <v>8</v>
      </c>
      <c r="F509" s="8">
        <v>2.88</v>
      </c>
      <c r="G509" s="4">
        <v>23</v>
      </c>
      <c r="H509" s="8">
        <v>17.690000000000001</v>
      </c>
      <c r="I509" s="4">
        <v>0</v>
      </c>
    </row>
    <row r="510" spans="1:9" x14ac:dyDescent="0.2">
      <c r="A510" s="2">
        <v>2</v>
      </c>
      <c r="B510" s="1" t="s">
        <v>107</v>
      </c>
      <c r="C510" s="4">
        <v>17</v>
      </c>
      <c r="D510" s="8">
        <v>4.1100000000000003</v>
      </c>
      <c r="E510" s="4">
        <v>9</v>
      </c>
      <c r="F510" s="8">
        <v>3.24</v>
      </c>
      <c r="G510" s="4">
        <v>7</v>
      </c>
      <c r="H510" s="8">
        <v>5.38</v>
      </c>
      <c r="I510" s="4">
        <v>1</v>
      </c>
    </row>
    <row r="511" spans="1:9" x14ac:dyDescent="0.2">
      <c r="A511" s="2">
        <v>3</v>
      </c>
      <c r="B511" s="1" t="s">
        <v>105</v>
      </c>
      <c r="C511" s="4">
        <v>14</v>
      </c>
      <c r="D511" s="8">
        <v>3.38</v>
      </c>
      <c r="E511" s="4">
        <v>7</v>
      </c>
      <c r="F511" s="8">
        <v>2.52</v>
      </c>
      <c r="G511" s="4">
        <v>7</v>
      </c>
      <c r="H511" s="8">
        <v>5.38</v>
      </c>
      <c r="I511" s="4">
        <v>0</v>
      </c>
    </row>
    <row r="512" spans="1:9" x14ac:dyDescent="0.2">
      <c r="A512" s="2">
        <v>4</v>
      </c>
      <c r="B512" s="1" t="s">
        <v>148</v>
      </c>
      <c r="C512" s="4">
        <v>13</v>
      </c>
      <c r="D512" s="8">
        <v>3.14</v>
      </c>
      <c r="E512" s="4">
        <v>2</v>
      </c>
      <c r="F512" s="8">
        <v>0.72</v>
      </c>
      <c r="G512" s="4">
        <v>11</v>
      </c>
      <c r="H512" s="8">
        <v>8.4600000000000009</v>
      </c>
      <c r="I512" s="4">
        <v>0</v>
      </c>
    </row>
    <row r="513" spans="1:9" x14ac:dyDescent="0.2">
      <c r="A513" s="2">
        <v>4</v>
      </c>
      <c r="B513" s="1" t="s">
        <v>120</v>
      </c>
      <c r="C513" s="4">
        <v>13</v>
      </c>
      <c r="D513" s="8">
        <v>3.14</v>
      </c>
      <c r="E513" s="4">
        <v>12</v>
      </c>
      <c r="F513" s="8">
        <v>4.32</v>
      </c>
      <c r="G513" s="4">
        <v>1</v>
      </c>
      <c r="H513" s="8">
        <v>0.77</v>
      </c>
      <c r="I513" s="4">
        <v>0</v>
      </c>
    </row>
    <row r="514" spans="1:9" x14ac:dyDescent="0.2">
      <c r="A514" s="2">
        <v>6</v>
      </c>
      <c r="B514" s="1" t="s">
        <v>108</v>
      </c>
      <c r="C514" s="4">
        <v>12</v>
      </c>
      <c r="D514" s="8">
        <v>2.9</v>
      </c>
      <c r="E514" s="4">
        <v>10</v>
      </c>
      <c r="F514" s="8">
        <v>3.6</v>
      </c>
      <c r="G514" s="4">
        <v>2</v>
      </c>
      <c r="H514" s="8">
        <v>1.54</v>
      </c>
      <c r="I514" s="4">
        <v>0</v>
      </c>
    </row>
    <row r="515" spans="1:9" x14ac:dyDescent="0.2">
      <c r="A515" s="2">
        <v>7</v>
      </c>
      <c r="B515" s="1" t="s">
        <v>137</v>
      </c>
      <c r="C515" s="4">
        <v>11</v>
      </c>
      <c r="D515" s="8">
        <v>2.66</v>
      </c>
      <c r="E515" s="4">
        <v>10</v>
      </c>
      <c r="F515" s="8">
        <v>3.6</v>
      </c>
      <c r="G515" s="4">
        <v>1</v>
      </c>
      <c r="H515" s="8">
        <v>0.77</v>
      </c>
      <c r="I515" s="4">
        <v>0</v>
      </c>
    </row>
    <row r="516" spans="1:9" x14ac:dyDescent="0.2">
      <c r="A516" s="2">
        <v>7</v>
      </c>
      <c r="B516" s="1" t="s">
        <v>112</v>
      </c>
      <c r="C516" s="4">
        <v>11</v>
      </c>
      <c r="D516" s="8">
        <v>2.66</v>
      </c>
      <c r="E516" s="4">
        <v>7</v>
      </c>
      <c r="F516" s="8">
        <v>2.52</v>
      </c>
      <c r="G516" s="4">
        <v>4</v>
      </c>
      <c r="H516" s="8">
        <v>3.08</v>
      </c>
      <c r="I516" s="4">
        <v>0</v>
      </c>
    </row>
    <row r="517" spans="1:9" x14ac:dyDescent="0.2">
      <c r="A517" s="2">
        <v>9</v>
      </c>
      <c r="B517" s="1" t="s">
        <v>109</v>
      </c>
      <c r="C517" s="4">
        <v>10</v>
      </c>
      <c r="D517" s="8">
        <v>2.42</v>
      </c>
      <c r="E517" s="4">
        <v>7</v>
      </c>
      <c r="F517" s="8">
        <v>2.52</v>
      </c>
      <c r="G517" s="4">
        <v>3</v>
      </c>
      <c r="H517" s="8">
        <v>2.31</v>
      </c>
      <c r="I517" s="4">
        <v>0</v>
      </c>
    </row>
    <row r="518" spans="1:9" x14ac:dyDescent="0.2">
      <c r="A518" s="2">
        <v>9</v>
      </c>
      <c r="B518" s="1" t="s">
        <v>119</v>
      </c>
      <c r="C518" s="4">
        <v>10</v>
      </c>
      <c r="D518" s="8">
        <v>2.42</v>
      </c>
      <c r="E518" s="4">
        <v>10</v>
      </c>
      <c r="F518" s="8">
        <v>3.6</v>
      </c>
      <c r="G518" s="4">
        <v>0</v>
      </c>
      <c r="H518" s="8">
        <v>0</v>
      </c>
      <c r="I518" s="4">
        <v>0</v>
      </c>
    </row>
    <row r="519" spans="1:9" x14ac:dyDescent="0.2">
      <c r="A519" s="2">
        <v>11</v>
      </c>
      <c r="B519" s="1" t="s">
        <v>177</v>
      </c>
      <c r="C519" s="4">
        <v>9</v>
      </c>
      <c r="D519" s="8">
        <v>2.17</v>
      </c>
      <c r="E519" s="4">
        <v>9</v>
      </c>
      <c r="F519" s="8">
        <v>3.24</v>
      </c>
      <c r="G519" s="4">
        <v>0</v>
      </c>
      <c r="H519" s="8">
        <v>0</v>
      </c>
      <c r="I519" s="4">
        <v>0</v>
      </c>
    </row>
    <row r="520" spans="1:9" x14ac:dyDescent="0.2">
      <c r="A520" s="2">
        <v>11</v>
      </c>
      <c r="B520" s="1" t="s">
        <v>110</v>
      </c>
      <c r="C520" s="4">
        <v>9</v>
      </c>
      <c r="D520" s="8">
        <v>2.17</v>
      </c>
      <c r="E520" s="4">
        <v>5</v>
      </c>
      <c r="F520" s="8">
        <v>1.8</v>
      </c>
      <c r="G520" s="4">
        <v>4</v>
      </c>
      <c r="H520" s="8">
        <v>3.08</v>
      </c>
      <c r="I520" s="4">
        <v>0</v>
      </c>
    </row>
    <row r="521" spans="1:9" x14ac:dyDescent="0.2">
      <c r="A521" s="2">
        <v>11</v>
      </c>
      <c r="B521" s="1" t="s">
        <v>172</v>
      </c>
      <c r="C521" s="4">
        <v>9</v>
      </c>
      <c r="D521" s="8">
        <v>2.17</v>
      </c>
      <c r="E521" s="4">
        <v>9</v>
      </c>
      <c r="F521" s="8">
        <v>3.24</v>
      </c>
      <c r="G521" s="4">
        <v>0</v>
      </c>
      <c r="H521" s="8">
        <v>0</v>
      </c>
      <c r="I521" s="4">
        <v>0</v>
      </c>
    </row>
    <row r="522" spans="1:9" x14ac:dyDescent="0.2">
      <c r="A522" s="2">
        <v>14</v>
      </c>
      <c r="B522" s="1" t="s">
        <v>118</v>
      </c>
      <c r="C522" s="4">
        <v>8</v>
      </c>
      <c r="D522" s="8">
        <v>1.93</v>
      </c>
      <c r="E522" s="4">
        <v>7</v>
      </c>
      <c r="F522" s="8">
        <v>2.52</v>
      </c>
      <c r="G522" s="4">
        <v>1</v>
      </c>
      <c r="H522" s="8">
        <v>0.77</v>
      </c>
      <c r="I522" s="4">
        <v>0</v>
      </c>
    </row>
    <row r="523" spans="1:9" x14ac:dyDescent="0.2">
      <c r="A523" s="2">
        <v>14</v>
      </c>
      <c r="B523" s="1" t="s">
        <v>123</v>
      </c>
      <c r="C523" s="4">
        <v>8</v>
      </c>
      <c r="D523" s="8">
        <v>1.93</v>
      </c>
      <c r="E523" s="4">
        <v>7</v>
      </c>
      <c r="F523" s="8">
        <v>2.52</v>
      </c>
      <c r="G523" s="4">
        <v>1</v>
      </c>
      <c r="H523" s="8">
        <v>0.77</v>
      </c>
      <c r="I523" s="4">
        <v>0</v>
      </c>
    </row>
    <row r="524" spans="1:9" x14ac:dyDescent="0.2">
      <c r="A524" s="2">
        <v>16</v>
      </c>
      <c r="B524" s="1" t="s">
        <v>125</v>
      </c>
      <c r="C524" s="4">
        <v>7</v>
      </c>
      <c r="D524" s="8">
        <v>1.69</v>
      </c>
      <c r="E524" s="4">
        <v>3</v>
      </c>
      <c r="F524" s="8">
        <v>1.08</v>
      </c>
      <c r="G524" s="4">
        <v>4</v>
      </c>
      <c r="H524" s="8">
        <v>3.08</v>
      </c>
      <c r="I524" s="4">
        <v>0</v>
      </c>
    </row>
    <row r="525" spans="1:9" x14ac:dyDescent="0.2">
      <c r="A525" s="2">
        <v>16</v>
      </c>
      <c r="B525" s="1" t="s">
        <v>136</v>
      </c>
      <c r="C525" s="4">
        <v>7</v>
      </c>
      <c r="D525" s="8">
        <v>1.69</v>
      </c>
      <c r="E525" s="4">
        <v>6</v>
      </c>
      <c r="F525" s="8">
        <v>2.16</v>
      </c>
      <c r="G525" s="4">
        <v>1</v>
      </c>
      <c r="H525" s="8">
        <v>0.77</v>
      </c>
      <c r="I525" s="4">
        <v>0</v>
      </c>
    </row>
    <row r="526" spans="1:9" x14ac:dyDescent="0.2">
      <c r="A526" s="2">
        <v>16</v>
      </c>
      <c r="B526" s="1" t="s">
        <v>111</v>
      </c>
      <c r="C526" s="4">
        <v>7</v>
      </c>
      <c r="D526" s="8">
        <v>1.69</v>
      </c>
      <c r="E526" s="4">
        <v>7</v>
      </c>
      <c r="F526" s="8">
        <v>2.52</v>
      </c>
      <c r="G526" s="4">
        <v>0</v>
      </c>
      <c r="H526" s="8">
        <v>0</v>
      </c>
      <c r="I526" s="4">
        <v>0</v>
      </c>
    </row>
    <row r="527" spans="1:9" x14ac:dyDescent="0.2">
      <c r="A527" s="2">
        <v>19</v>
      </c>
      <c r="B527" s="1" t="s">
        <v>106</v>
      </c>
      <c r="C527" s="4">
        <v>6</v>
      </c>
      <c r="D527" s="8">
        <v>1.45</v>
      </c>
      <c r="E527" s="4">
        <v>4</v>
      </c>
      <c r="F527" s="8">
        <v>1.44</v>
      </c>
      <c r="G527" s="4">
        <v>2</v>
      </c>
      <c r="H527" s="8">
        <v>1.54</v>
      </c>
      <c r="I527" s="4">
        <v>0</v>
      </c>
    </row>
    <row r="528" spans="1:9" x14ac:dyDescent="0.2">
      <c r="A528" s="2">
        <v>19</v>
      </c>
      <c r="B528" s="1" t="s">
        <v>133</v>
      </c>
      <c r="C528" s="4">
        <v>6</v>
      </c>
      <c r="D528" s="8">
        <v>1.45</v>
      </c>
      <c r="E528" s="4">
        <v>4</v>
      </c>
      <c r="F528" s="8">
        <v>1.44</v>
      </c>
      <c r="G528" s="4">
        <v>2</v>
      </c>
      <c r="H528" s="8">
        <v>1.54</v>
      </c>
      <c r="I528" s="4">
        <v>0</v>
      </c>
    </row>
    <row r="529" spans="1:9" x14ac:dyDescent="0.2">
      <c r="A529" s="2">
        <v>19</v>
      </c>
      <c r="B529" s="1" t="s">
        <v>135</v>
      </c>
      <c r="C529" s="4">
        <v>6</v>
      </c>
      <c r="D529" s="8">
        <v>1.45</v>
      </c>
      <c r="E529" s="4">
        <v>6</v>
      </c>
      <c r="F529" s="8">
        <v>2.16</v>
      </c>
      <c r="G529" s="4">
        <v>0</v>
      </c>
      <c r="H529" s="8">
        <v>0</v>
      </c>
      <c r="I529" s="4">
        <v>0</v>
      </c>
    </row>
    <row r="530" spans="1:9" x14ac:dyDescent="0.2">
      <c r="A530" s="2">
        <v>19</v>
      </c>
      <c r="B530" s="1" t="s">
        <v>130</v>
      </c>
      <c r="C530" s="4">
        <v>6</v>
      </c>
      <c r="D530" s="8">
        <v>1.45</v>
      </c>
      <c r="E530" s="4">
        <v>5</v>
      </c>
      <c r="F530" s="8">
        <v>1.8</v>
      </c>
      <c r="G530" s="4">
        <v>1</v>
      </c>
      <c r="H530" s="8">
        <v>0.77</v>
      </c>
      <c r="I530" s="4">
        <v>0</v>
      </c>
    </row>
    <row r="531" spans="1:9" x14ac:dyDescent="0.2">
      <c r="A531" s="2">
        <v>19</v>
      </c>
      <c r="B531" s="1" t="s">
        <v>163</v>
      </c>
      <c r="C531" s="4">
        <v>6</v>
      </c>
      <c r="D531" s="8">
        <v>1.45</v>
      </c>
      <c r="E531" s="4">
        <v>6</v>
      </c>
      <c r="F531" s="8">
        <v>2.16</v>
      </c>
      <c r="G531" s="4">
        <v>0</v>
      </c>
      <c r="H531" s="8">
        <v>0</v>
      </c>
      <c r="I531" s="4">
        <v>0</v>
      </c>
    </row>
    <row r="532" spans="1:9" x14ac:dyDescent="0.2">
      <c r="A532" s="2">
        <v>19</v>
      </c>
      <c r="B532" s="1" t="s">
        <v>152</v>
      </c>
      <c r="C532" s="4">
        <v>6</v>
      </c>
      <c r="D532" s="8">
        <v>1.45</v>
      </c>
      <c r="E532" s="4">
        <v>4</v>
      </c>
      <c r="F532" s="8">
        <v>1.44</v>
      </c>
      <c r="G532" s="4">
        <v>2</v>
      </c>
      <c r="H532" s="8">
        <v>1.54</v>
      </c>
      <c r="I532" s="4">
        <v>0</v>
      </c>
    </row>
    <row r="533" spans="1:9" x14ac:dyDescent="0.2">
      <c r="A533" s="2">
        <v>19</v>
      </c>
      <c r="B533" s="1" t="s">
        <v>126</v>
      </c>
      <c r="C533" s="4">
        <v>6</v>
      </c>
      <c r="D533" s="8">
        <v>1.45</v>
      </c>
      <c r="E533" s="4">
        <v>3</v>
      </c>
      <c r="F533" s="8">
        <v>1.08</v>
      </c>
      <c r="G533" s="4">
        <v>3</v>
      </c>
      <c r="H533" s="8">
        <v>2.31</v>
      </c>
      <c r="I533" s="4">
        <v>0</v>
      </c>
    </row>
    <row r="534" spans="1:9" x14ac:dyDescent="0.2">
      <c r="A534" s="2">
        <v>19</v>
      </c>
      <c r="B534" s="1" t="s">
        <v>116</v>
      </c>
      <c r="C534" s="4">
        <v>6</v>
      </c>
      <c r="D534" s="8">
        <v>1.45</v>
      </c>
      <c r="E534" s="4">
        <v>6</v>
      </c>
      <c r="F534" s="8">
        <v>2.16</v>
      </c>
      <c r="G534" s="4">
        <v>0</v>
      </c>
      <c r="H534" s="8">
        <v>0</v>
      </c>
      <c r="I534" s="4">
        <v>0</v>
      </c>
    </row>
    <row r="535" spans="1:9" x14ac:dyDescent="0.2">
      <c r="A535" s="2">
        <v>19</v>
      </c>
      <c r="B535" s="1" t="s">
        <v>122</v>
      </c>
      <c r="C535" s="4">
        <v>6</v>
      </c>
      <c r="D535" s="8">
        <v>1.45</v>
      </c>
      <c r="E535" s="4">
        <v>6</v>
      </c>
      <c r="F535" s="8">
        <v>2.16</v>
      </c>
      <c r="G535" s="4">
        <v>0</v>
      </c>
      <c r="H535" s="8">
        <v>0</v>
      </c>
      <c r="I535" s="4">
        <v>0</v>
      </c>
    </row>
    <row r="536" spans="1:9" x14ac:dyDescent="0.2">
      <c r="A536" s="1"/>
      <c r="C536" s="4"/>
      <c r="D536" s="8"/>
      <c r="E536" s="4"/>
      <c r="F536" s="8"/>
      <c r="G536" s="4"/>
      <c r="H536" s="8"/>
      <c r="I536" s="4"/>
    </row>
    <row r="537" spans="1:9" x14ac:dyDescent="0.2">
      <c r="A537" s="1" t="s">
        <v>22</v>
      </c>
      <c r="C537" s="4"/>
      <c r="D537" s="8"/>
      <c r="E537" s="4"/>
      <c r="F537" s="8"/>
      <c r="G537" s="4"/>
      <c r="H537" s="8"/>
      <c r="I537" s="4"/>
    </row>
    <row r="538" spans="1:9" x14ac:dyDescent="0.2">
      <c r="A538" s="2">
        <v>1</v>
      </c>
      <c r="B538" s="1" t="s">
        <v>105</v>
      </c>
      <c r="C538" s="4">
        <v>42</v>
      </c>
      <c r="D538" s="8">
        <v>14.63</v>
      </c>
      <c r="E538" s="4">
        <v>23</v>
      </c>
      <c r="F538" s="8">
        <v>10.5</v>
      </c>
      <c r="G538" s="4">
        <v>19</v>
      </c>
      <c r="H538" s="8">
        <v>28.36</v>
      </c>
      <c r="I538" s="4">
        <v>0</v>
      </c>
    </row>
    <row r="539" spans="1:9" x14ac:dyDescent="0.2">
      <c r="A539" s="2">
        <v>2</v>
      </c>
      <c r="B539" s="1" t="s">
        <v>120</v>
      </c>
      <c r="C539" s="4">
        <v>15</v>
      </c>
      <c r="D539" s="8">
        <v>5.23</v>
      </c>
      <c r="E539" s="4">
        <v>15</v>
      </c>
      <c r="F539" s="8">
        <v>6.85</v>
      </c>
      <c r="G539" s="4">
        <v>0</v>
      </c>
      <c r="H539" s="8">
        <v>0</v>
      </c>
      <c r="I539" s="4">
        <v>0</v>
      </c>
    </row>
    <row r="540" spans="1:9" x14ac:dyDescent="0.2">
      <c r="A540" s="2">
        <v>3</v>
      </c>
      <c r="B540" s="1" t="s">
        <v>137</v>
      </c>
      <c r="C540" s="4">
        <v>12</v>
      </c>
      <c r="D540" s="8">
        <v>4.18</v>
      </c>
      <c r="E540" s="4">
        <v>10</v>
      </c>
      <c r="F540" s="8">
        <v>4.57</v>
      </c>
      <c r="G540" s="4">
        <v>2</v>
      </c>
      <c r="H540" s="8">
        <v>2.99</v>
      </c>
      <c r="I540" s="4">
        <v>0</v>
      </c>
    </row>
    <row r="541" spans="1:9" x14ac:dyDescent="0.2">
      <c r="A541" s="2">
        <v>4</v>
      </c>
      <c r="B541" s="1" t="s">
        <v>122</v>
      </c>
      <c r="C541" s="4">
        <v>11</v>
      </c>
      <c r="D541" s="8">
        <v>3.83</v>
      </c>
      <c r="E541" s="4">
        <v>11</v>
      </c>
      <c r="F541" s="8">
        <v>5.0199999999999996</v>
      </c>
      <c r="G541" s="4">
        <v>0</v>
      </c>
      <c r="H541" s="8">
        <v>0</v>
      </c>
      <c r="I541" s="4">
        <v>0</v>
      </c>
    </row>
    <row r="542" spans="1:9" x14ac:dyDescent="0.2">
      <c r="A542" s="2">
        <v>5</v>
      </c>
      <c r="B542" s="1" t="s">
        <v>108</v>
      </c>
      <c r="C542" s="4">
        <v>10</v>
      </c>
      <c r="D542" s="8">
        <v>3.48</v>
      </c>
      <c r="E542" s="4">
        <v>10</v>
      </c>
      <c r="F542" s="8">
        <v>4.57</v>
      </c>
      <c r="G542" s="4">
        <v>0</v>
      </c>
      <c r="H542" s="8">
        <v>0</v>
      </c>
      <c r="I542" s="4">
        <v>0</v>
      </c>
    </row>
    <row r="543" spans="1:9" x14ac:dyDescent="0.2">
      <c r="A543" s="2">
        <v>5</v>
      </c>
      <c r="B543" s="1" t="s">
        <v>118</v>
      </c>
      <c r="C543" s="4">
        <v>10</v>
      </c>
      <c r="D543" s="8">
        <v>3.48</v>
      </c>
      <c r="E543" s="4">
        <v>9</v>
      </c>
      <c r="F543" s="8">
        <v>4.1100000000000003</v>
      </c>
      <c r="G543" s="4">
        <v>1</v>
      </c>
      <c r="H543" s="8">
        <v>1.49</v>
      </c>
      <c r="I543" s="4">
        <v>0</v>
      </c>
    </row>
    <row r="544" spans="1:9" x14ac:dyDescent="0.2">
      <c r="A544" s="2">
        <v>5</v>
      </c>
      <c r="B544" s="1" t="s">
        <v>119</v>
      </c>
      <c r="C544" s="4">
        <v>10</v>
      </c>
      <c r="D544" s="8">
        <v>3.48</v>
      </c>
      <c r="E544" s="4">
        <v>10</v>
      </c>
      <c r="F544" s="8">
        <v>4.57</v>
      </c>
      <c r="G544" s="4">
        <v>0</v>
      </c>
      <c r="H544" s="8">
        <v>0</v>
      </c>
      <c r="I544" s="4">
        <v>0</v>
      </c>
    </row>
    <row r="545" spans="1:9" x14ac:dyDescent="0.2">
      <c r="A545" s="2">
        <v>8</v>
      </c>
      <c r="B545" s="1" t="s">
        <v>107</v>
      </c>
      <c r="C545" s="4">
        <v>8</v>
      </c>
      <c r="D545" s="8">
        <v>2.79</v>
      </c>
      <c r="E545" s="4">
        <v>7</v>
      </c>
      <c r="F545" s="8">
        <v>3.2</v>
      </c>
      <c r="G545" s="4">
        <v>1</v>
      </c>
      <c r="H545" s="8">
        <v>1.49</v>
      </c>
      <c r="I545" s="4">
        <v>0</v>
      </c>
    </row>
    <row r="546" spans="1:9" x14ac:dyDescent="0.2">
      <c r="A546" s="2">
        <v>9</v>
      </c>
      <c r="B546" s="1" t="s">
        <v>158</v>
      </c>
      <c r="C546" s="4">
        <v>7</v>
      </c>
      <c r="D546" s="8">
        <v>2.44</v>
      </c>
      <c r="E546" s="4">
        <v>6</v>
      </c>
      <c r="F546" s="8">
        <v>2.74</v>
      </c>
      <c r="G546" s="4">
        <v>1</v>
      </c>
      <c r="H546" s="8">
        <v>1.49</v>
      </c>
      <c r="I546" s="4">
        <v>0</v>
      </c>
    </row>
    <row r="547" spans="1:9" x14ac:dyDescent="0.2">
      <c r="A547" s="2">
        <v>9</v>
      </c>
      <c r="B547" s="1" t="s">
        <v>106</v>
      </c>
      <c r="C547" s="4">
        <v>7</v>
      </c>
      <c r="D547" s="8">
        <v>2.44</v>
      </c>
      <c r="E547" s="4">
        <v>6</v>
      </c>
      <c r="F547" s="8">
        <v>2.74</v>
      </c>
      <c r="G547" s="4">
        <v>1</v>
      </c>
      <c r="H547" s="8">
        <v>1.49</v>
      </c>
      <c r="I547" s="4">
        <v>0</v>
      </c>
    </row>
    <row r="548" spans="1:9" x14ac:dyDescent="0.2">
      <c r="A548" s="2">
        <v>9</v>
      </c>
      <c r="B548" s="1" t="s">
        <v>110</v>
      </c>
      <c r="C548" s="4">
        <v>7</v>
      </c>
      <c r="D548" s="8">
        <v>2.44</v>
      </c>
      <c r="E548" s="4">
        <v>6</v>
      </c>
      <c r="F548" s="8">
        <v>2.74</v>
      </c>
      <c r="G548" s="4">
        <v>1</v>
      </c>
      <c r="H548" s="8">
        <v>1.49</v>
      </c>
      <c r="I548" s="4">
        <v>0</v>
      </c>
    </row>
    <row r="549" spans="1:9" x14ac:dyDescent="0.2">
      <c r="A549" s="2">
        <v>12</v>
      </c>
      <c r="B549" s="1" t="s">
        <v>116</v>
      </c>
      <c r="C549" s="4">
        <v>6</v>
      </c>
      <c r="D549" s="8">
        <v>2.09</v>
      </c>
      <c r="E549" s="4">
        <v>6</v>
      </c>
      <c r="F549" s="8">
        <v>2.74</v>
      </c>
      <c r="G549" s="4">
        <v>0</v>
      </c>
      <c r="H549" s="8">
        <v>0</v>
      </c>
      <c r="I549" s="4">
        <v>0</v>
      </c>
    </row>
    <row r="550" spans="1:9" x14ac:dyDescent="0.2">
      <c r="A550" s="2">
        <v>13</v>
      </c>
      <c r="B550" s="1" t="s">
        <v>143</v>
      </c>
      <c r="C550" s="4">
        <v>5</v>
      </c>
      <c r="D550" s="8">
        <v>1.74</v>
      </c>
      <c r="E550" s="4">
        <v>4</v>
      </c>
      <c r="F550" s="8">
        <v>1.83</v>
      </c>
      <c r="G550" s="4">
        <v>1</v>
      </c>
      <c r="H550" s="8">
        <v>1.49</v>
      </c>
      <c r="I550" s="4">
        <v>0</v>
      </c>
    </row>
    <row r="551" spans="1:9" x14ac:dyDescent="0.2">
      <c r="A551" s="2">
        <v>13</v>
      </c>
      <c r="B551" s="1" t="s">
        <v>175</v>
      </c>
      <c r="C551" s="4">
        <v>5</v>
      </c>
      <c r="D551" s="8">
        <v>1.74</v>
      </c>
      <c r="E551" s="4">
        <v>3</v>
      </c>
      <c r="F551" s="8">
        <v>1.37</v>
      </c>
      <c r="G551" s="4">
        <v>2</v>
      </c>
      <c r="H551" s="8">
        <v>2.99</v>
      </c>
      <c r="I551" s="4">
        <v>0</v>
      </c>
    </row>
    <row r="552" spans="1:9" x14ac:dyDescent="0.2">
      <c r="A552" s="2">
        <v>13</v>
      </c>
      <c r="B552" s="1" t="s">
        <v>135</v>
      </c>
      <c r="C552" s="4">
        <v>5</v>
      </c>
      <c r="D552" s="8">
        <v>1.74</v>
      </c>
      <c r="E552" s="4">
        <v>5</v>
      </c>
      <c r="F552" s="8">
        <v>2.2799999999999998</v>
      </c>
      <c r="G552" s="4">
        <v>0</v>
      </c>
      <c r="H552" s="8">
        <v>0</v>
      </c>
      <c r="I552" s="4">
        <v>0</v>
      </c>
    </row>
    <row r="553" spans="1:9" x14ac:dyDescent="0.2">
      <c r="A553" s="2">
        <v>13</v>
      </c>
      <c r="B553" s="1" t="s">
        <v>123</v>
      </c>
      <c r="C553" s="4">
        <v>5</v>
      </c>
      <c r="D553" s="8">
        <v>1.74</v>
      </c>
      <c r="E553" s="4">
        <v>4</v>
      </c>
      <c r="F553" s="8">
        <v>1.83</v>
      </c>
      <c r="G553" s="4">
        <v>1</v>
      </c>
      <c r="H553" s="8">
        <v>1.49</v>
      </c>
      <c r="I553" s="4">
        <v>0</v>
      </c>
    </row>
    <row r="554" spans="1:9" x14ac:dyDescent="0.2">
      <c r="A554" s="2">
        <v>17</v>
      </c>
      <c r="B554" s="1" t="s">
        <v>125</v>
      </c>
      <c r="C554" s="4">
        <v>4</v>
      </c>
      <c r="D554" s="8">
        <v>1.39</v>
      </c>
      <c r="E554" s="4">
        <v>3</v>
      </c>
      <c r="F554" s="8">
        <v>1.37</v>
      </c>
      <c r="G554" s="4">
        <v>1</v>
      </c>
      <c r="H554" s="8">
        <v>1.49</v>
      </c>
      <c r="I554" s="4">
        <v>0</v>
      </c>
    </row>
    <row r="555" spans="1:9" x14ac:dyDescent="0.2">
      <c r="A555" s="2">
        <v>17</v>
      </c>
      <c r="B555" s="1" t="s">
        <v>145</v>
      </c>
      <c r="C555" s="4">
        <v>4</v>
      </c>
      <c r="D555" s="8">
        <v>1.39</v>
      </c>
      <c r="E555" s="4">
        <v>4</v>
      </c>
      <c r="F555" s="8">
        <v>1.83</v>
      </c>
      <c r="G555" s="4">
        <v>0</v>
      </c>
      <c r="H555" s="8">
        <v>0</v>
      </c>
      <c r="I555" s="4">
        <v>0</v>
      </c>
    </row>
    <row r="556" spans="1:9" x14ac:dyDescent="0.2">
      <c r="A556" s="2">
        <v>17</v>
      </c>
      <c r="B556" s="1" t="s">
        <v>171</v>
      </c>
      <c r="C556" s="4">
        <v>4</v>
      </c>
      <c r="D556" s="8">
        <v>1.39</v>
      </c>
      <c r="E556" s="4">
        <v>4</v>
      </c>
      <c r="F556" s="8">
        <v>1.83</v>
      </c>
      <c r="G556" s="4">
        <v>0</v>
      </c>
      <c r="H556" s="8">
        <v>0</v>
      </c>
      <c r="I556" s="4">
        <v>0</v>
      </c>
    </row>
    <row r="557" spans="1:9" x14ac:dyDescent="0.2">
      <c r="A557" s="2">
        <v>17</v>
      </c>
      <c r="B557" s="1" t="s">
        <v>133</v>
      </c>
      <c r="C557" s="4">
        <v>4</v>
      </c>
      <c r="D557" s="8">
        <v>1.39</v>
      </c>
      <c r="E557" s="4">
        <v>3</v>
      </c>
      <c r="F557" s="8">
        <v>1.37</v>
      </c>
      <c r="G557" s="4">
        <v>1</v>
      </c>
      <c r="H557" s="8">
        <v>1.49</v>
      </c>
      <c r="I557" s="4">
        <v>0</v>
      </c>
    </row>
    <row r="558" spans="1:9" x14ac:dyDescent="0.2">
      <c r="A558" s="2">
        <v>17</v>
      </c>
      <c r="B558" s="1" t="s">
        <v>179</v>
      </c>
      <c r="C558" s="4">
        <v>4</v>
      </c>
      <c r="D558" s="8">
        <v>1.39</v>
      </c>
      <c r="E558" s="4">
        <v>2</v>
      </c>
      <c r="F558" s="8">
        <v>0.91</v>
      </c>
      <c r="G558" s="4">
        <v>2</v>
      </c>
      <c r="H558" s="8">
        <v>2.99</v>
      </c>
      <c r="I558" s="4">
        <v>0</v>
      </c>
    </row>
    <row r="559" spans="1:9" x14ac:dyDescent="0.2">
      <c r="A559" s="2">
        <v>17</v>
      </c>
      <c r="B559" s="1" t="s">
        <v>136</v>
      </c>
      <c r="C559" s="4">
        <v>4</v>
      </c>
      <c r="D559" s="8">
        <v>1.39</v>
      </c>
      <c r="E559" s="4">
        <v>4</v>
      </c>
      <c r="F559" s="8">
        <v>1.83</v>
      </c>
      <c r="G559" s="4">
        <v>0</v>
      </c>
      <c r="H559" s="8">
        <v>0</v>
      </c>
      <c r="I559" s="4">
        <v>0</v>
      </c>
    </row>
    <row r="560" spans="1:9" x14ac:dyDescent="0.2">
      <c r="A560" s="2">
        <v>17</v>
      </c>
      <c r="B560" s="1" t="s">
        <v>111</v>
      </c>
      <c r="C560" s="4">
        <v>4</v>
      </c>
      <c r="D560" s="8">
        <v>1.39</v>
      </c>
      <c r="E560" s="4">
        <v>4</v>
      </c>
      <c r="F560" s="8">
        <v>1.83</v>
      </c>
      <c r="G560" s="4">
        <v>0</v>
      </c>
      <c r="H560" s="8">
        <v>0</v>
      </c>
      <c r="I560" s="4">
        <v>0</v>
      </c>
    </row>
    <row r="561" spans="1:9" x14ac:dyDescent="0.2">
      <c r="A561" s="2">
        <v>17</v>
      </c>
      <c r="B561" s="1" t="s">
        <v>114</v>
      </c>
      <c r="C561" s="4">
        <v>4</v>
      </c>
      <c r="D561" s="8">
        <v>1.39</v>
      </c>
      <c r="E561" s="4">
        <v>2</v>
      </c>
      <c r="F561" s="8">
        <v>0.91</v>
      </c>
      <c r="G561" s="4">
        <v>1</v>
      </c>
      <c r="H561" s="8">
        <v>1.49</v>
      </c>
      <c r="I561" s="4">
        <v>0</v>
      </c>
    </row>
    <row r="562" spans="1:9" x14ac:dyDescent="0.2">
      <c r="A562" s="2">
        <v>17</v>
      </c>
      <c r="B562" s="1" t="s">
        <v>166</v>
      </c>
      <c r="C562" s="4">
        <v>4</v>
      </c>
      <c r="D562" s="8">
        <v>1.39</v>
      </c>
      <c r="E562" s="4">
        <v>4</v>
      </c>
      <c r="F562" s="8">
        <v>1.83</v>
      </c>
      <c r="G562" s="4">
        <v>0</v>
      </c>
      <c r="H562" s="8">
        <v>0</v>
      </c>
      <c r="I562" s="4">
        <v>0</v>
      </c>
    </row>
    <row r="563" spans="1:9" x14ac:dyDescent="0.2">
      <c r="A563" s="1"/>
      <c r="C563" s="4"/>
      <c r="D563" s="8"/>
      <c r="E563" s="4"/>
      <c r="F563" s="8"/>
      <c r="G563" s="4"/>
      <c r="H563" s="8"/>
      <c r="I563" s="4"/>
    </row>
    <row r="564" spans="1:9" x14ac:dyDescent="0.2">
      <c r="A564" s="1" t="s">
        <v>23</v>
      </c>
      <c r="C564" s="4"/>
      <c r="D564" s="8"/>
      <c r="E564" s="4"/>
      <c r="F564" s="8"/>
      <c r="G564" s="4"/>
      <c r="H564" s="8"/>
      <c r="I564" s="4"/>
    </row>
    <row r="565" spans="1:9" x14ac:dyDescent="0.2">
      <c r="A565" s="2">
        <v>1</v>
      </c>
      <c r="B565" s="1" t="s">
        <v>174</v>
      </c>
      <c r="C565" s="4">
        <v>41</v>
      </c>
      <c r="D565" s="8">
        <v>6.55</v>
      </c>
      <c r="E565" s="4">
        <v>31</v>
      </c>
      <c r="F565" s="8">
        <v>7.52</v>
      </c>
      <c r="G565" s="4">
        <v>10</v>
      </c>
      <c r="H565" s="8">
        <v>5</v>
      </c>
      <c r="I565" s="4">
        <v>0</v>
      </c>
    </row>
    <row r="566" spans="1:9" x14ac:dyDescent="0.2">
      <c r="A566" s="2">
        <v>2</v>
      </c>
      <c r="B566" s="1" t="s">
        <v>118</v>
      </c>
      <c r="C566" s="4">
        <v>37</v>
      </c>
      <c r="D566" s="8">
        <v>5.91</v>
      </c>
      <c r="E566" s="4">
        <v>36</v>
      </c>
      <c r="F566" s="8">
        <v>8.74</v>
      </c>
      <c r="G566" s="4">
        <v>1</v>
      </c>
      <c r="H566" s="8">
        <v>0.5</v>
      </c>
      <c r="I566" s="4">
        <v>0</v>
      </c>
    </row>
    <row r="567" spans="1:9" x14ac:dyDescent="0.2">
      <c r="A567" s="2">
        <v>3</v>
      </c>
      <c r="B567" s="1" t="s">
        <v>120</v>
      </c>
      <c r="C567" s="4">
        <v>24</v>
      </c>
      <c r="D567" s="8">
        <v>3.83</v>
      </c>
      <c r="E567" s="4">
        <v>24</v>
      </c>
      <c r="F567" s="8">
        <v>5.83</v>
      </c>
      <c r="G567" s="4">
        <v>0</v>
      </c>
      <c r="H567" s="8">
        <v>0</v>
      </c>
      <c r="I567" s="4">
        <v>0</v>
      </c>
    </row>
    <row r="568" spans="1:9" x14ac:dyDescent="0.2">
      <c r="A568" s="2">
        <v>4</v>
      </c>
      <c r="B568" s="1" t="s">
        <v>105</v>
      </c>
      <c r="C568" s="4">
        <v>22</v>
      </c>
      <c r="D568" s="8">
        <v>3.51</v>
      </c>
      <c r="E568" s="4">
        <v>9</v>
      </c>
      <c r="F568" s="8">
        <v>2.1800000000000002</v>
      </c>
      <c r="G568" s="4">
        <v>13</v>
      </c>
      <c r="H568" s="8">
        <v>6.5</v>
      </c>
      <c r="I568" s="4">
        <v>0</v>
      </c>
    </row>
    <row r="569" spans="1:9" x14ac:dyDescent="0.2">
      <c r="A569" s="2">
        <v>5</v>
      </c>
      <c r="B569" s="1" t="s">
        <v>119</v>
      </c>
      <c r="C569" s="4">
        <v>21</v>
      </c>
      <c r="D569" s="8">
        <v>3.35</v>
      </c>
      <c r="E569" s="4">
        <v>21</v>
      </c>
      <c r="F569" s="8">
        <v>5.0999999999999996</v>
      </c>
      <c r="G569" s="4">
        <v>0</v>
      </c>
      <c r="H569" s="8">
        <v>0</v>
      </c>
      <c r="I569" s="4">
        <v>0</v>
      </c>
    </row>
    <row r="570" spans="1:9" x14ac:dyDescent="0.2">
      <c r="A570" s="2">
        <v>6</v>
      </c>
      <c r="B570" s="1" t="s">
        <v>115</v>
      </c>
      <c r="C570" s="4">
        <v>20</v>
      </c>
      <c r="D570" s="8">
        <v>3.19</v>
      </c>
      <c r="E570" s="4">
        <v>17</v>
      </c>
      <c r="F570" s="8">
        <v>4.13</v>
      </c>
      <c r="G570" s="4">
        <v>3</v>
      </c>
      <c r="H570" s="8">
        <v>1.5</v>
      </c>
      <c r="I570" s="4">
        <v>0</v>
      </c>
    </row>
    <row r="571" spans="1:9" x14ac:dyDescent="0.2">
      <c r="A571" s="2">
        <v>7</v>
      </c>
      <c r="B571" s="1" t="s">
        <v>107</v>
      </c>
      <c r="C571" s="4">
        <v>16</v>
      </c>
      <c r="D571" s="8">
        <v>2.56</v>
      </c>
      <c r="E571" s="4">
        <v>7</v>
      </c>
      <c r="F571" s="8">
        <v>1.7</v>
      </c>
      <c r="G571" s="4">
        <v>9</v>
      </c>
      <c r="H571" s="8">
        <v>4.5</v>
      </c>
      <c r="I571" s="4">
        <v>0</v>
      </c>
    </row>
    <row r="572" spans="1:9" x14ac:dyDescent="0.2">
      <c r="A572" s="2">
        <v>7</v>
      </c>
      <c r="B572" s="1" t="s">
        <v>116</v>
      </c>
      <c r="C572" s="4">
        <v>16</v>
      </c>
      <c r="D572" s="8">
        <v>2.56</v>
      </c>
      <c r="E572" s="4">
        <v>15</v>
      </c>
      <c r="F572" s="8">
        <v>3.64</v>
      </c>
      <c r="G572" s="4">
        <v>1</v>
      </c>
      <c r="H572" s="8">
        <v>0.5</v>
      </c>
      <c r="I572" s="4">
        <v>0</v>
      </c>
    </row>
    <row r="573" spans="1:9" x14ac:dyDescent="0.2">
      <c r="A573" s="2">
        <v>9</v>
      </c>
      <c r="B573" s="1" t="s">
        <v>110</v>
      </c>
      <c r="C573" s="4">
        <v>15</v>
      </c>
      <c r="D573" s="8">
        <v>2.4</v>
      </c>
      <c r="E573" s="4">
        <v>5</v>
      </c>
      <c r="F573" s="8">
        <v>1.21</v>
      </c>
      <c r="G573" s="4">
        <v>10</v>
      </c>
      <c r="H573" s="8">
        <v>5</v>
      </c>
      <c r="I573" s="4">
        <v>0</v>
      </c>
    </row>
    <row r="574" spans="1:9" x14ac:dyDescent="0.2">
      <c r="A574" s="2">
        <v>10</v>
      </c>
      <c r="B574" s="1" t="s">
        <v>114</v>
      </c>
      <c r="C574" s="4">
        <v>14</v>
      </c>
      <c r="D574" s="8">
        <v>2.2400000000000002</v>
      </c>
      <c r="E574" s="4">
        <v>4</v>
      </c>
      <c r="F574" s="8">
        <v>0.97</v>
      </c>
      <c r="G574" s="4">
        <v>10</v>
      </c>
      <c r="H574" s="8">
        <v>5</v>
      </c>
      <c r="I574" s="4">
        <v>0</v>
      </c>
    </row>
    <row r="575" spans="1:9" x14ac:dyDescent="0.2">
      <c r="A575" s="2">
        <v>11</v>
      </c>
      <c r="B575" s="1" t="s">
        <v>106</v>
      </c>
      <c r="C575" s="4">
        <v>11</v>
      </c>
      <c r="D575" s="8">
        <v>1.76</v>
      </c>
      <c r="E575" s="4">
        <v>4</v>
      </c>
      <c r="F575" s="8">
        <v>0.97</v>
      </c>
      <c r="G575" s="4">
        <v>7</v>
      </c>
      <c r="H575" s="8">
        <v>3.5</v>
      </c>
      <c r="I575" s="4">
        <v>0</v>
      </c>
    </row>
    <row r="576" spans="1:9" x14ac:dyDescent="0.2">
      <c r="A576" s="2">
        <v>11</v>
      </c>
      <c r="B576" s="1" t="s">
        <v>166</v>
      </c>
      <c r="C576" s="4">
        <v>11</v>
      </c>
      <c r="D576" s="8">
        <v>1.76</v>
      </c>
      <c r="E576" s="4">
        <v>9</v>
      </c>
      <c r="F576" s="8">
        <v>2.1800000000000002</v>
      </c>
      <c r="G576" s="4">
        <v>2</v>
      </c>
      <c r="H576" s="8">
        <v>1</v>
      </c>
      <c r="I576" s="4">
        <v>0</v>
      </c>
    </row>
    <row r="577" spans="1:9" x14ac:dyDescent="0.2">
      <c r="A577" s="2">
        <v>11</v>
      </c>
      <c r="B577" s="1" t="s">
        <v>117</v>
      </c>
      <c r="C577" s="4">
        <v>11</v>
      </c>
      <c r="D577" s="8">
        <v>1.76</v>
      </c>
      <c r="E577" s="4">
        <v>10</v>
      </c>
      <c r="F577" s="8">
        <v>2.4300000000000002</v>
      </c>
      <c r="G577" s="4">
        <v>1</v>
      </c>
      <c r="H577" s="8">
        <v>0.5</v>
      </c>
      <c r="I577" s="4">
        <v>0</v>
      </c>
    </row>
    <row r="578" spans="1:9" x14ac:dyDescent="0.2">
      <c r="A578" s="2">
        <v>14</v>
      </c>
      <c r="B578" s="1" t="s">
        <v>137</v>
      </c>
      <c r="C578" s="4">
        <v>10</v>
      </c>
      <c r="D578" s="8">
        <v>1.6</v>
      </c>
      <c r="E578" s="4">
        <v>8</v>
      </c>
      <c r="F578" s="8">
        <v>1.94</v>
      </c>
      <c r="G578" s="4">
        <v>2</v>
      </c>
      <c r="H578" s="8">
        <v>1</v>
      </c>
      <c r="I578" s="4">
        <v>0</v>
      </c>
    </row>
    <row r="579" spans="1:9" x14ac:dyDescent="0.2">
      <c r="A579" s="2">
        <v>14</v>
      </c>
      <c r="B579" s="1" t="s">
        <v>136</v>
      </c>
      <c r="C579" s="4">
        <v>10</v>
      </c>
      <c r="D579" s="8">
        <v>1.6</v>
      </c>
      <c r="E579" s="4">
        <v>5</v>
      </c>
      <c r="F579" s="8">
        <v>1.21</v>
      </c>
      <c r="G579" s="4">
        <v>5</v>
      </c>
      <c r="H579" s="8">
        <v>2.5</v>
      </c>
      <c r="I579" s="4">
        <v>0</v>
      </c>
    </row>
    <row r="580" spans="1:9" x14ac:dyDescent="0.2">
      <c r="A580" s="2">
        <v>14</v>
      </c>
      <c r="B580" s="1" t="s">
        <v>123</v>
      </c>
      <c r="C580" s="4">
        <v>10</v>
      </c>
      <c r="D580" s="8">
        <v>1.6</v>
      </c>
      <c r="E580" s="4">
        <v>9</v>
      </c>
      <c r="F580" s="8">
        <v>2.1800000000000002</v>
      </c>
      <c r="G580" s="4">
        <v>1</v>
      </c>
      <c r="H580" s="8">
        <v>0.5</v>
      </c>
      <c r="I580" s="4">
        <v>0</v>
      </c>
    </row>
    <row r="581" spans="1:9" x14ac:dyDescent="0.2">
      <c r="A581" s="2">
        <v>17</v>
      </c>
      <c r="B581" s="1" t="s">
        <v>158</v>
      </c>
      <c r="C581" s="4">
        <v>9</v>
      </c>
      <c r="D581" s="8">
        <v>1.44</v>
      </c>
      <c r="E581" s="4">
        <v>8</v>
      </c>
      <c r="F581" s="8">
        <v>1.94</v>
      </c>
      <c r="G581" s="4">
        <v>1</v>
      </c>
      <c r="H581" s="8">
        <v>0.5</v>
      </c>
      <c r="I581" s="4">
        <v>0</v>
      </c>
    </row>
    <row r="582" spans="1:9" x14ac:dyDescent="0.2">
      <c r="A582" s="2">
        <v>17</v>
      </c>
      <c r="B582" s="1" t="s">
        <v>165</v>
      </c>
      <c r="C582" s="4">
        <v>9</v>
      </c>
      <c r="D582" s="8">
        <v>1.44</v>
      </c>
      <c r="E582" s="4">
        <v>8</v>
      </c>
      <c r="F582" s="8">
        <v>1.94</v>
      </c>
      <c r="G582" s="4">
        <v>1</v>
      </c>
      <c r="H582" s="8">
        <v>0.5</v>
      </c>
      <c r="I582" s="4">
        <v>0</v>
      </c>
    </row>
    <row r="583" spans="1:9" x14ac:dyDescent="0.2">
      <c r="A583" s="2">
        <v>17</v>
      </c>
      <c r="B583" s="1" t="s">
        <v>172</v>
      </c>
      <c r="C583" s="4">
        <v>9</v>
      </c>
      <c r="D583" s="8">
        <v>1.44</v>
      </c>
      <c r="E583" s="4">
        <v>6</v>
      </c>
      <c r="F583" s="8">
        <v>1.46</v>
      </c>
      <c r="G583" s="4">
        <v>3</v>
      </c>
      <c r="H583" s="8">
        <v>1.5</v>
      </c>
      <c r="I583" s="4">
        <v>0</v>
      </c>
    </row>
    <row r="584" spans="1:9" x14ac:dyDescent="0.2">
      <c r="A584" s="2">
        <v>20</v>
      </c>
      <c r="B584" s="1" t="s">
        <v>125</v>
      </c>
      <c r="C584" s="4">
        <v>8</v>
      </c>
      <c r="D584" s="8">
        <v>1.28</v>
      </c>
      <c r="E584" s="4">
        <v>2</v>
      </c>
      <c r="F584" s="8">
        <v>0.49</v>
      </c>
      <c r="G584" s="4">
        <v>6</v>
      </c>
      <c r="H584" s="8">
        <v>3</v>
      </c>
      <c r="I584" s="4">
        <v>0</v>
      </c>
    </row>
    <row r="585" spans="1:9" x14ac:dyDescent="0.2">
      <c r="A585" s="2">
        <v>20</v>
      </c>
      <c r="B585" s="1" t="s">
        <v>133</v>
      </c>
      <c r="C585" s="4">
        <v>8</v>
      </c>
      <c r="D585" s="8">
        <v>1.28</v>
      </c>
      <c r="E585" s="4">
        <v>6</v>
      </c>
      <c r="F585" s="8">
        <v>1.46</v>
      </c>
      <c r="G585" s="4">
        <v>2</v>
      </c>
      <c r="H585" s="8">
        <v>1</v>
      </c>
      <c r="I585" s="4">
        <v>0</v>
      </c>
    </row>
    <row r="586" spans="1:9" x14ac:dyDescent="0.2">
      <c r="A586" s="2">
        <v>20</v>
      </c>
      <c r="B586" s="1" t="s">
        <v>109</v>
      </c>
      <c r="C586" s="4">
        <v>8</v>
      </c>
      <c r="D586" s="8">
        <v>1.28</v>
      </c>
      <c r="E586" s="4">
        <v>7</v>
      </c>
      <c r="F586" s="8">
        <v>1.7</v>
      </c>
      <c r="G586" s="4">
        <v>1</v>
      </c>
      <c r="H586" s="8">
        <v>0.5</v>
      </c>
      <c r="I586" s="4">
        <v>0</v>
      </c>
    </row>
    <row r="587" spans="1:9" x14ac:dyDescent="0.2">
      <c r="A587" s="1"/>
      <c r="C587" s="4"/>
      <c r="D587" s="8"/>
      <c r="E587" s="4"/>
      <c r="F587" s="8"/>
      <c r="G587" s="4"/>
      <c r="H587" s="8"/>
      <c r="I587" s="4"/>
    </row>
    <row r="588" spans="1:9" x14ac:dyDescent="0.2">
      <c r="A588" s="1" t="s">
        <v>24</v>
      </c>
      <c r="C588" s="4"/>
      <c r="D588" s="8"/>
      <c r="E588" s="4"/>
      <c r="F588" s="8"/>
      <c r="G588" s="4"/>
      <c r="H588" s="8"/>
      <c r="I588" s="4"/>
    </row>
    <row r="589" spans="1:9" x14ac:dyDescent="0.2">
      <c r="A589" s="2">
        <v>1</v>
      </c>
      <c r="B589" s="1" t="s">
        <v>120</v>
      </c>
      <c r="C589" s="4">
        <v>18</v>
      </c>
      <c r="D589" s="8">
        <v>4.84</v>
      </c>
      <c r="E589" s="4">
        <v>16</v>
      </c>
      <c r="F589" s="8">
        <v>6.35</v>
      </c>
      <c r="G589" s="4">
        <v>2</v>
      </c>
      <c r="H589" s="8">
        <v>1.72</v>
      </c>
      <c r="I589" s="4">
        <v>0</v>
      </c>
    </row>
    <row r="590" spans="1:9" x14ac:dyDescent="0.2">
      <c r="A590" s="2">
        <v>2</v>
      </c>
      <c r="B590" s="1" t="s">
        <v>105</v>
      </c>
      <c r="C590" s="4">
        <v>16</v>
      </c>
      <c r="D590" s="8">
        <v>4.3</v>
      </c>
      <c r="E590" s="4">
        <v>9</v>
      </c>
      <c r="F590" s="8">
        <v>3.57</v>
      </c>
      <c r="G590" s="4">
        <v>7</v>
      </c>
      <c r="H590" s="8">
        <v>6.03</v>
      </c>
      <c r="I590" s="4">
        <v>0</v>
      </c>
    </row>
    <row r="591" spans="1:9" x14ac:dyDescent="0.2">
      <c r="A591" s="2">
        <v>2</v>
      </c>
      <c r="B591" s="1" t="s">
        <v>119</v>
      </c>
      <c r="C591" s="4">
        <v>16</v>
      </c>
      <c r="D591" s="8">
        <v>4.3</v>
      </c>
      <c r="E591" s="4">
        <v>16</v>
      </c>
      <c r="F591" s="8">
        <v>6.35</v>
      </c>
      <c r="G591" s="4">
        <v>0</v>
      </c>
      <c r="H591" s="8">
        <v>0</v>
      </c>
      <c r="I591" s="4">
        <v>0</v>
      </c>
    </row>
    <row r="592" spans="1:9" x14ac:dyDescent="0.2">
      <c r="A592" s="2">
        <v>4</v>
      </c>
      <c r="B592" s="1" t="s">
        <v>118</v>
      </c>
      <c r="C592" s="4">
        <v>14</v>
      </c>
      <c r="D592" s="8">
        <v>3.76</v>
      </c>
      <c r="E592" s="4">
        <v>14</v>
      </c>
      <c r="F592" s="8">
        <v>5.56</v>
      </c>
      <c r="G592" s="4">
        <v>0</v>
      </c>
      <c r="H592" s="8">
        <v>0</v>
      </c>
      <c r="I592" s="4">
        <v>0</v>
      </c>
    </row>
    <row r="593" spans="1:9" x14ac:dyDescent="0.2">
      <c r="A593" s="2">
        <v>5</v>
      </c>
      <c r="B593" s="1" t="s">
        <v>137</v>
      </c>
      <c r="C593" s="4">
        <v>11</v>
      </c>
      <c r="D593" s="8">
        <v>2.96</v>
      </c>
      <c r="E593" s="4">
        <v>10</v>
      </c>
      <c r="F593" s="8">
        <v>3.97</v>
      </c>
      <c r="G593" s="4">
        <v>1</v>
      </c>
      <c r="H593" s="8">
        <v>0.86</v>
      </c>
      <c r="I593" s="4">
        <v>0</v>
      </c>
    </row>
    <row r="594" spans="1:9" x14ac:dyDescent="0.2">
      <c r="A594" s="2">
        <v>6</v>
      </c>
      <c r="B594" s="1" t="s">
        <v>133</v>
      </c>
      <c r="C594" s="4">
        <v>9</v>
      </c>
      <c r="D594" s="8">
        <v>2.42</v>
      </c>
      <c r="E594" s="4">
        <v>4</v>
      </c>
      <c r="F594" s="8">
        <v>1.59</v>
      </c>
      <c r="G594" s="4">
        <v>5</v>
      </c>
      <c r="H594" s="8">
        <v>4.3099999999999996</v>
      </c>
      <c r="I594" s="4">
        <v>0</v>
      </c>
    </row>
    <row r="595" spans="1:9" x14ac:dyDescent="0.2">
      <c r="A595" s="2">
        <v>7</v>
      </c>
      <c r="B595" s="1" t="s">
        <v>125</v>
      </c>
      <c r="C595" s="4">
        <v>8</v>
      </c>
      <c r="D595" s="8">
        <v>2.15</v>
      </c>
      <c r="E595" s="4">
        <v>5</v>
      </c>
      <c r="F595" s="8">
        <v>1.98</v>
      </c>
      <c r="G595" s="4">
        <v>3</v>
      </c>
      <c r="H595" s="8">
        <v>2.59</v>
      </c>
      <c r="I595" s="4">
        <v>0</v>
      </c>
    </row>
    <row r="596" spans="1:9" x14ac:dyDescent="0.2">
      <c r="A596" s="2">
        <v>7</v>
      </c>
      <c r="B596" s="1" t="s">
        <v>130</v>
      </c>
      <c r="C596" s="4">
        <v>8</v>
      </c>
      <c r="D596" s="8">
        <v>2.15</v>
      </c>
      <c r="E596" s="4">
        <v>4</v>
      </c>
      <c r="F596" s="8">
        <v>1.59</v>
      </c>
      <c r="G596" s="4">
        <v>4</v>
      </c>
      <c r="H596" s="8">
        <v>3.45</v>
      </c>
      <c r="I596" s="4">
        <v>0</v>
      </c>
    </row>
    <row r="597" spans="1:9" x14ac:dyDescent="0.2">
      <c r="A597" s="2">
        <v>7</v>
      </c>
      <c r="B597" s="1" t="s">
        <v>122</v>
      </c>
      <c r="C597" s="4">
        <v>8</v>
      </c>
      <c r="D597" s="8">
        <v>2.15</v>
      </c>
      <c r="E597" s="4">
        <v>8</v>
      </c>
      <c r="F597" s="8">
        <v>3.17</v>
      </c>
      <c r="G597" s="4">
        <v>0</v>
      </c>
      <c r="H597" s="8">
        <v>0</v>
      </c>
      <c r="I597" s="4">
        <v>0</v>
      </c>
    </row>
    <row r="598" spans="1:9" x14ac:dyDescent="0.2">
      <c r="A598" s="2">
        <v>10</v>
      </c>
      <c r="B598" s="1" t="s">
        <v>180</v>
      </c>
      <c r="C598" s="4">
        <v>7</v>
      </c>
      <c r="D598" s="8">
        <v>1.88</v>
      </c>
      <c r="E598" s="4">
        <v>4</v>
      </c>
      <c r="F598" s="8">
        <v>1.59</v>
      </c>
      <c r="G598" s="4">
        <v>3</v>
      </c>
      <c r="H598" s="8">
        <v>2.59</v>
      </c>
      <c r="I598" s="4">
        <v>0</v>
      </c>
    </row>
    <row r="599" spans="1:9" x14ac:dyDescent="0.2">
      <c r="A599" s="2">
        <v>10</v>
      </c>
      <c r="B599" s="1" t="s">
        <v>136</v>
      </c>
      <c r="C599" s="4">
        <v>7</v>
      </c>
      <c r="D599" s="8">
        <v>1.88</v>
      </c>
      <c r="E599" s="4">
        <v>7</v>
      </c>
      <c r="F599" s="8">
        <v>2.78</v>
      </c>
      <c r="G599" s="4">
        <v>0</v>
      </c>
      <c r="H599" s="8">
        <v>0</v>
      </c>
      <c r="I599" s="4">
        <v>0</v>
      </c>
    </row>
    <row r="600" spans="1:9" x14ac:dyDescent="0.2">
      <c r="A600" s="2">
        <v>10</v>
      </c>
      <c r="B600" s="1" t="s">
        <v>107</v>
      </c>
      <c r="C600" s="4">
        <v>7</v>
      </c>
      <c r="D600" s="8">
        <v>1.88</v>
      </c>
      <c r="E600" s="4">
        <v>6</v>
      </c>
      <c r="F600" s="8">
        <v>2.38</v>
      </c>
      <c r="G600" s="4">
        <v>1</v>
      </c>
      <c r="H600" s="8">
        <v>0.86</v>
      </c>
      <c r="I600" s="4">
        <v>0</v>
      </c>
    </row>
    <row r="601" spans="1:9" x14ac:dyDescent="0.2">
      <c r="A601" s="2">
        <v>10</v>
      </c>
      <c r="B601" s="1" t="s">
        <v>115</v>
      </c>
      <c r="C601" s="4">
        <v>7</v>
      </c>
      <c r="D601" s="8">
        <v>1.88</v>
      </c>
      <c r="E601" s="4">
        <v>6</v>
      </c>
      <c r="F601" s="8">
        <v>2.38</v>
      </c>
      <c r="G601" s="4">
        <v>1</v>
      </c>
      <c r="H601" s="8">
        <v>0.86</v>
      </c>
      <c r="I601" s="4">
        <v>0</v>
      </c>
    </row>
    <row r="602" spans="1:9" x14ac:dyDescent="0.2">
      <c r="A602" s="2">
        <v>10</v>
      </c>
      <c r="B602" s="1" t="s">
        <v>116</v>
      </c>
      <c r="C602" s="4">
        <v>7</v>
      </c>
      <c r="D602" s="8">
        <v>1.88</v>
      </c>
      <c r="E602" s="4">
        <v>7</v>
      </c>
      <c r="F602" s="8">
        <v>2.78</v>
      </c>
      <c r="G602" s="4">
        <v>0</v>
      </c>
      <c r="H602" s="8">
        <v>0</v>
      </c>
      <c r="I602" s="4">
        <v>0</v>
      </c>
    </row>
    <row r="603" spans="1:9" x14ac:dyDescent="0.2">
      <c r="A603" s="2">
        <v>10</v>
      </c>
      <c r="B603" s="1" t="s">
        <v>121</v>
      </c>
      <c r="C603" s="4">
        <v>7</v>
      </c>
      <c r="D603" s="8">
        <v>1.88</v>
      </c>
      <c r="E603" s="4">
        <v>7</v>
      </c>
      <c r="F603" s="8">
        <v>2.78</v>
      </c>
      <c r="G603" s="4">
        <v>0</v>
      </c>
      <c r="H603" s="8">
        <v>0</v>
      </c>
      <c r="I603" s="4">
        <v>0</v>
      </c>
    </row>
    <row r="604" spans="1:9" x14ac:dyDescent="0.2">
      <c r="A604" s="2">
        <v>16</v>
      </c>
      <c r="B604" s="1" t="s">
        <v>108</v>
      </c>
      <c r="C604" s="4">
        <v>6</v>
      </c>
      <c r="D604" s="8">
        <v>1.61</v>
      </c>
      <c r="E604" s="4">
        <v>6</v>
      </c>
      <c r="F604" s="8">
        <v>2.38</v>
      </c>
      <c r="G604" s="4">
        <v>0</v>
      </c>
      <c r="H604" s="8">
        <v>0</v>
      </c>
      <c r="I604" s="4">
        <v>0</v>
      </c>
    </row>
    <row r="605" spans="1:9" x14ac:dyDescent="0.2">
      <c r="A605" s="2">
        <v>16</v>
      </c>
      <c r="B605" s="1" t="s">
        <v>111</v>
      </c>
      <c r="C605" s="4">
        <v>6</v>
      </c>
      <c r="D605" s="8">
        <v>1.61</v>
      </c>
      <c r="E605" s="4">
        <v>4</v>
      </c>
      <c r="F605" s="8">
        <v>1.59</v>
      </c>
      <c r="G605" s="4">
        <v>2</v>
      </c>
      <c r="H605" s="8">
        <v>1.72</v>
      </c>
      <c r="I605" s="4">
        <v>0</v>
      </c>
    </row>
    <row r="606" spans="1:9" x14ac:dyDescent="0.2">
      <c r="A606" s="2">
        <v>16</v>
      </c>
      <c r="B606" s="1" t="s">
        <v>114</v>
      </c>
      <c r="C606" s="4">
        <v>6</v>
      </c>
      <c r="D606" s="8">
        <v>1.61</v>
      </c>
      <c r="E606" s="4">
        <v>2</v>
      </c>
      <c r="F606" s="8">
        <v>0.79</v>
      </c>
      <c r="G606" s="4">
        <v>4</v>
      </c>
      <c r="H606" s="8">
        <v>3.45</v>
      </c>
      <c r="I606" s="4">
        <v>0</v>
      </c>
    </row>
    <row r="607" spans="1:9" x14ac:dyDescent="0.2">
      <c r="A607" s="2">
        <v>16</v>
      </c>
      <c r="B607" s="1" t="s">
        <v>123</v>
      </c>
      <c r="C607" s="4">
        <v>6</v>
      </c>
      <c r="D607" s="8">
        <v>1.61</v>
      </c>
      <c r="E607" s="4">
        <v>6</v>
      </c>
      <c r="F607" s="8">
        <v>2.38</v>
      </c>
      <c r="G607" s="4">
        <v>0</v>
      </c>
      <c r="H607" s="8">
        <v>0</v>
      </c>
      <c r="I607" s="4">
        <v>0</v>
      </c>
    </row>
    <row r="608" spans="1:9" x14ac:dyDescent="0.2">
      <c r="A608" s="2">
        <v>16</v>
      </c>
      <c r="B608" s="1" t="s">
        <v>124</v>
      </c>
      <c r="C608" s="4">
        <v>6</v>
      </c>
      <c r="D608" s="8">
        <v>1.61</v>
      </c>
      <c r="E608" s="4">
        <v>5</v>
      </c>
      <c r="F608" s="8">
        <v>1.98</v>
      </c>
      <c r="G608" s="4">
        <v>1</v>
      </c>
      <c r="H608" s="8">
        <v>0.86</v>
      </c>
      <c r="I608" s="4">
        <v>0</v>
      </c>
    </row>
    <row r="609" spans="1:9" x14ac:dyDescent="0.2">
      <c r="A609" s="1"/>
      <c r="C609" s="4"/>
      <c r="D609" s="8"/>
      <c r="E609" s="4"/>
      <c r="F609" s="8"/>
      <c r="G609" s="4"/>
      <c r="H609" s="8"/>
      <c r="I609" s="4"/>
    </row>
    <row r="610" spans="1:9" x14ac:dyDescent="0.2">
      <c r="A610" s="1" t="s">
        <v>25</v>
      </c>
      <c r="C610" s="4"/>
      <c r="D610" s="8"/>
      <c r="E610" s="4"/>
      <c r="F610" s="8"/>
      <c r="G610" s="4"/>
      <c r="H610" s="8"/>
      <c r="I610" s="4"/>
    </row>
    <row r="611" spans="1:9" x14ac:dyDescent="0.2">
      <c r="A611" s="2">
        <v>1</v>
      </c>
      <c r="B611" s="1" t="s">
        <v>172</v>
      </c>
      <c r="C611" s="4">
        <v>20</v>
      </c>
      <c r="D611" s="8">
        <v>10.87</v>
      </c>
      <c r="E611" s="4">
        <v>19</v>
      </c>
      <c r="F611" s="8">
        <v>13.19</v>
      </c>
      <c r="G611" s="4">
        <v>1</v>
      </c>
      <c r="H611" s="8">
        <v>3.03</v>
      </c>
      <c r="I611" s="4">
        <v>0</v>
      </c>
    </row>
    <row r="612" spans="1:9" x14ac:dyDescent="0.2">
      <c r="A612" s="2">
        <v>2</v>
      </c>
      <c r="B612" s="1" t="s">
        <v>120</v>
      </c>
      <c r="C612" s="4">
        <v>11</v>
      </c>
      <c r="D612" s="8">
        <v>5.98</v>
      </c>
      <c r="E612" s="4">
        <v>11</v>
      </c>
      <c r="F612" s="8">
        <v>7.64</v>
      </c>
      <c r="G612" s="4">
        <v>0</v>
      </c>
      <c r="H612" s="8">
        <v>0</v>
      </c>
      <c r="I612" s="4">
        <v>0</v>
      </c>
    </row>
    <row r="613" spans="1:9" x14ac:dyDescent="0.2">
      <c r="A613" s="2">
        <v>3</v>
      </c>
      <c r="B613" s="1" t="s">
        <v>118</v>
      </c>
      <c r="C613" s="4">
        <v>8</v>
      </c>
      <c r="D613" s="8">
        <v>4.3499999999999996</v>
      </c>
      <c r="E613" s="4">
        <v>7</v>
      </c>
      <c r="F613" s="8">
        <v>4.8600000000000003</v>
      </c>
      <c r="G613" s="4">
        <v>1</v>
      </c>
      <c r="H613" s="8">
        <v>3.03</v>
      </c>
      <c r="I613" s="4">
        <v>0</v>
      </c>
    </row>
    <row r="614" spans="1:9" x14ac:dyDescent="0.2">
      <c r="A614" s="2">
        <v>4</v>
      </c>
      <c r="B614" s="1" t="s">
        <v>105</v>
      </c>
      <c r="C614" s="4">
        <v>6</v>
      </c>
      <c r="D614" s="8">
        <v>3.26</v>
      </c>
      <c r="E614" s="4">
        <v>2</v>
      </c>
      <c r="F614" s="8">
        <v>1.39</v>
      </c>
      <c r="G614" s="4">
        <v>4</v>
      </c>
      <c r="H614" s="8">
        <v>12.12</v>
      </c>
      <c r="I614" s="4">
        <v>0</v>
      </c>
    </row>
    <row r="615" spans="1:9" x14ac:dyDescent="0.2">
      <c r="A615" s="2">
        <v>4</v>
      </c>
      <c r="B615" s="1" t="s">
        <v>158</v>
      </c>
      <c r="C615" s="4">
        <v>6</v>
      </c>
      <c r="D615" s="8">
        <v>3.26</v>
      </c>
      <c r="E615" s="4">
        <v>6</v>
      </c>
      <c r="F615" s="8">
        <v>4.17</v>
      </c>
      <c r="G615" s="4">
        <v>0</v>
      </c>
      <c r="H615" s="8">
        <v>0</v>
      </c>
      <c r="I615" s="4">
        <v>0</v>
      </c>
    </row>
    <row r="616" spans="1:9" x14ac:dyDescent="0.2">
      <c r="A616" s="2">
        <v>4</v>
      </c>
      <c r="B616" s="1" t="s">
        <v>107</v>
      </c>
      <c r="C616" s="4">
        <v>6</v>
      </c>
      <c r="D616" s="8">
        <v>3.26</v>
      </c>
      <c r="E616" s="4">
        <v>5</v>
      </c>
      <c r="F616" s="8">
        <v>3.47</v>
      </c>
      <c r="G616" s="4">
        <v>1</v>
      </c>
      <c r="H616" s="8">
        <v>3.03</v>
      </c>
      <c r="I616" s="4">
        <v>0</v>
      </c>
    </row>
    <row r="617" spans="1:9" x14ac:dyDescent="0.2">
      <c r="A617" s="2">
        <v>4</v>
      </c>
      <c r="B617" s="1" t="s">
        <v>157</v>
      </c>
      <c r="C617" s="4">
        <v>6</v>
      </c>
      <c r="D617" s="8">
        <v>3.26</v>
      </c>
      <c r="E617" s="4">
        <v>2</v>
      </c>
      <c r="F617" s="8">
        <v>1.39</v>
      </c>
      <c r="G617" s="4">
        <v>3</v>
      </c>
      <c r="H617" s="8">
        <v>9.09</v>
      </c>
      <c r="I617" s="4">
        <v>0</v>
      </c>
    </row>
    <row r="618" spans="1:9" x14ac:dyDescent="0.2">
      <c r="A618" s="2">
        <v>8</v>
      </c>
      <c r="B618" s="1" t="s">
        <v>137</v>
      </c>
      <c r="C618" s="4">
        <v>5</v>
      </c>
      <c r="D618" s="8">
        <v>2.72</v>
      </c>
      <c r="E618" s="4">
        <v>4</v>
      </c>
      <c r="F618" s="8">
        <v>2.78</v>
      </c>
      <c r="G618" s="4">
        <v>1</v>
      </c>
      <c r="H618" s="8">
        <v>3.03</v>
      </c>
      <c r="I618" s="4">
        <v>0</v>
      </c>
    </row>
    <row r="619" spans="1:9" x14ac:dyDescent="0.2">
      <c r="A619" s="2">
        <v>8</v>
      </c>
      <c r="B619" s="1" t="s">
        <v>134</v>
      </c>
      <c r="C619" s="4">
        <v>5</v>
      </c>
      <c r="D619" s="8">
        <v>2.72</v>
      </c>
      <c r="E619" s="4">
        <v>5</v>
      </c>
      <c r="F619" s="8">
        <v>3.47</v>
      </c>
      <c r="G619" s="4">
        <v>0</v>
      </c>
      <c r="H619" s="8">
        <v>0</v>
      </c>
      <c r="I619" s="4">
        <v>0</v>
      </c>
    </row>
    <row r="620" spans="1:9" x14ac:dyDescent="0.2">
      <c r="A620" s="2">
        <v>8</v>
      </c>
      <c r="B620" s="1" t="s">
        <v>111</v>
      </c>
      <c r="C620" s="4">
        <v>5</v>
      </c>
      <c r="D620" s="8">
        <v>2.72</v>
      </c>
      <c r="E620" s="4">
        <v>5</v>
      </c>
      <c r="F620" s="8">
        <v>3.47</v>
      </c>
      <c r="G620" s="4">
        <v>0</v>
      </c>
      <c r="H620" s="8">
        <v>0</v>
      </c>
      <c r="I620" s="4">
        <v>0</v>
      </c>
    </row>
    <row r="621" spans="1:9" x14ac:dyDescent="0.2">
      <c r="A621" s="2">
        <v>8</v>
      </c>
      <c r="B621" s="1" t="s">
        <v>166</v>
      </c>
      <c r="C621" s="4">
        <v>5</v>
      </c>
      <c r="D621" s="8">
        <v>2.72</v>
      </c>
      <c r="E621" s="4">
        <v>5</v>
      </c>
      <c r="F621" s="8">
        <v>3.47</v>
      </c>
      <c r="G621" s="4">
        <v>0</v>
      </c>
      <c r="H621" s="8">
        <v>0</v>
      </c>
      <c r="I621" s="4">
        <v>0</v>
      </c>
    </row>
    <row r="622" spans="1:9" x14ac:dyDescent="0.2">
      <c r="A622" s="2">
        <v>8</v>
      </c>
      <c r="B622" s="1" t="s">
        <v>119</v>
      </c>
      <c r="C622" s="4">
        <v>5</v>
      </c>
      <c r="D622" s="8">
        <v>2.72</v>
      </c>
      <c r="E622" s="4">
        <v>5</v>
      </c>
      <c r="F622" s="8">
        <v>3.47</v>
      </c>
      <c r="G622" s="4">
        <v>0</v>
      </c>
      <c r="H622" s="8">
        <v>0</v>
      </c>
      <c r="I622" s="4">
        <v>0</v>
      </c>
    </row>
    <row r="623" spans="1:9" x14ac:dyDescent="0.2">
      <c r="A623" s="2">
        <v>13</v>
      </c>
      <c r="B623" s="1" t="s">
        <v>168</v>
      </c>
      <c r="C623" s="4">
        <v>3</v>
      </c>
      <c r="D623" s="8">
        <v>1.63</v>
      </c>
      <c r="E623" s="4">
        <v>2</v>
      </c>
      <c r="F623" s="8">
        <v>1.39</v>
      </c>
      <c r="G623" s="4">
        <v>1</v>
      </c>
      <c r="H623" s="8">
        <v>3.03</v>
      </c>
      <c r="I623" s="4">
        <v>0</v>
      </c>
    </row>
    <row r="624" spans="1:9" x14ac:dyDescent="0.2">
      <c r="A624" s="2">
        <v>13</v>
      </c>
      <c r="B624" s="1" t="s">
        <v>181</v>
      </c>
      <c r="C624" s="4">
        <v>3</v>
      </c>
      <c r="D624" s="8">
        <v>1.63</v>
      </c>
      <c r="E624" s="4">
        <v>2</v>
      </c>
      <c r="F624" s="8">
        <v>1.39</v>
      </c>
      <c r="G624" s="4">
        <v>1</v>
      </c>
      <c r="H624" s="8">
        <v>3.03</v>
      </c>
      <c r="I624" s="4">
        <v>0</v>
      </c>
    </row>
    <row r="625" spans="1:9" x14ac:dyDescent="0.2">
      <c r="A625" s="2">
        <v>13</v>
      </c>
      <c r="B625" s="1" t="s">
        <v>110</v>
      </c>
      <c r="C625" s="4">
        <v>3</v>
      </c>
      <c r="D625" s="8">
        <v>1.63</v>
      </c>
      <c r="E625" s="4">
        <v>1</v>
      </c>
      <c r="F625" s="8">
        <v>0.69</v>
      </c>
      <c r="G625" s="4">
        <v>2</v>
      </c>
      <c r="H625" s="8">
        <v>6.06</v>
      </c>
      <c r="I625" s="4">
        <v>0</v>
      </c>
    </row>
    <row r="626" spans="1:9" x14ac:dyDescent="0.2">
      <c r="A626" s="2">
        <v>13</v>
      </c>
      <c r="B626" s="1" t="s">
        <v>174</v>
      </c>
      <c r="C626" s="4">
        <v>3</v>
      </c>
      <c r="D626" s="8">
        <v>1.63</v>
      </c>
      <c r="E626" s="4">
        <v>2</v>
      </c>
      <c r="F626" s="8">
        <v>1.39</v>
      </c>
      <c r="G626" s="4">
        <v>1</v>
      </c>
      <c r="H626" s="8">
        <v>3.03</v>
      </c>
      <c r="I626" s="4">
        <v>0</v>
      </c>
    </row>
    <row r="627" spans="1:9" x14ac:dyDescent="0.2">
      <c r="A627" s="2">
        <v>13</v>
      </c>
      <c r="B627" s="1" t="s">
        <v>115</v>
      </c>
      <c r="C627" s="4">
        <v>3</v>
      </c>
      <c r="D627" s="8">
        <v>1.63</v>
      </c>
      <c r="E627" s="4">
        <v>3</v>
      </c>
      <c r="F627" s="8">
        <v>2.08</v>
      </c>
      <c r="G627" s="4">
        <v>0</v>
      </c>
      <c r="H627" s="8">
        <v>0</v>
      </c>
      <c r="I627" s="4">
        <v>0</v>
      </c>
    </row>
    <row r="628" spans="1:9" x14ac:dyDescent="0.2">
      <c r="A628" s="2">
        <v>13</v>
      </c>
      <c r="B628" s="1" t="s">
        <v>182</v>
      </c>
      <c r="C628" s="4">
        <v>3</v>
      </c>
      <c r="D628" s="8">
        <v>1.63</v>
      </c>
      <c r="E628" s="4">
        <v>2</v>
      </c>
      <c r="F628" s="8">
        <v>1.39</v>
      </c>
      <c r="G628" s="4">
        <v>0</v>
      </c>
      <c r="H628" s="8">
        <v>0</v>
      </c>
      <c r="I628" s="4">
        <v>0</v>
      </c>
    </row>
    <row r="629" spans="1:9" x14ac:dyDescent="0.2">
      <c r="A629" s="2">
        <v>13</v>
      </c>
      <c r="B629" s="1" t="s">
        <v>140</v>
      </c>
      <c r="C629" s="4">
        <v>3</v>
      </c>
      <c r="D629" s="8">
        <v>1.63</v>
      </c>
      <c r="E629" s="4">
        <v>0</v>
      </c>
      <c r="F629" s="8">
        <v>0</v>
      </c>
      <c r="G629" s="4">
        <v>0</v>
      </c>
      <c r="H629" s="8">
        <v>0</v>
      </c>
      <c r="I629" s="4">
        <v>0</v>
      </c>
    </row>
    <row r="630" spans="1:9" x14ac:dyDescent="0.2">
      <c r="A630" s="2">
        <v>13</v>
      </c>
      <c r="B630" s="1" t="s">
        <v>122</v>
      </c>
      <c r="C630" s="4">
        <v>3</v>
      </c>
      <c r="D630" s="8">
        <v>1.63</v>
      </c>
      <c r="E630" s="4">
        <v>3</v>
      </c>
      <c r="F630" s="8">
        <v>2.08</v>
      </c>
      <c r="G630" s="4">
        <v>0</v>
      </c>
      <c r="H630" s="8">
        <v>0</v>
      </c>
      <c r="I630" s="4">
        <v>0</v>
      </c>
    </row>
    <row r="631" spans="1:9" x14ac:dyDescent="0.2">
      <c r="A631" s="1"/>
      <c r="C631" s="4"/>
      <c r="D631" s="8"/>
      <c r="E631" s="4"/>
      <c r="F631" s="8"/>
      <c r="G631" s="4"/>
      <c r="H631" s="8"/>
      <c r="I631" s="4"/>
    </row>
    <row r="632" spans="1:9" x14ac:dyDescent="0.2">
      <c r="A632" s="1" t="s">
        <v>26</v>
      </c>
      <c r="C632" s="4"/>
      <c r="D632" s="8"/>
      <c r="E632" s="4"/>
      <c r="F632" s="8"/>
      <c r="G632" s="4"/>
      <c r="H632" s="8"/>
      <c r="I632" s="4"/>
    </row>
    <row r="633" spans="1:9" x14ac:dyDescent="0.2">
      <c r="A633" s="2">
        <v>1</v>
      </c>
      <c r="B633" s="1" t="s">
        <v>118</v>
      </c>
      <c r="C633" s="4">
        <v>38</v>
      </c>
      <c r="D633" s="8">
        <v>5.41</v>
      </c>
      <c r="E633" s="4">
        <v>37</v>
      </c>
      <c r="F633" s="8">
        <v>6.54</v>
      </c>
      <c r="G633" s="4">
        <v>1</v>
      </c>
      <c r="H633" s="8">
        <v>0.82</v>
      </c>
      <c r="I633" s="4">
        <v>0</v>
      </c>
    </row>
    <row r="634" spans="1:9" x14ac:dyDescent="0.2">
      <c r="A634" s="2">
        <v>2</v>
      </c>
      <c r="B634" s="1" t="s">
        <v>120</v>
      </c>
      <c r="C634" s="4">
        <v>32</v>
      </c>
      <c r="D634" s="8">
        <v>4.5599999999999996</v>
      </c>
      <c r="E634" s="4">
        <v>32</v>
      </c>
      <c r="F634" s="8">
        <v>5.65</v>
      </c>
      <c r="G634" s="4">
        <v>0</v>
      </c>
      <c r="H634" s="8">
        <v>0</v>
      </c>
      <c r="I634" s="4">
        <v>0</v>
      </c>
    </row>
    <row r="635" spans="1:9" x14ac:dyDescent="0.2">
      <c r="A635" s="2">
        <v>3</v>
      </c>
      <c r="B635" s="1" t="s">
        <v>115</v>
      </c>
      <c r="C635" s="4">
        <v>30</v>
      </c>
      <c r="D635" s="8">
        <v>4.2699999999999996</v>
      </c>
      <c r="E635" s="4">
        <v>29</v>
      </c>
      <c r="F635" s="8">
        <v>5.12</v>
      </c>
      <c r="G635" s="4">
        <v>1</v>
      </c>
      <c r="H635" s="8">
        <v>0.82</v>
      </c>
      <c r="I635" s="4">
        <v>0</v>
      </c>
    </row>
    <row r="636" spans="1:9" x14ac:dyDescent="0.2">
      <c r="A636" s="2">
        <v>4</v>
      </c>
      <c r="B636" s="1" t="s">
        <v>111</v>
      </c>
      <c r="C636" s="4">
        <v>29</v>
      </c>
      <c r="D636" s="8">
        <v>4.13</v>
      </c>
      <c r="E636" s="4">
        <v>25</v>
      </c>
      <c r="F636" s="8">
        <v>4.42</v>
      </c>
      <c r="G636" s="4">
        <v>4</v>
      </c>
      <c r="H636" s="8">
        <v>3.28</v>
      </c>
      <c r="I636" s="4">
        <v>0</v>
      </c>
    </row>
    <row r="637" spans="1:9" x14ac:dyDescent="0.2">
      <c r="A637" s="2">
        <v>5</v>
      </c>
      <c r="B637" s="1" t="s">
        <v>112</v>
      </c>
      <c r="C637" s="4">
        <v>23</v>
      </c>
      <c r="D637" s="8">
        <v>3.28</v>
      </c>
      <c r="E637" s="4">
        <v>19</v>
      </c>
      <c r="F637" s="8">
        <v>3.36</v>
      </c>
      <c r="G637" s="4">
        <v>4</v>
      </c>
      <c r="H637" s="8">
        <v>3.28</v>
      </c>
      <c r="I637" s="4">
        <v>0</v>
      </c>
    </row>
    <row r="638" spans="1:9" x14ac:dyDescent="0.2">
      <c r="A638" s="2">
        <v>6</v>
      </c>
      <c r="B638" s="1" t="s">
        <v>107</v>
      </c>
      <c r="C638" s="4">
        <v>22</v>
      </c>
      <c r="D638" s="8">
        <v>3.13</v>
      </c>
      <c r="E638" s="4">
        <v>20</v>
      </c>
      <c r="F638" s="8">
        <v>3.53</v>
      </c>
      <c r="G638" s="4">
        <v>2</v>
      </c>
      <c r="H638" s="8">
        <v>1.64</v>
      </c>
      <c r="I638" s="4">
        <v>0</v>
      </c>
    </row>
    <row r="639" spans="1:9" x14ac:dyDescent="0.2">
      <c r="A639" s="2">
        <v>6</v>
      </c>
      <c r="B639" s="1" t="s">
        <v>117</v>
      </c>
      <c r="C639" s="4">
        <v>22</v>
      </c>
      <c r="D639" s="8">
        <v>3.13</v>
      </c>
      <c r="E639" s="4">
        <v>22</v>
      </c>
      <c r="F639" s="8">
        <v>3.89</v>
      </c>
      <c r="G639" s="4">
        <v>0</v>
      </c>
      <c r="H639" s="8">
        <v>0</v>
      </c>
      <c r="I639" s="4">
        <v>0</v>
      </c>
    </row>
    <row r="640" spans="1:9" x14ac:dyDescent="0.2">
      <c r="A640" s="2">
        <v>8</v>
      </c>
      <c r="B640" s="1" t="s">
        <v>119</v>
      </c>
      <c r="C640" s="4">
        <v>18</v>
      </c>
      <c r="D640" s="8">
        <v>2.56</v>
      </c>
      <c r="E640" s="4">
        <v>18</v>
      </c>
      <c r="F640" s="8">
        <v>3.18</v>
      </c>
      <c r="G640" s="4">
        <v>0</v>
      </c>
      <c r="H640" s="8">
        <v>0</v>
      </c>
      <c r="I640" s="4">
        <v>0</v>
      </c>
    </row>
    <row r="641" spans="1:9" x14ac:dyDescent="0.2">
      <c r="A641" s="2">
        <v>9</v>
      </c>
      <c r="B641" s="1" t="s">
        <v>134</v>
      </c>
      <c r="C641" s="4">
        <v>17</v>
      </c>
      <c r="D641" s="8">
        <v>2.42</v>
      </c>
      <c r="E641" s="4">
        <v>10</v>
      </c>
      <c r="F641" s="8">
        <v>1.77</v>
      </c>
      <c r="G641" s="4">
        <v>7</v>
      </c>
      <c r="H641" s="8">
        <v>5.74</v>
      </c>
      <c r="I641" s="4">
        <v>0</v>
      </c>
    </row>
    <row r="642" spans="1:9" x14ac:dyDescent="0.2">
      <c r="A642" s="2">
        <v>9</v>
      </c>
      <c r="B642" s="1" t="s">
        <v>136</v>
      </c>
      <c r="C642" s="4">
        <v>17</v>
      </c>
      <c r="D642" s="8">
        <v>2.42</v>
      </c>
      <c r="E642" s="4">
        <v>16</v>
      </c>
      <c r="F642" s="8">
        <v>2.83</v>
      </c>
      <c r="G642" s="4">
        <v>1</v>
      </c>
      <c r="H642" s="8">
        <v>0.82</v>
      </c>
      <c r="I642" s="4">
        <v>0</v>
      </c>
    </row>
    <row r="643" spans="1:9" x14ac:dyDescent="0.2">
      <c r="A643" s="2">
        <v>9</v>
      </c>
      <c r="B643" s="1" t="s">
        <v>123</v>
      </c>
      <c r="C643" s="4">
        <v>17</v>
      </c>
      <c r="D643" s="8">
        <v>2.42</v>
      </c>
      <c r="E643" s="4">
        <v>16</v>
      </c>
      <c r="F643" s="8">
        <v>2.83</v>
      </c>
      <c r="G643" s="4">
        <v>1</v>
      </c>
      <c r="H643" s="8">
        <v>0.82</v>
      </c>
      <c r="I643" s="4">
        <v>0</v>
      </c>
    </row>
    <row r="644" spans="1:9" x14ac:dyDescent="0.2">
      <c r="A644" s="2">
        <v>12</v>
      </c>
      <c r="B644" s="1" t="s">
        <v>105</v>
      </c>
      <c r="C644" s="4">
        <v>16</v>
      </c>
      <c r="D644" s="8">
        <v>2.2799999999999998</v>
      </c>
      <c r="E644" s="4">
        <v>10</v>
      </c>
      <c r="F644" s="8">
        <v>1.77</v>
      </c>
      <c r="G644" s="4">
        <v>6</v>
      </c>
      <c r="H644" s="8">
        <v>4.92</v>
      </c>
      <c r="I644" s="4">
        <v>0</v>
      </c>
    </row>
    <row r="645" spans="1:9" x14ac:dyDescent="0.2">
      <c r="A645" s="2">
        <v>12</v>
      </c>
      <c r="B645" s="1" t="s">
        <v>135</v>
      </c>
      <c r="C645" s="4">
        <v>16</v>
      </c>
      <c r="D645" s="8">
        <v>2.2799999999999998</v>
      </c>
      <c r="E645" s="4">
        <v>16</v>
      </c>
      <c r="F645" s="8">
        <v>2.83</v>
      </c>
      <c r="G645" s="4">
        <v>0</v>
      </c>
      <c r="H645" s="8">
        <v>0</v>
      </c>
      <c r="I645" s="4">
        <v>0</v>
      </c>
    </row>
    <row r="646" spans="1:9" x14ac:dyDescent="0.2">
      <c r="A646" s="2">
        <v>14</v>
      </c>
      <c r="B646" s="1" t="s">
        <v>174</v>
      </c>
      <c r="C646" s="4">
        <v>14</v>
      </c>
      <c r="D646" s="8">
        <v>1.99</v>
      </c>
      <c r="E646" s="4">
        <v>9</v>
      </c>
      <c r="F646" s="8">
        <v>1.59</v>
      </c>
      <c r="G646" s="4">
        <v>5</v>
      </c>
      <c r="H646" s="8">
        <v>4.0999999999999996</v>
      </c>
      <c r="I646" s="4">
        <v>0</v>
      </c>
    </row>
    <row r="647" spans="1:9" x14ac:dyDescent="0.2">
      <c r="A647" s="2">
        <v>14</v>
      </c>
      <c r="B647" s="1" t="s">
        <v>116</v>
      </c>
      <c r="C647" s="4">
        <v>14</v>
      </c>
      <c r="D647" s="8">
        <v>1.99</v>
      </c>
      <c r="E647" s="4">
        <v>12</v>
      </c>
      <c r="F647" s="8">
        <v>2.12</v>
      </c>
      <c r="G647" s="4">
        <v>2</v>
      </c>
      <c r="H647" s="8">
        <v>1.64</v>
      </c>
      <c r="I647" s="4">
        <v>0</v>
      </c>
    </row>
    <row r="648" spans="1:9" x14ac:dyDescent="0.2">
      <c r="A648" s="2">
        <v>16</v>
      </c>
      <c r="B648" s="1" t="s">
        <v>124</v>
      </c>
      <c r="C648" s="4">
        <v>13</v>
      </c>
      <c r="D648" s="8">
        <v>1.85</v>
      </c>
      <c r="E648" s="4">
        <v>12</v>
      </c>
      <c r="F648" s="8">
        <v>2.12</v>
      </c>
      <c r="G648" s="4">
        <v>1</v>
      </c>
      <c r="H648" s="8">
        <v>0.82</v>
      </c>
      <c r="I648" s="4">
        <v>0</v>
      </c>
    </row>
    <row r="649" spans="1:9" x14ac:dyDescent="0.2">
      <c r="A649" s="2">
        <v>17</v>
      </c>
      <c r="B649" s="1" t="s">
        <v>122</v>
      </c>
      <c r="C649" s="4">
        <v>12</v>
      </c>
      <c r="D649" s="8">
        <v>1.71</v>
      </c>
      <c r="E649" s="4">
        <v>12</v>
      </c>
      <c r="F649" s="8">
        <v>2.12</v>
      </c>
      <c r="G649" s="4">
        <v>0</v>
      </c>
      <c r="H649" s="8">
        <v>0</v>
      </c>
      <c r="I649" s="4">
        <v>0</v>
      </c>
    </row>
    <row r="650" spans="1:9" x14ac:dyDescent="0.2">
      <c r="A650" s="2">
        <v>18</v>
      </c>
      <c r="B650" s="1" t="s">
        <v>132</v>
      </c>
      <c r="C650" s="4">
        <v>11</v>
      </c>
      <c r="D650" s="8">
        <v>1.57</v>
      </c>
      <c r="E650" s="4">
        <v>9</v>
      </c>
      <c r="F650" s="8">
        <v>1.59</v>
      </c>
      <c r="G650" s="4">
        <v>2</v>
      </c>
      <c r="H650" s="8">
        <v>1.64</v>
      </c>
      <c r="I650" s="4">
        <v>0</v>
      </c>
    </row>
    <row r="651" spans="1:9" x14ac:dyDescent="0.2">
      <c r="A651" s="2">
        <v>18</v>
      </c>
      <c r="B651" s="1" t="s">
        <v>169</v>
      </c>
      <c r="C651" s="4">
        <v>11</v>
      </c>
      <c r="D651" s="8">
        <v>1.57</v>
      </c>
      <c r="E651" s="4">
        <v>10</v>
      </c>
      <c r="F651" s="8">
        <v>1.77</v>
      </c>
      <c r="G651" s="4">
        <v>0</v>
      </c>
      <c r="H651" s="8">
        <v>0</v>
      </c>
      <c r="I651" s="4">
        <v>1</v>
      </c>
    </row>
    <row r="652" spans="1:9" x14ac:dyDescent="0.2">
      <c r="A652" s="2">
        <v>18</v>
      </c>
      <c r="B652" s="1" t="s">
        <v>108</v>
      </c>
      <c r="C652" s="4">
        <v>11</v>
      </c>
      <c r="D652" s="8">
        <v>1.57</v>
      </c>
      <c r="E652" s="4">
        <v>10</v>
      </c>
      <c r="F652" s="8">
        <v>1.77</v>
      </c>
      <c r="G652" s="4">
        <v>1</v>
      </c>
      <c r="H652" s="8">
        <v>0.82</v>
      </c>
      <c r="I652" s="4">
        <v>0</v>
      </c>
    </row>
    <row r="653" spans="1:9" x14ac:dyDescent="0.2">
      <c r="A653" s="1"/>
      <c r="C653" s="4"/>
      <c r="D653" s="8"/>
      <c r="E653" s="4"/>
      <c r="F653" s="8"/>
      <c r="G653" s="4"/>
      <c r="H653" s="8"/>
      <c r="I653" s="4"/>
    </row>
    <row r="654" spans="1:9" x14ac:dyDescent="0.2">
      <c r="A654" s="1" t="s">
        <v>27</v>
      </c>
      <c r="C654" s="4"/>
      <c r="D654" s="8"/>
      <c r="E654" s="4"/>
      <c r="F654" s="8"/>
      <c r="G654" s="4"/>
      <c r="H654" s="8"/>
      <c r="I654" s="4"/>
    </row>
    <row r="655" spans="1:9" x14ac:dyDescent="0.2">
      <c r="A655" s="2">
        <v>1</v>
      </c>
      <c r="B655" s="1" t="s">
        <v>168</v>
      </c>
      <c r="C655" s="4">
        <v>8</v>
      </c>
      <c r="D655" s="8">
        <v>6.84</v>
      </c>
      <c r="E655" s="4">
        <v>2</v>
      </c>
      <c r="F655" s="8">
        <v>2.11</v>
      </c>
      <c r="G655" s="4">
        <v>6</v>
      </c>
      <c r="H655" s="8">
        <v>33.33</v>
      </c>
      <c r="I655" s="4">
        <v>0</v>
      </c>
    </row>
    <row r="656" spans="1:9" x14ac:dyDescent="0.2">
      <c r="A656" s="2">
        <v>2</v>
      </c>
      <c r="B656" s="1" t="s">
        <v>137</v>
      </c>
      <c r="C656" s="4">
        <v>6</v>
      </c>
      <c r="D656" s="8">
        <v>5.13</v>
      </c>
      <c r="E656" s="4">
        <v>5</v>
      </c>
      <c r="F656" s="8">
        <v>5.26</v>
      </c>
      <c r="G656" s="4">
        <v>1</v>
      </c>
      <c r="H656" s="8">
        <v>5.56</v>
      </c>
      <c r="I656" s="4">
        <v>0</v>
      </c>
    </row>
    <row r="657" spans="1:9" x14ac:dyDescent="0.2">
      <c r="A657" s="2">
        <v>2</v>
      </c>
      <c r="B657" s="1" t="s">
        <v>112</v>
      </c>
      <c r="C657" s="4">
        <v>6</v>
      </c>
      <c r="D657" s="8">
        <v>5.13</v>
      </c>
      <c r="E657" s="4">
        <v>4</v>
      </c>
      <c r="F657" s="8">
        <v>4.21</v>
      </c>
      <c r="G657" s="4">
        <v>2</v>
      </c>
      <c r="H657" s="8">
        <v>11.11</v>
      </c>
      <c r="I657" s="4">
        <v>0</v>
      </c>
    </row>
    <row r="658" spans="1:9" x14ac:dyDescent="0.2">
      <c r="A658" s="2">
        <v>2</v>
      </c>
      <c r="B658" s="1" t="s">
        <v>120</v>
      </c>
      <c r="C658" s="4">
        <v>6</v>
      </c>
      <c r="D658" s="8">
        <v>5.13</v>
      </c>
      <c r="E658" s="4">
        <v>6</v>
      </c>
      <c r="F658" s="8">
        <v>6.32</v>
      </c>
      <c r="G658" s="4">
        <v>0</v>
      </c>
      <c r="H658" s="8">
        <v>0</v>
      </c>
      <c r="I658" s="4">
        <v>0</v>
      </c>
    </row>
    <row r="659" spans="1:9" x14ac:dyDescent="0.2">
      <c r="A659" s="2">
        <v>5</v>
      </c>
      <c r="B659" s="1" t="s">
        <v>111</v>
      </c>
      <c r="C659" s="4">
        <v>4</v>
      </c>
      <c r="D659" s="8">
        <v>3.42</v>
      </c>
      <c r="E659" s="4">
        <v>4</v>
      </c>
      <c r="F659" s="8">
        <v>4.21</v>
      </c>
      <c r="G659" s="4">
        <v>0</v>
      </c>
      <c r="H659" s="8">
        <v>0</v>
      </c>
      <c r="I659" s="4">
        <v>0</v>
      </c>
    </row>
    <row r="660" spans="1:9" x14ac:dyDescent="0.2">
      <c r="A660" s="2">
        <v>5</v>
      </c>
      <c r="B660" s="1" t="s">
        <v>152</v>
      </c>
      <c r="C660" s="4">
        <v>4</v>
      </c>
      <c r="D660" s="8">
        <v>3.42</v>
      </c>
      <c r="E660" s="4">
        <v>3</v>
      </c>
      <c r="F660" s="8">
        <v>3.16</v>
      </c>
      <c r="G660" s="4">
        <v>1</v>
      </c>
      <c r="H660" s="8">
        <v>5.56</v>
      </c>
      <c r="I660" s="4">
        <v>0</v>
      </c>
    </row>
    <row r="661" spans="1:9" x14ac:dyDescent="0.2">
      <c r="A661" s="2">
        <v>5</v>
      </c>
      <c r="B661" s="1" t="s">
        <v>113</v>
      </c>
      <c r="C661" s="4">
        <v>4</v>
      </c>
      <c r="D661" s="8">
        <v>3.42</v>
      </c>
      <c r="E661" s="4">
        <v>4</v>
      </c>
      <c r="F661" s="8">
        <v>4.21</v>
      </c>
      <c r="G661" s="4">
        <v>0</v>
      </c>
      <c r="H661" s="8">
        <v>0</v>
      </c>
      <c r="I661" s="4">
        <v>0</v>
      </c>
    </row>
    <row r="662" spans="1:9" x14ac:dyDescent="0.2">
      <c r="A662" s="2">
        <v>5</v>
      </c>
      <c r="B662" s="1" t="s">
        <v>119</v>
      </c>
      <c r="C662" s="4">
        <v>4</v>
      </c>
      <c r="D662" s="8">
        <v>3.42</v>
      </c>
      <c r="E662" s="4">
        <v>4</v>
      </c>
      <c r="F662" s="8">
        <v>4.21</v>
      </c>
      <c r="G662" s="4">
        <v>0</v>
      </c>
      <c r="H662" s="8">
        <v>0</v>
      </c>
      <c r="I662" s="4">
        <v>0</v>
      </c>
    </row>
    <row r="663" spans="1:9" x14ac:dyDescent="0.2">
      <c r="A663" s="2">
        <v>9</v>
      </c>
      <c r="B663" s="1" t="s">
        <v>175</v>
      </c>
      <c r="C663" s="4">
        <v>3</v>
      </c>
      <c r="D663" s="8">
        <v>2.56</v>
      </c>
      <c r="E663" s="4">
        <v>3</v>
      </c>
      <c r="F663" s="8">
        <v>3.16</v>
      </c>
      <c r="G663" s="4">
        <v>0</v>
      </c>
      <c r="H663" s="8">
        <v>0</v>
      </c>
      <c r="I663" s="4">
        <v>0</v>
      </c>
    </row>
    <row r="664" spans="1:9" x14ac:dyDescent="0.2">
      <c r="A664" s="2">
        <v>9</v>
      </c>
      <c r="B664" s="1" t="s">
        <v>106</v>
      </c>
      <c r="C664" s="4">
        <v>3</v>
      </c>
      <c r="D664" s="8">
        <v>2.56</v>
      </c>
      <c r="E664" s="4">
        <v>3</v>
      </c>
      <c r="F664" s="8">
        <v>3.16</v>
      </c>
      <c r="G664" s="4">
        <v>0</v>
      </c>
      <c r="H664" s="8">
        <v>0</v>
      </c>
      <c r="I664" s="4">
        <v>0</v>
      </c>
    </row>
    <row r="665" spans="1:9" x14ac:dyDescent="0.2">
      <c r="A665" s="2">
        <v>9</v>
      </c>
      <c r="B665" s="1" t="s">
        <v>133</v>
      </c>
      <c r="C665" s="4">
        <v>3</v>
      </c>
      <c r="D665" s="8">
        <v>2.56</v>
      </c>
      <c r="E665" s="4">
        <v>3</v>
      </c>
      <c r="F665" s="8">
        <v>3.16</v>
      </c>
      <c r="G665" s="4">
        <v>0</v>
      </c>
      <c r="H665" s="8">
        <v>0</v>
      </c>
      <c r="I665" s="4">
        <v>0</v>
      </c>
    </row>
    <row r="666" spans="1:9" x14ac:dyDescent="0.2">
      <c r="A666" s="2">
        <v>9</v>
      </c>
      <c r="B666" s="1" t="s">
        <v>134</v>
      </c>
      <c r="C666" s="4">
        <v>3</v>
      </c>
      <c r="D666" s="8">
        <v>2.56</v>
      </c>
      <c r="E666" s="4">
        <v>3</v>
      </c>
      <c r="F666" s="8">
        <v>3.16</v>
      </c>
      <c r="G666" s="4">
        <v>0</v>
      </c>
      <c r="H666" s="8">
        <v>0</v>
      </c>
      <c r="I666" s="4">
        <v>0</v>
      </c>
    </row>
    <row r="667" spans="1:9" x14ac:dyDescent="0.2">
      <c r="A667" s="2">
        <v>9</v>
      </c>
      <c r="B667" s="1" t="s">
        <v>169</v>
      </c>
      <c r="C667" s="4">
        <v>3</v>
      </c>
      <c r="D667" s="8">
        <v>2.56</v>
      </c>
      <c r="E667" s="4">
        <v>3</v>
      </c>
      <c r="F667" s="8">
        <v>3.16</v>
      </c>
      <c r="G667" s="4">
        <v>0</v>
      </c>
      <c r="H667" s="8">
        <v>0</v>
      </c>
      <c r="I667" s="4">
        <v>0</v>
      </c>
    </row>
    <row r="668" spans="1:9" x14ac:dyDescent="0.2">
      <c r="A668" s="2">
        <v>9</v>
      </c>
      <c r="B668" s="1" t="s">
        <v>174</v>
      </c>
      <c r="C668" s="4">
        <v>3</v>
      </c>
      <c r="D668" s="8">
        <v>2.56</v>
      </c>
      <c r="E668" s="4">
        <v>3</v>
      </c>
      <c r="F668" s="8">
        <v>3.16</v>
      </c>
      <c r="G668" s="4">
        <v>0</v>
      </c>
      <c r="H668" s="8">
        <v>0</v>
      </c>
      <c r="I668" s="4">
        <v>0</v>
      </c>
    </row>
    <row r="669" spans="1:9" x14ac:dyDescent="0.2">
      <c r="A669" s="2">
        <v>9</v>
      </c>
      <c r="B669" s="1" t="s">
        <v>115</v>
      </c>
      <c r="C669" s="4">
        <v>3</v>
      </c>
      <c r="D669" s="8">
        <v>2.56</v>
      </c>
      <c r="E669" s="4">
        <v>3</v>
      </c>
      <c r="F669" s="8">
        <v>3.16</v>
      </c>
      <c r="G669" s="4">
        <v>0</v>
      </c>
      <c r="H669" s="8">
        <v>0</v>
      </c>
      <c r="I669" s="4">
        <v>0</v>
      </c>
    </row>
    <row r="670" spans="1:9" x14ac:dyDescent="0.2">
      <c r="A670" s="2">
        <v>9</v>
      </c>
      <c r="B670" s="1" t="s">
        <v>118</v>
      </c>
      <c r="C670" s="4">
        <v>3</v>
      </c>
      <c r="D670" s="8">
        <v>2.56</v>
      </c>
      <c r="E670" s="4">
        <v>3</v>
      </c>
      <c r="F670" s="8">
        <v>3.16</v>
      </c>
      <c r="G670" s="4">
        <v>0</v>
      </c>
      <c r="H670" s="8">
        <v>0</v>
      </c>
      <c r="I670" s="4">
        <v>0</v>
      </c>
    </row>
    <row r="671" spans="1:9" x14ac:dyDescent="0.2">
      <c r="A671" s="2">
        <v>9</v>
      </c>
      <c r="B671" s="1" t="s">
        <v>172</v>
      </c>
      <c r="C671" s="4">
        <v>3</v>
      </c>
      <c r="D671" s="8">
        <v>2.56</v>
      </c>
      <c r="E671" s="4">
        <v>2</v>
      </c>
      <c r="F671" s="8">
        <v>2.11</v>
      </c>
      <c r="G671" s="4">
        <v>1</v>
      </c>
      <c r="H671" s="8">
        <v>5.56</v>
      </c>
      <c r="I671" s="4">
        <v>0</v>
      </c>
    </row>
    <row r="672" spans="1:9" x14ac:dyDescent="0.2">
      <c r="A672" s="2">
        <v>9</v>
      </c>
      <c r="B672" s="1" t="s">
        <v>121</v>
      </c>
      <c r="C672" s="4">
        <v>3</v>
      </c>
      <c r="D672" s="8">
        <v>2.56</v>
      </c>
      <c r="E672" s="4">
        <v>3</v>
      </c>
      <c r="F672" s="8">
        <v>3.16</v>
      </c>
      <c r="G672" s="4">
        <v>0</v>
      </c>
      <c r="H672" s="8">
        <v>0</v>
      </c>
      <c r="I672" s="4">
        <v>0</v>
      </c>
    </row>
    <row r="673" spans="1:9" x14ac:dyDescent="0.2">
      <c r="A673" s="2">
        <v>9</v>
      </c>
      <c r="B673" s="1" t="s">
        <v>122</v>
      </c>
      <c r="C673" s="4">
        <v>3</v>
      </c>
      <c r="D673" s="8">
        <v>2.56</v>
      </c>
      <c r="E673" s="4">
        <v>3</v>
      </c>
      <c r="F673" s="8">
        <v>3.16</v>
      </c>
      <c r="G673" s="4">
        <v>0</v>
      </c>
      <c r="H673" s="8">
        <v>0</v>
      </c>
      <c r="I673" s="4">
        <v>0</v>
      </c>
    </row>
    <row r="674" spans="1:9" x14ac:dyDescent="0.2">
      <c r="A674" s="2">
        <v>20</v>
      </c>
      <c r="B674" s="1" t="s">
        <v>135</v>
      </c>
      <c r="C674" s="4">
        <v>2</v>
      </c>
      <c r="D674" s="8">
        <v>1.71</v>
      </c>
      <c r="E674" s="4">
        <v>2</v>
      </c>
      <c r="F674" s="8">
        <v>2.11</v>
      </c>
      <c r="G674" s="4">
        <v>0</v>
      </c>
      <c r="H674" s="8">
        <v>0</v>
      </c>
      <c r="I674" s="4">
        <v>0</v>
      </c>
    </row>
    <row r="675" spans="1:9" x14ac:dyDescent="0.2">
      <c r="A675" s="2">
        <v>20</v>
      </c>
      <c r="B675" s="1" t="s">
        <v>136</v>
      </c>
      <c r="C675" s="4">
        <v>2</v>
      </c>
      <c r="D675" s="8">
        <v>1.71</v>
      </c>
      <c r="E675" s="4">
        <v>2</v>
      </c>
      <c r="F675" s="8">
        <v>2.11</v>
      </c>
      <c r="G675" s="4">
        <v>0</v>
      </c>
      <c r="H675" s="8">
        <v>0</v>
      </c>
      <c r="I675" s="4">
        <v>0</v>
      </c>
    </row>
    <row r="676" spans="1:9" x14ac:dyDescent="0.2">
      <c r="A676" s="2">
        <v>20</v>
      </c>
      <c r="B676" s="1" t="s">
        <v>107</v>
      </c>
      <c r="C676" s="4">
        <v>2</v>
      </c>
      <c r="D676" s="8">
        <v>1.71</v>
      </c>
      <c r="E676" s="4">
        <v>2</v>
      </c>
      <c r="F676" s="8">
        <v>2.11</v>
      </c>
      <c r="G676" s="4">
        <v>0</v>
      </c>
      <c r="H676" s="8">
        <v>0</v>
      </c>
      <c r="I676" s="4">
        <v>0</v>
      </c>
    </row>
    <row r="677" spans="1:9" x14ac:dyDescent="0.2">
      <c r="A677" s="2">
        <v>20</v>
      </c>
      <c r="B677" s="1" t="s">
        <v>114</v>
      </c>
      <c r="C677" s="4">
        <v>2</v>
      </c>
      <c r="D677" s="8">
        <v>1.71</v>
      </c>
      <c r="E677" s="4">
        <v>2</v>
      </c>
      <c r="F677" s="8">
        <v>2.11</v>
      </c>
      <c r="G677" s="4">
        <v>0</v>
      </c>
      <c r="H677" s="8">
        <v>0</v>
      </c>
      <c r="I677" s="4">
        <v>0</v>
      </c>
    </row>
    <row r="678" spans="1:9" x14ac:dyDescent="0.2">
      <c r="A678" s="2">
        <v>20</v>
      </c>
      <c r="B678" s="1" t="s">
        <v>183</v>
      </c>
      <c r="C678" s="4">
        <v>2</v>
      </c>
      <c r="D678" s="8">
        <v>1.71</v>
      </c>
      <c r="E678" s="4">
        <v>2</v>
      </c>
      <c r="F678" s="8">
        <v>2.11</v>
      </c>
      <c r="G678" s="4">
        <v>0</v>
      </c>
      <c r="H678" s="8">
        <v>0</v>
      </c>
      <c r="I678" s="4">
        <v>0</v>
      </c>
    </row>
    <row r="679" spans="1:9" x14ac:dyDescent="0.2">
      <c r="A679" s="2">
        <v>20</v>
      </c>
      <c r="B679" s="1" t="s">
        <v>139</v>
      </c>
      <c r="C679" s="4">
        <v>2</v>
      </c>
      <c r="D679" s="8">
        <v>1.71</v>
      </c>
      <c r="E679" s="4">
        <v>2</v>
      </c>
      <c r="F679" s="8">
        <v>2.11</v>
      </c>
      <c r="G679" s="4">
        <v>0</v>
      </c>
      <c r="H679" s="8">
        <v>0</v>
      </c>
      <c r="I679" s="4">
        <v>0</v>
      </c>
    </row>
    <row r="680" spans="1:9" x14ac:dyDescent="0.2">
      <c r="A680" s="2">
        <v>20</v>
      </c>
      <c r="B680" s="1" t="s">
        <v>184</v>
      </c>
      <c r="C680" s="4">
        <v>2</v>
      </c>
      <c r="D680" s="8">
        <v>1.71</v>
      </c>
      <c r="E680" s="4">
        <v>1</v>
      </c>
      <c r="F680" s="8">
        <v>1.05</v>
      </c>
      <c r="G680" s="4">
        <v>1</v>
      </c>
      <c r="H680" s="8">
        <v>5.56</v>
      </c>
      <c r="I680" s="4">
        <v>0</v>
      </c>
    </row>
    <row r="681" spans="1:9" x14ac:dyDescent="0.2">
      <c r="A681" s="2">
        <v>20</v>
      </c>
      <c r="B681" s="1" t="s">
        <v>140</v>
      </c>
      <c r="C681" s="4">
        <v>2</v>
      </c>
      <c r="D681" s="8">
        <v>1.71</v>
      </c>
      <c r="E681" s="4">
        <v>0</v>
      </c>
      <c r="F681" s="8">
        <v>0</v>
      </c>
      <c r="G681" s="4">
        <v>1</v>
      </c>
      <c r="H681" s="8">
        <v>5.56</v>
      </c>
      <c r="I681" s="4">
        <v>0</v>
      </c>
    </row>
    <row r="682" spans="1:9" x14ac:dyDescent="0.2">
      <c r="A682" s="1"/>
      <c r="C682" s="4"/>
      <c r="D682" s="8"/>
      <c r="E682" s="4"/>
      <c r="F682" s="8"/>
      <c r="G682" s="4"/>
      <c r="H682" s="8"/>
      <c r="I682" s="4"/>
    </row>
    <row r="683" spans="1:9" x14ac:dyDescent="0.2">
      <c r="A683" s="1" t="s">
        <v>28</v>
      </c>
      <c r="C683" s="4"/>
      <c r="D683" s="8"/>
      <c r="E683" s="4"/>
      <c r="F683" s="8"/>
      <c r="G683" s="4"/>
      <c r="H683" s="8"/>
      <c r="I683" s="4"/>
    </row>
    <row r="684" spans="1:9" x14ac:dyDescent="0.2">
      <c r="A684" s="2">
        <v>1</v>
      </c>
      <c r="B684" s="1" t="s">
        <v>105</v>
      </c>
      <c r="C684" s="4">
        <v>16</v>
      </c>
      <c r="D684" s="8">
        <v>15.84</v>
      </c>
      <c r="E684" s="4">
        <v>8</v>
      </c>
      <c r="F684" s="8">
        <v>11.11</v>
      </c>
      <c r="G684" s="4">
        <v>8</v>
      </c>
      <c r="H684" s="8">
        <v>32</v>
      </c>
      <c r="I684" s="4">
        <v>0</v>
      </c>
    </row>
    <row r="685" spans="1:9" x14ac:dyDescent="0.2">
      <c r="A685" s="2">
        <v>2</v>
      </c>
      <c r="B685" s="1" t="s">
        <v>174</v>
      </c>
      <c r="C685" s="4">
        <v>6</v>
      </c>
      <c r="D685" s="8">
        <v>5.94</v>
      </c>
      <c r="E685" s="4">
        <v>6</v>
      </c>
      <c r="F685" s="8">
        <v>8.33</v>
      </c>
      <c r="G685" s="4">
        <v>0</v>
      </c>
      <c r="H685" s="8">
        <v>0</v>
      </c>
      <c r="I685" s="4">
        <v>0</v>
      </c>
    </row>
    <row r="686" spans="1:9" x14ac:dyDescent="0.2">
      <c r="A686" s="2">
        <v>3</v>
      </c>
      <c r="B686" s="1" t="s">
        <v>122</v>
      </c>
      <c r="C686" s="4">
        <v>5</v>
      </c>
      <c r="D686" s="8">
        <v>4.95</v>
      </c>
      <c r="E686" s="4">
        <v>5</v>
      </c>
      <c r="F686" s="8">
        <v>6.94</v>
      </c>
      <c r="G686" s="4">
        <v>0</v>
      </c>
      <c r="H686" s="8">
        <v>0</v>
      </c>
      <c r="I686" s="4">
        <v>0</v>
      </c>
    </row>
    <row r="687" spans="1:9" x14ac:dyDescent="0.2">
      <c r="A687" s="2">
        <v>4</v>
      </c>
      <c r="B687" s="1" t="s">
        <v>118</v>
      </c>
      <c r="C687" s="4">
        <v>4</v>
      </c>
      <c r="D687" s="8">
        <v>3.96</v>
      </c>
      <c r="E687" s="4">
        <v>4</v>
      </c>
      <c r="F687" s="8">
        <v>5.56</v>
      </c>
      <c r="G687" s="4">
        <v>0</v>
      </c>
      <c r="H687" s="8">
        <v>0</v>
      </c>
      <c r="I687" s="4">
        <v>0</v>
      </c>
    </row>
    <row r="688" spans="1:9" x14ac:dyDescent="0.2">
      <c r="A688" s="2">
        <v>4</v>
      </c>
      <c r="B688" s="1" t="s">
        <v>120</v>
      </c>
      <c r="C688" s="4">
        <v>4</v>
      </c>
      <c r="D688" s="8">
        <v>3.96</v>
      </c>
      <c r="E688" s="4">
        <v>4</v>
      </c>
      <c r="F688" s="8">
        <v>5.56</v>
      </c>
      <c r="G688" s="4">
        <v>0</v>
      </c>
      <c r="H688" s="8">
        <v>0</v>
      </c>
      <c r="I688" s="4">
        <v>0</v>
      </c>
    </row>
    <row r="689" spans="1:9" x14ac:dyDescent="0.2">
      <c r="A689" s="2">
        <v>6</v>
      </c>
      <c r="B689" s="1" t="s">
        <v>125</v>
      </c>
      <c r="C689" s="4">
        <v>3</v>
      </c>
      <c r="D689" s="8">
        <v>2.97</v>
      </c>
      <c r="E689" s="4">
        <v>3</v>
      </c>
      <c r="F689" s="8">
        <v>4.17</v>
      </c>
      <c r="G689" s="4">
        <v>0</v>
      </c>
      <c r="H689" s="8">
        <v>0</v>
      </c>
      <c r="I689" s="4">
        <v>0</v>
      </c>
    </row>
    <row r="690" spans="1:9" x14ac:dyDescent="0.2">
      <c r="A690" s="2">
        <v>6</v>
      </c>
      <c r="B690" s="1" t="s">
        <v>169</v>
      </c>
      <c r="C690" s="4">
        <v>3</v>
      </c>
      <c r="D690" s="8">
        <v>2.97</v>
      </c>
      <c r="E690" s="4">
        <v>3</v>
      </c>
      <c r="F690" s="8">
        <v>4.17</v>
      </c>
      <c r="G690" s="4">
        <v>0</v>
      </c>
      <c r="H690" s="8">
        <v>0</v>
      </c>
      <c r="I690" s="4">
        <v>0</v>
      </c>
    </row>
    <row r="691" spans="1:9" x14ac:dyDescent="0.2">
      <c r="A691" s="2">
        <v>6</v>
      </c>
      <c r="B691" s="1" t="s">
        <v>111</v>
      </c>
      <c r="C691" s="4">
        <v>3</v>
      </c>
      <c r="D691" s="8">
        <v>2.97</v>
      </c>
      <c r="E691" s="4">
        <v>3</v>
      </c>
      <c r="F691" s="8">
        <v>4.17</v>
      </c>
      <c r="G691" s="4">
        <v>0</v>
      </c>
      <c r="H691" s="8">
        <v>0</v>
      </c>
      <c r="I691" s="4">
        <v>0</v>
      </c>
    </row>
    <row r="692" spans="1:9" x14ac:dyDescent="0.2">
      <c r="A692" s="2">
        <v>6</v>
      </c>
      <c r="B692" s="1" t="s">
        <v>114</v>
      </c>
      <c r="C692" s="4">
        <v>3</v>
      </c>
      <c r="D692" s="8">
        <v>2.97</v>
      </c>
      <c r="E692" s="4">
        <v>2</v>
      </c>
      <c r="F692" s="8">
        <v>2.78</v>
      </c>
      <c r="G692" s="4">
        <v>1</v>
      </c>
      <c r="H692" s="8">
        <v>4</v>
      </c>
      <c r="I692" s="4">
        <v>0</v>
      </c>
    </row>
    <row r="693" spans="1:9" x14ac:dyDescent="0.2">
      <c r="A693" s="2">
        <v>6</v>
      </c>
      <c r="B693" s="1" t="s">
        <v>119</v>
      </c>
      <c r="C693" s="4">
        <v>3</v>
      </c>
      <c r="D693" s="8">
        <v>2.97</v>
      </c>
      <c r="E693" s="4">
        <v>3</v>
      </c>
      <c r="F693" s="8">
        <v>4.17</v>
      </c>
      <c r="G693" s="4">
        <v>0</v>
      </c>
      <c r="H693" s="8">
        <v>0</v>
      </c>
      <c r="I693" s="4">
        <v>0</v>
      </c>
    </row>
    <row r="694" spans="1:9" x14ac:dyDescent="0.2">
      <c r="A694" s="2">
        <v>11</v>
      </c>
      <c r="B694" s="1" t="s">
        <v>160</v>
      </c>
      <c r="C694" s="4">
        <v>2</v>
      </c>
      <c r="D694" s="8">
        <v>1.98</v>
      </c>
      <c r="E694" s="4">
        <v>1</v>
      </c>
      <c r="F694" s="8">
        <v>1.39</v>
      </c>
      <c r="G694" s="4">
        <v>1</v>
      </c>
      <c r="H694" s="8">
        <v>4</v>
      </c>
      <c r="I694" s="4">
        <v>0</v>
      </c>
    </row>
    <row r="695" spans="1:9" x14ac:dyDescent="0.2">
      <c r="A695" s="2">
        <v>11</v>
      </c>
      <c r="B695" s="1" t="s">
        <v>185</v>
      </c>
      <c r="C695" s="4">
        <v>2</v>
      </c>
      <c r="D695" s="8">
        <v>1.98</v>
      </c>
      <c r="E695" s="4">
        <v>0</v>
      </c>
      <c r="F695" s="8">
        <v>0</v>
      </c>
      <c r="G695" s="4">
        <v>2</v>
      </c>
      <c r="H695" s="8">
        <v>8</v>
      </c>
      <c r="I695" s="4">
        <v>0</v>
      </c>
    </row>
    <row r="696" spans="1:9" x14ac:dyDescent="0.2">
      <c r="A696" s="2">
        <v>11</v>
      </c>
      <c r="B696" s="1" t="s">
        <v>186</v>
      </c>
      <c r="C696" s="4">
        <v>2</v>
      </c>
      <c r="D696" s="8">
        <v>1.98</v>
      </c>
      <c r="E696" s="4">
        <v>1</v>
      </c>
      <c r="F696" s="8">
        <v>1.39</v>
      </c>
      <c r="G696" s="4">
        <v>1</v>
      </c>
      <c r="H696" s="8">
        <v>4</v>
      </c>
      <c r="I696" s="4">
        <v>0</v>
      </c>
    </row>
    <row r="697" spans="1:9" x14ac:dyDescent="0.2">
      <c r="A697" s="2">
        <v>11</v>
      </c>
      <c r="B697" s="1" t="s">
        <v>151</v>
      </c>
      <c r="C697" s="4">
        <v>2</v>
      </c>
      <c r="D697" s="8">
        <v>1.98</v>
      </c>
      <c r="E697" s="4">
        <v>0</v>
      </c>
      <c r="F697" s="8">
        <v>0</v>
      </c>
      <c r="G697" s="4">
        <v>0</v>
      </c>
      <c r="H697" s="8">
        <v>0</v>
      </c>
      <c r="I697" s="4">
        <v>2</v>
      </c>
    </row>
    <row r="698" spans="1:9" x14ac:dyDescent="0.2">
      <c r="A698" s="2">
        <v>11</v>
      </c>
      <c r="B698" s="1" t="s">
        <v>135</v>
      </c>
      <c r="C698" s="4">
        <v>2</v>
      </c>
      <c r="D698" s="8">
        <v>1.98</v>
      </c>
      <c r="E698" s="4">
        <v>2</v>
      </c>
      <c r="F698" s="8">
        <v>2.78</v>
      </c>
      <c r="G698" s="4">
        <v>0</v>
      </c>
      <c r="H698" s="8">
        <v>0</v>
      </c>
      <c r="I698" s="4">
        <v>0</v>
      </c>
    </row>
    <row r="699" spans="1:9" x14ac:dyDescent="0.2">
      <c r="A699" s="2">
        <v>11</v>
      </c>
      <c r="B699" s="1" t="s">
        <v>107</v>
      </c>
      <c r="C699" s="4">
        <v>2</v>
      </c>
      <c r="D699" s="8">
        <v>1.98</v>
      </c>
      <c r="E699" s="4">
        <v>2</v>
      </c>
      <c r="F699" s="8">
        <v>2.78</v>
      </c>
      <c r="G699" s="4">
        <v>0</v>
      </c>
      <c r="H699" s="8">
        <v>0</v>
      </c>
      <c r="I699" s="4">
        <v>0</v>
      </c>
    </row>
    <row r="700" spans="1:9" x14ac:dyDescent="0.2">
      <c r="A700" s="2">
        <v>11</v>
      </c>
      <c r="B700" s="1" t="s">
        <v>108</v>
      </c>
      <c r="C700" s="4">
        <v>2</v>
      </c>
      <c r="D700" s="8">
        <v>1.98</v>
      </c>
      <c r="E700" s="4">
        <v>2</v>
      </c>
      <c r="F700" s="8">
        <v>2.78</v>
      </c>
      <c r="G700" s="4">
        <v>0</v>
      </c>
      <c r="H700" s="8">
        <v>0</v>
      </c>
      <c r="I700" s="4">
        <v>0</v>
      </c>
    </row>
    <row r="701" spans="1:9" x14ac:dyDescent="0.2">
      <c r="A701" s="2">
        <v>11</v>
      </c>
      <c r="B701" s="1" t="s">
        <v>130</v>
      </c>
      <c r="C701" s="4">
        <v>2</v>
      </c>
      <c r="D701" s="8">
        <v>1.98</v>
      </c>
      <c r="E701" s="4">
        <v>2</v>
      </c>
      <c r="F701" s="8">
        <v>2.78</v>
      </c>
      <c r="G701" s="4">
        <v>0</v>
      </c>
      <c r="H701" s="8">
        <v>0</v>
      </c>
      <c r="I701" s="4">
        <v>0</v>
      </c>
    </row>
    <row r="702" spans="1:9" x14ac:dyDescent="0.2">
      <c r="A702" s="2">
        <v>11</v>
      </c>
      <c r="B702" s="1" t="s">
        <v>187</v>
      </c>
      <c r="C702" s="4">
        <v>2</v>
      </c>
      <c r="D702" s="8">
        <v>1.98</v>
      </c>
      <c r="E702" s="4">
        <v>1</v>
      </c>
      <c r="F702" s="8">
        <v>1.39</v>
      </c>
      <c r="G702" s="4">
        <v>1</v>
      </c>
      <c r="H702" s="8">
        <v>4</v>
      </c>
      <c r="I702" s="4">
        <v>0</v>
      </c>
    </row>
    <row r="703" spans="1:9" x14ac:dyDescent="0.2">
      <c r="A703" s="2">
        <v>11</v>
      </c>
      <c r="B703" s="1" t="s">
        <v>166</v>
      </c>
      <c r="C703" s="4">
        <v>2</v>
      </c>
      <c r="D703" s="8">
        <v>1.98</v>
      </c>
      <c r="E703" s="4">
        <v>1</v>
      </c>
      <c r="F703" s="8">
        <v>1.39</v>
      </c>
      <c r="G703" s="4">
        <v>1</v>
      </c>
      <c r="H703" s="8">
        <v>4</v>
      </c>
      <c r="I703" s="4">
        <v>0</v>
      </c>
    </row>
    <row r="704" spans="1:9" x14ac:dyDescent="0.2">
      <c r="A704" s="2">
        <v>11</v>
      </c>
      <c r="B704" s="1" t="s">
        <v>115</v>
      </c>
      <c r="C704" s="4">
        <v>2</v>
      </c>
      <c r="D704" s="8">
        <v>1.98</v>
      </c>
      <c r="E704" s="4">
        <v>0</v>
      </c>
      <c r="F704" s="8">
        <v>0</v>
      </c>
      <c r="G704" s="4">
        <v>2</v>
      </c>
      <c r="H704" s="8">
        <v>8</v>
      </c>
      <c r="I704" s="4">
        <v>0</v>
      </c>
    </row>
    <row r="705" spans="1:9" x14ac:dyDescent="0.2">
      <c r="A705" s="2">
        <v>11</v>
      </c>
      <c r="B705" s="1" t="s">
        <v>176</v>
      </c>
      <c r="C705" s="4">
        <v>2</v>
      </c>
      <c r="D705" s="8">
        <v>1.98</v>
      </c>
      <c r="E705" s="4">
        <v>2</v>
      </c>
      <c r="F705" s="8">
        <v>2.78</v>
      </c>
      <c r="G705" s="4">
        <v>0</v>
      </c>
      <c r="H705" s="8">
        <v>0</v>
      </c>
      <c r="I705" s="4">
        <v>0</v>
      </c>
    </row>
    <row r="706" spans="1:9" x14ac:dyDescent="0.2">
      <c r="A706" s="1"/>
      <c r="C706" s="4"/>
      <c r="D706" s="8"/>
      <c r="E706" s="4"/>
      <c r="F706" s="8"/>
      <c r="G706" s="4"/>
      <c r="H706" s="8"/>
      <c r="I706" s="4"/>
    </row>
    <row r="707" spans="1:9" x14ac:dyDescent="0.2">
      <c r="A707" s="1" t="s">
        <v>29</v>
      </c>
      <c r="C707" s="4"/>
      <c r="D707" s="8"/>
      <c r="E707" s="4"/>
      <c r="F707" s="8"/>
      <c r="G707" s="4"/>
      <c r="H707" s="8"/>
      <c r="I707" s="4"/>
    </row>
    <row r="708" spans="1:9" x14ac:dyDescent="0.2">
      <c r="A708" s="2">
        <v>1</v>
      </c>
      <c r="B708" s="1" t="s">
        <v>105</v>
      </c>
      <c r="C708" s="4">
        <v>5</v>
      </c>
      <c r="D708" s="8">
        <v>21.74</v>
      </c>
      <c r="E708" s="4">
        <v>4</v>
      </c>
      <c r="F708" s="8">
        <v>23.53</v>
      </c>
      <c r="G708" s="4">
        <v>1</v>
      </c>
      <c r="H708" s="8">
        <v>33.33</v>
      </c>
      <c r="I708" s="4">
        <v>0</v>
      </c>
    </row>
    <row r="709" spans="1:9" x14ac:dyDescent="0.2">
      <c r="A709" s="2">
        <v>2</v>
      </c>
      <c r="B709" s="1" t="s">
        <v>135</v>
      </c>
      <c r="C709" s="4">
        <v>3</v>
      </c>
      <c r="D709" s="8">
        <v>13.04</v>
      </c>
      <c r="E709" s="4">
        <v>3</v>
      </c>
      <c r="F709" s="8">
        <v>17.649999999999999</v>
      </c>
      <c r="G709" s="4">
        <v>0</v>
      </c>
      <c r="H709" s="8">
        <v>0</v>
      </c>
      <c r="I709" s="4">
        <v>0</v>
      </c>
    </row>
    <row r="710" spans="1:9" x14ac:dyDescent="0.2">
      <c r="A710" s="2">
        <v>3</v>
      </c>
      <c r="B710" s="1" t="s">
        <v>118</v>
      </c>
      <c r="C710" s="4">
        <v>2</v>
      </c>
      <c r="D710" s="8">
        <v>8.6999999999999993</v>
      </c>
      <c r="E710" s="4">
        <v>2</v>
      </c>
      <c r="F710" s="8">
        <v>11.76</v>
      </c>
      <c r="G710" s="4">
        <v>0</v>
      </c>
      <c r="H710" s="8">
        <v>0</v>
      </c>
      <c r="I710" s="4">
        <v>0</v>
      </c>
    </row>
    <row r="711" spans="1:9" x14ac:dyDescent="0.2">
      <c r="A711" s="2">
        <v>4</v>
      </c>
      <c r="B711" s="1" t="s">
        <v>188</v>
      </c>
      <c r="C711" s="4">
        <v>1</v>
      </c>
      <c r="D711" s="8">
        <v>4.3499999999999996</v>
      </c>
      <c r="E711" s="4">
        <v>1</v>
      </c>
      <c r="F711" s="8">
        <v>5.88</v>
      </c>
      <c r="G711" s="4">
        <v>0</v>
      </c>
      <c r="H711" s="8">
        <v>0</v>
      </c>
      <c r="I711" s="4">
        <v>0</v>
      </c>
    </row>
    <row r="712" spans="1:9" x14ac:dyDescent="0.2">
      <c r="A712" s="2">
        <v>4</v>
      </c>
      <c r="B712" s="1" t="s">
        <v>189</v>
      </c>
      <c r="C712" s="4">
        <v>1</v>
      </c>
      <c r="D712" s="8">
        <v>4.3499999999999996</v>
      </c>
      <c r="E712" s="4">
        <v>0</v>
      </c>
      <c r="F712" s="8">
        <v>0</v>
      </c>
      <c r="G712" s="4">
        <v>1</v>
      </c>
      <c r="H712" s="8">
        <v>33.33</v>
      </c>
      <c r="I712" s="4">
        <v>0</v>
      </c>
    </row>
    <row r="713" spans="1:9" x14ac:dyDescent="0.2">
      <c r="A713" s="2">
        <v>4</v>
      </c>
      <c r="B713" s="1" t="s">
        <v>190</v>
      </c>
      <c r="C713" s="4">
        <v>1</v>
      </c>
      <c r="D713" s="8">
        <v>4.3499999999999996</v>
      </c>
      <c r="E713" s="4">
        <v>1</v>
      </c>
      <c r="F713" s="8">
        <v>5.88</v>
      </c>
      <c r="G713" s="4">
        <v>0</v>
      </c>
      <c r="H713" s="8">
        <v>0</v>
      </c>
      <c r="I713" s="4">
        <v>0</v>
      </c>
    </row>
    <row r="714" spans="1:9" x14ac:dyDescent="0.2">
      <c r="A714" s="2">
        <v>4</v>
      </c>
      <c r="B714" s="1" t="s">
        <v>191</v>
      </c>
      <c r="C714" s="4">
        <v>1</v>
      </c>
      <c r="D714" s="8">
        <v>4.3499999999999996</v>
      </c>
      <c r="E714" s="4">
        <v>0</v>
      </c>
      <c r="F714" s="8">
        <v>0</v>
      </c>
      <c r="G714" s="4">
        <v>0</v>
      </c>
      <c r="H714" s="8">
        <v>0</v>
      </c>
      <c r="I714" s="4">
        <v>0</v>
      </c>
    </row>
    <row r="715" spans="1:9" x14ac:dyDescent="0.2">
      <c r="A715" s="2">
        <v>4</v>
      </c>
      <c r="B715" s="1" t="s">
        <v>180</v>
      </c>
      <c r="C715" s="4">
        <v>1</v>
      </c>
      <c r="D715" s="8">
        <v>4.3499999999999996</v>
      </c>
      <c r="E715" s="4">
        <v>1</v>
      </c>
      <c r="F715" s="8">
        <v>5.88</v>
      </c>
      <c r="G715" s="4">
        <v>0</v>
      </c>
      <c r="H715" s="8">
        <v>0</v>
      </c>
      <c r="I715" s="4">
        <v>0</v>
      </c>
    </row>
    <row r="716" spans="1:9" x14ac:dyDescent="0.2">
      <c r="A716" s="2">
        <v>4</v>
      </c>
      <c r="B716" s="1" t="s">
        <v>107</v>
      </c>
      <c r="C716" s="4">
        <v>1</v>
      </c>
      <c r="D716" s="8">
        <v>4.3499999999999996</v>
      </c>
      <c r="E716" s="4">
        <v>1</v>
      </c>
      <c r="F716" s="8">
        <v>5.88</v>
      </c>
      <c r="G716" s="4">
        <v>0</v>
      </c>
      <c r="H716" s="8">
        <v>0</v>
      </c>
      <c r="I716" s="4">
        <v>0</v>
      </c>
    </row>
    <row r="717" spans="1:9" x14ac:dyDescent="0.2">
      <c r="A717" s="2">
        <v>4</v>
      </c>
      <c r="B717" s="1" t="s">
        <v>111</v>
      </c>
      <c r="C717" s="4">
        <v>1</v>
      </c>
      <c r="D717" s="8">
        <v>4.3499999999999996</v>
      </c>
      <c r="E717" s="4">
        <v>1</v>
      </c>
      <c r="F717" s="8">
        <v>5.88</v>
      </c>
      <c r="G717" s="4">
        <v>0</v>
      </c>
      <c r="H717" s="8">
        <v>0</v>
      </c>
      <c r="I717" s="4">
        <v>0</v>
      </c>
    </row>
    <row r="718" spans="1:9" x14ac:dyDescent="0.2">
      <c r="A718" s="2">
        <v>4</v>
      </c>
      <c r="B718" s="1" t="s">
        <v>126</v>
      </c>
      <c r="C718" s="4">
        <v>1</v>
      </c>
      <c r="D718" s="8">
        <v>4.3499999999999996</v>
      </c>
      <c r="E718" s="4">
        <v>1</v>
      </c>
      <c r="F718" s="8">
        <v>5.88</v>
      </c>
      <c r="G718" s="4">
        <v>0</v>
      </c>
      <c r="H718" s="8">
        <v>0</v>
      </c>
      <c r="I718" s="4">
        <v>0</v>
      </c>
    </row>
    <row r="719" spans="1:9" x14ac:dyDescent="0.2">
      <c r="A719" s="2">
        <v>4</v>
      </c>
      <c r="B719" s="1" t="s">
        <v>119</v>
      </c>
      <c r="C719" s="4">
        <v>1</v>
      </c>
      <c r="D719" s="8">
        <v>4.3499999999999996</v>
      </c>
      <c r="E719" s="4">
        <v>1</v>
      </c>
      <c r="F719" s="8">
        <v>5.88</v>
      </c>
      <c r="G719" s="4">
        <v>0</v>
      </c>
      <c r="H719" s="8">
        <v>0</v>
      </c>
      <c r="I719" s="4">
        <v>0</v>
      </c>
    </row>
    <row r="720" spans="1:9" x14ac:dyDescent="0.2">
      <c r="A720" s="2">
        <v>4</v>
      </c>
      <c r="B720" s="1" t="s">
        <v>192</v>
      </c>
      <c r="C720" s="4">
        <v>1</v>
      </c>
      <c r="D720" s="8">
        <v>4.3499999999999996</v>
      </c>
      <c r="E720" s="4">
        <v>0</v>
      </c>
      <c r="F720" s="8">
        <v>0</v>
      </c>
      <c r="G720" s="4">
        <v>1</v>
      </c>
      <c r="H720" s="8">
        <v>33.33</v>
      </c>
      <c r="I720" s="4">
        <v>0</v>
      </c>
    </row>
    <row r="721" spans="1:9" x14ac:dyDescent="0.2">
      <c r="A721" s="2">
        <v>4</v>
      </c>
      <c r="B721" s="1" t="s">
        <v>172</v>
      </c>
      <c r="C721" s="4">
        <v>1</v>
      </c>
      <c r="D721" s="8">
        <v>4.3499999999999996</v>
      </c>
      <c r="E721" s="4">
        <v>1</v>
      </c>
      <c r="F721" s="8">
        <v>5.88</v>
      </c>
      <c r="G721" s="4">
        <v>0</v>
      </c>
      <c r="H721" s="8">
        <v>0</v>
      </c>
      <c r="I721" s="4">
        <v>0</v>
      </c>
    </row>
    <row r="722" spans="1:9" x14ac:dyDescent="0.2">
      <c r="A722" s="2">
        <v>4</v>
      </c>
      <c r="B722" s="1" t="s">
        <v>193</v>
      </c>
      <c r="C722" s="4">
        <v>1</v>
      </c>
      <c r="D722" s="8">
        <v>4.3499999999999996</v>
      </c>
      <c r="E722" s="4">
        <v>0</v>
      </c>
      <c r="F722" s="8">
        <v>0</v>
      </c>
      <c r="G722" s="4">
        <v>0</v>
      </c>
      <c r="H722" s="8">
        <v>0</v>
      </c>
      <c r="I722" s="4">
        <v>0</v>
      </c>
    </row>
    <row r="723" spans="1:9" x14ac:dyDescent="0.2">
      <c r="A723" s="2">
        <v>4</v>
      </c>
      <c r="B723" s="1" t="s">
        <v>194</v>
      </c>
      <c r="C723" s="4">
        <v>1</v>
      </c>
      <c r="D723" s="8">
        <v>4.3499999999999996</v>
      </c>
      <c r="E723" s="4">
        <v>0</v>
      </c>
      <c r="F723" s="8">
        <v>0</v>
      </c>
      <c r="G723" s="4">
        <v>0</v>
      </c>
      <c r="H723" s="8">
        <v>0</v>
      </c>
      <c r="I723" s="4">
        <v>1</v>
      </c>
    </row>
    <row r="724" spans="1:9" x14ac:dyDescent="0.2">
      <c r="A724" s="1"/>
      <c r="C724" s="4"/>
      <c r="D724" s="8"/>
      <c r="E724" s="4"/>
      <c r="F724" s="8"/>
      <c r="G724" s="4"/>
      <c r="H724" s="8"/>
      <c r="I724" s="4"/>
    </row>
    <row r="725" spans="1:9" x14ac:dyDescent="0.2">
      <c r="A725" s="1" t="s">
        <v>30</v>
      </c>
      <c r="C725" s="4"/>
      <c r="D725" s="8"/>
      <c r="E725" s="4"/>
      <c r="F725" s="8"/>
      <c r="G725" s="4"/>
      <c r="H725" s="8"/>
      <c r="I725" s="4"/>
    </row>
    <row r="726" spans="1:9" x14ac:dyDescent="0.2">
      <c r="A726" s="2">
        <v>1</v>
      </c>
      <c r="B726" s="1" t="s">
        <v>172</v>
      </c>
      <c r="C726" s="4">
        <v>49</v>
      </c>
      <c r="D726" s="8">
        <v>7.56</v>
      </c>
      <c r="E726" s="4">
        <v>45</v>
      </c>
      <c r="F726" s="8">
        <v>8.81</v>
      </c>
      <c r="G726" s="4">
        <v>4</v>
      </c>
      <c r="H726" s="8">
        <v>3.13</v>
      </c>
      <c r="I726" s="4">
        <v>0</v>
      </c>
    </row>
    <row r="727" spans="1:9" x14ac:dyDescent="0.2">
      <c r="A727" s="2">
        <v>2</v>
      </c>
      <c r="B727" s="1" t="s">
        <v>120</v>
      </c>
      <c r="C727" s="4">
        <v>34</v>
      </c>
      <c r="D727" s="8">
        <v>5.25</v>
      </c>
      <c r="E727" s="4">
        <v>34</v>
      </c>
      <c r="F727" s="8">
        <v>6.65</v>
      </c>
      <c r="G727" s="4">
        <v>0</v>
      </c>
      <c r="H727" s="8">
        <v>0</v>
      </c>
      <c r="I727" s="4">
        <v>0</v>
      </c>
    </row>
    <row r="728" spans="1:9" x14ac:dyDescent="0.2">
      <c r="A728" s="2">
        <v>3</v>
      </c>
      <c r="B728" s="1" t="s">
        <v>118</v>
      </c>
      <c r="C728" s="4">
        <v>23</v>
      </c>
      <c r="D728" s="8">
        <v>3.55</v>
      </c>
      <c r="E728" s="4">
        <v>23</v>
      </c>
      <c r="F728" s="8">
        <v>4.5</v>
      </c>
      <c r="G728" s="4">
        <v>0</v>
      </c>
      <c r="H728" s="8">
        <v>0</v>
      </c>
      <c r="I728" s="4">
        <v>0</v>
      </c>
    </row>
    <row r="729" spans="1:9" x14ac:dyDescent="0.2">
      <c r="A729" s="2">
        <v>4</v>
      </c>
      <c r="B729" s="1" t="s">
        <v>111</v>
      </c>
      <c r="C729" s="4">
        <v>21</v>
      </c>
      <c r="D729" s="8">
        <v>3.24</v>
      </c>
      <c r="E729" s="4">
        <v>19</v>
      </c>
      <c r="F729" s="8">
        <v>3.72</v>
      </c>
      <c r="G729" s="4">
        <v>2</v>
      </c>
      <c r="H729" s="8">
        <v>1.56</v>
      </c>
      <c r="I729" s="4">
        <v>0</v>
      </c>
    </row>
    <row r="730" spans="1:9" x14ac:dyDescent="0.2">
      <c r="A730" s="2">
        <v>4</v>
      </c>
      <c r="B730" s="1" t="s">
        <v>119</v>
      </c>
      <c r="C730" s="4">
        <v>21</v>
      </c>
      <c r="D730" s="8">
        <v>3.24</v>
      </c>
      <c r="E730" s="4">
        <v>21</v>
      </c>
      <c r="F730" s="8">
        <v>4.1100000000000003</v>
      </c>
      <c r="G730" s="4">
        <v>0</v>
      </c>
      <c r="H730" s="8">
        <v>0</v>
      </c>
      <c r="I730" s="4">
        <v>0</v>
      </c>
    </row>
    <row r="731" spans="1:9" x14ac:dyDescent="0.2">
      <c r="A731" s="2">
        <v>6</v>
      </c>
      <c r="B731" s="1" t="s">
        <v>105</v>
      </c>
      <c r="C731" s="4">
        <v>17</v>
      </c>
      <c r="D731" s="8">
        <v>2.62</v>
      </c>
      <c r="E731" s="4">
        <v>10</v>
      </c>
      <c r="F731" s="8">
        <v>1.96</v>
      </c>
      <c r="G731" s="4">
        <v>7</v>
      </c>
      <c r="H731" s="8">
        <v>5.47</v>
      </c>
      <c r="I731" s="4">
        <v>0</v>
      </c>
    </row>
    <row r="732" spans="1:9" x14ac:dyDescent="0.2">
      <c r="A732" s="2">
        <v>6</v>
      </c>
      <c r="B732" s="1" t="s">
        <v>123</v>
      </c>
      <c r="C732" s="4">
        <v>17</v>
      </c>
      <c r="D732" s="8">
        <v>2.62</v>
      </c>
      <c r="E732" s="4">
        <v>16</v>
      </c>
      <c r="F732" s="8">
        <v>3.13</v>
      </c>
      <c r="G732" s="4">
        <v>1</v>
      </c>
      <c r="H732" s="8">
        <v>0.78</v>
      </c>
      <c r="I732" s="4">
        <v>0</v>
      </c>
    </row>
    <row r="733" spans="1:9" x14ac:dyDescent="0.2">
      <c r="A733" s="2">
        <v>8</v>
      </c>
      <c r="B733" s="1" t="s">
        <v>107</v>
      </c>
      <c r="C733" s="4">
        <v>16</v>
      </c>
      <c r="D733" s="8">
        <v>2.4700000000000002</v>
      </c>
      <c r="E733" s="4">
        <v>14</v>
      </c>
      <c r="F733" s="8">
        <v>2.74</v>
      </c>
      <c r="G733" s="4">
        <v>2</v>
      </c>
      <c r="H733" s="8">
        <v>1.56</v>
      </c>
      <c r="I733" s="4">
        <v>0</v>
      </c>
    </row>
    <row r="734" spans="1:9" x14ac:dyDescent="0.2">
      <c r="A734" s="2">
        <v>9</v>
      </c>
      <c r="B734" s="1" t="s">
        <v>110</v>
      </c>
      <c r="C734" s="4">
        <v>15</v>
      </c>
      <c r="D734" s="8">
        <v>2.31</v>
      </c>
      <c r="E734" s="4">
        <v>4</v>
      </c>
      <c r="F734" s="8">
        <v>0.78</v>
      </c>
      <c r="G734" s="4">
        <v>11</v>
      </c>
      <c r="H734" s="8">
        <v>8.59</v>
      </c>
      <c r="I734" s="4">
        <v>0</v>
      </c>
    </row>
    <row r="735" spans="1:9" x14ac:dyDescent="0.2">
      <c r="A735" s="2">
        <v>9</v>
      </c>
      <c r="B735" s="1" t="s">
        <v>117</v>
      </c>
      <c r="C735" s="4">
        <v>15</v>
      </c>
      <c r="D735" s="8">
        <v>2.31</v>
      </c>
      <c r="E735" s="4">
        <v>15</v>
      </c>
      <c r="F735" s="8">
        <v>2.94</v>
      </c>
      <c r="G735" s="4">
        <v>0</v>
      </c>
      <c r="H735" s="8">
        <v>0</v>
      </c>
      <c r="I735" s="4">
        <v>0</v>
      </c>
    </row>
    <row r="736" spans="1:9" x14ac:dyDescent="0.2">
      <c r="A736" s="2">
        <v>11</v>
      </c>
      <c r="B736" s="1" t="s">
        <v>174</v>
      </c>
      <c r="C736" s="4">
        <v>13</v>
      </c>
      <c r="D736" s="8">
        <v>2.0099999999999998</v>
      </c>
      <c r="E736" s="4">
        <v>11</v>
      </c>
      <c r="F736" s="8">
        <v>2.15</v>
      </c>
      <c r="G736" s="4">
        <v>2</v>
      </c>
      <c r="H736" s="8">
        <v>1.56</v>
      </c>
      <c r="I736" s="4">
        <v>0</v>
      </c>
    </row>
    <row r="737" spans="1:9" x14ac:dyDescent="0.2">
      <c r="A737" s="2">
        <v>12</v>
      </c>
      <c r="B737" s="1" t="s">
        <v>137</v>
      </c>
      <c r="C737" s="4">
        <v>12</v>
      </c>
      <c r="D737" s="8">
        <v>1.85</v>
      </c>
      <c r="E737" s="4">
        <v>12</v>
      </c>
      <c r="F737" s="8">
        <v>2.35</v>
      </c>
      <c r="G737" s="4">
        <v>0</v>
      </c>
      <c r="H737" s="8">
        <v>0</v>
      </c>
      <c r="I737" s="4">
        <v>0</v>
      </c>
    </row>
    <row r="738" spans="1:9" x14ac:dyDescent="0.2">
      <c r="A738" s="2">
        <v>12</v>
      </c>
      <c r="B738" s="1" t="s">
        <v>108</v>
      </c>
      <c r="C738" s="4">
        <v>12</v>
      </c>
      <c r="D738" s="8">
        <v>1.85</v>
      </c>
      <c r="E738" s="4">
        <v>11</v>
      </c>
      <c r="F738" s="8">
        <v>2.15</v>
      </c>
      <c r="G738" s="4">
        <v>1</v>
      </c>
      <c r="H738" s="8">
        <v>0.78</v>
      </c>
      <c r="I738" s="4">
        <v>0</v>
      </c>
    </row>
    <row r="739" spans="1:9" x14ac:dyDescent="0.2">
      <c r="A739" s="2">
        <v>12</v>
      </c>
      <c r="B739" s="1" t="s">
        <v>112</v>
      </c>
      <c r="C739" s="4">
        <v>12</v>
      </c>
      <c r="D739" s="8">
        <v>1.85</v>
      </c>
      <c r="E739" s="4">
        <v>8</v>
      </c>
      <c r="F739" s="8">
        <v>1.57</v>
      </c>
      <c r="G739" s="4">
        <v>4</v>
      </c>
      <c r="H739" s="8">
        <v>3.13</v>
      </c>
      <c r="I739" s="4">
        <v>0</v>
      </c>
    </row>
    <row r="740" spans="1:9" x14ac:dyDescent="0.2">
      <c r="A740" s="2">
        <v>15</v>
      </c>
      <c r="B740" s="1" t="s">
        <v>116</v>
      </c>
      <c r="C740" s="4">
        <v>11</v>
      </c>
      <c r="D740" s="8">
        <v>1.7</v>
      </c>
      <c r="E740" s="4">
        <v>11</v>
      </c>
      <c r="F740" s="8">
        <v>2.15</v>
      </c>
      <c r="G740" s="4">
        <v>0</v>
      </c>
      <c r="H740" s="8">
        <v>0</v>
      </c>
      <c r="I740" s="4">
        <v>0</v>
      </c>
    </row>
    <row r="741" spans="1:9" x14ac:dyDescent="0.2">
      <c r="A741" s="2">
        <v>16</v>
      </c>
      <c r="B741" s="1" t="s">
        <v>175</v>
      </c>
      <c r="C741" s="4">
        <v>10</v>
      </c>
      <c r="D741" s="8">
        <v>1.54</v>
      </c>
      <c r="E741" s="4">
        <v>10</v>
      </c>
      <c r="F741" s="8">
        <v>1.96</v>
      </c>
      <c r="G741" s="4">
        <v>0</v>
      </c>
      <c r="H741" s="8">
        <v>0</v>
      </c>
      <c r="I741" s="4">
        <v>0</v>
      </c>
    </row>
    <row r="742" spans="1:9" x14ac:dyDescent="0.2">
      <c r="A742" s="2">
        <v>16</v>
      </c>
      <c r="B742" s="1" t="s">
        <v>109</v>
      </c>
      <c r="C742" s="4">
        <v>10</v>
      </c>
      <c r="D742" s="8">
        <v>1.54</v>
      </c>
      <c r="E742" s="4">
        <v>6</v>
      </c>
      <c r="F742" s="8">
        <v>1.17</v>
      </c>
      <c r="G742" s="4">
        <v>4</v>
      </c>
      <c r="H742" s="8">
        <v>3.13</v>
      </c>
      <c r="I742" s="4">
        <v>0</v>
      </c>
    </row>
    <row r="743" spans="1:9" x14ac:dyDescent="0.2">
      <c r="A743" s="2">
        <v>16</v>
      </c>
      <c r="B743" s="1" t="s">
        <v>115</v>
      </c>
      <c r="C743" s="4">
        <v>10</v>
      </c>
      <c r="D743" s="8">
        <v>1.54</v>
      </c>
      <c r="E743" s="4">
        <v>9</v>
      </c>
      <c r="F743" s="8">
        <v>1.76</v>
      </c>
      <c r="G743" s="4">
        <v>1</v>
      </c>
      <c r="H743" s="8">
        <v>0.78</v>
      </c>
      <c r="I743" s="4">
        <v>0</v>
      </c>
    </row>
    <row r="744" spans="1:9" x14ac:dyDescent="0.2">
      <c r="A744" s="2">
        <v>19</v>
      </c>
      <c r="B744" s="1" t="s">
        <v>125</v>
      </c>
      <c r="C744" s="4">
        <v>9</v>
      </c>
      <c r="D744" s="8">
        <v>1.39</v>
      </c>
      <c r="E744" s="4">
        <v>6</v>
      </c>
      <c r="F744" s="8">
        <v>1.17</v>
      </c>
      <c r="G744" s="4">
        <v>3</v>
      </c>
      <c r="H744" s="8">
        <v>2.34</v>
      </c>
      <c r="I744" s="4">
        <v>0</v>
      </c>
    </row>
    <row r="745" spans="1:9" x14ac:dyDescent="0.2">
      <c r="A745" s="2">
        <v>19</v>
      </c>
      <c r="B745" s="1" t="s">
        <v>106</v>
      </c>
      <c r="C745" s="4">
        <v>9</v>
      </c>
      <c r="D745" s="8">
        <v>1.39</v>
      </c>
      <c r="E745" s="4">
        <v>7</v>
      </c>
      <c r="F745" s="8">
        <v>1.37</v>
      </c>
      <c r="G745" s="4">
        <v>2</v>
      </c>
      <c r="H745" s="8">
        <v>1.56</v>
      </c>
      <c r="I745" s="4">
        <v>0</v>
      </c>
    </row>
    <row r="746" spans="1:9" x14ac:dyDescent="0.2">
      <c r="A746" s="2">
        <v>19</v>
      </c>
      <c r="B746" s="1" t="s">
        <v>136</v>
      </c>
      <c r="C746" s="4">
        <v>9</v>
      </c>
      <c r="D746" s="8">
        <v>1.39</v>
      </c>
      <c r="E746" s="4">
        <v>7</v>
      </c>
      <c r="F746" s="8">
        <v>1.37</v>
      </c>
      <c r="G746" s="4">
        <v>2</v>
      </c>
      <c r="H746" s="8">
        <v>1.56</v>
      </c>
      <c r="I746" s="4">
        <v>0</v>
      </c>
    </row>
    <row r="747" spans="1:9" x14ac:dyDescent="0.2">
      <c r="A747" s="2">
        <v>19</v>
      </c>
      <c r="B747" s="1" t="s">
        <v>130</v>
      </c>
      <c r="C747" s="4">
        <v>9</v>
      </c>
      <c r="D747" s="8">
        <v>1.39</v>
      </c>
      <c r="E747" s="4">
        <v>8</v>
      </c>
      <c r="F747" s="8">
        <v>1.57</v>
      </c>
      <c r="G747" s="4">
        <v>1</v>
      </c>
      <c r="H747" s="8">
        <v>0.78</v>
      </c>
      <c r="I747" s="4">
        <v>0</v>
      </c>
    </row>
    <row r="748" spans="1:9" x14ac:dyDescent="0.2">
      <c r="A748" s="2">
        <v>19</v>
      </c>
      <c r="B748" s="1" t="s">
        <v>124</v>
      </c>
      <c r="C748" s="4">
        <v>9</v>
      </c>
      <c r="D748" s="8">
        <v>1.39</v>
      </c>
      <c r="E748" s="4">
        <v>9</v>
      </c>
      <c r="F748" s="8">
        <v>1.76</v>
      </c>
      <c r="G748" s="4">
        <v>0</v>
      </c>
      <c r="H748" s="8">
        <v>0</v>
      </c>
      <c r="I748" s="4">
        <v>0</v>
      </c>
    </row>
    <row r="749" spans="1:9" x14ac:dyDescent="0.2">
      <c r="A749" s="1"/>
      <c r="C749" s="4"/>
      <c r="D749" s="8"/>
      <c r="E749" s="4"/>
      <c r="F749" s="8"/>
      <c r="G749" s="4"/>
      <c r="H749" s="8"/>
      <c r="I74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3792-FF24-4B1A-93FA-97966D20D78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196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2</v>
      </c>
      <c r="D5" s="8">
        <v>0.01</v>
      </c>
      <c r="E5" s="12">
        <v>0</v>
      </c>
      <c r="F5" s="8">
        <v>0</v>
      </c>
      <c r="G5" s="12">
        <v>2</v>
      </c>
      <c r="H5" s="8">
        <v>0.02</v>
      </c>
      <c r="I5" s="12">
        <v>0</v>
      </c>
    </row>
    <row r="6" spans="2:9" ht="15" customHeight="1" x14ac:dyDescent="0.2">
      <c r="B6" t="s">
        <v>32</v>
      </c>
      <c r="C6" s="12">
        <v>3590</v>
      </c>
      <c r="D6" s="8">
        <v>12.83</v>
      </c>
      <c r="E6" s="12">
        <v>1855</v>
      </c>
      <c r="F6" s="8">
        <v>10.06</v>
      </c>
      <c r="G6" s="12">
        <v>1735</v>
      </c>
      <c r="H6" s="8">
        <v>18.899999999999999</v>
      </c>
      <c r="I6" s="12">
        <v>0</v>
      </c>
    </row>
    <row r="7" spans="2:9" ht="15" customHeight="1" x14ac:dyDescent="0.2">
      <c r="B7" t="s">
        <v>33</v>
      </c>
      <c r="C7" s="12">
        <v>2386</v>
      </c>
      <c r="D7" s="8">
        <v>8.52</v>
      </c>
      <c r="E7" s="12">
        <v>1211</v>
      </c>
      <c r="F7" s="8">
        <v>6.56</v>
      </c>
      <c r="G7" s="12">
        <v>1174</v>
      </c>
      <c r="H7" s="8">
        <v>12.79</v>
      </c>
      <c r="I7" s="12">
        <v>1</v>
      </c>
    </row>
    <row r="8" spans="2:9" ht="15" customHeight="1" x14ac:dyDescent="0.2">
      <c r="B8" t="s">
        <v>34</v>
      </c>
      <c r="C8" s="12">
        <v>54</v>
      </c>
      <c r="D8" s="8">
        <v>0.19</v>
      </c>
      <c r="E8" s="12">
        <v>2</v>
      </c>
      <c r="F8" s="8">
        <v>0.01</v>
      </c>
      <c r="G8" s="12">
        <v>40</v>
      </c>
      <c r="H8" s="8">
        <v>0.44</v>
      </c>
      <c r="I8" s="12">
        <v>0</v>
      </c>
    </row>
    <row r="9" spans="2:9" ht="15" customHeight="1" x14ac:dyDescent="0.2">
      <c r="B9" t="s">
        <v>35</v>
      </c>
      <c r="C9" s="12">
        <v>155</v>
      </c>
      <c r="D9" s="8">
        <v>0.55000000000000004</v>
      </c>
      <c r="E9" s="12">
        <v>18</v>
      </c>
      <c r="F9" s="8">
        <v>0.1</v>
      </c>
      <c r="G9" s="12">
        <v>137</v>
      </c>
      <c r="H9" s="8">
        <v>1.49</v>
      </c>
      <c r="I9" s="12">
        <v>0</v>
      </c>
    </row>
    <row r="10" spans="2:9" ht="15" customHeight="1" x14ac:dyDescent="0.2">
      <c r="B10" t="s">
        <v>36</v>
      </c>
      <c r="C10" s="12">
        <v>226</v>
      </c>
      <c r="D10" s="8">
        <v>0.81</v>
      </c>
      <c r="E10" s="12">
        <v>39</v>
      </c>
      <c r="F10" s="8">
        <v>0.21</v>
      </c>
      <c r="G10" s="12">
        <v>179</v>
      </c>
      <c r="H10" s="8">
        <v>1.95</v>
      </c>
      <c r="I10" s="12">
        <v>4</v>
      </c>
    </row>
    <row r="11" spans="2:9" ht="15" customHeight="1" x14ac:dyDescent="0.2">
      <c r="B11" t="s">
        <v>37</v>
      </c>
      <c r="C11" s="12">
        <v>7311</v>
      </c>
      <c r="D11" s="8">
        <v>26.12</v>
      </c>
      <c r="E11" s="12">
        <v>4876</v>
      </c>
      <c r="F11" s="8">
        <v>26.43</v>
      </c>
      <c r="G11" s="12">
        <v>2419</v>
      </c>
      <c r="H11" s="8">
        <v>26.35</v>
      </c>
      <c r="I11" s="12">
        <v>14</v>
      </c>
    </row>
    <row r="12" spans="2:9" ht="15" customHeight="1" x14ac:dyDescent="0.2">
      <c r="B12" t="s">
        <v>38</v>
      </c>
      <c r="C12" s="12">
        <v>217</v>
      </c>
      <c r="D12" s="8">
        <v>0.78</v>
      </c>
      <c r="E12" s="12">
        <v>71</v>
      </c>
      <c r="F12" s="8">
        <v>0.38</v>
      </c>
      <c r="G12" s="12">
        <v>146</v>
      </c>
      <c r="H12" s="8">
        <v>1.59</v>
      </c>
      <c r="I12" s="12">
        <v>0</v>
      </c>
    </row>
    <row r="13" spans="2:9" ht="15" customHeight="1" x14ac:dyDescent="0.2">
      <c r="B13" t="s">
        <v>39</v>
      </c>
      <c r="C13" s="12">
        <v>2418</v>
      </c>
      <c r="D13" s="8">
        <v>8.64</v>
      </c>
      <c r="E13" s="12">
        <v>1313</v>
      </c>
      <c r="F13" s="8">
        <v>7.12</v>
      </c>
      <c r="G13" s="12">
        <v>1097</v>
      </c>
      <c r="H13" s="8">
        <v>11.95</v>
      </c>
      <c r="I13" s="12">
        <v>8</v>
      </c>
    </row>
    <row r="14" spans="2:9" ht="15" customHeight="1" x14ac:dyDescent="0.2">
      <c r="B14" t="s">
        <v>40</v>
      </c>
      <c r="C14" s="12">
        <v>1211</v>
      </c>
      <c r="D14" s="8">
        <v>4.33</v>
      </c>
      <c r="E14" s="12">
        <v>729</v>
      </c>
      <c r="F14" s="8">
        <v>3.95</v>
      </c>
      <c r="G14" s="12">
        <v>467</v>
      </c>
      <c r="H14" s="8">
        <v>5.09</v>
      </c>
      <c r="I14" s="12">
        <v>2</v>
      </c>
    </row>
    <row r="15" spans="2:9" ht="15" customHeight="1" x14ac:dyDescent="0.2">
      <c r="B15" t="s">
        <v>41</v>
      </c>
      <c r="C15" s="12">
        <v>3461</v>
      </c>
      <c r="D15" s="8">
        <v>12.37</v>
      </c>
      <c r="E15" s="12">
        <v>3105</v>
      </c>
      <c r="F15" s="8">
        <v>16.829999999999998</v>
      </c>
      <c r="G15" s="12">
        <v>341</v>
      </c>
      <c r="H15" s="8">
        <v>3.72</v>
      </c>
      <c r="I15" s="12">
        <v>1</v>
      </c>
    </row>
    <row r="16" spans="2:9" ht="15" customHeight="1" x14ac:dyDescent="0.2">
      <c r="B16" t="s">
        <v>42</v>
      </c>
      <c r="C16" s="12">
        <v>3369</v>
      </c>
      <c r="D16" s="8">
        <v>12.04</v>
      </c>
      <c r="E16" s="12">
        <v>2890</v>
      </c>
      <c r="F16" s="8">
        <v>15.67</v>
      </c>
      <c r="G16" s="12">
        <v>453</v>
      </c>
      <c r="H16" s="8">
        <v>4.9400000000000004</v>
      </c>
      <c r="I16" s="12">
        <v>7</v>
      </c>
    </row>
    <row r="17" spans="2:9" ht="15" customHeight="1" x14ac:dyDescent="0.2">
      <c r="B17" t="s">
        <v>43</v>
      </c>
      <c r="C17" s="12">
        <v>1064</v>
      </c>
      <c r="D17" s="8">
        <v>3.8</v>
      </c>
      <c r="E17" s="12">
        <v>776</v>
      </c>
      <c r="F17" s="8">
        <v>4.21</v>
      </c>
      <c r="G17" s="12">
        <v>164</v>
      </c>
      <c r="H17" s="8">
        <v>1.79</v>
      </c>
      <c r="I17" s="12">
        <v>3</v>
      </c>
    </row>
    <row r="18" spans="2:9" ht="15" customHeight="1" x14ac:dyDescent="0.2">
      <c r="B18" t="s">
        <v>44</v>
      </c>
      <c r="C18" s="12">
        <v>1440</v>
      </c>
      <c r="D18" s="8">
        <v>5.14</v>
      </c>
      <c r="E18" s="12">
        <v>971</v>
      </c>
      <c r="F18" s="8">
        <v>5.26</v>
      </c>
      <c r="G18" s="12">
        <v>397</v>
      </c>
      <c r="H18" s="8">
        <v>4.33</v>
      </c>
      <c r="I18" s="12">
        <v>3</v>
      </c>
    </row>
    <row r="19" spans="2:9" ht="15" customHeight="1" x14ac:dyDescent="0.2">
      <c r="B19" t="s">
        <v>45</v>
      </c>
      <c r="C19" s="12">
        <v>1086</v>
      </c>
      <c r="D19" s="8">
        <v>3.88</v>
      </c>
      <c r="E19" s="12">
        <v>592</v>
      </c>
      <c r="F19" s="8">
        <v>3.21</v>
      </c>
      <c r="G19" s="12">
        <v>428</v>
      </c>
      <c r="H19" s="8">
        <v>4.66</v>
      </c>
      <c r="I19" s="12">
        <v>15</v>
      </c>
    </row>
    <row r="20" spans="2:9" ht="15" customHeight="1" x14ac:dyDescent="0.2">
      <c r="B20" s="9" t="s">
        <v>198</v>
      </c>
      <c r="C20" s="12">
        <f>SUM(LTBL_30000[総数／事業所数])</f>
        <v>27990</v>
      </c>
      <c r="E20" s="12">
        <f>SUBTOTAL(109,LTBL_30000[個人／事業所数])</f>
        <v>18448</v>
      </c>
      <c r="G20" s="12">
        <f>SUBTOTAL(109,LTBL_30000[法人／事業所数])</f>
        <v>9179</v>
      </c>
      <c r="I20" s="12">
        <f>SUBTOTAL(109,LTBL_30000[法人以外の団体／事業所数])</f>
        <v>58</v>
      </c>
    </row>
    <row r="21" spans="2:9" ht="15" customHeight="1" x14ac:dyDescent="0.2">
      <c r="E21" s="11">
        <f>LTBL_30000[[#Totals],[個人／事業所数]]/LTBL_30000[[#Totals],[総数／事業所数]]</f>
        <v>0.65909253304751692</v>
      </c>
      <c r="G21" s="11">
        <f>LTBL_30000[[#Totals],[法人／事業所数]]/LTBL_30000[[#Totals],[総数／事業所数]]</f>
        <v>0.32793854948195783</v>
      </c>
      <c r="I21" s="11">
        <f>LTBL_30000[[#Totals],[法人以外の団体／事業所数]]/LTBL_30000[[#Totals],[総数／事業所数]]</f>
        <v>2.0721686316541622E-3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68</v>
      </c>
      <c r="C24" s="12">
        <v>2964</v>
      </c>
      <c r="D24" s="8">
        <v>10.59</v>
      </c>
      <c r="E24" s="12">
        <v>2769</v>
      </c>
      <c r="F24" s="8">
        <v>15.01</v>
      </c>
      <c r="G24" s="12">
        <v>195</v>
      </c>
      <c r="H24" s="8">
        <v>2.12</v>
      </c>
      <c r="I24" s="12">
        <v>0</v>
      </c>
    </row>
    <row r="25" spans="2:9" ht="15" customHeight="1" x14ac:dyDescent="0.2">
      <c r="B25" t="s">
        <v>69</v>
      </c>
      <c r="C25" s="12">
        <v>2711</v>
      </c>
      <c r="D25" s="8">
        <v>9.69</v>
      </c>
      <c r="E25" s="12">
        <v>2467</v>
      </c>
      <c r="F25" s="8">
        <v>13.37</v>
      </c>
      <c r="G25" s="12">
        <v>241</v>
      </c>
      <c r="H25" s="8">
        <v>2.63</v>
      </c>
      <c r="I25" s="12">
        <v>2</v>
      </c>
    </row>
    <row r="26" spans="2:9" ht="15" customHeight="1" x14ac:dyDescent="0.2">
      <c r="B26" t="s">
        <v>64</v>
      </c>
      <c r="C26" s="12">
        <v>2322</v>
      </c>
      <c r="D26" s="8">
        <v>8.3000000000000007</v>
      </c>
      <c r="E26" s="12">
        <v>1614</v>
      </c>
      <c r="F26" s="8">
        <v>8.75</v>
      </c>
      <c r="G26" s="12">
        <v>706</v>
      </c>
      <c r="H26" s="8">
        <v>7.69</v>
      </c>
      <c r="I26" s="12">
        <v>1</v>
      </c>
    </row>
    <row r="27" spans="2:9" ht="15" customHeight="1" x14ac:dyDescent="0.2">
      <c r="B27" t="s">
        <v>65</v>
      </c>
      <c r="C27" s="12">
        <v>1998</v>
      </c>
      <c r="D27" s="8">
        <v>7.14</v>
      </c>
      <c r="E27" s="12">
        <v>1196</v>
      </c>
      <c r="F27" s="8">
        <v>6.48</v>
      </c>
      <c r="G27" s="12">
        <v>796</v>
      </c>
      <c r="H27" s="8">
        <v>8.67</v>
      </c>
      <c r="I27" s="12">
        <v>6</v>
      </c>
    </row>
    <row r="28" spans="2:9" ht="15" customHeight="1" x14ac:dyDescent="0.2">
      <c r="B28" t="s">
        <v>54</v>
      </c>
      <c r="C28" s="12">
        <v>1743</v>
      </c>
      <c r="D28" s="8">
        <v>6.23</v>
      </c>
      <c r="E28" s="12">
        <v>766</v>
      </c>
      <c r="F28" s="8">
        <v>4.1500000000000004</v>
      </c>
      <c r="G28" s="12">
        <v>977</v>
      </c>
      <c r="H28" s="8">
        <v>10.64</v>
      </c>
      <c r="I28" s="12">
        <v>0</v>
      </c>
    </row>
    <row r="29" spans="2:9" ht="15" customHeight="1" x14ac:dyDescent="0.2">
      <c r="B29" t="s">
        <v>62</v>
      </c>
      <c r="C29" s="12">
        <v>1729</v>
      </c>
      <c r="D29" s="8">
        <v>6.18</v>
      </c>
      <c r="E29" s="12">
        <v>1443</v>
      </c>
      <c r="F29" s="8">
        <v>7.82</v>
      </c>
      <c r="G29" s="12">
        <v>273</v>
      </c>
      <c r="H29" s="8">
        <v>2.97</v>
      </c>
      <c r="I29" s="12">
        <v>12</v>
      </c>
    </row>
    <row r="30" spans="2:9" ht="15" customHeight="1" x14ac:dyDescent="0.2">
      <c r="B30" t="s">
        <v>70</v>
      </c>
      <c r="C30" s="12">
        <v>1064</v>
      </c>
      <c r="D30" s="8">
        <v>3.8</v>
      </c>
      <c r="E30" s="12">
        <v>776</v>
      </c>
      <c r="F30" s="8">
        <v>4.21</v>
      </c>
      <c r="G30" s="12">
        <v>164</v>
      </c>
      <c r="H30" s="8">
        <v>1.79</v>
      </c>
      <c r="I30" s="12">
        <v>3</v>
      </c>
    </row>
    <row r="31" spans="2:9" ht="15" customHeight="1" x14ac:dyDescent="0.2">
      <c r="B31" t="s">
        <v>71</v>
      </c>
      <c r="C31" s="12">
        <v>1029</v>
      </c>
      <c r="D31" s="8">
        <v>3.68</v>
      </c>
      <c r="E31" s="12">
        <v>967</v>
      </c>
      <c r="F31" s="8">
        <v>5.24</v>
      </c>
      <c r="G31" s="12">
        <v>62</v>
      </c>
      <c r="H31" s="8">
        <v>0.68</v>
      </c>
      <c r="I31" s="12">
        <v>0</v>
      </c>
    </row>
    <row r="32" spans="2:9" ht="15" customHeight="1" x14ac:dyDescent="0.2">
      <c r="B32" t="s">
        <v>55</v>
      </c>
      <c r="C32" s="12">
        <v>1012</v>
      </c>
      <c r="D32" s="8">
        <v>3.62</v>
      </c>
      <c r="E32" s="12">
        <v>691</v>
      </c>
      <c r="F32" s="8">
        <v>3.75</v>
      </c>
      <c r="G32" s="12">
        <v>321</v>
      </c>
      <c r="H32" s="8">
        <v>3.5</v>
      </c>
      <c r="I32" s="12">
        <v>0</v>
      </c>
    </row>
    <row r="33" spans="2:9" ht="15" customHeight="1" x14ac:dyDescent="0.2">
      <c r="B33" t="s">
        <v>63</v>
      </c>
      <c r="C33" s="12">
        <v>983</v>
      </c>
      <c r="D33" s="8">
        <v>3.51</v>
      </c>
      <c r="E33" s="12">
        <v>773</v>
      </c>
      <c r="F33" s="8">
        <v>4.1900000000000004</v>
      </c>
      <c r="G33" s="12">
        <v>210</v>
      </c>
      <c r="H33" s="8">
        <v>2.29</v>
      </c>
      <c r="I33" s="12">
        <v>0</v>
      </c>
    </row>
    <row r="34" spans="2:9" ht="15" customHeight="1" x14ac:dyDescent="0.2">
      <c r="B34" t="s">
        <v>56</v>
      </c>
      <c r="C34" s="12">
        <v>835</v>
      </c>
      <c r="D34" s="8">
        <v>2.98</v>
      </c>
      <c r="E34" s="12">
        <v>398</v>
      </c>
      <c r="F34" s="8">
        <v>2.16</v>
      </c>
      <c r="G34" s="12">
        <v>437</v>
      </c>
      <c r="H34" s="8">
        <v>4.76</v>
      </c>
      <c r="I34" s="12">
        <v>0</v>
      </c>
    </row>
    <row r="35" spans="2:9" ht="15" customHeight="1" x14ac:dyDescent="0.2">
      <c r="B35" t="s">
        <v>61</v>
      </c>
      <c r="C35" s="12">
        <v>699</v>
      </c>
      <c r="D35" s="8">
        <v>2.5</v>
      </c>
      <c r="E35" s="12">
        <v>485</v>
      </c>
      <c r="F35" s="8">
        <v>2.63</v>
      </c>
      <c r="G35" s="12">
        <v>214</v>
      </c>
      <c r="H35" s="8">
        <v>2.33</v>
      </c>
      <c r="I35" s="12">
        <v>0</v>
      </c>
    </row>
    <row r="36" spans="2:9" ht="15" customHeight="1" x14ac:dyDescent="0.2">
      <c r="B36" t="s">
        <v>66</v>
      </c>
      <c r="C36" s="12">
        <v>623</v>
      </c>
      <c r="D36" s="8">
        <v>2.23</v>
      </c>
      <c r="E36" s="12">
        <v>441</v>
      </c>
      <c r="F36" s="8">
        <v>2.39</v>
      </c>
      <c r="G36" s="12">
        <v>181</v>
      </c>
      <c r="H36" s="8">
        <v>1.97</v>
      </c>
      <c r="I36" s="12">
        <v>1</v>
      </c>
    </row>
    <row r="37" spans="2:9" ht="15" customHeight="1" x14ac:dyDescent="0.2">
      <c r="B37" t="s">
        <v>67</v>
      </c>
      <c r="C37" s="12">
        <v>559</v>
      </c>
      <c r="D37" s="8">
        <v>2</v>
      </c>
      <c r="E37" s="12">
        <v>282</v>
      </c>
      <c r="F37" s="8">
        <v>1.53</v>
      </c>
      <c r="G37" s="12">
        <v>263</v>
      </c>
      <c r="H37" s="8">
        <v>2.87</v>
      </c>
      <c r="I37" s="12">
        <v>1</v>
      </c>
    </row>
    <row r="38" spans="2:9" ht="15" customHeight="1" x14ac:dyDescent="0.2">
      <c r="B38" t="s">
        <v>73</v>
      </c>
      <c r="C38" s="12">
        <v>490</v>
      </c>
      <c r="D38" s="8">
        <v>1.75</v>
      </c>
      <c r="E38" s="12">
        <v>428</v>
      </c>
      <c r="F38" s="8">
        <v>2.3199999999999998</v>
      </c>
      <c r="G38" s="12">
        <v>62</v>
      </c>
      <c r="H38" s="8">
        <v>0.68</v>
      </c>
      <c r="I38" s="12">
        <v>0</v>
      </c>
    </row>
    <row r="39" spans="2:9" ht="15" customHeight="1" x14ac:dyDescent="0.2">
      <c r="B39" t="s">
        <v>72</v>
      </c>
      <c r="C39" s="12">
        <v>411</v>
      </c>
      <c r="D39" s="8">
        <v>1.47</v>
      </c>
      <c r="E39" s="12">
        <v>4</v>
      </c>
      <c r="F39" s="8">
        <v>0.02</v>
      </c>
      <c r="G39" s="12">
        <v>335</v>
      </c>
      <c r="H39" s="8">
        <v>3.65</v>
      </c>
      <c r="I39" s="12">
        <v>3</v>
      </c>
    </row>
    <row r="40" spans="2:9" ht="15" customHeight="1" x14ac:dyDescent="0.2">
      <c r="B40" t="s">
        <v>58</v>
      </c>
      <c r="C40" s="12">
        <v>386</v>
      </c>
      <c r="D40" s="8">
        <v>1.38</v>
      </c>
      <c r="E40" s="12">
        <v>236</v>
      </c>
      <c r="F40" s="8">
        <v>1.28</v>
      </c>
      <c r="G40" s="12">
        <v>150</v>
      </c>
      <c r="H40" s="8">
        <v>1.63</v>
      </c>
      <c r="I40" s="12">
        <v>0</v>
      </c>
    </row>
    <row r="41" spans="2:9" ht="15" customHeight="1" x14ac:dyDescent="0.2">
      <c r="B41" t="s">
        <v>57</v>
      </c>
      <c r="C41" s="12">
        <v>363</v>
      </c>
      <c r="D41" s="8">
        <v>1.3</v>
      </c>
      <c r="E41" s="12">
        <v>177</v>
      </c>
      <c r="F41" s="8">
        <v>0.96</v>
      </c>
      <c r="G41" s="12">
        <v>185</v>
      </c>
      <c r="H41" s="8">
        <v>2.02</v>
      </c>
      <c r="I41" s="12">
        <v>1</v>
      </c>
    </row>
    <row r="42" spans="2:9" ht="15" customHeight="1" x14ac:dyDescent="0.2">
      <c r="B42" t="s">
        <v>59</v>
      </c>
      <c r="C42" s="12">
        <v>357</v>
      </c>
      <c r="D42" s="8">
        <v>1.28</v>
      </c>
      <c r="E42" s="12">
        <v>102</v>
      </c>
      <c r="F42" s="8">
        <v>0.55000000000000004</v>
      </c>
      <c r="G42" s="12">
        <v>255</v>
      </c>
      <c r="H42" s="8">
        <v>2.78</v>
      </c>
      <c r="I42" s="12">
        <v>0</v>
      </c>
    </row>
    <row r="43" spans="2:9" ht="15" customHeight="1" x14ac:dyDescent="0.2">
      <c r="B43" t="s">
        <v>60</v>
      </c>
      <c r="C43" s="12">
        <v>355</v>
      </c>
      <c r="D43" s="8">
        <v>1.27</v>
      </c>
      <c r="E43" s="12">
        <v>150</v>
      </c>
      <c r="F43" s="8">
        <v>0.81</v>
      </c>
      <c r="G43" s="12">
        <v>205</v>
      </c>
      <c r="H43" s="8">
        <v>2.23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120</v>
      </c>
      <c r="C47" s="12">
        <v>1443</v>
      </c>
      <c r="D47" s="8">
        <v>5.16</v>
      </c>
      <c r="E47" s="12">
        <v>1362</v>
      </c>
      <c r="F47" s="8">
        <v>7.38</v>
      </c>
      <c r="G47" s="12">
        <v>81</v>
      </c>
      <c r="H47" s="8">
        <v>0.88</v>
      </c>
      <c r="I47" s="12">
        <v>0</v>
      </c>
    </row>
    <row r="48" spans="2:9" ht="15" customHeight="1" x14ac:dyDescent="0.2">
      <c r="B48" t="s">
        <v>112</v>
      </c>
      <c r="C48" s="12">
        <v>1088</v>
      </c>
      <c r="D48" s="8">
        <v>3.89</v>
      </c>
      <c r="E48" s="12">
        <v>761</v>
      </c>
      <c r="F48" s="8">
        <v>4.13</v>
      </c>
      <c r="G48" s="12">
        <v>326</v>
      </c>
      <c r="H48" s="8">
        <v>3.55</v>
      </c>
      <c r="I48" s="12">
        <v>1</v>
      </c>
    </row>
    <row r="49" spans="2:9" ht="15" customHeight="1" x14ac:dyDescent="0.2">
      <c r="B49" t="s">
        <v>118</v>
      </c>
      <c r="C49" s="12">
        <v>826</v>
      </c>
      <c r="D49" s="8">
        <v>2.95</v>
      </c>
      <c r="E49" s="12">
        <v>786</v>
      </c>
      <c r="F49" s="8">
        <v>4.26</v>
      </c>
      <c r="G49" s="12">
        <v>40</v>
      </c>
      <c r="H49" s="8">
        <v>0.44</v>
      </c>
      <c r="I49" s="12">
        <v>0</v>
      </c>
    </row>
    <row r="50" spans="2:9" ht="15" customHeight="1" x14ac:dyDescent="0.2">
      <c r="B50" t="s">
        <v>119</v>
      </c>
      <c r="C50" s="12">
        <v>812</v>
      </c>
      <c r="D50" s="8">
        <v>2.9</v>
      </c>
      <c r="E50" s="12">
        <v>801</v>
      </c>
      <c r="F50" s="8">
        <v>4.34</v>
      </c>
      <c r="G50" s="12">
        <v>11</v>
      </c>
      <c r="H50" s="8">
        <v>0.12</v>
      </c>
      <c r="I50" s="12">
        <v>0</v>
      </c>
    </row>
    <row r="51" spans="2:9" ht="15" customHeight="1" x14ac:dyDescent="0.2">
      <c r="B51" t="s">
        <v>105</v>
      </c>
      <c r="C51" s="12">
        <v>797</v>
      </c>
      <c r="D51" s="8">
        <v>2.85</v>
      </c>
      <c r="E51" s="12">
        <v>309</v>
      </c>
      <c r="F51" s="8">
        <v>1.67</v>
      </c>
      <c r="G51" s="12">
        <v>488</v>
      </c>
      <c r="H51" s="8">
        <v>5.32</v>
      </c>
      <c r="I51" s="12">
        <v>0</v>
      </c>
    </row>
    <row r="52" spans="2:9" ht="15" customHeight="1" x14ac:dyDescent="0.2">
      <c r="B52" t="s">
        <v>123</v>
      </c>
      <c r="C52" s="12">
        <v>773</v>
      </c>
      <c r="D52" s="8">
        <v>2.76</v>
      </c>
      <c r="E52" s="12">
        <v>730</v>
      </c>
      <c r="F52" s="8">
        <v>3.96</v>
      </c>
      <c r="G52" s="12">
        <v>43</v>
      </c>
      <c r="H52" s="8">
        <v>0.47</v>
      </c>
      <c r="I52" s="12">
        <v>0</v>
      </c>
    </row>
    <row r="53" spans="2:9" ht="15" customHeight="1" x14ac:dyDescent="0.2">
      <c r="B53" t="s">
        <v>111</v>
      </c>
      <c r="C53" s="12">
        <v>688</v>
      </c>
      <c r="D53" s="8">
        <v>2.46</v>
      </c>
      <c r="E53" s="12">
        <v>558</v>
      </c>
      <c r="F53" s="8">
        <v>3.02</v>
      </c>
      <c r="G53" s="12">
        <v>128</v>
      </c>
      <c r="H53" s="8">
        <v>1.39</v>
      </c>
      <c r="I53" s="12">
        <v>1</v>
      </c>
    </row>
    <row r="54" spans="2:9" ht="15" customHeight="1" x14ac:dyDescent="0.2">
      <c r="B54" t="s">
        <v>107</v>
      </c>
      <c r="C54" s="12">
        <v>610</v>
      </c>
      <c r="D54" s="8">
        <v>2.1800000000000002</v>
      </c>
      <c r="E54" s="12">
        <v>486</v>
      </c>
      <c r="F54" s="8">
        <v>2.63</v>
      </c>
      <c r="G54" s="12">
        <v>120</v>
      </c>
      <c r="H54" s="8">
        <v>1.31</v>
      </c>
      <c r="I54" s="12">
        <v>4</v>
      </c>
    </row>
    <row r="55" spans="2:9" ht="15" customHeight="1" x14ac:dyDescent="0.2">
      <c r="B55" t="s">
        <v>115</v>
      </c>
      <c r="C55" s="12">
        <v>558</v>
      </c>
      <c r="D55" s="8">
        <v>1.99</v>
      </c>
      <c r="E55" s="12">
        <v>499</v>
      </c>
      <c r="F55" s="8">
        <v>2.7</v>
      </c>
      <c r="G55" s="12">
        <v>59</v>
      </c>
      <c r="H55" s="8">
        <v>0.64</v>
      </c>
      <c r="I55" s="12">
        <v>0</v>
      </c>
    </row>
    <row r="56" spans="2:9" ht="15" customHeight="1" x14ac:dyDescent="0.2">
      <c r="B56" t="s">
        <v>108</v>
      </c>
      <c r="C56" s="12">
        <v>543</v>
      </c>
      <c r="D56" s="8">
        <v>1.94</v>
      </c>
      <c r="E56" s="12">
        <v>444</v>
      </c>
      <c r="F56" s="8">
        <v>2.41</v>
      </c>
      <c r="G56" s="12">
        <v>99</v>
      </c>
      <c r="H56" s="8">
        <v>1.08</v>
      </c>
      <c r="I56" s="12">
        <v>0</v>
      </c>
    </row>
    <row r="57" spans="2:9" ht="15" customHeight="1" x14ac:dyDescent="0.2">
      <c r="B57" t="s">
        <v>116</v>
      </c>
      <c r="C57" s="12">
        <v>540</v>
      </c>
      <c r="D57" s="8">
        <v>1.93</v>
      </c>
      <c r="E57" s="12">
        <v>521</v>
      </c>
      <c r="F57" s="8">
        <v>2.82</v>
      </c>
      <c r="G57" s="12">
        <v>19</v>
      </c>
      <c r="H57" s="8">
        <v>0.21</v>
      </c>
      <c r="I57" s="12">
        <v>0</v>
      </c>
    </row>
    <row r="58" spans="2:9" ht="15" customHeight="1" x14ac:dyDescent="0.2">
      <c r="B58" t="s">
        <v>117</v>
      </c>
      <c r="C58" s="12">
        <v>516</v>
      </c>
      <c r="D58" s="8">
        <v>1.84</v>
      </c>
      <c r="E58" s="12">
        <v>504</v>
      </c>
      <c r="F58" s="8">
        <v>2.73</v>
      </c>
      <c r="G58" s="12">
        <v>12</v>
      </c>
      <c r="H58" s="8">
        <v>0.13</v>
      </c>
      <c r="I58" s="12">
        <v>0</v>
      </c>
    </row>
    <row r="59" spans="2:9" ht="15" customHeight="1" x14ac:dyDescent="0.2">
      <c r="B59" t="s">
        <v>122</v>
      </c>
      <c r="C59" s="12">
        <v>504</v>
      </c>
      <c r="D59" s="8">
        <v>1.8</v>
      </c>
      <c r="E59" s="12">
        <v>424</v>
      </c>
      <c r="F59" s="8">
        <v>2.2999999999999998</v>
      </c>
      <c r="G59" s="12">
        <v>79</v>
      </c>
      <c r="H59" s="8">
        <v>0.86</v>
      </c>
      <c r="I59" s="12">
        <v>1</v>
      </c>
    </row>
    <row r="60" spans="2:9" ht="15" customHeight="1" x14ac:dyDescent="0.2">
      <c r="B60" t="s">
        <v>124</v>
      </c>
      <c r="C60" s="12">
        <v>489</v>
      </c>
      <c r="D60" s="8">
        <v>1.75</v>
      </c>
      <c r="E60" s="12">
        <v>428</v>
      </c>
      <c r="F60" s="8">
        <v>2.3199999999999998</v>
      </c>
      <c r="G60" s="12">
        <v>61</v>
      </c>
      <c r="H60" s="8">
        <v>0.66</v>
      </c>
      <c r="I60" s="12">
        <v>0</v>
      </c>
    </row>
    <row r="61" spans="2:9" ht="15" customHeight="1" x14ac:dyDescent="0.2">
      <c r="B61" t="s">
        <v>109</v>
      </c>
      <c r="C61" s="12">
        <v>421</v>
      </c>
      <c r="D61" s="8">
        <v>1.5</v>
      </c>
      <c r="E61" s="12">
        <v>260</v>
      </c>
      <c r="F61" s="8">
        <v>1.41</v>
      </c>
      <c r="G61" s="12">
        <v>161</v>
      </c>
      <c r="H61" s="8">
        <v>1.75</v>
      </c>
      <c r="I61" s="12">
        <v>0</v>
      </c>
    </row>
    <row r="62" spans="2:9" ht="15" customHeight="1" x14ac:dyDescent="0.2">
      <c r="B62" t="s">
        <v>113</v>
      </c>
      <c r="C62" s="12">
        <v>421</v>
      </c>
      <c r="D62" s="8">
        <v>1.5</v>
      </c>
      <c r="E62" s="12">
        <v>336</v>
      </c>
      <c r="F62" s="8">
        <v>1.82</v>
      </c>
      <c r="G62" s="12">
        <v>84</v>
      </c>
      <c r="H62" s="8">
        <v>0.92</v>
      </c>
      <c r="I62" s="12">
        <v>1</v>
      </c>
    </row>
    <row r="63" spans="2:9" ht="15" customHeight="1" x14ac:dyDescent="0.2">
      <c r="B63" t="s">
        <v>114</v>
      </c>
      <c r="C63" s="12">
        <v>404</v>
      </c>
      <c r="D63" s="8">
        <v>1.44</v>
      </c>
      <c r="E63" s="12">
        <v>190</v>
      </c>
      <c r="F63" s="8">
        <v>1.03</v>
      </c>
      <c r="G63" s="12">
        <v>201</v>
      </c>
      <c r="H63" s="8">
        <v>2.19</v>
      </c>
      <c r="I63" s="12">
        <v>0</v>
      </c>
    </row>
    <row r="64" spans="2:9" ht="15" customHeight="1" x14ac:dyDescent="0.2">
      <c r="B64" t="s">
        <v>106</v>
      </c>
      <c r="C64" s="12">
        <v>398</v>
      </c>
      <c r="D64" s="8">
        <v>1.42</v>
      </c>
      <c r="E64" s="12">
        <v>201</v>
      </c>
      <c r="F64" s="8">
        <v>1.0900000000000001</v>
      </c>
      <c r="G64" s="12">
        <v>197</v>
      </c>
      <c r="H64" s="8">
        <v>2.15</v>
      </c>
      <c r="I64" s="12">
        <v>0</v>
      </c>
    </row>
    <row r="65" spans="2:9" ht="15" customHeight="1" x14ac:dyDescent="0.2">
      <c r="B65" t="s">
        <v>121</v>
      </c>
      <c r="C65" s="12">
        <v>391</v>
      </c>
      <c r="D65" s="8">
        <v>1.4</v>
      </c>
      <c r="E65" s="12">
        <v>349</v>
      </c>
      <c r="F65" s="8">
        <v>1.89</v>
      </c>
      <c r="G65" s="12">
        <v>42</v>
      </c>
      <c r="H65" s="8">
        <v>0.46</v>
      </c>
      <c r="I65" s="12">
        <v>0</v>
      </c>
    </row>
    <row r="66" spans="2:9" ht="15" customHeight="1" x14ac:dyDescent="0.2">
      <c r="B66" t="s">
        <v>110</v>
      </c>
      <c r="C66" s="12">
        <v>386</v>
      </c>
      <c r="D66" s="8">
        <v>1.38</v>
      </c>
      <c r="E66" s="12">
        <v>191</v>
      </c>
      <c r="F66" s="8">
        <v>1.04</v>
      </c>
      <c r="G66" s="12">
        <v>195</v>
      </c>
      <c r="H66" s="8">
        <v>2.12</v>
      </c>
      <c r="I66" s="12">
        <v>0</v>
      </c>
    </row>
    <row r="68" spans="2:9" ht="15" customHeight="1" x14ac:dyDescent="0.2">
      <c r="B6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3297-1494-4862-93E3-6BE219C8E9F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202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989</v>
      </c>
      <c r="D6" s="8">
        <v>10.92</v>
      </c>
      <c r="E6" s="12">
        <v>251</v>
      </c>
      <c r="F6" s="8">
        <v>5.1100000000000003</v>
      </c>
      <c r="G6" s="12">
        <v>738</v>
      </c>
      <c r="H6" s="8">
        <v>17.989999999999998</v>
      </c>
      <c r="I6" s="12">
        <v>0</v>
      </c>
    </row>
    <row r="7" spans="2:9" ht="15" customHeight="1" x14ac:dyDescent="0.2">
      <c r="B7" t="s">
        <v>33</v>
      </c>
      <c r="C7" s="12">
        <v>789</v>
      </c>
      <c r="D7" s="8">
        <v>8.7100000000000009</v>
      </c>
      <c r="E7" s="12">
        <v>335</v>
      </c>
      <c r="F7" s="8">
        <v>6.81</v>
      </c>
      <c r="G7" s="12">
        <v>454</v>
      </c>
      <c r="H7" s="8">
        <v>11.07</v>
      </c>
      <c r="I7" s="12">
        <v>0</v>
      </c>
    </row>
    <row r="8" spans="2:9" ht="15" customHeight="1" x14ac:dyDescent="0.2">
      <c r="B8" t="s">
        <v>34</v>
      </c>
      <c r="C8" s="12">
        <v>8</v>
      </c>
      <c r="D8" s="8">
        <v>0.09</v>
      </c>
      <c r="E8" s="12">
        <v>0</v>
      </c>
      <c r="F8" s="8">
        <v>0</v>
      </c>
      <c r="G8" s="12">
        <v>7</v>
      </c>
      <c r="H8" s="8">
        <v>0.17</v>
      </c>
      <c r="I8" s="12">
        <v>0</v>
      </c>
    </row>
    <row r="9" spans="2:9" ht="15" customHeight="1" x14ac:dyDescent="0.2">
      <c r="B9" t="s">
        <v>35</v>
      </c>
      <c r="C9" s="12">
        <v>86</v>
      </c>
      <c r="D9" s="8">
        <v>0.95</v>
      </c>
      <c r="E9" s="12">
        <v>5</v>
      </c>
      <c r="F9" s="8">
        <v>0.1</v>
      </c>
      <c r="G9" s="12">
        <v>81</v>
      </c>
      <c r="H9" s="8">
        <v>1.97</v>
      </c>
      <c r="I9" s="12">
        <v>0</v>
      </c>
    </row>
    <row r="10" spans="2:9" ht="15" customHeight="1" x14ac:dyDescent="0.2">
      <c r="B10" t="s">
        <v>36</v>
      </c>
      <c r="C10" s="12">
        <v>82</v>
      </c>
      <c r="D10" s="8">
        <v>0.91</v>
      </c>
      <c r="E10" s="12">
        <v>14</v>
      </c>
      <c r="F10" s="8">
        <v>0.28000000000000003</v>
      </c>
      <c r="G10" s="12">
        <v>67</v>
      </c>
      <c r="H10" s="8">
        <v>1.63</v>
      </c>
      <c r="I10" s="12">
        <v>1</v>
      </c>
    </row>
    <row r="11" spans="2:9" ht="15" customHeight="1" x14ac:dyDescent="0.2">
      <c r="B11" t="s">
        <v>37</v>
      </c>
      <c r="C11" s="12">
        <v>2136</v>
      </c>
      <c r="D11" s="8">
        <v>23.58</v>
      </c>
      <c r="E11" s="12">
        <v>1139</v>
      </c>
      <c r="F11" s="8">
        <v>23.17</v>
      </c>
      <c r="G11" s="12">
        <v>996</v>
      </c>
      <c r="H11" s="8">
        <v>24.27</v>
      </c>
      <c r="I11" s="12">
        <v>1</v>
      </c>
    </row>
    <row r="12" spans="2:9" ht="15" customHeight="1" x14ac:dyDescent="0.2">
      <c r="B12" t="s">
        <v>38</v>
      </c>
      <c r="C12" s="12">
        <v>102</v>
      </c>
      <c r="D12" s="8">
        <v>1.1299999999999999</v>
      </c>
      <c r="E12" s="12">
        <v>21</v>
      </c>
      <c r="F12" s="8">
        <v>0.43</v>
      </c>
      <c r="G12" s="12">
        <v>81</v>
      </c>
      <c r="H12" s="8">
        <v>1.97</v>
      </c>
      <c r="I12" s="12">
        <v>0</v>
      </c>
    </row>
    <row r="13" spans="2:9" ht="15" customHeight="1" x14ac:dyDescent="0.2">
      <c r="B13" t="s">
        <v>39</v>
      </c>
      <c r="C13" s="12">
        <v>1129</v>
      </c>
      <c r="D13" s="8">
        <v>12.46</v>
      </c>
      <c r="E13" s="12">
        <v>492</v>
      </c>
      <c r="F13" s="8">
        <v>10.01</v>
      </c>
      <c r="G13" s="12">
        <v>636</v>
      </c>
      <c r="H13" s="8">
        <v>15.5</v>
      </c>
      <c r="I13" s="12">
        <v>1</v>
      </c>
    </row>
    <row r="14" spans="2:9" ht="15" customHeight="1" x14ac:dyDescent="0.2">
      <c r="B14" t="s">
        <v>40</v>
      </c>
      <c r="C14" s="12">
        <v>546</v>
      </c>
      <c r="D14" s="8">
        <v>6.03</v>
      </c>
      <c r="E14" s="12">
        <v>272</v>
      </c>
      <c r="F14" s="8">
        <v>5.53</v>
      </c>
      <c r="G14" s="12">
        <v>270</v>
      </c>
      <c r="H14" s="8">
        <v>6.58</v>
      </c>
      <c r="I14" s="12">
        <v>1</v>
      </c>
    </row>
    <row r="15" spans="2:9" ht="15" customHeight="1" x14ac:dyDescent="0.2">
      <c r="B15" t="s">
        <v>41</v>
      </c>
      <c r="C15" s="12">
        <v>913</v>
      </c>
      <c r="D15" s="8">
        <v>10.08</v>
      </c>
      <c r="E15" s="12">
        <v>777</v>
      </c>
      <c r="F15" s="8">
        <v>15.81</v>
      </c>
      <c r="G15" s="12">
        <v>133</v>
      </c>
      <c r="H15" s="8">
        <v>3.24</v>
      </c>
      <c r="I15" s="12">
        <v>0</v>
      </c>
    </row>
    <row r="16" spans="2:9" ht="15" customHeight="1" x14ac:dyDescent="0.2">
      <c r="B16" t="s">
        <v>42</v>
      </c>
      <c r="C16" s="12">
        <v>1062</v>
      </c>
      <c r="D16" s="8">
        <v>11.72</v>
      </c>
      <c r="E16" s="12">
        <v>861</v>
      </c>
      <c r="F16" s="8">
        <v>17.510000000000002</v>
      </c>
      <c r="G16" s="12">
        <v>198</v>
      </c>
      <c r="H16" s="8">
        <v>4.83</v>
      </c>
      <c r="I16" s="12">
        <v>2</v>
      </c>
    </row>
    <row r="17" spans="2:9" ht="15" customHeight="1" x14ac:dyDescent="0.2">
      <c r="B17" t="s">
        <v>43</v>
      </c>
      <c r="C17" s="12">
        <v>286</v>
      </c>
      <c r="D17" s="8">
        <v>3.16</v>
      </c>
      <c r="E17" s="12">
        <v>199</v>
      </c>
      <c r="F17" s="8">
        <v>4.05</v>
      </c>
      <c r="G17" s="12">
        <v>82</v>
      </c>
      <c r="H17" s="8">
        <v>2</v>
      </c>
      <c r="I17" s="12">
        <v>1</v>
      </c>
    </row>
    <row r="18" spans="2:9" ht="15" customHeight="1" x14ac:dyDescent="0.2">
      <c r="B18" t="s">
        <v>44</v>
      </c>
      <c r="C18" s="12">
        <v>516</v>
      </c>
      <c r="D18" s="8">
        <v>5.7</v>
      </c>
      <c r="E18" s="12">
        <v>355</v>
      </c>
      <c r="F18" s="8">
        <v>7.22</v>
      </c>
      <c r="G18" s="12">
        <v>158</v>
      </c>
      <c r="H18" s="8">
        <v>3.85</v>
      </c>
      <c r="I18" s="12">
        <v>0</v>
      </c>
    </row>
    <row r="19" spans="2:9" ht="15" customHeight="1" x14ac:dyDescent="0.2">
      <c r="B19" t="s">
        <v>45</v>
      </c>
      <c r="C19" s="12">
        <v>414</v>
      </c>
      <c r="D19" s="8">
        <v>4.57</v>
      </c>
      <c r="E19" s="12">
        <v>195</v>
      </c>
      <c r="F19" s="8">
        <v>3.97</v>
      </c>
      <c r="G19" s="12">
        <v>202</v>
      </c>
      <c r="H19" s="8">
        <v>4.92</v>
      </c>
      <c r="I19" s="12">
        <v>2</v>
      </c>
    </row>
    <row r="20" spans="2:9" ht="15" customHeight="1" x14ac:dyDescent="0.2">
      <c r="B20" s="9" t="s">
        <v>198</v>
      </c>
      <c r="C20" s="12">
        <f>SUM(LTBL_30201[総数／事業所数])</f>
        <v>9058</v>
      </c>
      <c r="E20" s="12">
        <f>SUBTOTAL(109,LTBL_30201[個人／事業所数])</f>
        <v>4916</v>
      </c>
      <c r="G20" s="12">
        <f>SUBTOTAL(109,LTBL_30201[法人／事業所数])</f>
        <v>4103</v>
      </c>
      <c r="I20" s="12">
        <f>SUBTOTAL(109,LTBL_30201[法人以外の団体／事業所数])</f>
        <v>9</v>
      </c>
    </row>
    <row r="21" spans="2:9" ht="15" customHeight="1" x14ac:dyDescent="0.2">
      <c r="E21" s="11">
        <f>LTBL_30201[[#Totals],[個人／事業所数]]/LTBL_30201[[#Totals],[総数／事業所数]]</f>
        <v>0.54272466328107749</v>
      </c>
      <c r="G21" s="11">
        <f>LTBL_30201[[#Totals],[法人／事業所数]]/LTBL_30201[[#Totals],[総数／事業所数]]</f>
        <v>0.45296975049679838</v>
      </c>
      <c r="I21" s="11">
        <f>LTBL_30201[[#Totals],[法人以外の団体／事業所数]]/LTBL_30201[[#Totals],[総数／事業所数]]</f>
        <v>9.9359682049017452E-4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65</v>
      </c>
      <c r="C24" s="12">
        <v>944</v>
      </c>
      <c r="D24" s="8">
        <v>10.42</v>
      </c>
      <c r="E24" s="12">
        <v>455</v>
      </c>
      <c r="F24" s="8">
        <v>9.26</v>
      </c>
      <c r="G24" s="12">
        <v>488</v>
      </c>
      <c r="H24" s="8">
        <v>11.89</v>
      </c>
      <c r="I24" s="12">
        <v>1</v>
      </c>
    </row>
    <row r="25" spans="2:9" ht="15" customHeight="1" x14ac:dyDescent="0.2">
      <c r="B25" t="s">
        <v>69</v>
      </c>
      <c r="C25" s="12">
        <v>866</v>
      </c>
      <c r="D25" s="8">
        <v>9.56</v>
      </c>
      <c r="E25" s="12">
        <v>754</v>
      </c>
      <c r="F25" s="8">
        <v>15.34</v>
      </c>
      <c r="G25" s="12">
        <v>111</v>
      </c>
      <c r="H25" s="8">
        <v>2.71</v>
      </c>
      <c r="I25" s="12">
        <v>1</v>
      </c>
    </row>
    <row r="26" spans="2:9" ht="15" customHeight="1" x14ac:dyDescent="0.2">
      <c r="B26" t="s">
        <v>68</v>
      </c>
      <c r="C26" s="12">
        <v>829</v>
      </c>
      <c r="D26" s="8">
        <v>9.15</v>
      </c>
      <c r="E26" s="12">
        <v>750</v>
      </c>
      <c r="F26" s="8">
        <v>15.26</v>
      </c>
      <c r="G26" s="12">
        <v>79</v>
      </c>
      <c r="H26" s="8">
        <v>1.93</v>
      </c>
      <c r="I26" s="12">
        <v>0</v>
      </c>
    </row>
    <row r="27" spans="2:9" ht="15" customHeight="1" x14ac:dyDescent="0.2">
      <c r="B27" t="s">
        <v>64</v>
      </c>
      <c r="C27" s="12">
        <v>624</v>
      </c>
      <c r="D27" s="8">
        <v>6.89</v>
      </c>
      <c r="E27" s="12">
        <v>389</v>
      </c>
      <c r="F27" s="8">
        <v>7.91</v>
      </c>
      <c r="G27" s="12">
        <v>235</v>
      </c>
      <c r="H27" s="8">
        <v>5.73</v>
      </c>
      <c r="I27" s="12">
        <v>0</v>
      </c>
    </row>
    <row r="28" spans="2:9" ht="15" customHeight="1" x14ac:dyDescent="0.2">
      <c r="B28" t="s">
        <v>54</v>
      </c>
      <c r="C28" s="12">
        <v>442</v>
      </c>
      <c r="D28" s="8">
        <v>4.88</v>
      </c>
      <c r="E28" s="12">
        <v>80</v>
      </c>
      <c r="F28" s="8">
        <v>1.63</v>
      </c>
      <c r="G28" s="12">
        <v>362</v>
      </c>
      <c r="H28" s="8">
        <v>8.82</v>
      </c>
      <c r="I28" s="12">
        <v>0</v>
      </c>
    </row>
    <row r="29" spans="2:9" ht="15" customHeight="1" x14ac:dyDescent="0.2">
      <c r="B29" t="s">
        <v>62</v>
      </c>
      <c r="C29" s="12">
        <v>403</v>
      </c>
      <c r="D29" s="8">
        <v>4.45</v>
      </c>
      <c r="E29" s="12">
        <v>305</v>
      </c>
      <c r="F29" s="8">
        <v>6.2</v>
      </c>
      <c r="G29" s="12">
        <v>97</v>
      </c>
      <c r="H29" s="8">
        <v>2.36</v>
      </c>
      <c r="I29" s="12">
        <v>1</v>
      </c>
    </row>
    <row r="30" spans="2:9" ht="15" customHeight="1" x14ac:dyDescent="0.2">
      <c r="B30" t="s">
        <v>71</v>
      </c>
      <c r="C30" s="12">
        <v>374</v>
      </c>
      <c r="D30" s="8">
        <v>4.13</v>
      </c>
      <c r="E30" s="12">
        <v>351</v>
      </c>
      <c r="F30" s="8">
        <v>7.14</v>
      </c>
      <c r="G30" s="12">
        <v>23</v>
      </c>
      <c r="H30" s="8">
        <v>0.56000000000000005</v>
      </c>
      <c r="I30" s="12">
        <v>0</v>
      </c>
    </row>
    <row r="31" spans="2:9" ht="15" customHeight="1" x14ac:dyDescent="0.2">
      <c r="B31" t="s">
        <v>66</v>
      </c>
      <c r="C31" s="12">
        <v>313</v>
      </c>
      <c r="D31" s="8">
        <v>3.46</v>
      </c>
      <c r="E31" s="12">
        <v>192</v>
      </c>
      <c r="F31" s="8">
        <v>3.91</v>
      </c>
      <c r="G31" s="12">
        <v>121</v>
      </c>
      <c r="H31" s="8">
        <v>2.95</v>
      </c>
      <c r="I31" s="12">
        <v>0</v>
      </c>
    </row>
    <row r="32" spans="2:9" ht="15" customHeight="1" x14ac:dyDescent="0.2">
      <c r="B32" t="s">
        <v>56</v>
      </c>
      <c r="C32" s="12">
        <v>301</v>
      </c>
      <c r="D32" s="8">
        <v>3.32</v>
      </c>
      <c r="E32" s="12">
        <v>78</v>
      </c>
      <c r="F32" s="8">
        <v>1.59</v>
      </c>
      <c r="G32" s="12">
        <v>223</v>
      </c>
      <c r="H32" s="8">
        <v>5.44</v>
      </c>
      <c r="I32" s="12">
        <v>0</v>
      </c>
    </row>
    <row r="33" spans="2:9" ht="15" customHeight="1" x14ac:dyDescent="0.2">
      <c r="B33" t="s">
        <v>63</v>
      </c>
      <c r="C33" s="12">
        <v>300</v>
      </c>
      <c r="D33" s="8">
        <v>3.31</v>
      </c>
      <c r="E33" s="12">
        <v>219</v>
      </c>
      <c r="F33" s="8">
        <v>4.45</v>
      </c>
      <c r="G33" s="12">
        <v>81</v>
      </c>
      <c r="H33" s="8">
        <v>1.97</v>
      </c>
      <c r="I33" s="12">
        <v>0</v>
      </c>
    </row>
    <row r="34" spans="2:9" ht="15" customHeight="1" x14ac:dyDescent="0.2">
      <c r="B34" t="s">
        <v>70</v>
      </c>
      <c r="C34" s="12">
        <v>286</v>
      </c>
      <c r="D34" s="8">
        <v>3.16</v>
      </c>
      <c r="E34" s="12">
        <v>199</v>
      </c>
      <c r="F34" s="8">
        <v>4.05</v>
      </c>
      <c r="G34" s="12">
        <v>82</v>
      </c>
      <c r="H34" s="8">
        <v>2</v>
      </c>
      <c r="I34" s="12">
        <v>1</v>
      </c>
    </row>
    <row r="35" spans="2:9" ht="15" customHeight="1" x14ac:dyDescent="0.2">
      <c r="B35" t="s">
        <v>55</v>
      </c>
      <c r="C35" s="12">
        <v>246</v>
      </c>
      <c r="D35" s="8">
        <v>2.72</v>
      </c>
      <c r="E35" s="12">
        <v>93</v>
      </c>
      <c r="F35" s="8">
        <v>1.89</v>
      </c>
      <c r="G35" s="12">
        <v>153</v>
      </c>
      <c r="H35" s="8">
        <v>3.73</v>
      </c>
      <c r="I35" s="12">
        <v>0</v>
      </c>
    </row>
    <row r="36" spans="2:9" ht="15" customHeight="1" x14ac:dyDescent="0.2">
      <c r="B36" t="s">
        <v>67</v>
      </c>
      <c r="C36" s="12">
        <v>221</v>
      </c>
      <c r="D36" s="8">
        <v>2.44</v>
      </c>
      <c r="E36" s="12">
        <v>78</v>
      </c>
      <c r="F36" s="8">
        <v>1.59</v>
      </c>
      <c r="G36" s="12">
        <v>139</v>
      </c>
      <c r="H36" s="8">
        <v>3.39</v>
      </c>
      <c r="I36" s="12">
        <v>1</v>
      </c>
    </row>
    <row r="37" spans="2:9" ht="15" customHeight="1" x14ac:dyDescent="0.2">
      <c r="B37" t="s">
        <v>61</v>
      </c>
      <c r="C37" s="12">
        <v>190</v>
      </c>
      <c r="D37" s="8">
        <v>2.1</v>
      </c>
      <c r="E37" s="12">
        <v>90</v>
      </c>
      <c r="F37" s="8">
        <v>1.83</v>
      </c>
      <c r="G37" s="12">
        <v>100</v>
      </c>
      <c r="H37" s="8">
        <v>2.44</v>
      </c>
      <c r="I37" s="12">
        <v>0</v>
      </c>
    </row>
    <row r="38" spans="2:9" ht="15" customHeight="1" x14ac:dyDescent="0.2">
      <c r="B38" t="s">
        <v>73</v>
      </c>
      <c r="C38" s="12">
        <v>174</v>
      </c>
      <c r="D38" s="8">
        <v>1.92</v>
      </c>
      <c r="E38" s="12">
        <v>141</v>
      </c>
      <c r="F38" s="8">
        <v>2.87</v>
      </c>
      <c r="G38" s="12">
        <v>33</v>
      </c>
      <c r="H38" s="8">
        <v>0.8</v>
      </c>
      <c r="I38" s="12">
        <v>0</v>
      </c>
    </row>
    <row r="39" spans="2:9" ht="15" customHeight="1" x14ac:dyDescent="0.2">
      <c r="B39" t="s">
        <v>74</v>
      </c>
      <c r="C39" s="12">
        <v>146</v>
      </c>
      <c r="D39" s="8">
        <v>1.61</v>
      </c>
      <c r="E39" s="12">
        <v>93</v>
      </c>
      <c r="F39" s="8">
        <v>1.89</v>
      </c>
      <c r="G39" s="12">
        <v>53</v>
      </c>
      <c r="H39" s="8">
        <v>1.29</v>
      </c>
      <c r="I39" s="12">
        <v>0</v>
      </c>
    </row>
    <row r="40" spans="2:9" ht="15" customHeight="1" x14ac:dyDescent="0.2">
      <c r="B40" t="s">
        <v>59</v>
      </c>
      <c r="C40" s="12">
        <v>144</v>
      </c>
      <c r="D40" s="8">
        <v>1.59</v>
      </c>
      <c r="E40" s="12">
        <v>27</v>
      </c>
      <c r="F40" s="8">
        <v>0.55000000000000004</v>
      </c>
      <c r="G40" s="12">
        <v>117</v>
      </c>
      <c r="H40" s="8">
        <v>2.85</v>
      </c>
      <c r="I40" s="12">
        <v>0</v>
      </c>
    </row>
    <row r="41" spans="2:9" ht="15" customHeight="1" x14ac:dyDescent="0.2">
      <c r="B41" t="s">
        <v>72</v>
      </c>
      <c r="C41" s="12">
        <v>142</v>
      </c>
      <c r="D41" s="8">
        <v>1.57</v>
      </c>
      <c r="E41" s="12">
        <v>4</v>
      </c>
      <c r="F41" s="8">
        <v>0.08</v>
      </c>
      <c r="G41" s="12">
        <v>135</v>
      </c>
      <c r="H41" s="8">
        <v>3.29</v>
      </c>
      <c r="I41" s="12">
        <v>0</v>
      </c>
    </row>
    <row r="42" spans="2:9" ht="15" customHeight="1" x14ac:dyDescent="0.2">
      <c r="B42" t="s">
        <v>75</v>
      </c>
      <c r="C42" s="12">
        <v>141</v>
      </c>
      <c r="D42" s="8">
        <v>1.56</v>
      </c>
      <c r="E42" s="12">
        <v>74</v>
      </c>
      <c r="F42" s="8">
        <v>1.51</v>
      </c>
      <c r="G42" s="12">
        <v>67</v>
      </c>
      <c r="H42" s="8">
        <v>1.63</v>
      </c>
      <c r="I42" s="12">
        <v>0</v>
      </c>
    </row>
    <row r="43" spans="2:9" ht="15" customHeight="1" x14ac:dyDescent="0.2">
      <c r="B43" t="s">
        <v>60</v>
      </c>
      <c r="C43" s="12">
        <v>140</v>
      </c>
      <c r="D43" s="8">
        <v>1.55</v>
      </c>
      <c r="E43" s="12">
        <v>40</v>
      </c>
      <c r="F43" s="8">
        <v>0.81</v>
      </c>
      <c r="G43" s="12">
        <v>100</v>
      </c>
      <c r="H43" s="8">
        <v>2.44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112</v>
      </c>
      <c r="C47" s="12">
        <v>508</v>
      </c>
      <c r="D47" s="8">
        <v>5.61</v>
      </c>
      <c r="E47" s="12">
        <v>318</v>
      </c>
      <c r="F47" s="8">
        <v>6.47</v>
      </c>
      <c r="G47" s="12">
        <v>190</v>
      </c>
      <c r="H47" s="8">
        <v>4.63</v>
      </c>
      <c r="I47" s="12">
        <v>0</v>
      </c>
    </row>
    <row r="48" spans="2:9" ht="15" customHeight="1" x14ac:dyDescent="0.2">
      <c r="B48" t="s">
        <v>120</v>
      </c>
      <c r="C48" s="12">
        <v>461</v>
      </c>
      <c r="D48" s="8">
        <v>5.09</v>
      </c>
      <c r="E48" s="12">
        <v>419</v>
      </c>
      <c r="F48" s="8">
        <v>8.52</v>
      </c>
      <c r="G48" s="12">
        <v>42</v>
      </c>
      <c r="H48" s="8">
        <v>1.02</v>
      </c>
      <c r="I48" s="12">
        <v>0</v>
      </c>
    </row>
    <row r="49" spans="2:9" ht="15" customHeight="1" x14ac:dyDescent="0.2">
      <c r="B49" t="s">
        <v>123</v>
      </c>
      <c r="C49" s="12">
        <v>275</v>
      </c>
      <c r="D49" s="8">
        <v>3.04</v>
      </c>
      <c r="E49" s="12">
        <v>258</v>
      </c>
      <c r="F49" s="8">
        <v>5.25</v>
      </c>
      <c r="G49" s="12">
        <v>17</v>
      </c>
      <c r="H49" s="8">
        <v>0.41</v>
      </c>
      <c r="I49" s="12">
        <v>0</v>
      </c>
    </row>
    <row r="50" spans="2:9" ht="15" customHeight="1" x14ac:dyDescent="0.2">
      <c r="B50" t="s">
        <v>119</v>
      </c>
      <c r="C50" s="12">
        <v>243</v>
      </c>
      <c r="D50" s="8">
        <v>2.68</v>
      </c>
      <c r="E50" s="12">
        <v>238</v>
      </c>
      <c r="F50" s="8">
        <v>4.84</v>
      </c>
      <c r="G50" s="12">
        <v>5</v>
      </c>
      <c r="H50" s="8">
        <v>0.12</v>
      </c>
      <c r="I50" s="12">
        <v>0</v>
      </c>
    </row>
    <row r="51" spans="2:9" ht="15" customHeight="1" x14ac:dyDescent="0.2">
      <c r="B51" t="s">
        <v>111</v>
      </c>
      <c r="C51" s="12">
        <v>217</v>
      </c>
      <c r="D51" s="8">
        <v>2.4</v>
      </c>
      <c r="E51" s="12">
        <v>164</v>
      </c>
      <c r="F51" s="8">
        <v>3.34</v>
      </c>
      <c r="G51" s="12">
        <v>53</v>
      </c>
      <c r="H51" s="8">
        <v>1.29</v>
      </c>
      <c r="I51" s="12">
        <v>0</v>
      </c>
    </row>
    <row r="52" spans="2:9" ht="15" customHeight="1" x14ac:dyDescent="0.2">
      <c r="B52" t="s">
        <v>126</v>
      </c>
      <c r="C52" s="12">
        <v>196</v>
      </c>
      <c r="D52" s="8">
        <v>2.16</v>
      </c>
      <c r="E52" s="12">
        <v>27</v>
      </c>
      <c r="F52" s="8">
        <v>0.55000000000000004</v>
      </c>
      <c r="G52" s="12">
        <v>169</v>
      </c>
      <c r="H52" s="8">
        <v>4.12</v>
      </c>
      <c r="I52" s="12">
        <v>0</v>
      </c>
    </row>
    <row r="53" spans="2:9" ht="15" customHeight="1" x14ac:dyDescent="0.2">
      <c r="B53" t="s">
        <v>115</v>
      </c>
      <c r="C53" s="12">
        <v>193</v>
      </c>
      <c r="D53" s="8">
        <v>2.13</v>
      </c>
      <c r="E53" s="12">
        <v>166</v>
      </c>
      <c r="F53" s="8">
        <v>3.38</v>
      </c>
      <c r="G53" s="12">
        <v>27</v>
      </c>
      <c r="H53" s="8">
        <v>0.66</v>
      </c>
      <c r="I53" s="12">
        <v>0</v>
      </c>
    </row>
    <row r="54" spans="2:9" ht="15" customHeight="1" x14ac:dyDescent="0.2">
      <c r="B54" t="s">
        <v>118</v>
      </c>
      <c r="C54" s="12">
        <v>185</v>
      </c>
      <c r="D54" s="8">
        <v>2.04</v>
      </c>
      <c r="E54" s="12">
        <v>170</v>
      </c>
      <c r="F54" s="8">
        <v>3.46</v>
      </c>
      <c r="G54" s="12">
        <v>15</v>
      </c>
      <c r="H54" s="8">
        <v>0.37</v>
      </c>
      <c r="I54" s="12">
        <v>0</v>
      </c>
    </row>
    <row r="55" spans="2:9" ht="15" customHeight="1" x14ac:dyDescent="0.2">
      <c r="B55" t="s">
        <v>116</v>
      </c>
      <c r="C55" s="12">
        <v>179</v>
      </c>
      <c r="D55" s="8">
        <v>1.98</v>
      </c>
      <c r="E55" s="12">
        <v>171</v>
      </c>
      <c r="F55" s="8">
        <v>3.48</v>
      </c>
      <c r="G55" s="12">
        <v>8</v>
      </c>
      <c r="H55" s="8">
        <v>0.19</v>
      </c>
      <c r="I55" s="12">
        <v>0</v>
      </c>
    </row>
    <row r="56" spans="2:9" ht="15" customHeight="1" x14ac:dyDescent="0.2">
      <c r="B56" t="s">
        <v>124</v>
      </c>
      <c r="C56" s="12">
        <v>173</v>
      </c>
      <c r="D56" s="8">
        <v>1.91</v>
      </c>
      <c r="E56" s="12">
        <v>141</v>
      </c>
      <c r="F56" s="8">
        <v>2.87</v>
      </c>
      <c r="G56" s="12">
        <v>32</v>
      </c>
      <c r="H56" s="8">
        <v>0.78</v>
      </c>
      <c r="I56" s="12">
        <v>0</v>
      </c>
    </row>
    <row r="57" spans="2:9" ht="15" customHeight="1" x14ac:dyDescent="0.2">
      <c r="B57" t="s">
        <v>114</v>
      </c>
      <c r="C57" s="12">
        <v>162</v>
      </c>
      <c r="D57" s="8">
        <v>1.79</v>
      </c>
      <c r="E57" s="12">
        <v>52</v>
      </c>
      <c r="F57" s="8">
        <v>1.06</v>
      </c>
      <c r="G57" s="12">
        <v>107</v>
      </c>
      <c r="H57" s="8">
        <v>2.61</v>
      </c>
      <c r="I57" s="12">
        <v>0</v>
      </c>
    </row>
    <row r="58" spans="2:9" ht="15" customHeight="1" x14ac:dyDescent="0.2">
      <c r="B58" t="s">
        <v>113</v>
      </c>
      <c r="C58" s="12">
        <v>158</v>
      </c>
      <c r="D58" s="8">
        <v>1.74</v>
      </c>
      <c r="E58" s="12">
        <v>103</v>
      </c>
      <c r="F58" s="8">
        <v>2.1</v>
      </c>
      <c r="G58" s="12">
        <v>54</v>
      </c>
      <c r="H58" s="8">
        <v>1.32</v>
      </c>
      <c r="I58" s="12">
        <v>1</v>
      </c>
    </row>
    <row r="59" spans="2:9" ht="15" customHeight="1" x14ac:dyDescent="0.2">
      <c r="B59" t="s">
        <v>122</v>
      </c>
      <c r="C59" s="12">
        <v>154</v>
      </c>
      <c r="D59" s="8">
        <v>1.7</v>
      </c>
      <c r="E59" s="12">
        <v>118</v>
      </c>
      <c r="F59" s="8">
        <v>2.4</v>
      </c>
      <c r="G59" s="12">
        <v>36</v>
      </c>
      <c r="H59" s="8">
        <v>0.88</v>
      </c>
      <c r="I59" s="12">
        <v>0</v>
      </c>
    </row>
    <row r="60" spans="2:9" ht="15" customHeight="1" x14ac:dyDescent="0.2">
      <c r="B60" t="s">
        <v>117</v>
      </c>
      <c r="C60" s="12">
        <v>152</v>
      </c>
      <c r="D60" s="8">
        <v>1.68</v>
      </c>
      <c r="E60" s="12">
        <v>147</v>
      </c>
      <c r="F60" s="8">
        <v>2.99</v>
      </c>
      <c r="G60" s="12">
        <v>5</v>
      </c>
      <c r="H60" s="8">
        <v>0.12</v>
      </c>
      <c r="I60" s="12">
        <v>0</v>
      </c>
    </row>
    <row r="61" spans="2:9" ht="15" customHeight="1" x14ac:dyDescent="0.2">
      <c r="B61" t="s">
        <v>107</v>
      </c>
      <c r="C61" s="12">
        <v>150</v>
      </c>
      <c r="D61" s="8">
        <v>1.66</v>
      </c>
      <c r="E61" s="12">
        <v>103</v>
      </c>
      <c r="F61" s="8">
        <v>2.1</v>
      </c>
      <c r="G61" s="12">
        <v>46</v>
      </c>
      <c r="H61" s="8">
        <v>1.1200000000000001</v>
      </c>
      <c r="I61" s="12">
        <v>1</v>
      </c>
    </row>
    <row r="62" spans="2:9" ht="15" customHeight="1" x14ac:dyDescent="0.2">
      <c r="B62" t="s">
        <v>108</v>
      </c>
      <c r="C62" s="12">
        <v>147</v>
      </c>
      <c r="D62" s="8">
        <v>1.62</v>
      </c>
      <c r="E62" s="12">
        <v>111</v>
      </c>
      <c r="F62" s="8">
        <v>2.2599999999999998</v>
      </c>
      <c r="G62" s="12">
        <v>36</v>
      </c>
      <c r="H62" s="8">
        <v>0.88</v>
      </c>
      <c r="I62" s="12">
        <v>0</v>
      </c>
    </row>
    <row r="63" spans="2:9" ht="15" customHeight="1" x14ac:dyDescent="0.2">
      <c r="B63" t="s">
        <v>105</v>
      </c>
      <c r="C63" s="12">
        <v>144</v>
      </c>
      <c r="D63" s="8">
        <v>1.59</v>
      </c>
      <c r="E63" s="12">
        <v>21</v>
      </c>
      <c r="F63" s="8">
        <v>0.43</v>
      </c>
      <c r="G63" s="12">
        <v>123</v>
      </c>
      <c r="H63" s="8">
        <v>3</v>
      </c>
      <c r="I63" s="12">
        <v>0</v>
      </c>
    </row>
    <row r="64" spans="2:9" ht="15" customHeight="1" x14ac:dyDescent="0.2">
      <c r="B64" t="s">
        <v>125</v>
      </c>
      <c r="C64" s="12">
        <v>133</v>
      </c>
      <c r="D64" s="8">
        <v>1.47</v>
      </c>
      <c r="E64" s="12">
        <v>28</v>
      </c>
      <c r="F64" s="8">
        <v>0.56999999999999995</v>
      </c>
      <c r="G64" s="12">
        <v>105</v>
      </c>
      <c r="H64" s="8">
        <v>2.56</v>
      </c>
      <c r="I64" s="12">
        <v>0</v>
      </c>
    </row>
    <row r="65" spans="2:9" ht="15" customHeight="1" x14ac:dyDescent="0.2">
      <c r="B65" t="s">
        <v>109</v>
      </c>
      <c r="C65" s="12">
        <v>132</v>
      </c>
      <c r="D65" s="8">
        <v>1.46</v>
      </c>
      <c r="E65" s="12">
        <v>65</v>
      </c>
      <c r="F65" s="8">
        <v>1.32</v>
      </c>
      <c r="G65" s="12">
        <v>67</v>
      </c>
      <c r="H65" s="8">
        <v>1.63</v>
      </c>
      <c r="I65" s="12">
        <v>0</v>
      </c>
    </row>
    <row r="66" spans="2:9" ht="15" customHeight="1" x14ac:dyDescent="0.2">
      <c r="B66" t="s">
        <v>106</v>
      </c>
      <c r="C66" s="12">
        <v>123</v>
      </c>
      <c r="D66" s="8">
        <v>1.36</v>
      </c>
      <c r="E66" s="12">
        <v>33</v>
      </c>
      <c r="F66" s="8">
        <v>0.67</v>
      </c>
      <c r="G66" s="12">
        <v>90</v>
      </c>
      <c r="H66" s="8">
        <v>2.19</v>
      </c>
      <c r="I66" s="12">
        <v>0</v>
      </c>
    </row>
    <row r="68" spans="2:9" ht="15" customHeight="1" x14ac:dyDescent="0.2">
      <c r="B6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A0106-795D-44D2-ACBA-9C687168E06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203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0.2</v>
      </c>
      <c r="I5" s="12">
        <v>0</v>
      </c>
    </row>
    <row r="6" spans="2:9" ht="15" customHeight="1" x14ac:dyDescent="0.2">
      <c r="B6" t="s">
        <v>32</v>
      </c>
      <c r="C6" s="12">
        <v>161</v>
      </c>
      <c r="D6" s="8">
        <v>10.33</v>
      </c>
      <c r="E6" s="12">
        <v>64</v>
      </c>
      <c r="F6" s="8">
        <v>6.2</v>
      </c>
      <c r="G6" s="12">
        <v>97</v>
      </c>
      <c r="H6" s="8">
        <v>19.399999999999999</v>
      </c>
      <c r="I6" s="12">
        <v>0</v>
      </c>
    </row>
    <row r="7" spans="2:9" ht="15" customHeight="1" x14ac:dyDescent="0.2">
      <c r="B7" t="s">
        <v>33</v>
      </c>
      <c r="C7" s="12">
        <v>244</v>
      </c>
      <c r="D7" s="8">
        <v>15.65</v>
      </c>
      <c r="E7" s="12">
        <v>134</v>
      </c>
      <c r="F7" s="8">
        <v>12.98</v>
      </c>
      <c r="G7" s="12">
        <v>110</v>
      </c>
      <c r="H7" s="8">
        <v>22</v>
      </c>
      <c r="I7" s="12">
        <v>0</v>
      </c>
    </row>
    <row r="8" spans="2:9" ht="15" customHeight="1" x14ac:dyDescent="0.2">
      <c r="B8" t="s">
        <v>34</v>
      </c>
      <c r="C8" s="12">
        <v>4</v>
      </c>
      <c r="D8" s="8">
        <v>0.26</v>
      </c>
      <c r="E8" s="12">
        <v>0</v>
      </c>
      <c r="F8" s="8">
        <v>0</v>
      </c>
      <c r="G8" s="12">
        <v>2</v>
      </c>
      <c r="H8" s="8">
        <v>0.4</v>
      </c>
      <c r="I8" s="12">
        <v>0</v>
      </c>
    </row>
    <row r="9" spans="2:9" ht="15" customHeight="1" x14ac:dyDescent="0.2">
      <c r="B9" t="s">
        <v>35</v>
      </c>
      <c r="C9" s="12">
        <v>3</v>
      </c>
      <c r="D9" s="8">
        <v>0.19</v>
      </c>
      <c r="E9" s="12">
        <v>0</v>
      </c>
      <c r="F9" s="8">
        <v>0</v>
      </c>
      <c r="G9" s="12">
        <v>3</v>
      </c>
      <c r="H9" s="8">
        <v>0.6</v>
      </c>
      <c r="I9" s="12">
        <v>0</v>
      </c>
    </row>
    <row r="10" spans="2:9" ht="15" customHeight="1" x14ac:dyDescent="0.2">
      <c r="B10" t="s">
        <v>36</v>
      </c>
      <c r="C10" s="12">
        <v>19</v>
      </c>
      <c r="D10" s="8">
        <v>1.22</v>
      </c>
      <c r="E10" s="12">
        <v>1</v>
      </c>
      <c r="F10" s="8">
        <v>0.1</v>
      </c>
      <c r="G10" s="12">
        <v>16</v>
      </c>
      <c r="H10" s="8">
        <v>3.2</v>
      </c>
      <c r="I10" s="12">
        <v>0</v>
      </c>
    </row>
    <row r="11" spans="2:9" ht="15" customHeight="1" x14ac:dyDescent="0.2">
      <c r="B11" t="s">
        <v>37</v>
      </c>
      <c r="C11" s="12">
        <v>425</v>
      </c>
      <c r="D11" s="8">
        <v>27.26</v>
      </c>
      <c r="E11" s="12">
        <v>288</v>
      </c>
      <c r="F11" s="8">
        <v>27.91</v>
      </c>
      <c r="G11" s="12">
        <v>137</v>
      </c>
      <c r="H11" s="8">
        <v>27.4</v>
      </c>
      <c r="I11" s="12">
        <v>0</v>
      </c>
    </row>
    <row r="12" spans="2:9" ht="15" customHeight="1" x14ac:dyDescent="0.2">
      <c r="B12" t="s">
        <v>38</v>
      </c>
      <c r="C12" s="12">
        <v>6</v>
      </c>
      <c r="D12" s="8">
        <v>0.38</v>
      </c>
      <c r="E12" s="12">
        <v>2</v>
      </c>
      <c r="F12" s="8">
        <v>0.19</v>
      </c>
      <c r="G12" s="12">
        <v>4</v>
      </c>
      <c r="H12" s="8">
        <v>0.8</v>
      </c>
      <c r="I12" s="12">
        <v>0</v>
      </c>
    </row>
    <row r="13" spans="2:9" ht="15" customHeight="1" x14ac:dyDescent="0.2">
      <c r="B13" t="s">
        <v>39</v>
      </c>
      <c r="C13" s="12">
        <v>142</v>
      </c>
      <c r="D13" s="8">
        <v>9.11</v>
      </c>
      <c r="E13" s="12">
        <v>96</v>
      </c>
      <c r="F13" s="8">
        <v>9.3000000000000007</v>
      </c>
      <c r="G13" s="12">
        <v>46</v>
      </c>
      <c r="H13" s="8">
        <v>9.1999999999999993</v>
      </c>
      <c r="I13" s="12">
        <v>0</v>
      </c>
    </row>
    <row r="14" spans="2:9" ht="15" customHeight="1" x14ac:dyDescent="0.2">
      <c r="B14" t="s">
        <v>40</v>
      </c>
      <c r="C14" s="12">
        <v>50</v>
      </c>
      <c r="D14" s="8">
        <v>3.21</v>
      </c>
      <c r="E14" s="12">
        <v>35</v>
      </c>
      <c r="F14" s="8">
        <v>3.39</v>
      </c>
      <c r="G14" s="12">
        <v>14</v>
      </c>
      <c r="H14" s="8">
        <v>2.8</v>
      </c>
      <c r="I14" s="12">
        <v>0</v>
      </c>
    </row>
    <row r="15" spans="2:9" ht="15" customHeight="1" x14ac:dyDescent="0.2">
      <c r="B15" t="s">
        <v>41</v>
      </c>
      <c r="C15" s="12">
        <v>147</v>
      </c>
      <c r="D15" s="8">
        <v>9.43</v>
      </c>
      <c r="E15" s="12">
        <v>137</v>
      </c>
      <c r="F15" s="8">
        <v>13.28</v>
      </c>
      <c r="G15" s="12">
        <v>10</v>
      </c>
      <c r="H15" s="8">
        <v>2</v>
      </c>
      <c r="I15" s="12">
        <v>0</v>
      </c>
    </row>
    <row r="16" spans="2:9" ht="15" customHeight="1" x14ac:dyDescent="0.2">
      <c r="B16" t="s">
        <v>42</v>
      </c>
      <c r="C16" s="12">
        <v>166</v>
      </c>
      <c r="D16" s="8">
        <v>10.65</v>
      </c>
      <c r="E16" s="12">
        <v>151</v>
      </c>
      <c r="F16" s="8">
        <v>14.63</v>
      </c>
      <c r="G16" s="12">
        <v>15</v>
      </c>
      <c r="H16" s="8">
        <v>3</v>
      </c>
      <c r="I16" s="12">
        <v>0</v>
      </c>
    </row>
    <row r="17" spans="2:9" ht="15" customHeight="1" x14ac:dyDescent="0.2">
      <c r="B17" t="s">
        <v>43</v>
      </c>
      <c r="C17" s="12">
        <v>65</v>
      </c>
      <c r="D17" s="8">
        <v>4.17</v>
      </c>
      <c r="E17" s="12">
        <v>46</v>
      </c>
      <c r="F17" s="8">
        <v>4.46</v>
      </c>
      <c r="G17" s="12">
        <v>6</v>
      </c>
      <c r="H17" s="8">
        <v>1.2</v>
      </c>
      <c r="I17" s="12">
        <v>0</v>
      </c>
    </row>
    <row r="18" spans="2:9" ht="15" customHeight="1" x14ac:dyDescent="0.2">
      <c r="B18" t="s">
        <v>44</v>
      </c>
      <c r="C18" s="12">
        <v>85</v>
      </c>
      <c r="D18" s="8">
        <v>5.45</v>
      </c>
      <c r="E18" s="12">
        <v>63</v>
      </c>
      <c r="F18" s="8">
        <v>6.1</v>
      </c>
      <c r="G18" s="12">
        <v>19</v>
      </c>
      <c r="H18" s="8">
        <v>3.8</v>
      </c>
      <c r="I18" s="12">
        <v>0</v>
      </c>
    </row>
    <row r="19" spans="2:9" ht="15" customHeight="1" x14ac:dyDescent="0.2">
      <c r="B19" t="s">
        <v>45</v>
      </c>
      <c r="C19" s="12">
        <v>41</v>
      </c>
      <c r="D19" s="8">
        <v>2.63</v>
      </c>
      <c r="E19" s="12">
        <v>15</v>
      </c>
      <c r="F19" s="8">
        <v>1.45</v>
      </c>
      <c r="G19" s="12">
        <v>20</v>
      </c>
      <c r="H19" s="8">
        <v>4</v>
      </c>
      <c r="I19" s="12">
        <v>2</v>
      </c>
    </row>
    <row r="20" spans="2:9" ht="15" customHeight="1" x14ac:dyDescent="0.2">
      <c r="B20" s="9" t="s">
        <v>198</v>
      </c>
      <c r="C20" s="12">
        <f>SUM(LTBL_30202[総数／事業所数])</f>
        <v>1559</v>
      </c>
      <c r="E20" s="12">
        <f>SUBTOTAL(109,LTBL_30202[個人／事業所数])</f>
        <v>1032</v>
      </c>
      <c r="G20" s="12">
        <f>SUBTOTAL(109,LTBL_30202[法人／事業所数])</f>
        <v>500</v>
      </c>
      <c r="I20" s="12">
        <f>SUBTOTAL(109,LTBL_30202[法人以外の団体／事業所数])</f>
        <v>2</v>
      </c>
    </row>
    <row r="21" spans="2:9" ht="15" customHeight="1" x14ac:dyDescent="0.2">
      <c r="E21" s="11">
        <f>LTBL_30202[[#Totals],[個人／事業所数]]/LTBL_30202[[#Totals],[総数／事業所数]]</f>
        <v>0.66196279666452851</v>
      </c>
      <c r="G21" s="11">
        <f>LTBL_30202[[#Totals],[法人／事業所数]]/LTBL_30202[[#Totals],[総数／事業所数]]</f>
        <v>0.32071840923669021</v>
      </c>
      <c r="I21" s="11">
        <f>LTBL_30202[[#Totals],[法人以外の団体／事業所数]]/LTBL_30202[[#Totals],[総数／事業所数]]</f>
        <v>1.2828736369467607E-3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141</v>
      </c>
      <c r="D24" s="8">
        <v>9.0399999999999991</v>
      </c>
      <c r="E24" s="12">
        <v>132</v>
      </c>
      <c r="F24" s="8">
        <v>12.79</v>
      </c>
      <c r="G24" s="12">
        <v>9</v>
      </c>
      <c r="H24" s="8">
        <v>1.8</v>
      </c>
      <c r="I24" s="12">
        <v>0</v>
      </c>
    </row>
    <row r="25" spans="2:9" ht="15" customHeight="1" x14ac:dyDescent="0.2">
      <c r="B25" t="s">
        <v>64</v>
      </c>
      <c r="C25" s="12">
        <v>139</v>
      </c>
      <c r="D25" s="8">
        <v>8.92</v>
      </c>
      <c r="E25" s="12">
        <v>91</v>
      </c>
      <c r="F25" s="8">
        <v>8.82</v>
      </c>
      <c r="G25" s="12">
        <v>48</v>
      </c>
      <c r="H25" s="8">
        <v>9.6</v>
      </c>
      <c r="I25" s="12">
        <v>0</v>
      </c>
    </row>
    <row r="26" spans="2:9" ht="15" customHeight="1" x14ac:dyDescent="0.2">
      <c r="B26" t="s">
        <v>68</v>
      </c>
      <c r="C26" s="12">
        <v>128</v>
      </c>
      <c r="D26" s="8">
        <v>8.2100000000000009</v>
      </c>
      <c r="E26" s="12">
        <v>123</v>
      </c>
      <c r="F26" s="8">
        <v>11.92</v>
      </c>
      <c r="G26" s="12">
        <v>5</v>
      </c>
      <c r="H26" s="8">
        <v>1</v>
      </c>
      <c r="I26" s="12">
        <v>0</v>
      </c>
    </row>
    <row r="27" spans="2:9" ht="15" customHeight="1" x14ac:dyDescent="0.2">
      <c r="B27" t="s">
        <v>65</v>
      </c>
      <c r="C27" s="12">
        <v>125</v>
      </c>
      <c r="D27" s="8">
        <v>8.02</v>
      </c>
      <c r="E27" s="12">
        <v>85</v>
      </c>
      <c r="F27" s="8">
        <v>8.24</v>
      </c>
      <c r="G27" s="12">
        <v>40</v>
      </c>
      <c r="H27" s="8">
        <v>8</v>
      </c>
      <c r="I27" s="12">
        <v>0</v>
      </c>
    </row>
    <row r="28" spans="2:9" ht="15" customHeight="1" x14ac:dyDescent="0.2">
      <c r="B28" t="s">
        <v>62</v>
      </c>
      <c r="C28" s="12">
        <v>86</v>
      </c>
      <c r="D28" s="8">
        <v>5.52</v>
      </c>
      <c r="E28" s="12">
        <v>78</v>
      </c>
      <c r="F28" s="8">
        <v>7.56</v>
      </c>
      <c r="G28" s="12">
        <v>8</v>
      </c>
      <c r="H28" s="8">
        <v>1.6</v>
      </c>
      <c r="I28" s="12">
        <v>0</v>
      </c>
    </row>
    <row r="29" spans="2:9" ht="15" customHeight="1" x14ac:dyDescent="0.2">
      <c r="B29" t="s">
        <v>54</v>
      </c>
      <c r="C29" s="12">
        <v>74</v>
      </c>
      <c r="D29" s="8">
        <v>4.75</v>
      </c>
      <c r="E29" s="12">
        <v>30</v>
      </c>
      <c r="F29" s="8">
        <v>2.91</v>
      </c>
      <c r="G29" s="12">
        <v>44</v>
      </c>
      <c r="H29" s="8">
        <v>8.8000000000000007</v>
      </c>
      <c r="I29" s="12">
        <v>0</v>
      </c>
    </row>
    <row r="30" spans="2:9" ht="15" customHeight="1" x14ac:dyDescent="0.2">
      <c r="B30" t="s">
        <v>77</v>
      </c>
      <c r="C30" s="12">
        <v>72</v>
      </c>
      <c r="D30" s="8">
        <v>4.62</v>
      </c>
      <c r="E30" s="12">
        <v>52</v>
      </c>
      <c r="F30" s="8">
        <v>5.04</v>
      </c>
      <c r="G30" s="12">
        <v>20</v>
      </c>
      <c r="H30" s="8">
        <v>4</v>
      </c>
      <c r="I30" s="12">
        <v>0</v>
      </c>
    </row>
    <row r="31" spans="2:9" ht="15" customHeight="1" x14ac:dyDescent="0.2">
      <c r="B31" t="s">
        <v>71</v>
      </c>
      <c r="C31" s="12">
        <v>67</v>
      </c>
      <c r="D31" s="8">
        <v>4.3</v>
      </c>
      <c r="E31" s="12">
        <v>63</v>
      </c>
      <c r="F31" s="8">
        <v>6.1</v>
      </c>
      <c r="G31" s="12">
        <v>4</v>
      </c>
      <c r="H31" s="8">
        <v>0.8</v>
      </c>
      <c r="I31" s="12">
        <v>0</v>
      </c>
    </row>
    <row r="32" spans="2:9" ht="15" customHeight="1" x14ac:dyDescent="0.2">
      <c r="B32" t="s">
        <v>70</v>
      </c>
      <c r="C32" s="12">
        <v>65</v>
      </c>
      <c r="D32" s="8">
        <v>4.17</v>
      </c>
      <c r="E32" s="12">
        <v>46</v>
      </c>
      <c r="F32" s="8">
        <v>4.46</v>
      </c>
      <c r="G32" s="12">
        <v>6</v>
      </c>
      <c r="H32" s="8">
        <v>1.2</v>
      </c>
      <c r="I32" s="12">
        <v>0</v>
      </c>
    </row>
    <row r="33" spans="2:9" ht="15" customHeight="1" x14ac:dyDescent="0.2">
      <c r="B33" t="s">
        <v>63</v>
      </c>
      <c r="C33" s="12">
        <v>57</v>
      </c>
      <c r="D33" s="8">
        <v>3.66</v>
      </c>
      <c r="E33" s="12">
        <v>45</v>
      </c>
      <c r="F33" s="8">
        <v>4.3600000000000003</v>
      </c>
      <c r="G33" s="12">
        <v>12</v>
      </c>
      <c r="H33" s="8">
        <v>2.4</v>
      </c>
      <c r="I33" s="12">
        <v>0</v>
      </c>
    </row>
    <row r="34" spans="2:9" ht="15" customHeight="1" x14ac:dyDescent="0.2">
      <c r="B34" t="s">
        <v>56</v>
      </c>
      <c r="C34" s="12">
        <v>45</v>
      </c>
      <c r="D34" s="8">
        <v>2.89</v>
      </c>
      <c r="E34" s="12">
        <v>13</v>
      </c>
      <c r="F34" s="8">
        <v>1.26</v>
      </c>
      <c r="G34" s="12">
        <v>32</v>
      </c>
      <c r="H34" s="8">
        <v>6.4</v>
      </c>
      <c r="I34" s="12">
        <v>0</v>
      </c>
    </row>
    <row r="35" spans="2:9" ht="15" customHeight="1" x14ac:dyDescent="0.2">
      <c r="B35" t="s">
        <v>58</v>
      </c>
      <c r="C35" s="12">
        <v>44</v>
      </c>
      <c r="D35" s="8">
        <v>2.82</v>
      </c>
      <c r="E35" s="12">
        <v>22</v>
      </c>
      <c r="F35" s="8">
        <v>2.13</v>
      </c>
      <c r="G35" s="12">
        <v>22</v>
      </c>
      <c r="H35" s="8">
        <v>4.4000000000000004</v>
      </c>
      <c r="I35" s="12">
        <v>0</v>
      </c>
    </row>
    <row r="36" spans="2:9" ht="15" customHeight="1" x14ac:dyDescent="0.2">
      <c r="B36" t="s">
        <v>55</v>
      </c>
      <c r="C36" s="12">
        <v>42</v>
      </c>
      <c r="D36" s="8">
        <v>2.69</v>
      </c>
      <c r="E36" s="12">
        <v>21</v>
      </c>
      <c r="F36" s="8">
        <v>2.0299999999999998</v>
      </c>
      <c r="G36" s="12">
        <v>21</v>
      </c>
      <c r="H36" s="8">
        <v>4.2</v>
      </c>
      <c r="I36" s="12">
        <v>0</v>
      </c>
    </row>
    <row r="37" spans="2:9" ht="15" customHeight="1" x14ac:dyDescent="0.2">
      <c r="B37" t="s">
        <v>60</v>
      </c>
      <c r="C37" s="12">
        <v>42</v>
      </c>
      <c r="D37" s="8">
        <v>2.69</v>
      </c>
      <c r="E37" s="12">
        <v>20</v>
      </c>
      <c r="F37" s="8">
        <v>1.94</v>
      </c>
      <c r="G37" s="12">
        <v>22</v>
      </c>
      <c r="H37" s="8">
        <v>4.4000000000000004</v>
      </c>
      <c r="I37" s="12">
        <v>0</v>
      </c>
    </row>
    <row r="38" spans="2:9" ht="15" customHeight="1" x14ac:dyDescent="0.2">
      <c r="B38" t="s">
        <v>61</v>
      </c>
      <c r="C38" s="12">
        <v>37</v>
      </c>
      <c r="D38" s="8">
        <v>2.37</v>
      </c>
      <c r="E38" s="12">
        <v>28</v>
      </c>
      <c r="F38" s="8">
        <v>2.71</v>
      </c>
      <c r="G38" s="12">
        <v>9</v>
      </c>
      <c r="H38" s="8">
        <v>1.8</v>
      </c>
      <c r="I38" s="12">
        <v>0</v>
      </c>
    </row>
    <row r="39" spans="2:9" ht="15" customHeight="1" x14ac:dyDescent="0.2">
      <c r="B39" t="s">
        <v>76</v>
      </c>
      <c r="C39" s="12">
        <v>29</v>
      </c>
      <c r="D39" s="8">
        <v>1.86</v>
      </c>
      <c r="E39" s="12">
        <v>12</v>
      </c>
      <c r="F39" s="8">
        <v>1.1599999999999999</v>
      </c>
      <c r="G39" s="12">
        <v>17</v>
      </c>
      <c r="H39" s="8">
        <v>3.4</v>
      </c>
      <c r="I39" s="12">
        <v>0</v>
      </c>
    </row>
    <row r="40" spans="2:9" ht="15" customHeight="1" x14ac:dyDescent="0.2">
      <c r="B40" t="s">
        <v>66</v>
      </c>
      <c r="C40" s="12">
        <v>29</v>
      </c>
      <c r="D40" s="8">
        <v>1.86</v>
      </c>
      <c r="E40" s="12">
        <v>22</v>
      </c>
      <c r="F40" s="8">
        <v>2.13</v>
      </c>
      <c r="G40" s="12">
        <v>7</v>
      </c>
      <c r="H40" s="8">
        <v>1.4</v>
      </c>
      <c r="I40" s="12">
        <v>0</v>
      </c>
    </row>
    <row r="41" spans="2:9" ht="15" customHeight="1" x14ac:dyDescent="0.2">
      <c r="B41" t="s">
        <v>59</v>
      </c>
      <c r="C41" s="12">
        <v>27</v>
      </c>
      <c r="D41" s="8">
        <v>1.73</v>
      </c>
      <c r="E41" s="12">
        <v>10</v>
      </c>
      <c r="F41" s="8">
        <v>0.97</v>
      </c>
      <c r="G41" s="12">
        <v>17</v>
      </c>
      <c r="H41" s="8">
        <v>3.4</v>
      </c>
      <c r="I41" s="12">
        <v>0</v>
      </c>
    </row>
    <row r="42" spans="2:9" ht="15" customHeight="1" x14ac:dyDescent="0.2">
      <c r="B42" t="s">
        <v>67</v>
      </c>
      <c r="C42" s="12">
        <v>19</v>
      </c>
      <c r="D42" s="8">
        <v>1.22</v>
      </c>
      <c r="E42" s="12">
        <v>13</v>
      </c>
      <c r="F42" s="8">
        <v>1.26</v>
      </c>
      <c r="G42" s="12">
        <v>5</v>
      </c>
      <c r="H42" s="8">
        <v>1</v>
      </c>
      <c r="I42" s="12">
        <v>0</v>
      </c>
    </row>
    <row r="43" spans="2:9" ht="15" customHeight="1" x14ac:dyDescent="0.2">
      <c r="B43" t="s">
        <v>75</v>
      </c>
      <c r="C43" s="12">
        <v>18</v>
      </c>
      <c r="D43" s="8">
        <v>1.1499999999999999</v>
      </c>
      <c r="E43" s="12">
        <v>14</v>
      </c>
      <c r="F43" s="8">
        <v>1.36</v>
      </c>
      <c r="G43" s="12">
        <v>4</v>
      </c>
      <c r="H43" s="8">
        <v>0.8</v>
      </c>
      <c r="I43" s="12">
        <v>0</v>
      </c>
    </row>
    <row r="44" spans="2:9" ht="15" customHeight="1" x14ac:dyDescent="0.2">
      <c r="B44" t="s">
        <v>72</v>
      </c>
      <c r="C44" s="12">
        <v>18</v>
      </c>
      <c r="D44" s="8">
        <v>1.1499999999999999</v>
      </c>
      <c r="E44" s="12">
        <v>0</v>
      </c>
      <c r="F44" s="8">
        <v>0</v>
      </c>
      <c r="G44" s="12">
        <v>15</v>
      </c>
      <c r="H44" s="8">
        <v>3</v>
      </c>
      <c r="I44" s="12">
        <v>0</v>
      </c>
    </row>
    <row r="47" spans="2:9" ht="33" customHeight="1" x14ac:dyDescent="0.2">
      <c r="B47" t="s">
        <v>200</v>
      </c>
      <c r="C47" s="10" t="s">
        <v>47</v>
      </c>
      <c r="D47" s="10" t="s">
        <v>48</v>
      </c>
      <c r="E47" s="10" t="s">
        <v>49</v>
      </c>
      <c r="F47" s="10" t="s">
        <v>50</v>
      </c>
      <c r="G47" s="10" t="s">
        <v>51</v>
      </c>
      <c r="H47" s="10" t="s">
        <v>52</v>
      </c>
      <c r="I47" s="10" t="s">
        <v>53</v>
      </c>
    </row>
    <row r="48" spans="2:9" ht="15" customHeight="1" x14ac:dyDescent="0.2">
      <c r="B48" t="s">
        <v>112</v>
      </c>
      <c r="C48" s="12">
        <v>79</v>
      </c>
      <c r="D48" s="8">
        <v>5.07</v>
      </c>
      <c r="E48" s="12">
        <v>59</v>
      </c>
      <c r="F48" s="8">
        <v>5.72</v>
      </c>
      <c r="G48" s="12">
        <v>20</v>
      </c>
      <c r="H48" s="8">
        <v>4</v>
      </c>
      <c r="I48" s="12">
        <v>0</v>
      </c>
    </row>
    <row r="49" spans="2:9" ht="15" customHeight="1" x14ac:dyDescent="0.2">
      <c r="B49" t="s">
        <v>120</v>
      </c>
      <c r="C49" s="12">
        <v>69</v>
      </c>
      <c r="D49" s="8">
        <v>4.43</v>
      </c>
      <c r="E49" s="12">
        <v>68</v>
      </c>
      <c r="F49" s="8">
        <v>6.59</v>
      </c>
      <c r="G49" s="12">
        <v>1</v>
      </c>
      <c r="H49" s="8">
        <v>0.2</v>
      </c>
      <c r="I49" s="12">
        <v>0</v>
      </c>
    </row>
    <row r="50" spans="2:9" ht="15" customHeight="1" x14ac:dyDescent="0.2">
      <c r="B50" t="s">
        <v>123</v>
      </c>
      <c r="C50" s="12">
        <v>52</v>
      </c>
      <c r="D50" s="8">
        <v>3.34</v>
      </c>
      <c r="E50" s="12">
        <v>50</v>
      </c>
      <c r="F50" s="8">
        <v>4.84</v>
      </c>
      <c r="G50" s="12">
        <v>2</v>
      </c>
      <c r="H50" s="8">
        <v>0.4</v>
      </c>
      <c r="I50" s="12">
        <v>0</v>
      </c>
    </row>
    <row r="51" spans="2:9" ht="15" customHeight="1" x14ac:dyDescent="0.2">
      <c r="B51" t="s">
        <v>119</v>
      </c>
      <c r="C51" s="12">
        <v>51</v>
      </c>
      <c r="D51" s="8">
        <v>3.27</v>
      </c>
      <c r="E51" s="12">
        <v>51</v>
      </c>
      <c r="F51" s="8">
        <v>4.9400000000000004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127</v>
      </c>
      <c r="C52" s="12">
        <v>35</v>
      </c>
      <c r="D52" s="8">
        <v>2.25</v>
      </c>
      <c r="E52" s="12">
        <v>29</v>
      </c>
      <c r="F52" s="8">
        <v>2.81</v>
      </c>
      <c r="G52" s="12">
        <v>6</v>
      </c>
      <c r="H52" s="8">
        <v>1.2</v>
      </c>
      <c r="I52" s="12">
        <v>0</v>
      </c>
    </row>
    <row r="53" spans="2:9" ht="15" customHeight="1" x14ac:dyDescent="0.2">
      <c r="B53" t="s">
        <v>107</v>
      </c>
      <c r="C53" s="12">
        <v>35</v>
      </c>
      <c r="D53" s="8">
        <v>2.25</v>
      </c>
      <c r="E53" s="12">
        <v>32</v>
      </c>
      <c r="F53" s="8">
        <v>3.1</v>
      </c>
      <c r="G53" s="12">
        <v>3</v>
      </c>
      <c r="H53" s="8">
        <v>0.6</v>
      </c>
      <c r="I53" s="12">
        <v>0</v>
      </c>
    </row>
    <row r="54" spans="2:9" ht="15" customHeight="1" x14ac:dyDescent="0.2">
      <c r="B54" t="s">
        <v>128</v>
      </c>
      <c r="C54" s="12">
        <v>33</v>
      </c>
      <c r="D54" s="8">
        <v>2.12</v>
      </c>
      <c r="E54" s="12">
        <v>21</v>
      </c>
      <c r="F54" s="8">
        <v>2.0299999999999998</v>
      </c>
      <c r="G54" s="12">
        <v>12</v>
      </c>
      <c r="H54" s="8">
        <v>2.4</v>
      </c>
      <c r="I54" s="12">
        <v>0</v>
      </c>
    </row>
    <row r="55" spans="2:9" ht="15" customHeight="1" x14ac:dyDescent="0.2">
      <c r="B55" t="s">
        <v>109</v>
      </c>
      <c r="C55" s="12">
        <v>33</v>
      </c>
      <c r="D55" s="8">
        <v>2.12</v>
      </c>
      <c r="E55" s="12">
        <v>18</v>
      </c>
      <c r="F55" s="8">
        <v>1.74</v>
      </c>
      <c r="G55" s="12">
        <v>15</v>
      </c>
      <c r="H55" s="8">
        <v>3</v>
      </c>
      <c r="I55" s="12">
        <v>0</v>
      </c>
    </row>
    <row r="56" spans="2:9" ht="15" customHeight="1" x14ac:dyDescent="0.2">
      <c r="B56" t="s">
        <v>121</v>
      </c>
      <c r="C56" s="12">
        <v>32</v>
      </c>
      <c r="D56" s="8">
        <v>2.0499999999999998</v>
      </c>
      <c r="E56" s="12">
        <v>30</v>
      </c>
      <c r="F56" s="8">
        <v>2.91</v>
      </c>
      <c r="G56" s="12">
        <v>2</v>
      </c>
      <c r="H56" s="8">
        <v>0.4</v>
      </c>
      <c r="I56" s="12">
        <v>0</v>
      </c>
    </row>
    <row r="57" spans="2:9" ht="15" customHeight="1" x14ac:dyDescent="0.2">
      <c r="B57" t="s">
        <v>129</v>
      </c>
      <c r="C57" s="12">
        <v>31</v>
      </c>
      <c r="D57" s="8">
        <v>1.99</v>
      </c>
      <c r="E57" s="12">
        <v>16</v>
      </c>
      <c r="F57" s="8">
        <v>1.55</v>
      </c>
      <c r="G57" s="12">
        <v>15</v>
      </c>
      <c r="H57" s="8">
        <v>3</v>
      </c>
      <c r="I57" s="12">
        <v>0</v>
      </c>
    </row>
    <row r="58" spans="2:9" ht="15" customHeight="1" x14ac:dyDescent="0.2">
      <c r="B58" t="s">
        <v>118</v>
      </c>
      <c r="C58" s="12">
        <v>31</v>
      </c>
      <c r="D58" s="8">
        <v>1.99</v>
      </c>
      <c r="E58" s="12">
        <v>29</v>
      </c>
      <c r="F58" s="8">
        <v>2.81</v>
      </c>
      <c r="G58" s="12">
        <v>2</v>
      </c>
      <c r="H58" s="8">
        <v>0.4</v>
      </c>
      <c r="I58" s="12">
        <v>0</v>
      </c>
    </row>
    <row r="59" spans="2:9" ht="15" customHeight="1" x14ac:dyDescent="0.2">
      <c r="B59" t="s">
        <v>105</v>
      </c>
      <c r="C59" s="12">
        <v>30</v>
      </c>
      <c r="D59" s="8">
        <v>1.92</v>
      </c>
      <c r="E59" s="12">
        <v>11</v>
      </c>
      <c r="F59" s="8">
        <v>1.07</v>
      </c>
      <c r="G59" s="12">
        <v>19</v>
      </c>
      <c r="H59" s="8">
        <v>3.8</v>
      </c>
      <c r="I59" s="12">
        <v>0</v>
      </c>
    </row>
    <row r="60" spans="2:9" ht="15" customHeight="1" x14ac:dyDescent="0.2">
      <c r="B60" t="s">
        <v>117</v>
      </c>
      <c r="C60" s="12">
        <v>29</v>
      </c>
      <c r="D60" s="8">
        <v>1.86</v>
      </c>
      <c r="E60" s="12">
        <v>29</v>
      </c>
      <c r="F60" s="8">
        <v>2.81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106</v>
      </c>
      <c r="C61" s="12">
        <v>28</v>
      </c>
      <c r="D61" s="8">
        <v>1.8</v>
      </c>
      <c r="E61" s="12">
        <v>6</v>
      </c>
      <c r="F61" s="8">
        <v>0.57999999999999996</v>
      </c>
      <c r="G61" s="12">
        <v>22</v>
      </c>
      <c r="H61" s="8">
        <v>4.4000000000000004</v>
      </c>
      <c r="I61" s="12">
        <v>0</v>
      </c>
    </row>
    <row r="62" spans="2:9" ht="15" customHeight="1" x14ac:dyDescent="0.2">
      <c r="B62" t="s">
        <v>108</v>
      </c>
      <c r="C62" s="12">
        <v>27</v>
      </c>
      <c r="D62" s="8">
        <v>1.73</v>
      </c>
      <c r="E62" s="12">
        <v>23</v>
      </c>
      <c r="F62" s="8">
        <v>2.23</v>
      </c>
      <c r="G62" s="12">
        <v>4</v>
      </c>
      <c r="H62" s="8">
        <v>0.8</v>
      </c>
      <c r="I62" s="12">
        <v>0</v>
      </c>
    </row>
    <row r="63" spans="2:9" ht="15" customHeight="1" x14ac:dyDescent="0.2">
      <c r="B63" t="s">
        <v>130</v>
      </c>
      <c r="C63" s="12">
        <v>26</v>
      </c>
      <c r="D63" s="8">
        <v>1.67</v>
      </c>
      <c r="E63" s="12">
        <v>19</v>
      </c>
      <c r="F63" s="8">
        <v>1.84</v>
      </c>
      <c r="G63" s="12">
        <v>7</v>
      </c>
      <c r="H63" s="8">
        <v>1.4</v>
      </c>
      <c r="I63" s="12">
        <v>0</v>
      </c>
    </row>
    <row r="64" spans="2:9" ht="15" customHeight="1" x14ac:dyDescent="0.2">
      <c r="B64" t="s">
        <v>110</v>
      </c>
      <c r="C64" s="12">
        <v>26</v>
      </c>
      <c r="D64" s="8">
        <v>1.67</v>
      </c>
      <c r="E64" s="12">
        <v>11</v>
      </c>
      <c r="F64" s="8">
        <v>1.07</v>
      </c>
      <c r="G64" s="12">
        <v>15</v>
      </c>
      <c r="H64" s="8">
        <v>3</v>
      </c>
      <c r="I64" s="12">
        <v>0</v>
      </c>
    </row>
    <row r="65" spans="2:9" ht="15" customHeight="1" x14ac:dyDescent="0.2">
      <c r="B65" t="s">
        <v>111</v>
      </c>
      <c r="C65" s="12">
        <v>26</v>
      </c>
      <c r="D65" s="8">
        <v>1.67</v>
      </c>
      <c r="E65" s="12">
        <v>21</v>
      </c>
      <c r="F65" s="8">
        <v>2.0299999999999998</v>
      </c>
      <c r="G65" s="12">
        <v>5</v>
      </c>
      <c r="H65" s="8">
        <v>1</v>
      </c>
      <c r="I65" s="12">
        <v>0</v>
      </c>
    </row>
    <row r="66" spans="2:9" ht="15" customHeight="1" x14ac:dyDescent="0.2">
      <c r="B66" t="s">
        <v>115</v>
      </c>
      <c r="C66" s="12">
        <v>26</v>
      </c>
      <c r="D66" s="8">
        <v>1.67</v>
      </c>
      <c r="E66" s="12">
        <v>24</v>
      </c>
      <c r="F66" s="8">
        <v>2.33</v>
      </c>
      <c r="G66" s="12">
        <v>2</v>
      </c>
      <c r="H66" s="8">
        <v>0.4</v>
      </c>
      <c r="I66" s="12">
        <v>0</v>
      </c>
    </row>
    <row r="67" spans="2:9" ht="15" customHeight="1" x14ac:dyDescent="0.2">
      <c r="B67" t="s">
        <v>113</v>
      </c>
      <c r="C67" s="12">
        <v>25</v>
      </c>
      <c r="D67" s="8">
        <v>1.6</v>
      </c>
      <c r="E67" s="12">
        <v>21</v>
      </c>
      <c r="F67" s="8">
        <v>2.0299999999999998</v>
      </c>
      <c r="G67" s="12">
        <v>4</v>
      </c>
      <c r="H67" s="8">
        <v>0.8</v>
      </c>
      <c r="I67" s="12">
        <v>0</v>
      </c>
    </row>
    <row r="69" spans="2:9" ht="15" customHeight="1" x14ac:dyDescent="0.2">
      <c r="B69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59F55-41F6-411D-B0DF-387A0FC5541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204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150</v>
      </c>
      <c r="D6" s="8">
        <v>10.130000000000001</v>
      </c>
      <c r="E6" s="12">
        <v>98</v>
      </c>
      <c r="F6" s="8">
        <v>9.25</v>
      </c>
      <c r="G6" s="12">
        <v>52</v>
      </c>
      <c r="H6" s="8">
        <v>13.03</v>
      </c>
      <c r="I6" s="12">
        <v>0</v>
      </c>
    </row>
    <row r="7" spans="2:9" ht="15" customHeight="1" x14ac:dyDescent="0.2">
      <c r="B7" t="s">
        <v>33</v>
      </c>
      <c r="C7" s="12">
        <v>198</v>
      </c>
      <c r="D7" s="8">
        <v>13.37</v>
      </c>
      <c r="E7" s="12">
        <v>122</v>
      </c>
      <c r="F7" s="8">
        <v>11.52</v>
      </c>
      <c r="G7" s="12">
        <v>76</v>
      </c>
      <c r="H7" s="8">
        <v>19.05</v>
      </c>
      <c r="I7" s="12">
        <v>0</v>
      </c>
    </row>
    <row r="8" spans="2:9" ht="15" customHeight="1" x14ac:dyDescent="0.2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35</v>
      </c>
      <c r="C9" s="12">
        <v>8</v>
      </c>
      <c r="D9" s="8">
        <v>0.54</v>
      </c>
      <c r="E9" s="12">
        <v>1</v>
      </c>
      <c r="F9" s="8">
        <v>0.09</v>
      </c>
      <c r="G9" s="12">
        <v>7</v>
      </c>
      <c r="H9" s="8">
        <v>1.75</v>
      </c>
      <c r="I9" s="12">
        <v>0</v>
      </c>
    </row>
    <row r="10" spans="2:9" ht="15" customHeight="1" x14ac:dyDescent="0.2">
      <c r="B10" t="s">
        <v>36</v>
      </c>
      <c r="C10" s="12">
        <v>12</v>
      </c>
      <c r="D10" s="8">
        <v>0.81</v>
      </c>
      <c r="E10" s="12">
        <v>3</v>
      </c>
      <c r="F10" s="8">
        <v>0.28000000000000003</v>
      </c>
      <c r="G10" s="12">
        <v>8</v>
      </c>
      <c r="H10" s="8">
        <v>2.0099999999999998</v>
      </c>
      <c r="I10" s="12">
        <v>1</v>
      </c>
    </row>
    <row r="11" spans="2:9" ht="15" customHeight="1" x14ac:dyDescent="0.2">
      <c r="B11" t="s">
        <v>37</v>
      </c>
      <c r="C11" s="12">
        <v>342</v>
      </c>
      <c r="D11" s="8">
        <v>23.09</v>
      </c>
      <c r="E11" s="12">
        <v>246</v>
      </c>
      <c r="F11" s="8">
        <v>23.23</v>
      </c>
      <c r="G11" s="12">
        <v>96</v>
      </c>
      <c r="H11" s="8">
        <v>24.06</v>
      </c>
      <c r="I11" s="12">
        <v>0</v>
      </c>
    </row>
    <row r="12" spans="2:9" ht="15" customHeight="1" x14ac:dyDescent="0.2">
      <c r="B12" t="s">
        <v>38</v>
      </c>
      <c r="C12" s="12">
        <v>8</v>
      </c>
      <c r="D12" s="8">
        <v>0.54</v>
      </c>
      <c r="E12" s="12">
        <v>5</v>
      </c>
      <c r="F12" s="8">
        <v>0.47</v>
      </c>
      <c r="G12" s="12">
        <v>3</v>
      </c>
      <c r="H12" s="8">
        <v>0.75</v>
      </c>
      <c r="I12" s="12">
        <v>0</v>
      </c>
    </row>
    <row r="13" spans="2:9" ht="15" customHeight="1" x14ac:dyDescent="0.2">
      <c r="B13" t="s">
        <v>39</v>
      </c>
      <c r="C13" s="12">
        <v>133</v>
      </c>
      <c r="D13" s="8">
        <v>8.98</v>
      </c>
      <c r="E13" s="12">
        <v>90</v>
      </c>
      <c r="F13" s="8">
        <v>8.5</v>
      </c>
      <c r="G13" s="12">
        <v>42</v>
      </c>
      <c r="H13" s="8">
        <v>10.53</v>
      </c>
      <c r="I13" s="12">
        <v>1</v>
      </c>
    </row>
    <row r="14" spans="2:9" ht="15" customHeight="1" x14ac:dyDescent="0.2">
      <c r="B14" t="s">
        <v>40</v>
      </c>
      <c r="C14" s="12">
        <v>69</v>
      </c>
      <c r="D14" s="8">
        <v>4.66</v>
      </c>
      <c r="E14" s="12">
        <v>35</v>
      </c>
      <c r="F14" s="8">
        <v>3.31</v>
      </c>
      <c r="G14" s="12">
        <v>34</v>
      </c>
      <c r="H14" s="8">
        <v>8.52</v>
      </c>
      <c r="I14" s="12">
        <v>0</v>
      </c>
    </row>
    <row r="15" spans="2:9" ht="15" customHeight="1" x14ac:dyDescent="0.2">
      <c r="B15" t="s">
        <v>41</v>
      </c>
      <c r="C15" s="12">
        <v>161</v>
      </c>
      <c r="D15" s="8">
        <v>10.87</v>
      </c>
      <c r="E15" s="12">
        <v>153</v>
      </c>
      <c r="F15" s="8">
        <v>14.45</v>
      </c>
      <c r="G15" s="12">
        <v>8</v>
      </c>
      <c r="H15" s="8">
        <v>2.0099999999999998</v>
      </c>
      <c r="I15" s="12">
        <v>0</v>
      </c>
    </row>
    <row r="16" spans="2:9" ht="15" customHeight="1" x14ac:dyDescent="0.2">
      <c r="B16" t="s">
        <v>42</v>
      </c>
      <c r="C16" s="12">
        <v>185</v>
      </c>
      <c r="D16" s="8">
        <v>12.49</v>
      </c>
      <c r="E16" s="12">
        <v>155</v>
      </c>
      <c r="F16" s="8">
        <v>14.64</v>
      </c>
      <c r="G16" s="12">
        <v>27</v>
      </c>
      <c r="H16" s="8">
        <v>6.77</v>
      </c>
      <c r="I16" s="12">
        <v>2</v>
      </c>
    </row>
    <row r="17" spans="2:9" ht="15" customHeight="1" x14ac:dyDescent="0.2">
      <c r="B17" t="s">
        <v>43</v>
      </c>
      <c r="C17" s="12">
        <v>79</v>
      </c>
      <c r="D17" s="8">
        <v>5.33</v>
      </c>
      <c r="E17" s="12">
        <v>61</v>
      </c>
      <c r="F17" s="8">
        <v>5.76</v>
      </c>
      <c r="G17" s="12">
        <v>9</v>
      </c>
      <c r="H17" s="8">
        <v>2.2599999999999998</v>
      </c>
      <c r="I17" s="12">
        <v>0</v>
      </c>
    </row>
    <row r="18" spans="2:9" ht="15" customHeight="1" x14ac:dyDescent="0.2">
      <c r="B18" t="s">
        <v>44</v>
      </c>
      <c r="C18" s="12">
        <v>82</v>
      </c>
      <c r="D18" s="8">
        <v>5.54</v>
      </c>
      <c r="E18" s="12">
        <v>53</v>
      </c>
      <c r="F18" s="8">
        <v>5</v>
      </c>
      <c r="G18" s="12">
        <v>22</v>
      </c>
      <c r="H18" s="8">
        <v>5.51</v>
      </c>
      <c r="I18" s="12">
        <v>0</v>
      </c>
    </row>
    <row r="19" spans="2:9" ht="15" customHeight="1" x14ac:dyDescent="0.2">
      <c r="B19" t="s">
        <v>45</v>
      </c>
      <c r="C19" s="12">
        <v>54</v>
      </c>
      <c r="D19" s="8">
        <v>3.65</v>
      </c>
      <c r="E19" s="12">
        <v>37</v>
      </c>
      <c r="F19" s="8">
        <v>3.49</v>
      </c>
      <c r="G19" s="12">
        <v>15</v>
      </c>
      <c r="H19" s="8">
        <v>3.76</v>
      </c>
      <c r="I19" s="12">
        <v>0</v>
      </c>
    </row>
    <row r="20" spans="2:9" ht="15" customHeight="1" x14ac:dyDescent="0.2">
      <c r="B20" s="9" t="s">
        <v>198</v>
      </c>
      <c r="C20" s="12">
        <f>SUM(LTBL_30203[総数／事業所数])</f>
        <v>1481</v>
      </c>
      <c r="E20" s="12">
        <f>SUBTOTAL(109,LTBL_30203[個人／事業所数])</f>
        <v>1059</v>
      </c>
      <c r="G20" s="12">
        <f>SUBTOTAL(109,LTBL_30203[法人／事業所数])</f>
        <v>399</v>
      </c>
      <c r="I20" s="12">
        <f>SUBTOTAL(109,LTBL_30203[法人以外の団体／事業所数])</f>
        <v>4</v>
      </c>
    </row>
    <row r="21" spans="2:9" ht="15" customHeight="1" x14ac:dyDescent="0.2">
      <c r="E21" s="11">
        <f>LTBL_30203[[#Totals],[個人／事業所数]]/LTBL_30203[[#Totals],[総数／事業所数]]</f>
        <v>0.71505739365293719</v>
      </c>
      <c r="G21" s="11">
        <f>LTBL_30203[[#Totals],[法人／事業所数]]/LTBL_30203[[#Totals],[総数／事業所数]]</f>
        <v>0.26941255908170153</v>
      </c>
      <c r="I21" s="11">
        <f>LTBL_30203[[#Totals],[法人以外の団体／事業所数]]/LTBL_30203[[#Totals],[総数／事業所数]]</f>
        <v>2.7008777852802163E-3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69</v>
      </c>
      <c r="C24" s="12">
        <v>154</v>
      </c>
      <c r="D24" s="8">
        <v>10.4</v>
      </c>
      <c r="E24" s="12">
        <v>140</v>
      </c>
      <c r="F24" s="8">
        <v>13.22</v>
      </c>
      <c r="G24" s="12">
        <v>14</v>
      </c>
      <c r="H24" s="8">
        <v>3.51</v>
      </c>
      <c r="I24" s="12">
        <v>0</v>
      </c>
    </row>
    <row r="25" spans="2:9" ht="15" customHeight="1" x14ac:dyDescent="0.2">
      <c r="B25" t="s">
        <v>68</v>
      </c>
      <c r="C25" s="12">
        <v>143</v>
      </c>
      <c r="D25" s="8">
        <v>9.66</v>
      </c>
      <c r="E25" s="12">
        <v>140</v>
      </c>
      <c r="F25" s="8">
        <v>13.22</v>
      </c>
      <c r="G25" s="12">
        <v>3</v>
      </c>
      <c r="H25" s="8">
        <v>0.75</v>
      </c>
      <c r="I25" s="12">
        <v>0</v>
      </c>
    </row>
    <row r="26" spans="2:9" ht="15" customHeight="1" x14ac:dyDescent="0.2">
      <c r="B26" t="s">
        <v>64</v>
      </c>
      <c r="C26" s="12">
        <v>117</v>
      </c>
      <c r="D26" s="8">
        <v>7.9</v>
      </c>
      <c r="E26" s="12">
        <v>87</v>
      </c>
      <c r="F26" s="8">
        <v>8.2200000000000006</v>
      </c>
      <c r="G26" s="12">
        <v>30</v>
      </c>
      <c r="H26" s="8">
        <v>7.52</v>
      </c>
      <c r="I26" s="12">
        <v>0</v>
      </c>
    </row>
    <row r="27" spans="2:9" ht="15" customHeight="1" x14ac:dyDescent="0.2">
      <c r="B27" t="s">
        <v>65</v>
      </c>
      <c r="C27" s="12">
        <v>110</v>
      </c>
      <c r="D27" s="8">
        <v>7.43</v>
      </c>
      <c r="E27" s="12">
        <v>83</v>
      </c>
      <c r="F27" s="8">
        <v>7.84</v>
      </c>
      <c r="G27" s="12">
        <v>26</v>
      </c>
      <c r="H27" s="8">
        <v>6.52</v>
      </c>
      <c r="I27" s="12">
        <v>1</v>
      </c>
    </row>
    <row r="28" spans="2:9" ht="15" customHeight="1" x14ac:dyDescent="0.2">
      <c r="B28" t="s">
        <v>58</v>
      </c>
      <c r="C28" s="12">
        <v>83</v>
      </c>
      <c r="D28" s="8">
        <v>5.6</v>
      </c>
      <c r="E28" s="12">
        <v>61</v>
      </c>
      <c r="F28" s="8">
        <v>5.76</v>
      </c>
      <c r="G28" s="12">
        <v>22</v>
      </c>
      <c r="H28" s="8">
        <v>5.51</v>
      </c>
      <c r="I28" s="12">
        <v>0</v>
      </c>
    </row>
    <row r="29" spans="2:9" ht="15" customHeight="1" x14ac:dyDescent="0.2">
      <c r="B29" t="s">
        <v>70</v>
      </c>
      <c r="C29" s="12">
        <v>79</v>
      </c>
      <c r="D29" s="8">
        <v>5.33</v>
      </c>
      <c r="E29" s="12">
        <v>61</v>
      </c>
      <c r="F29" s="8">
        <v>5.76</v>
      </c>
      <c r="G29" s="12">
        <v>9</v>
      </c>
      <c r="H29" s="8">
        <v>2.2599999999999998</v>
      </c>
      <c r="I29" s="12">
        <v>0</v>
      </c>
    </row>
    <row r="30" spans="2:9" ht="15" customHeight="1" x14ac:dyDescent="0.2">
      <c r="B30" t="s">
        <v>62</v>
      </c>
      <c r="C30" s="12">
        <v>71</v>
      </c>
      <c r="D30" s="8">
        <v>4.79</v>
      </c>
      <c r="E30" s="12">
        <v>63</v>
      </c>
      <c r="F30" s="8">
        <v>5.95</v>
      </c>
      <c r="G30" s="12">
        <v>8</v>
      </c>
      <c r="H30" s="8">
        <v>2.0099999999999998</v>
      </c>
      <c r="I30" s="12">
        <v>0</v>
      </c>
    </row>
    <row r="31" spans="2:9" ht="15" customHeight="1" x14ac:dyDescent="0.2">
      <c r="B31" t="s">
        <v>54</v>
      </c>
      <c r="C31" s="12">
        <v>70</v>
      </c>
      <c r="D31" s="8">
        <v>4.7300000000000004</v>
      </c>
      <c r="E31" s="12">
        <v>39</v>
      </c>
      <c r="F31" s="8">
        <v>3.68</v>
      </c>
      <c r="G31" s="12">
        <v>31</v>
      </c>
      <c r="H31" s="8">
        <v>7.77</v>
      </c>
      <c r="I31" s="12">
        <v>0</v>
      </c>
    </row>
    <row r="32" spans="2:9" ht="15" customHeight="1" x14ac:dyDescent="0.2">
      <c r="B32" t="s">
        <v>71</v>
      </c>
      <c r="C32" s="12">
        <v>56</v>
      </c>
      <c r="D32" s="8">
        <v>3.78</v>
      </c>
      <c r="E32" s="12">
        <v>53</v>
      </c>
      <c r="F32" s="8">
        <v>5</v>
      </c>
      <c r="G32" s="12">
        <v>3</v>
      </c>
      <c r="H32" s="8">
        <v>0.75</v>
      </c>
      <c r="I32" s="12">
        <v>0</v>
      </c>
    </row>
    <row r="33" spans="2:9" ht="15" customHeight="1" x14ac:dyDescent="0.2">
      <c r="B33" t="s">
        <v>63</v>
      </c>
      <c r="C33" s="12">
        <v>50</v>
      </c>
      <c r="D33" s="8">
        <v>3.38</v>
      </c>
      <c r="E33" s="12">
        <v>40</v>
      </c>
      <c r="F33" s="8">
        <v>3.78</v>
      </c>
      <c r="G33" s="12">
        <v>10</v>
      </c>
      <c r="H33" s="8">
        <v>2.5099999999999998</v>
      </c>
      <c r="I33" s="12">
        <v>0</v>
      </c>
    </row>
    <row r="34" spans="2:9" ht="15" customHeight="1" x14ac:dyDescent="0.2">
      <c r="B34" t="s">
        <v>55</v>
      </c>
      <c r="C34" s="12">
        <v>42</v>
      </c>
      <c r="D34" s="8">
        <v>2.84</v>
      </c>
      <c r="E34" s="12">
        <v>32</v>
      </c>
      <c r="F34" s="8">
        <v>3.02</v>
      </c>
      <c r="G34" s="12">
        <v>10</v>
      </c>
      <c r="H34" s="8">
        <v>2.5099999999999998</v>
      </c>
      <c r="I34" s="12">
        <v>0</v>
      </c>
    </row>
    <row r="35" spans="2:9" ht="15" customHeight="1" x14ac:dyDescent="0.2">
      <c r="B35" t="s">
        <v>61</v>
      </c>
      <c r="C35" s="12">
        <v>39</v>
      </c>
      <c r="D35" s="8">
        <v>2.63</v>
      </c>
      <c r="E35" s="12">
        <v>30</v>
      </c>
      <c r="F35" s="8">
        <v>2.83</v>
      </c>
      <c r="G35" s="12">
        <v>9</v>
      </c>
      <c r="H35" s="8">
        <v>2.2599999999999998</v>
      </c>
      <c r="I35" s="12">
        <v>0</v>
      </c>
    </row>
    <row r="36" spans="2:9" ht="15" customHeight="1" x14ac:dyDescent="0.2">
      <c r="B36" t="s">
        <v>56</v>
      </c>
      <c r="C36" s="12">
        <v>38</v>
      </c>
      <c r="D36" s="8">
        <v>2.57</v>
      </c>
      <c r="E36" s="12">
        <v>27</v>
      </c>
      <c r="F36" s="8">
        <v>2.5499999999999998</v>
      </c>
      <c r="G36" s="12">
        <v>11</v>
      </c>
      <c r="H36" s="8">
        <v>2.76</v>
      </c>
      <c r="I36" s="12">
        <v>0</v>
      </c>
    </row>
    <row r="37" spans="2:9" ht="15" customHeight="1" x14ac:dyDescent="0.2">
      <c r="B37" t="s">
        <v>67</v>
      </c>
      <c r="C37" s="12">
        <v>35</v>
      </c>
      <c r="D37" s="8">
        <v>2.36</v>
      </c>
      <c r="E37" s="12">
        <v>15</v>
      </c>
      <c r="F37" s="8">
        <v>1.42</v>
      </c>
      <c r="G37" s="12">
        <v>20</v>
      </c>
      <c r="H37" s="8">
        <v>5.01</v>
      </c>
      <c r="I37" s="12">
        <v>0</v>
      </c>
    </row>
    <row r="38" spans="2:9" ht="15" customHeight="1" x14ac:dyDescent="0.2">
      <c r="B38" t="s">
        <v>66</v>
      </c>
      <c r="C38" s="12">
        <v>32</v>
      </c>
      <c r="D38" s="8">
        <v>2.16</v>
      </c>
      <c r="E38" s="12">
        <v>20</v>
      </c>
      <c r="F38" s="8">
        <v>1.89</v>
      </c>
      <c r="G38" s="12">
        <v>12</v>
      </c>
      <c r="H38" s="8">
        <v>3.01</v>
      </c>
      <c r="I38" s="12">
        <v>0</v>
      </c>
    </row>
    <row r="39" spans="2:9" ht="15" customHeight="1" x14ac:dyDescent="0.2">
      <c r="B39" t="s">
        <v>75</v>
      </c>
      <c r="C39" s="12">
        <v>28</v>
      </c>
      <c r="D39" s="8">
        <v>1.89</v>
      </c>
      <c r="E39" s="12">
        <v>14</v>
      </c>
      <c r="F39" s="8">
        <v>1.32</v>
      </c>
      <c r="G39" s="12">
        <v>12</v>
      </c>
      <c r="H39" s="8">
        <v>3.01</v>
      </c>
      <c r="I39" s="12">
        <v>1</v>
      </c>
    </row>
    <row r="40" spans="2:9" ht="15" customHeight="1" x14ac:dyDescent="0.2">
      <c r="B40" t="s">
        <v>73</v>
      </c>
      <c r="C40" s="12">
        <v>27</v>
      </c>
      <c r="D40" s="8">
        <v>1.82</v>
      </c>
      <c r="E40" s="12">
        <v>25</v>
      </c>
      <c r="F40" s="8">
        <v>2.36</v>
      </c>
      <c r="G40" s="12">
        <v>2</v>
      </c>
      <c r="H40" s="8">
        <v>0.5</v>
      </c>
      <c r="I40" s="12">
        <v>0</v>
      </c>
    </row>
    <row r="41" spans="2:9" ht="15" customHeight="1" x14ac:dyDescent="0.2">
      <c r="B41" t="s">
        <v>72</v>
      </c>
      <c r="C41" s="12">
        <v>26</v>
      </c>
      <c r="D41" s="8">
        <v>1.76</v>
      </c>
      <c r="E41" s="12">
        <v>0</v>
      </c>
      <c r="F41" s="8">
        <v>0</v>
      </c>
      <c r="G41" s="12">
        <v>19</v>
      </c>
      <c r="H41" s="8">
        <v>4.76</v>
      </c>
      <c r="I41" s="12">
        <v>0</v>
      </c>
    </row>
    <row r="42" spans="2:9" ht="15" customHeight="1" x14ac:dyDescent="0.2">
      <c r="B42" t="s">
        <v>77</v>
      </c>
      <c r="C42" s="12">
        <v>24</v>
      </c>
      <c r="D42" s="8">
        <v>1.62</v>
      </c>
      <c r="E42" s="12">
        <v>19</v>
      </c>
      <c r="F42" s="8">
        <v>1.79</v>
      </c>
      <c r="G42" s="12">
        <v>5</v>
      </c>
      <c r="H42" s="8">
        <v>1.25</v>
      </c>
      <c r="I42" s="12">
        <v>0</v>
      </c>
    </row>
    <row r="43" spans="2:9" ht="15" customHeight="1" x14ac:dyDescent="0.2">
      <c r="B43" t="s">
        <v>78</v>
      </c>
      <c r="C43" s="12">
        <v>19</v>
      </c>
      <c r="D43" s="8">
        <v>1.28</v>
      </c>
      <c r="E43" s="12">
        <v>6</v>
      </c>
      <c r="F43" s="8">
        <v>0.56999999999999995</v>
      </c>
      <c r="G43" s="12">
        <v>13</v>
      </c>
      <c r="H43" s="8">
        <v>3.26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120</v>
      </c>
      <c r="C47" s="12">
        <v>85</v>
      </c>
      <c r="D47" s="8">
        <v>5.74</v>
      </c>
      <c r="E47" s="12">
        <v>83</v>
      </c>
      <c r="F47" s="8">
        <v>7.84</v>
      </c>
      <c r="G47" s="12">
        <v>2</v>
      </c>
      <c r="H47" s="8">
        <v>0.5</v>
      </c>
      <c r="I47" s="12">
        <v>0</v>
      </c>
    </row>
    <row r="48" spans="2:9" ht="15" customHeight="1" x14ac:dyDescent="0.2">
      <c r="B48" t="s">
        <v>112</v>
      </c>
      <c r="C48" s="12">
        <v>61</v>
      </c>
      <c r="D48" s="8">
        <v>4.12</v>
      </c>
      <c r="E48" s="12">
        <v>52</v>
      </c>
      <c r="F48" s="8">
        <v>4.91</v>
      </c>
      <c r="G48" s="12">
        <v>8</v>
      </c>
      <c r="H48" s="8">
        <v>2.0099999999999998</v>
      </c>
      <c r="I48" s="12">
        <v>1</v>
      </c>
    </row>
    <row r="49" spans="2:9" ht="15" customHeight="1" x14ac:dyDescent="0.2">
      <c r="B49" t="s">
        <v>118</v>
      </c>
      <c r="C49" s="12">
        <v>53</v>
      </c>
      <c r="D49" s="8">
        <v>3.58</v>
      </c>
      <c r="E49" s="12">
        <v>53</v>
      </c>
      <c r="F49" s="8">
        <v>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123</v>
      </c>
      <c r="C50" s="12">
        <v>47</v>
      </c>
      <c r="D50" s="8">
        <v>3.17</v>
      </c>
      <c r="E50" s="12">
        <v>45</v>
      </c>
      <c r="F50" s="8">
        <v>4.25</v>
      </c>
      <c r="G50" s="12">
        <v>2</v>
      </c>
      <c r="H50" s="8">
        <v>0.5</v>
      </c>
      <c r="I50" s="12">
        <v>0</v>
      </c>
    </row>
    <row r="51" spans="2:9" ht="15" customHeight="1" x14ac:dyDescent="0.2">
      <c r="B51" t="s">
        <v>119</v>
      </c>
      <c r="C51" s="12">
        <v>40</v>
      </c>
      <c r="D51" s="8">
        <v>2.7</v>
      </c>
      <c r="E51" s="12">
        <v>39</v>
      </c>
      <c r="F51" s="8">
        <v>3.68</v>
      </c>
      <c r="G51" s="12">
        <v>1</v>
      </c>
      <c r="H51" s="8">
        <v>0.25</v>
      </c>
      <c r="I51" s="12">
        <v>0</v>
      </c>
    </row>
    <row r="52" spans="2:9" ht="15" customHeight="1" x14ac:dyDescent="0.2">
      <c r="B52" t="s">
        <v>122</v>
      </c>
      <c r="C52" s="12">
        <v>38</v>
      </c>
      <c r="D52" s="8">
        <v>2.57</v>
      </c>
      <c r="E52" s="12">
        <v>34</v>
      </c>
      <c r="F52" s="8">
        <v>3.21</v>
      </c>
      <c r="G52" s="12">
        <v>4</v>
      </c>
      <c r="H52" s="8">
        <v>1</v>
      </c>
      <c r="I52" s="12">
        <v>0</v>
      </c>
    </row>
    <row r="53" spans="2:9" ht="15" customHeight="1" x14ac:dyDescent="0.2">
      <c r="B53" t="s">
        <v>105</v>
      </c>
      <c r="C53" s="12">
        <v>37</v>
      </c>
      <c r="D53" s="8">
        <v>2.5</v>
      </c>
      <c r="E53" s="12">
        <v>18</v>
      </c>
      <c r="F53" s="8">
        <v>1.7</v>
      </c>
      <c r="G53" s="12">
        <v>19</v>
      </c>
      <c r="H53" s="8">
        <v>4.76</v>
      </c>
      <c r="I53" s="12">
        <v>0</v>
      </c>
    </row>
    <row r="54" spans="2:9" ht="15" customHeight="1" x14ac:dyDescent="0.2">
      <c r="B54" t="s">
        <v>111</v>
      </c>
      <c r="C54" s="12">
        <v>37</v>
      </c>
      <c r="D54" s="8">
        <v>2.5</v>
      </c>
      <c r="E54" s="12">
        <v>30</v>
      </c>
      <c r="F54" s="8">
        <v>2.83</v>
      </c>
      <c r="G54" s="12">
        <v>7</v>
      </c>
      <c r="H54" s="8">
        <v>1.75</v>
      </c>
      <c r="I54" s="12">
        <v>0</v>
      </c>
    </row>
    <row r="55" spans="2:9" ht="15" customHeight="1" x14ac:dyDescent="0.2">
      <c r="B55" t="s">
        <v>108</v>
      </c>
      <c r="C55" s="12">
        <v>34</v>
      </c>
      <c r="D55" s="8">
        <v>2.2999999999999998</v>
      </c>
      <c r="E55" s="12">
        <v>26</v>
      </c>
      <c r="F55" s="8">
        <v>2.46</v>
      </c>
      <c r="G55" s="12">
        <v>8</v>
      </c>
      <c r="H55" s="8">
        <v>2.0099999999999998</v>
      </c>
      <c r="I55" s="12">
        <v>0</v>
      </c>
    </row>
    <row r="56" spans="2:9" ht="15" customHeight="1" x14ac:dyDescent="0.2">
      <c r="B56" t="s">
        <v>116</v>
      </c>
      <c r="C56" s="12">
        <v>29</v>
      </c>
      <c r="D56" s="8">
        <v>1.96</v>
      </c>
      <c r="E56" s="12">
        <v>29</v>
      </c>
      <c r="F56" s="8">
        <v>2.74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121</v>
      </c>
      <c r="C57" s="12">
        <v>29</v>
      </c>
      <c r="D57" s="8">
        <v>1.96</v>
      </c>
      <c r="E57" s="12">
        <v>27</v>
      </c>
      <c r="F57" s="8">
        <v>2.5499999999999998</v>
      </c>
      <c r="G57" s="12">
        <v>2</v>
      </c>
      <c r="H57" s="8">
        <v>0.5</v>
      </c>
      <c r="I57" s="12">
        <v>0</v>
      </c>
    </row>
    <row r="58" spans="2:9" ht="15" customHeight="1" x14ac:dyDescent="0.2">
      <c r="B58" t="s">
        <v>131</v>
      </c>
      <c r="C58" s="12">
        <v>28</v>
      </c>
      <c r="D58" s="8">
        <v>1.89</v>
      </c>
      <c r="E58" s="12">
        <v>23</v>
      </c>
      <c r="F58" s="8">
        <v>2.17</v>
      </c>
      <c r="G58" s="12">
        <v>5</v>
      </c>
      <c r="H58" s="8">
        <v>1.25</v>
      </c>
      <c r="I58" s="12">
        <v>0</v>
      </c>
    </row>
    <row r="59" spans="2:9" ht="15" customHeight="1" x14ac:dyDescent="0.2">
      <c r="B59" t="s">
        <v>113</v>
      </c>
      <c r="C59" s="12">
        <v>28</v>
      </c>
      <c r="D59" s="8">
        <v>1.89</v>
      </c>
      <c r="E59" s="12">
        <v>26</v>
      </c>
      <c r="F59" s="8">
        <v>2.46</v>
      </c>
      <c r="G59" s="12">
        <v>2</v>
      </c>
      <c r="H59" s="8">
        <v>0.5</v>
      </c>
      <c r="I59" s="12">
        <v>0</v>
      </c>
    </row>
    <row r="60" spans="2:9" ht="15" customHeight="1" x14ac:dyDescent="0.2">
      <c r="B60" t="s">
        <v>107</v>
      </c>
      <c r="C60" s="12">
        <v>27</v>
      </c>
      <c r="D60" s="8">
        <v>1.82</v>
      </c>
      <c r="E60" s="12">
        <v>25</v>
      </c>
      <c r="F60" s="8">
        <v>2.36</v>
      </c>
      <c r="G60" s="12">
        <v>2</v>
      </c>
      <c r="H60" s="8">
        <v>0.5</v>
      </c>
      <c r="I60" s="12">
        <v>0</v>
      </c>
    </row>
    <row r="61" spans="2:9" ht="15" customHeight="1" x14ac:dyDescent="0.2">
      <c r="B61" t="s">
        <v>124</v>
      </c>
      <c r="C61" s="12">
        <v>27</v>
      </c>
      <c r="D61" s="8">
        <v>1.82</v>
      </c>
      <c r="E61" s="12">
        <v>25</v>
      </c>
      <c r="F61" s="8">
        <v>2.36</v>
      </c>
      <c r="G61" s="12">
        <v>2</v>
      </c>
      <c r="H61" s="8">
        <v>0.5</v>
      </c>
      <c r="I61" s="12">
        <v>0</v>
      </c>
    </row>
    <row r="62" spans="2:9" ht="15" customHeight="1" x14ac:dyDescent="0.2">
      <c r="B62" t="s">
        <v>114</v>
      </c>
      <c r="C62" s="12">
        <v>26</v>
      </c>
      <c r="D62" s="8">
        <v>1.76</v>
      </c>
      <c r="E62" s="12">
        <v>11</v>
      </c>
      <c r="F62" s="8">
        <v>1.04</v>
      </c>
      <c r="G62" s="12">
        <v>15</v>
      </c>
      <c r="H62" s="8">
        <v>3.76</v>
      </c>
      <c r="I62" s="12">
        <v>0</v>
      </c>
    </row>
    <row r="63" spans="2:9" ht="15" customHeight="1" x14ac:dyDescent="0.2">
      <c r="B63" t="s">
        <v>132</v>
      </c>
      <c r="C63" s="12">
        <v>22</v>
      </c>
      <c r="D63" s="8">
        <v>1.49</v>
      </c>
      <c r="E63" s="12">
        <v>16</v>
      </c>
      <c r="F63" s="8">
        <v>1.51</v>
      </c>
      <c r="G63" s="12">
        <v>6</v>
      </c>
      <c r="H63" s="8">
        <v>1.5</v>
      </c>
      <c r="I63" s="12">
        <v>0</v>
      </c>
    </row>
    <row r="64" spans="2:9" ht="15" customHeight="1" x14ac:dyDescent="0.2">
      <c r="B64" t="s">
        <v>109</v>
      </c>
      <c r="C64" s="12">
        <v>22</v>
      </c>
      <c r="D64" s="8">
        <v>1.49</v>
      </c>
      <c r="E64" s="12">
        <v>14</v>
      </c>
      <c r="F64" s="8">
        <v>1.32</v>
      </c>
      <c r="G64" s="12">
        <v>8</v>
      </c>
      <c r="H64" s="8">
        <v>2.0099999999999998</v>
      </c>
      <c r="I64" s="12">
        <v>0</v>
      </c>
    </row>
    <row r="65" spans="2:9" ht="15" customHeight="1" x14ac:dyDescent="0.2">
      <c r="B65" t="s">
        <v>106</v>
      </c>
      <c r="C65" s="12">
        <v>20</v>
      </c>
      <c r="D65" s="8">
        <v>1.35</v>
      </c>
      <c r="E65" s="12">
        <v>17</v>
      </c>
      <c r="F65" s="8">
        <v>1.61</v>
      </c>
      <c r="G65" s="12">
        <v>3</v>
      </c>
      <c r="H65" s="8">
        <v>0.75</v>
      </c>
      <c r="I65" s="12">
        <v>0</v>
      </c>
    </row>
    <row r="66" spans="2:9" ht="15" customHeight="1" x14ac:dyDescent="0.2">
      <c r="B66" t="s">
        <v>115</v>
      </c>
      <c r="C66" s="12">
        <v>19</v>
      </c>
      <c r="D66" s="8">
        <v>1.28</v>
      </c>
      <c r="E66" s="12">
        <v>18</v>
      </c>
      <c r="F66" s="8">
        <v>1.7</v>
      </c>
      <c r="G66" s="12">
        <v>1</v>
      </c>
      <c r="H66" s="8">
        <v>0.25</v>
      </c>
      <c r="I66" s="12">
        <v>0</v>
      </c>
    </row>
    <row r="68" spans="2:9" ht="15" customHeight="1" x14ac:dyDescent="0.2">
      <c r="B68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567A4-728B-4A08-A81A-40D1A27A854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197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2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32</v>
      </c>
      <c r="C6" s="12">
        <v>139</v>
      </c>
      <c r="D6" s="8">
        <v>13.59</v>
      </c>
      <c r="E6" s="12">
        <v>81</v>
      </c>
      <c r="F6" s="8">
        <v>10.41</v>
      </c>
      <c r="G6" s="12">
        <v>58</v>
      </c>
      <c r="H6" s="8">
        <v>25.33</v>
      </c>
      <c r="I6" s="12">
        <v>0</v>
      </c>
    </row>
    <row r="7" spans="2:9" ht="15" customHeight="1" x14ac:dyDescent="0.2">
      <c r="B7" t="s">
        <v>33</v>
      </c>
      <c r="C7" s="12">
        <v>72</v>
      </c>
      <c r="D7" s="8">
        <v>7.04</v>
      </c>
      <c r="E7" s="12">
        <v>42</v>
      </c>
      <c r="F7" s="8">
        <v>5.4</v>
      </c>
      <c r="G7" s="12">
        <v>30</v>
      </c>
      <c r="H7" s="8">
        <v>13.1</v>
      </c>
      <c r="I7" s="12">
        <v>0</v>
      </c>
    </row>
    <row r="8" spans="2:9" ht="15" customHeight="1" x14ac:dyDescent="0.2">
      <c r="B8" t="s">
        <v>34</v>
      </c>
      <c r="C8" s="12">
        <v>2</v>
      </c>
      <c r="D8" s="8">
        <v>0.2</v>
      </c>
      <c r="E8" s="12">
        <v>0</v>
      </c>
      <c r="F8" s="8">
        <v>0</v>
      </c>
      <c r="G8" s="12">
        <v>2</v>
      </c>
      <c r="H8" s="8">
        <v>0.87</v>
      </c>
      <c r="I8" s="12">
        <v>0</v>
      </c>
    </row>
    <row r="9" spans="2:9" ht="15" customHeight="1" x14ac:dyDescent="0.2">
      <c r="B9" t="s">
        <v>35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0.44</v>
      </c>
      <c r="I9" s="12">
        <v>0</v>
      </c>
    </row>
    <row r="10" spans="2:9" ht="15" customHeight="1" x14ac:dyDescent="0.2">
      <c r="B10" t="s">
        <v>36</v>
      </c>
      <c r="C10" s="12">
        <v>10</v>
      </c>
      <c r="D10" s="8">
        <v>0.98</v>
      </c>
      <c r="E10" s="12">
        <v>3</v>
      </c>
      <c r="F10" s="8">
        <v>0.39</v>
      </c>
      <c r="G10" s="12">
        <v>7</v>
      </c>
      <c r="H10" s="8">
        <v>3.06</v>
      </c>
      <c r="I10" s="12">
        <v>0</v>
      </c>
    </row>
    <row r="11" spans="2:9" ht="15" customHeight="1" x14ac:dyDescent="0.2">
      <c r="B11" t="s">
        <v>37</v>
      </c>
      <c r="C11" s="12">
        <v>291</v>
      </c>
      <c r="D11" s="8">
        <v>28.45</v>
      </c>
      <c r="E11" s="12">
        <v>233</v>
      </c>
      <c r="F11" s="8">
        <v>29.95</v>
      </c>
      <c r="G11" s="12">
        <v>58</v>
      </c>
      <c r="H11" s="8">
        <v>25.33</v>
      </c>
      <c r="I11" s="12">
        <v>0</v>
      </c>
    </row>
    <row r="12" spans="2:9" ht="15" customHeight="1" x14ac:dyDescent="0.2">
      <c r="B12" t="s">
        <v>38</v>
      </c>
      <c r="C12" s="12">
        <v>9</v>
      </c>
      <c r="D12" s="8">
        <v>0.88</v>
      </c>
      <c r="E12" s="12">
        <v>8</v>
      </c>
      <c r="F12" s="8">
        <v>1.03</v>
      </c>
      <c r="G12" s="12">
        <v>1</v>
      </c>
      <c r="H12" s="8">
        <v>0.44</v>
      </c>
      <c r="I12" s="12">
        <v>0</v>
      </c>
    </row>
    <row r="13" spans="2:9" ht="15" customHeight="1" x14ac:dyDescent="0.2">
      <c r="B13" t="s">
        <v>39</v>
      </c>
      <c r="C13" s="12">
        <v>160</v>
      </c>
      <c r="D13" s="8">
        <v>15.64</v>
      </c>
      <c r="E13" s="12">
        <v>134</v>
      </c>
      <c r="F13" s="8">
        <v>17.22</v>
      </c>
      <c r="G13" s="12">
        <v>25</v>
      </c>
      <c r="H13" s="8">
        <v>10.92</v>
      </c>
      <c r="I13" s="12">
        <v>1</v>
      </c>
    </row>
    <row r="14" spans="2:9" ht="15" customHeight="1" x14ac:dyDescent="0.2">
      <c r="B14" t="s">
        <v>40</v>
      </c>
      <c r="C14" s="12">
        <v>31</v>
      </c>
      <c r="D14" s="8">
        <v>3.03</v>
      </c>
      <c r="E14" s="12">
        <v>25</v>
      </c>
      <c r="F14" s="8">
        <v>3.21</v>
      </c>
      <c r="G14" s="12">
        <v>6</v>
      </c>
      <c r="H14" s="8">
        <v>2.62</v>
      </c>
      <c r="I14" s="12">
        <v>0</v>
      </c>
    </row>
    <row r="15" spans="2:9" ht="15" customHeight="1" x14ac:dyDescent="0.2">
      <c r="B15" t="s">
        <v>41</v>
      </c>
      <c r="C15" s="12">
        <v>93</v>
      </c>
      <c r="D15" s="8">
        <v>9.09</v>
      </c>
      <c r="E15" s="12">
        <v>85</v>
      </c>
      <c r="F15" s="8">
        <v>10.93</v>
      </c>
      <c r="G15" s="12">
        <v>7</v>
      </c>
      <c r="H15" s="8">
        <v>3.06</v>
      </c>
      <c r="I15" s="12">
        <v>0</v>
      </c>
    </row>
    <row r="16" spans="2:9" ht="15" customHeight="1" x14ac:dyDescent="0.2">
      <c r="B16" t="s">
        <v>42</v>
      </c>
      <c r="C16" s="12">
        <v>103</v>
      </c>
      <c r="D16" s="8">
        <v>10.07</v>
      </c>
      <c r="E16" s="12">
        <v>92</v>
      </c>
      <c r="F16" s="8">
        <v>11.83</v>
      </c>
      <c r="G16" s="12">
        <v>11</v>
      </c>
      <c r="H16" s="8">
        <v>4.8</v>
      </c>
      <c r="I16" s="12">
        <v>0</v>
      </c>
    </row>
    <row r="17" spans="2:9" ht="15" customHeight="1" x14ac:dyDescent="0.2">
      <c r="B17" t="s">
        <v>43</v>
      </c>
      <c r="C17" s="12">
        <v>47</v>
      </c>
      <c r="D17" s="8">
        <v>4.59</v>
      </c>
      <c r="E17" s="12">
        <v>31</v>
      </c>
      <c r="F17" s="8">
        <v>3.98</v>
      </c>
      <c r="G17" s="12">
        <v>6</v>
      </c>
      <c r="H17" s="8">
        <v>2.62</v>
      </c>
      <c r="I17" s="12">
        <v>0</v>
      </c>
    </row>
    <row r="18" spans="2:9" ht="15" customHeight="1" x14ac:dyDescent="0.2">
      <c r="B18" t="s">
        <v>44</v>
      </c>
      <c r="C18" s="12">
        <v>32</v>
      </c>
      <c r="D18" s="8">
        <v>3.13</v>
      </c>
      <c r="E18" s="12">
        <v>23</v>
      </c>
      <c r="F18" s="8">
        <v>2.96</v>
      </c>
      <c r="G18" s="12">
        <v>7</v>
      </c>
      <c r="H18" s="8">
        <v>3.06</v>
      </c>
      <c r="I18" s="12">
        <v>0</v>
      </c>
    </row>
    <row r="19" spans="2:9" ht="15" customHeight="1" x14ac:dyDescent="0.2">
      <c r="B19" t="s">
        <v>45</v>
      </c>
      <c r="C19" s="12">
        <v>33</v>
      </c>
      <c r="D19" s="8">
        <v>3.23</v>
      </c>
      <c r="E19" s="12">
        <v>21</v>
      </c>
      <c r="F19" s="8">
        <v>2.7</v>
      </c>
      <c r="G19" s="12">
        <v>10</v>
      </c>
      <c r="H19" s="8">
        <v>4.37</v>
      </c>
      <c r="I19" s="12">
        <v>1</v>
      </c>
    </row>
    <row r="20" spans="2:9" ht="15" customHeight="1" x14ac:dyDescent="0.2">
      <c r="B20" s="9" t="s">
        <v>198</v>
      </c>
      <c r="C20" s="12">
        <f>SUM(LTBL_30204[総数／事業所数])</f>
        <v>1023</v>
      </c>
      <c r="E20" s="12">
        <f>SUBTOTAL(109,LTBL_30204[個人／事業所数])</f>
        <v>778</v>
      </c>
      <c r="G20" s="12">
        <f>SUBTOTAL(109,LTBL_30204[法人／事業所数])</f>
        <v>229</v>
      </c>
      <c r="I20" s="12">
        <f>SUBTOTAL(109,LTBL_30204[法人以外の団体／事業所数])</f>
        <v>2</v>
      </c>
    </row>
    <row r="21" spans="2:9" ht="15" customHeight="1" x14ac:dyDescent="0.2">
      <c r="E21" s="11">
        <f>LTBL_30204[[#Totals],[個人／事業所数]]/LTBL_30204[[#Totals],[総数／事業所数]]</f>
        <v>0.76050830889540566</v>
      </c>
      <c r="G21" s="11">
        <f>LTBL_30204[[#Totals],[法人／事業所数]]/LTBL_30204[[#Totals],[総数／事業所数]]</f>
        <v>0.22385141739980449</v>
      </c>
      <c r="I21" s="11">
        <f>LTBL_30204[[#Totals],[法人以外の団体／事業所数]]/LTBL_30204[[#Totals],[総数／事業所数]]</f>
        <v>1.9550342130987292E-3</v>
      </c>
    </row>
    <row r="23" spans="2:9" ht="33" customHeight="1" x14ac:dyDescent="0.2">
      <c r="B23" t="s">
        <v>199</v>
      </c>
      <c r="C23" s="10" t="s">
        <v>47</v>
      </c>
      <c r="D23" s="10" t="s">
        <v>48</v>
      </c>
      <c r="E23" s="10" t="s">
        <v>49</v>
      </c>
      <c r="F23" s="10" t="s">
        <v>50</v>
      </c>
      <c r="G23" s="10" t="s">
        <v>51</v>
      </c>
      <c r="H23" s="10" t="s">
        <v>52</v>
      </c>
      <c r="I23" s="10" t="s">
        <v>53</v>
      </c>
    </row>
    <row r="24" spans="2:9" ht="15" customHeight="1" x14ac:dyDescent="0.2">
      <c r="B24" t="s">
        <v>65</v>
      </c>
      <c r="C24" s="12">
        <v>150</v>
      </c>
      <c r="D24" s="8">
        <v>14.66</v>
      </c>
      <c r="E24" s="12">
        <v>131</v>
      </c>
      <c r="F24" s="8">
        <v>16.84</v>
      </c>
      <c r="G24" s="12">
        <v>18</v>
      </c>
      <c r="H24" s="8">
        <v>7.86</v>
      </c>
      <c r="I24" s="12">
        <v>1</v>
      </c>
    </row>
    <row r="25" spans="2:9" ht="15" customHeight="1" x14ac:dyDescent="0.2">
      <c r="B25" t="s">
        <v>64</v>
      </c>
      <c r="C25" s="12">
        <v>98</v>
      </c>
      <c r="D25" s="8">
        <v>9.58</v>
      </c>
      <c r="E25" s="12">
        <v>77</v>
      </c>
      <c r="F25" s="8">
        <v>9.9</v>
      </c>
      <c r="G25" s="12">
        <v>21</v>
      </c>
      <c r="H25" s="8">
        <v>9.17</v>
      </c>
      <c r="I25" s="12">
        <v>0</v>
      </c>
    </row>
    <row r="26" spans="2:9" ht="15" customHeight="1" x14ac:dyDescent="0.2">
      <c r="B26" t="s">
        <v>69</v>
      </c>
      <c r="C26" s="12">
        <v>87</v>
      </c>
      <c r="D26" s="8">
        <v>8.5</v>
      </c>
      <c r="E26" s="12">
        <v>82</v>
      </c>
      <c r="F26" s="8">
        <v>10.54</v>
      </c>
      <c r="G26" s="12">
        <v>5</v>
      </c>
      <c r="H26" s="8">
        <v>2.1800000000000002</v>
      </c>
      <c r="I26" s="12">
        <v>0</v>
      </c>
    </row>
    <row r="27" spans="2:9" ht="15" customHeight="1" x14ac:dyDescent="0.2">
      <c r="B27" t="s">
        <v>62</v>
      </c>
      <c r="C27" s="12">
        <v>85</v>
      </c>
      <c r="D27" s="8">
        <v>8.31</v>
      </c>
      <c r="E27" s="12">
        <v>82</v>
      </c>
      <c r="F27" s="8">
        <v>10.54</v>
      </c>
      <c r="G27" s="12">
        <v>3</v>
      </c>
      <c r="H27" s="8">
        <v>1.31</v>
      </c>
      <c r="I27" s="12">
        <v>0</v>
      </c>
    </row>
    <row r="28" spans="2:9" ht="15" customHeight="1" x14ac:dyDescent="0.2">
      <c r="B28" t="s">
        <v>68</v>
      </c>
      <c r="C28" s="12">
        <v>79</v>
      </c>
      <c r="D28" s="8">
        <v>7.72</v>
      </c>
      <c r="E28" s="12">
        <v>74</v>
      </c>
      <c r="F28" s="8">
        <v>9.51</v>
      </c>
      <c r="G28" s="12">
        <v>5</v>
      </c>
      <c r="H28" s="8">
        <v>2.1800000000000002</v>
      </c>
      <c r="I28" s="12">
        <v>0</v>
      </c>
    </row>
    <row r="29" spans="2:9" ht="15" customHeight="1" x14ac:dyDescent="0.2">
      <c r="B29" t="s">
        <v>55</v>
      </c>
      <c r="C29" s="12">
        <v>50</v>
      </c>
      <c r="D29" s="8">
        <v>4.8899999999999997</v>
      </c>
      <c r="E29" s="12">
        <v>35</v>
      </c>
      <c r="F29" s="8">
        <v>4.5</v>
      </c>
      <c r="G29" s="12">
        <v>15</v>
      </c>
      <c r="H29" s="8">
        <v>6.55</v>
      </c>
      <c r="I29" s="12">
        <v>0</v>
      </c>
    </row>
    <row r="30" spans="2:9" ht="15" customHeight="1" x14ac:dyDescent="0.2">
      <c r="B30" t="s">
        <v>54</v>
      </c>
      <c r="C30" s="12">
        <v>49</v>
      </c>
      <c r="D30" s="8">
        <v>4.79</v>
      </c>
      <c r="E30" s="12">
        <v>29</v>
      </c>
      <c r="F30" s="8">
        <v>3.73</v>
      </c>
      <c r="G30" s="12">
        <v>20</v>
      </c>
      <c r="H30" s="8">
        <v>8.73</v>
      </c>
      <c r="I30" s="12">
        <v>0</v>
      </c>
    </row>
    <row r="31" spans="2:9" ht="15" customHeight="1" x14ac:dyDescent="0.2">
      <c r="B31" t="s">
        <v>70</v>
      </c>
      <c r="C31" s="12">
        <v>47</v>
      </c>
      <c r="D31" s="8">
        <v>4.59</v>
      </c>
      <c r="E31" s="12">
        <v>31</v>
      </c>
      <c r="F31" s="8">
        <v>3.98</v>
      </c>
      <c r="G31" s="12">
        <v>6</v>
      </c>
      <c r="H31" s="8">
        <v>2.62</v>
      </c>
      <c r="I31" s="12">
        <v>0</v>
      </c>
    </row>
    <row r="32" spans="2:9" ht="15" customHeight="1" x14ac:dyDescent="0.2">
      <c r="B32" t="s">
        <v>56</v>
      </c>
      <c r="C32" s="12">
        <v>40</v>
      </c>
      <c r="D32" s="8">
        <v>3.91</v>
      </c>
      <c r="E32" s="12">
        <v>17</v>
      </c>
      <c r="F32" s="8">
        <v>2.19</v>
      </c>
      <c r="G32" s="12">
        <v>23</v>
      </c>
      <c r="H32" s="8">
        <v>10.039999999999999</v>
      </c>
      <c r="I32" s="12">
        <v>0</v>
      </c>
    </row>
    <row r="33" spans="2:9" ht="15" customHeight="1" x14ac:dyDescent="0.2">
      <c r="B33" t="s">
        <v>63</v>
      </c>
      <c r="C33" s="12">
        <v>37</v>
      </c>
      <c r="D33" s="8">
        <v>3.62</v>
      </c>
      <c r="E33" s="12">
        <v>29</v>
      </c>
      <c r="F33" s="8">
        <v>3.73</v>
      </c>
      <c r="G33" s="12">
        <v>8</v>
      </c>
      <c r="H33" s="8">
        <v>3.49</v>
      </c>
      <c r="I33" s="12">
        <v>0</v>
      </c>
    </row>
    <row r="34" spans="2:9" ht="15" customHeight="1" x14ac:dyDescent="0.2">
      <c r="B34" t="s">
        <v>71</v>
      </c>
      <c r="C34" s="12">
        <v>25</v>
      </c>
      <c r="D34" s="8">
        <v>2.44</v>
      </c>
      <c r="E34" s="12">
        <v>23</v>
      </c>
      <c r="F34" s="8">
        <v>2.96</v>
      </c>
      <c r="G34" s="12">
        <v>2</v>
      </c>
      <c r="H34" s="8">
        <v>0.87</v>
      </c>
      <c r="I34" s="12">
        <v>0</v>
      </c>
    </row>
    <row r="35" spans="2:9" ht="15" customHeight="1" x14ac:dyDescent="0.2">
      <c r="B35" t="s">
        <v>67</v>
      </c>
      <c r="C35" s="12">
        <v>22</v>
      </c>
      <c r="D35" s="8">
        <v>2.15</v>
      </c>
      <c r="E35" s="12">
        <v>16</v>
      </c>
      <c r="F35" s="8">
        <v>2.06</v>
      </c>
      <c r="G35" s="12">
        <v>6</v>
      </c>
      <c r="H35" s="8">
        <v>2.62</v>
      </c>
      <c r="I35" s="12">
        <v>0</v>
      </c>
    </row>
    <row r="36" spans="2:9" ht="15" customHeight="1" x14ac:dyDescent="0.2">
      <c r="B36" t="s">
        <v>61</v>
      </c>
      <c r="C36" s="12">
        <v>21</v>
      </c>
      <c r="D36" s="8">
        <v>2.0499999999999998</v>
      </c>
      <c r="E36" s="12">
        <v>18</v>
      </c>
      <c r="F36" s="8">
        <v>2.31</v>
      </c>
      <c r="G36" s="12">
        <v>3</v>
      </c>
      <c r="H36" s="8">
        <v>1.31</v>
      </c>
      <c r="I36" s="12">
        <v>0</v>
      </c>
    </row>
    <row r="37" spans="2:9" ht="15" customHeight="1" x14ac:dyDescent="0.2">
      <c r="B37" t="s">
        <v>57</v>
      </c>
      <c r="C37" s="12">
        <v>17</v>
      </c>
      <c r="D37" s="8">
        <v>1.66</v>
      </c>
      <c r="E37" s="12">
        <v>12</v>
      </c>
      <c r="F37" s="8">
        <v>1.54</v>
      </c>
      <c r="G37" s="12">
        <v>5</v>
      </c>
      <c r="H37" s="8">
        <v>2.1800000000000002</v>
      </c>
      <c r="I37" s="12">
        <v>0</v>
      </c>
    </row>
    <row r="38" spans="2:9" ht="15" customHeight="1" x14ac:dyDescent="0.2">
      <c r="B38" t="s">
        <v>58</v>
      </c>
      <c r="C38" s="12">
        <v>17</v>
      </c>
      <c r="D38" s="8">
        <v>1.66</v>
      </c>
      <c r="E38" s="12">
        <v>11</v>
      </c>
      <c r="F38" s="8">
        <v>1.41</v>
      </c>
      <c r="G38" s="12">
        <v>6</v>
      </c>
      <c r="H38" s="8">
        <v>2.62</v>
      </c>
      <c r="I38" s="12">
        <v>0</v>
      </c>
    </row>
    <row r="39" spans="2:9" ht="15" customHeight="1" x14ac:dyDescent="0.2">
      <c r="B39" t="s">
        <v>73</v>
      </c>
      <c r="C39" s="12">
        <v>17</v>
      </c>
      <c r="D39" s="8">
        <v>1.66</v>
      </c>
      <c r="E39" s="12">
        <v>16</v>
      </c>
      <c r="F39" s="8">
        <v>2.06</v>
      </c>
      <c r="G39" s="12">
        <v>1</v>
      </c>
      <c r="H39" s="8">
        <v>0.44</v>
      </c>
      <c r="I39" s="12">
        <v>0</v>
      </c>
    </row>
    <row r="40" spans="2:9" ht="15" customHeight="1" x14ac:dyDescent="0.2">
      <c r="B40" t="s">
        <v>79</v>
      </c>
      <c r="C40" s="12">
        <v>16</v>
      </c>
      <c r="D40" s="8">
        <v>1.56</v>
      </c>
      <c r="E40" s="12">
        <v>13</v>
      </c>
      <c r="F40" s="8">
        <v>1.67</v>
      </c>
      <c r="G40" s="12">
        <v>3</v>
      </c>
      <c r="H40" s="8">
        <v>1.31</v>
      </c>
      <c r="I40" s="12">
        <v>0</v>
      </c>
    </row>
    <row r="41" spans="2:9" ht="15" customHeight="1" x14ac:dyDescent="0.2">
      <c r="B41" t="s">
        <v>59</v>
      </c>
      <c r="C41" s="12">
        <v>12</v>
      </c>
      <c r="D41" s="8">
        <v>1.17</v>
      </c>
      <c r="E41" s="12">
        <v>2</v>
      </c>
      <c r="F41" s="8">
        <v>0.26</v>
      </c>
      <c r="G41" s="12">
        <v>10</v>
      </c>
      <c r="H41" s="8">
        <v>4.37</v>
      </c>
      <c r="I41" s="12">
        <v>0</v>
      </c>
    </row>
    <row r="42" spans="2:9" ht="15" customHeight="1" x14ac:dyDescent="0.2">
      <c r="B42" t="s">
        <v>75</v>
      </c>
      <c r="C42" s="12">
        <v>11</v>
      </c>
      <c r="D42" s="8">
        <v>1.08</v>
      </c>
      <c r="E42" s="12">
        <v>6</v>
      </c>
      <c r="F42" s="8">
        <v>0.77</v>
      </c>
      <c r="G42" s="12">
        <v>5</v>
      </c>
      <c r="H42" s="8">
        <v>2.1800000000000002</v>
      </c>
      <c r="I42" s="12">
        <v>0</v>
      </c>
    </row>
    <row r="43" spans="2:9" ht="15" customHeight="1" x14ac:dyDescent="0.2">
      <c r="B43" t="s">
        <v>60</v>
      </c>
      <c r="C43" s="12">
        <v>10</v>
      </c>
      <c r="D43" s="8">
        <v>0.98</v>
      </c>
      <c r="E43" s="12">
        <v>4</v>
      </c>
      <c r="F43" s="8">
        <v>0.51</v>
      </c>
      <c r="G43" s="12">
        <v>6</v>
      </c>
      <c r="H43" s="8">
        <v>2.62</v>
      </c>
      <c r="I43" s="12">
        <v>0</v>
      </c>
    </row>
    <row r="46" spans="2:9" ht="33" customHeight="1" x14ac:dyDescent="0.2">
      <c r="B46" t="s">
        <v>200</v>
      </c>
      <c r="C46" s="10" t="s">
        <v>47</v>
      </c>
      <c r="D46" s="10" t="s">
        <v>48</v>
      </c>
      <c r="E46" s="10" t="s">
        <v>49</v>
      </c>
      <c r="F46" s="10" t="s">
        <v>50</v>
      </c>
      <c r="G46" s="10" t="s">
        <v>51</v>
      </c>
      <c r="H46" s="10" t="s">
        <v>52</v>
      </c>
      <c r="I46" s="10" t="s">
        <v>53</v>
      </c>
    </row>
    <row r="47" spans="2:9" ht="15" customHeight="1" x14ac:dyDescent="0.2">
      <c r="B47" t="s">
        <v>112</v>
      </c>
      <c r="C47" s="12">
        <v>77</v>
      </c>
      <c r="D47" s="8">
        <v>7.53</v>
      </c>
      <c r="E47" s="12">
        <v>67</v>
      </c>
      <c r="F47" s="8">
        <v>8.61</v>
      </c>
      <c r="G47" s="12">
        <v>10</v>
      </c>
      <c r="H47" s="8">
        <v>4.37</v>
      </c>
      <c r="I47" s="12">
        <v>0</v>
      </c>
    </row>
    <row r="48" spans="2:9" ht="15" customHeight="1" x14ac:dyDescent="0.2">
      <c r="B48" t="s">
        <v>113</v>
      </c>
      <c r="C48" s="12">
        <v>62</v>
      </c>
      <c r="D48" s="8">
        <v>6.06</v>
      </c>
      <c r="E48" s="12">
        <v>58</v>
      </c>
      <c r="F48" s="8">
        <v>7.46</v>
      </c>
      <c r="G48" s="12">
        <v>4</v>
      </c>
      <c r="H48" s="8">
        <v>1.75</v>
      </c>
      <c r="I48" s="12">
        <v>0</v>
      </c>
    </row>
    <row r="49" spans="2:9" ht="15" customHeight="1" x14ac:dyDescent="0.2">
      <c r="B49" t="s">
        <v>120</v>
      </c>
      <c r="C49" s="12">
        <v>46</v>
      </c>
      <c r="D49" s="8">
        <v>4.5</v>
      </c>
      <c r="E49" s="12">
        <v>44</v>
      </c>
      <c r="F49" s="8">
        <v>5.66</v>
      </c>
      <c r="G49" s="12">
        <v>2</v>
      </c>
      <c r="H49" s="8">
        <v>0.87</v>
      </c>
      <c r="I49" s="12">
        <v>0</v>
      </c>
    </row>
    <row r="50" spans="2:9" ht="15" customHeight="1" x14ac:dyDescent="0.2">
      <c r="B50" t="s">
        <v>119</v>
      </c>
      <c r="C50" s="12">
        <v>32</v>
      </c>
      <c r="D50" s="8">
        <v>3.13</v>
      </c>
      <c r="E50" s="12">
        <v>32</v>
      </c>
      <c r="F50" s="8">
        <v>4.1100000000000003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107</v>
      </c>
      <c r="C51" s="12">
        <v>30</v>
      </c>
      <c r="D51" s="8">
        <v>2.93</v>
      </c>
      <c r="E51" s="12">
        <v>29</v>
      </c>
      <c r="F51" s="8">
        <v>3.73</v>
      </c>
      <c r="G51" s="12">
        <v>1</v>
      </c>
      <c r="H51" s="8">
        <v>0.44</v>
      </c>
      <c r="I51" s="12">
        <v>0</v>
      </c>
    </row>
    <row r="52" spans="2:9" ht="15" customHeight="1" x14ac:dyDescent="0.2">
      <c r="B52" t="s">
        <v>111</v>
      </c>
      <c r="C52" s="12">
        <v>30</v>
      </c>
      <c r="D52" s="8">
        <v>2.93</v>
      </c>
      <c r="E52" s="12">
        <v>24</v>
      </c>
      <c r="F52" s="8">
        <v>3.08</v>
      </c>
      <c r="G52" s="12">
        <v>6</v>
      </c>
      <c r="H52" s="8">
        <v>2.62</v>
      </c>
      <c r="I52" s="12">
        <v>0</v>
      </c>
    </row>
    <row r="53" spans="2:9" ht="15" customHeight="1" x14ac:dyDescent="0.2">
      <c r="B53" t="s">
        <v>105</v>
      </c>
      <c r="C53" s="12">
        <v>29</v>
      </c>
      <c r="D53" s="8">
        <v>2.83</v>
      </c>
      <c r="E53" s="12">
        <v>15</v>
      </c>
      <c r="F53" s="8">
        <v>1.93</v>
      </c>
      <c r="G53" s="12">
        <v>14</v>
      </c>
      <c r="H53" s="8">
        <v>6.11</v>
      </c>
      <c r="I53" s="12">
        <v>0</v>
      </c>
    </row>
    <row r="54" spans="2:9" ht="15" customHeight="1" x14ac:dyDescent="0.2">
      <c r="B54" t="s">
        <v>106</v>
      </c>
      <c r="C54" s="12">
        <v>22</v>
      </c>
      <c r="D54" s="8">
        <v>2.15</v>
      </c>
      <c r="E54" s="12">
        <v>12</v>
      </c>
      <c r="F54" s="8">
        <v>1.54</v>
      </c>
      <c r="G54" s="12">
        <v>10</v>
      </c>
      <c r="H54" s="8">
        <v>4.37</v>
      </c>
      <c r="I54" s="12">
        <v>0</v>
      </c>
    </row>
    <row r="55" spans="2:9" ht="15" customHeight="1" x14ac:dyDescent="0.2">
      <c r="B55" t="s">
        <v>118</v>
      </c>
      <c r="C55" s="12">
        <v>22</v>
      </c>
      <c r="D55" s="8">
        <v>2.15</v>
      </c>
      <c r="E55" s="12">
        <v>21</v>
      </c>
      <c r="F55" s="8">
        <v>2.7</v>
      </c>
      <c r="G55" s="12">
        <v>1</v>
      </c>
      <c r="H55" s="8">
        <v>0.44</v>
      </c>
      <c r="I55" s="12">
        <v>0</v>
      </c>
    </row>
    <row r="56" spans="2:9" ht="15" customHeight="1" x14ac:dyDescent="0.2">
      <c r="B56" t="s">
        <v>110</v>
      </c>
      <c r="C56" s="12">
        <v>20</v>
      </c>
      <c r="D56" s="8">
        <v>1.96</v>
      </c>
      <c r="E56" s="12">
        <v>16</v>
      </c>
      <c r="F56" s="8">
        <v>2.06</v>
      </c>
      <c r="G56" s="12">
        <v>4</v>
      </c>
      <c r="H56" s="8">
        <v>1.75</v>
      </c>
      <c r="I56" s="12">
        <v>0</v>
      </c>
    </row>
    <row r="57" spans="2:9" ht="15" customHeight="1" x14ac:dyDescent="0.2">
      <c r="B57" t="s">
        <v>121</v>
      </c>
      <c r="C57" s="12">
        <v>19</v>
      </c>
      <c r="D57" s="8">
        <v>1.86</v>
      </c>
      <c r="E57" s="12">
        <v>18</v>
      </c>
      <c r="F57" s="8">
        <v>2.31</v>
      </c>
      <c r="G57" s="12">
        <v>1</v>
      </c>
      <c r="H57" s="8">
        <v>0.44</v>
      </c>
      <c r="I57" s="12">
        <v>0</v>
      </c>
    </row>
    <row r="58" spans="2:9" ht="15" customHeight="1" x14ac:dyDescent="0.2">
      <c r="B58" t="s">
        <v>123</v>
      </c>
      <c r="C58" s="12">
        <v>19</v>
      </c>
      <c r="D58" s="8">
        <v>1.86</v>
      </c>
      <c r="E58" s="12">
        <v>17</v>
      </c>
      <c r="F58" s="8">
        <v>2.19</v>
      </c>
      <c r="G58" s="12">
        <v>2</v>
      </c>
      <c r="H58" s="8">
        <v>0.87</v>
      </c>
      <c r="I58" s="12">
        <v>0</v>
      </c>
    </row>
    <row r="59" spans="2:9" ht="15" customHeight="1" x14ac:dyDescent="0.2">
      <c r="B59" t="s">
        <v>135</v>
      </c>
      <c r="C59" s="12">
        <v>18</v>
      </c>
      <c r="D59" s="8">
        <v>1.76</v>
      </c>
      <c r="E59" s="12">
        <v>18</v>
      </c>
      <c r="F59" s="8">
        <v>2.31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130</v>
      </c>
      <c r="C60" s="12">
        <v>17</v>
      </c>
      <c r="D60" s="8">
        <v>1.66</v>
      </c>
      <c r="E60" s="12">
        <v>13</v>
      </c>
      <c r="F60" s="8">
        <v>1.67</v>
      </c>
      <c r="G60" s="12">
        <v>4</v>
      </c>
      <c r="H60" s="8">
        <v>1.75</v>
      </c>
      <c r="I60" s="12">
        <v>0</v>
      </c>
    </row>
    <row r="61" spans="2:9" ht="15" customHeight="1" x14ac:dyDescent="0.2">
      <c r="B61" t="s">
        <v>122</v>
      </c>
      <c r="C61" s="12">
        <v>17</v>
      </c>
      <c r="D61" s="8">
        <v>1.66</v>
      </c>
      <c r="E61" s="12">
        <v>13</v>
      </c>
      <c r="F61" s="8">
        <v>1.67</v>
      </c>
      <c r="G61" s="12">
        <v>4</v>
      </c>
      <c r="H61" s="8">
        <v>1.75</v>
      </c>
      <c r="I61" s="12">
        <v>0</v>
      </c>
    </row>
    <row r="62" spans="2:9" ht="15" customHeight="1" x14ac:dyDescent="0.2">
      <c r="B62" t="s">
        <v>124</v>
      </c>
      <c r="C62" s="12">
        <v>17</v>
      </c>
      <c r="D62" s="8">
        <v>1.66</v>
      </c>
      <c r="E62" s="12">
        <v>16</v>
      </c>
      <c r="F62" s="8">
        <v>2.06</v>
      </c>
      <c r="G62" s="12">
        <v>1</v>
      </c>
      <c r="H62" s="8">
        <v>0.44</v>
      </c>
      <c r="I62" s="12">
        <v>0</v>
      </c>
    </row>
    <row r="63" spans="2:9" ht="15" customHeight="1" x14ac:dyDescent="0.2">
      <c r="B63" t="s">
        <v>133</v>
      </c>
      <c r="C63" s="12">
        <v>15</v>
      </c>
      <c r="D63" s="8">
        <v>1.47</v>
      </c>
      <c r="E63" s="12">
        <v>3</v>
      </c>
      <c r="F63" s="8">
        <v>0.39</v>
      </c>
      <c r="G63" s="12">
        <v>12</v>
      </c>
      <c r="H63" s="8">
        <v>5.24</v>
      </c>
      <c r="I63" s="12">
        <v>0</v>
      </c>
    </row>
    <row r="64" spans="2:9" ht="15" customHeight="1" x14ac:dyDescent="0.2">
      <c r="B64" t="s">
        <v>109</v>
      </c>
      <c r="C64" s="12">
        <v>15</v>
      </c>
      <c r="D64" s="8">
        <v>1.47</v>
      </c>
      <c r="E64" s="12">
        <v>12</v>
      </c>
      <c r="F64" s="8">
        <v>1.54</v>
      </c>
      <c r="G64" s="12">
        <v>3</v>
      </c>
      <c r="H64" s="8">
        <v>1.31</v>
      </c>
      <c r="I64" s="12">
        <v>0</v>
      </c>
    </row>
    <row r="65" spans="2:9" ht="15" customHeight="1" x14ac:dyDescent="0.2">
      <c r="B65" t="s">
        <v>134</v>
      </c>
      <c r="C65" s="12">
        <v>14</v>
      </c>
      <c r="D65" s="8">
        <v>1.37</v>
      </c>
      <c r="E65" s="12">
        <v>12</v>
      </c>
      <c r="F65" s="8">
        <v>1.54</v>
      </c>
      <c r="G65" s="12">
        <v>2</v>
      </c>
      <c r="H65" s="8">
        <v>0.87</v>
      </c>
      <c r="I65" s="12">
        <v>0</v>
      </c>
    </row>
    <row r="66" spans="2:9" ht="15" customHeight="1" x14ac:dyDescent="0.2">
      <c r="B66" t="s">
        <v>108</v>
      </c>
      <c r="C66" s="12">
        <v>14</v>
      </c>
      <c r="D66" s="8">
        <v>1.37</v>
      </c>
      <c r="E66" s="12">
        <v>11</v>
      </c>
      <c r="F66" s="8">
        <v>1.41</v>
      </c>
      <c r="G66" s="12">
        <v>3</v>
      </c>
      <c r="H66" s="8">
        <v>1.31</v>
      </c>
      <c r="I66" s="12">
        <v>0</v>
      </c>
    </row>
    <row r="67" spans="2:9" ht="15" customHeight="1" x14ac:dyDescent="0.2">
      <c r="B67" t="s">
        <v>117</v>
      </c>
      <c r="C67" s="12">
        <v>14</v>
      </c>
      <c r="D67" s="8">
        <v>1.37</v>
      </c>
      <c r="E67" s="12">
        <v>14</v>
      </c>
      <c r="F67" s="8">
        <v>1.8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201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</vt:i4>
      </vt:variant>
    </vt:vector>
  </HeadingPairs>
  <TitlesOfParts>
    <vt:vector size="38" baseType="lpstr">
      <vt:lpstr>目次</vt:lpstr>
      <vt:lpstr>産業大分類</vt:lpstr>
      <vt:lpstr>産業中分類</vt:lpstr>
      <vt:lpstr>産業小分類</vt:lpstr>
      <vt:lpstr>和歌山県</vt:lpstr>
      <vt:lpstr>和歌山市</vt:lpstr>
      <vt:lpstr>海南市</vt:lpstr>
      <vt:lpstr>橋本市</vt:lpstr>
      <vt:lpstr>有田市</vt:lpstr>
      <vt:lpstr>御坊市</vt:lpstr>
      <vt:lpstr>田辺市</vt:lpstr>
      <vt:lpstr>新宮市</vt:lpstr>
      <vt:lpstr>紀の川市</vt:lpstr>
      <vt:lpstr>岩出市</vt:lpstr>
      <vt:lpstr>海草郡紀美野町</vt:lpstr>
      <vt:lpstr>伊都郡かつらぎ町</vt:lpstr>
      <vt:lpstr>伊都郡九度山町</vt:lpstr>
      <vt:lpstr>伊都郡高野町</vt:lpstr>
      <vt:lpstr>有田郡湯浅町</vt:lpstr>
      <vt:lpstr>有田郡広川町</vt:lpstr>
      <vt:lpstr>有田郡有田川町</vt:lpstr>
      <vt:lpstr>日高郡美浜町</vt:lpstr>
      <vt:lpstr>日高郡日高町</vt:lpstr>
      <vt:lpstr>日高郡由良町</vt:lpstr>
      <vt:lpstr>日高郡印南町</vt:lpstr>
      <vt:lpstr>日高郡みなべ町</vt:lpstr>
      <vt:lpstr>日高郡日高川町</vt:lpstr>
      <vt:lpstr>西牟婁郡白浜町</vt:lpstr>
      <vt:lpstr>西牟婁郡上富田町</vt:lpstr>
      <vt:lpstr>西牟婁郡すさみ町</vt:lpstr>
      <vt:lpstr>東牟婁郡那智勝浦町</vt:lpstr>
      <vt:lpstr>東牟婁郡太地町</vt:lpstr>
      <vt:lpstr>東牟婁郡古座川町</vt:lpstr>
      <vt:lpstr>東牟婁郡北山村</vt:lpstr>
      <vt:lpstr>東牟婁郡串本町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2023-08-17T02:22:43Z</dcterms:created>
  <dcterms:modified xsi:type="dcterms:W3CDTF">2023-08-17T02:22:43Z</dcterms:modified>
</cp:coreProperties>
</file>