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BDC7733A-CF63-410E-86AE-304D72B83A44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8" r:id="rId1"/>
    <sheet name="産業大分類" sheetId="5" r:id="rId2"/>
    <sheet name="産業中分類" sheetId="6" r:id="rId3"/>
    <sheet name="産業小分類" sheetId="7" r:id="rId4"/>
    <sheet name="奈良県" sheetId="8" r:id="rId5"/>
    <sheet name="奈良市" sheetId="9" r:id="rId6"/>
    <sheet name="大和高田市" sheetId="10" r:id="rId7"/>
    <sheet name="大和郡山市" sheetId="11" r:id="rId8"/>
    <sheet name="天理市" sheetId="12" r:id="rId9"/>
    <sheet name="橿原市" sheetId="13" r:id="rId10"/>
    <sheet name="桜井市" sheetId="14" r:id="rId11"/>
    <sheet name="五條市" sheetId="15" r:id="rId12"/>
    <sheet name="御所市" sheetId="16" r:id="rId13"/>
    <sheet name="生駒市" sheetId="17" r:id="rId14"/>
    <sheet name="香芝市" sheetId="18" r:id="rId15"/>
    <sheet name="葛城市" sheetId="19" r:id="rId16"/>
    <sheet name="宇陀市" sheetId="20" r:id="rId17"/>
    <sheet name="山辺郡山添村" sheetId="21" r:id="rId18"/>
    <sheet name="生駒郡平群町" sheetId="22" r:id="rId19"/>
    <sheet name="生駒郡三郷町" sheetId="23" r:id="rId20"/>
    <sheet name="生駒郡斑鳩町" sheetId="24" r:id="rId21"/>
    <sheet name="生駒郡安堵町" sheetId="25" r:id="rId22"/>
    <sheet name="磯城郡川西町" sheetId="26" r:id="rId23"/>
    <sheet name="磯城郡三宅町" sheetId="27" r:id="rId24"/>
    <sheet name="磯城郡田原本町" sheetId="28" r:id="rId25"/>
    <sheet name="宇陀郡曽爾村" sheetId="29" r:id="rId26"/>
    <sheet name="宇陀郡御杖村" sheetId="30" r:id="rId27"/>
    <sheet name="高市郡高取町" sheetId="31" r:id="rId28"/>
    <sheet name="高市郡明日香村" sheetId="32" r:id="rId29"/>
    <sheet name="北葛城郡上牧町" sheetId="33" r:id="rId30"/>
    <sheet name="北葛城郡王寺町" sheetId="34" r:id="rId31"/>
    <sheet name="北葛城郡広陵町" sheetId="35" r:id="rId32"/>
    <sheet name="北葛城郡河合町" sheetId="36" r:id="rId33"/>
    <sheet name="吉野郡吉野町" sheetId="37" r:id="rId34"/>
    <sheet name="吉野郡大淀町" sheetId="38" r:id="rId35"/>
    <sheet name="吉野郡下市町" sheetId="39" r:id="rId36"/>
    <sheet name="吉野郡黒滝村" sheetId="40" r:id="rId37"/>
    <sheet name="吉野郡天川村" sheetId="41" r:id="rId38"/>
    <sheet name="吉野郡野迫川村" sheetId="42" r:id="rId39"/>
    <sheet name="吉野郡十津川村" sheetId="43" r:id="rId40"/>
    <sheet name="吉野郡下北山村" sheetId="44" r:id="rId41"/>
    <sheet name="吉野郡上北山村" sheetId="45" r:id="rId42"/>
    <sheet name="吉野郡川上村" sheetId="46" r:id="rId43"/>
    <sheet name="吉野郡東吉野村" sheetId="47" r:id="rId4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12" r:id="rId45"/>
    <pivotCache cacheId="2213" r:id="rId46"/>
    <pivotCache cacheId="2214" r:id="rId4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7" l="1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<sst xmlns="http://schemas.openxmlformats.org/spreadsheetml/2006/main" count="6238" uniqueCount="362">
  <si>
    <t>29000 奈良県</t>
  </si>
  <si>
    <t>29201 奈良市</t>
  </si>
  <si>
    <t>29202 大和高田市</t>
  </si>
  <si>
    <t>29203 大和郡山市</t>
  </si>
  <si>
    <t>29204 天理市</t>
  </si>
  <si>
    <t>29205 橿原市</t>
  </si>
  <si>
    <t>29206 桜井市</t>
  </si>
  <si>
    <t>29207 五條市</t>
  </si>
  <si>
    <t>29208 御所市</t>
  </si>
  <si>
    <t>29209 生駒市</t>
  </si>
  <si>
    <t>29210 香芝市</t>
  </si>
  <si>
    <t>29211 葛城市</t>
  </si>
  <si>
    <t>29212 宇陀市</t>
  </si>
  <si>
    <t>29322 山辺郡山添村</t>
  </si>
  <si>
    <t>29342 生駒郡平群町</t>
  </si>
  <si>
    <t>29343 生駒郡三郷町</t>
  </si>
  <si>
    <t>29344 生駒郡斑鳩町</t>
  </si>
  <si>
    <t>29345 生駒郡安堵町</t>
  </si>
  <si>
    <t>29361 磯城郡川西町</t>
  </si>
  <si>
    <t>29362 磯城郡三宅町</t>
  </si>
  <si>
    <t>29363 磯城郡田原本町</t>
  </si>
  <si>
    <t>29385 宇陀郡曽爾村</t>
  </si>
  <si>
    <t>29386 宇陀郡御杖村</t>
  </si>
  <si>
    <t>29401 高市郡高取町</t>
  </si>
  <si>
    <t>29402 高市郡明日香村</t>
  </si>
  <si>
    <t>29424 北葛城郡上牧町</t>
  </si>
  <si>
    <t>29425 北葛城郡王寺町</t>
  </si>
  <si>
    <t>29426 北葛城郡広陵町</t>
  </si>
  <si>
    <t>29427 北葛城郡河合町</t>
  </si>
  <si>
    <t>29441 吉野郡吉野町</t>
  </si>
  <si>
    <t>29442 吉野郡大淀町</t>
  </si>
  <si>
    <t>29443 吉野郡下市町</t>
  </si>
  <si>
    <t>29444 吉野郡黒滝村</t>
  </si>
  <si>
    <t>29446 吉野郡天川村</t>
  </si>
  <si>
    <t>29447 吉野郡野迫川村</t>
  </si>
  <si>
    <t>29449 吉野郡十津川村</t>
  </si>
  <si>
    <t>29450 吉野郡下北山村</t>
  </si>
  <si>
    <t>29451 吉野郡上北山村</t>
  </si>
  <si>
    <t>29452 吉野郡川上村</t>
  </si>
  <si>
    <t>29453 吉野郡東吉野村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</si>
  <si>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</si>
  <si>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</si>
  <si>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</si>
  <si>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</si>
  <si>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</si>
  <si>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</si>
  <si>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</si>
  <si>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</si>
  <si>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</si>
  <si>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</si>
  <si>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</si>
  <si>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</si>
  <si>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</si>
  <si>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</si>
  <si>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</si>
  <si>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</si>
  <si>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</si>
  <si>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</si>
  <si>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</si>
  <si>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</si>
  <si>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</si>
  <si>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</si>
  <si>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</si>
  <si>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</si>
  <si>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</si>
  <si>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</si>
  <si>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</si>
  <si>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12 木材・木製品製造業（家具を除く）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</si>
  <si>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</si>
  <si>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</si>
  <si>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</si>
  <si>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</si>
  <si>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</si>
  <si>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</si>
  <si>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</si>
  <si>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</si>
  <si>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</si>
  <si>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</si>
  <si>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</si>
  <si>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</si>
  <si>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</si>
  <si>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</si>
  <si>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</si>
  <si>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61 無店舗小売業</t>
  </si>
  <si>
    <t>68 不動産取引業</t>
  </si>
  <si>
    <t>92 その他の事業サービス業</t>
  </si>
  <si>
    <t>18 プラスチック製品製造業（別掲を除く）</t>
  </si>
  <si>
    <t>24 金属製品製造業</t>
  </si>
  <si>
    <t>32 その他の製造業</t>
  </si>
  <si>
    <t>52 飲食料品卸売業</t>
  </si>
  <si>
    <t>53 建築材料，鉱物・金属材料等卸売業</t>
  </si>
  <si>
    <t>09 食料品製造業</t>
  </si>
  <si>
    <t>54 機械器具卸売業</t>
  </si>
  <si>
    <t>19 ゴム製品製造業</t>
  </si>
  <si>
    <t>88 廃棄物処理業</t>
  </si>
  <si>
    <t>26 生産用機械器具製造業</t>
  </si>
  <si>
    <t>15 印刷・同関連業</t>
  </si>
  <si>
    <t>20 なめし革・同製品・毛皮製造業</t>
  </si>
  <si>
    <t>10 飲料・たばこ・飼料製造業</t>
  </si>
  <si>
    <t>13 家具・装備品製造業</t>
  </si>
  <si>
    <t>80 娯楽業</t>
  </si>
  <si>
    <t>95 その他のサービス業</t>
  </si>
  <si>
    <t>39 情報サービス業</t>
  </si>
  <si>
    <t>90 機械等修理業（別掲を除く）</t>
  </si>
  <si>
    <t>21 窯業・土石製品製造業</t>
  </si>
  <si>
    <t>28 電子部品・デバイス・電子回路製造業</t>
  </si>
  <si>
    <t>43 道路旅客運送業</t>
  </si>
  <si>
    <t>44 道路貨物運送業</t>
  </si>
  <si>
    <t>75 宿泊業</t>
  </si>
  <si>
    <t>14 パルプ・紙・紙加工品製造業</t>
  </si>
  <si>
    <t>16 化学工業</t>
  </si>
  <si>
    <t>25 はん用機械器具製造業</t>
  </si>
  <si>
    <t>70 物品賃貸業</t>
  </si>
  <si>
    <t>51 繊維・衣服等卸売業</t>
  </si>
  <si>
    <t>77 持ち帰り・配達飲食サービス業</t>
  </si>
  <si>
    <t>48 運輸に附帯するサービス業</t>
  </si>
  <si>
    <t>31 輸送用機械器具製造業</t>
  </si>
  <si>
    <t>27 業務用機械器具製造業</t>
  </si>
  <si>
    <t>91 職業紹介・労働者派遣業</t>
  </si>
  <si>
    <t>36 水道業</t>
  </si>
  <si>
    <t>自治体</t>
  </si>
  <si>
    <t>産業中分類</t>
  </si>
  <si>
    <t>062 土木工事業（舗装工事業を除く）</t>
  </si>
  <si>
    <t>064 建築工事業（木造建築工事業を除く）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</si>
  <si>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</si>
  <si>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</si>
  <si>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</si>
  <si>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</si>
  <si>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</si>
  <si>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</si>
  <si>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</si>
  <si>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693 駐車場業</t>
  </si>
  <si>
    <t>742 土木建築サービス業</t>
  </si>
  <si>
    <t>762 専門料理店</t>
  </si>
  <si>
    <t>765 酒場，ビヤホール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</si>
  <si>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</si>
  <si>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</si>
  <si>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</si>
  <si>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</si>
  <si>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</si>
  <si>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</si>
  <si>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</si>
  <si>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573 婦人・子供服小売業</t>
  </si>
  <si>
    <t>682 不動産代理業・仲介業</t>
  </si>
  <si>
    <t>694 不動産管理業</t>
  </si>
  <si>
    <t>729 その他の専門サービス業</t>
  </si>
  <si>
    <t>079 その他の職別工事業</t>
  </si>
  <si>
    <t>081 電気工事業</t>
  </si>
  <si>
    <t>083 管工事業（さく井工事業を除く）</t>
  </si>
  <si>
    <t>116 外衣・シャツ製造業（和式を除く）</t>
  </si>
  <si>
    <t>118 和装製品・その他の衣服・繊維製身の回り品製造業</t>
  </si>
  <si>
    <t>593 機械器具小売業（自動車，自転車を除く）</t>
  </si>
  <si>
    <t>559 他に分類されない卸売業</t>
  </si>
  <si>
    <t>833 歯科診療所</t>
  </si>
  <si>
    <t>065 木造建築工事業</t>
  </si>
  <si>
    <t>585 酒小売業</t>
  </si>
  <si>
    <t>761 食堂，レストラン（専門料理店を除く）</t>
  </si>
  <si>
    <t>099 その他の食料品製造業</t>
  </si>
  <si>
    <t>121 製材業，木製品製造業</t>
  </si>
  <si>
    <t>605 燃料小売業</t>
  </si>
  <si>
    <t>151 印刷業</t>
  </si>
  <si>
    <t>165 医薬品製造業</t>
  </si>
  <si>
    <t>192 ゴム製・プラスチック製履物・同附属品製造業</t>
  </si>
  <si>
    <t>552 医薬品・化粧品等卸売業</t>
  </si>
  <si>
    <t>769 その他の飲食店</t>
  </si>
  <si>
    <t>882 産業廃棄物処理業</t>
  </si>
  <si>
    <t>129 その他の木製品製造業（竹，とうを含む）</t>
  </si>
  <si>
    <t>611 通信販売・訪問販売小売業</t>
  </si>
  <si>
    <t>789 その他の洗濯・理容・美容・浴場業</t>
  </si>
  <si>
    <t>571 呉服・服地・寝具小売業</t>
  </si>
  <si>
    <t>781 洗濯業</t>
  </si>
  <si>
    <t>061 一般土木建築工事業</t>
  </si>
  <si>
    <t>071 大工工事業</t>
  </si>
  <si>
    <t>074 石工・れんが・タイル・ブロック工事業</t>
  </si>
  <si>
    <t>075 左官工事業</t>
  </si>
  <si>
    <t>076 板金・金物工事業</t>
  </si>
  <si>
    <t>103 茶・コーヒー製造業（清涼飲料を除く）</t>
  </si>
  <si>
    <t>182 プラスチックフィルム・シート・床材・合成皮革製造業</t>
  </si>
  <si>
    <t>247 金属線製品製造業（ねじ類を除く）</t>
  </si>
  <si>
    <t>604 農耕用品小売業</t>
  </si>
  <si>
    <t>821 社会教育</t>
  </si>
  <si>
    <t>951 集会場</t>
  </si>
  <si>
    <t>066 建築リフォーム工事業</t>
  </si>
  <si>
    <t>078 床・内装工事業</t>
  </si>
  <si>
    <t>541 産業機械器具卸売業</t>
  </si>
  <si>
    <t>531 建築材料卸売業</t>
  </si>
  <si>
    <t>607 スポーツ用品・がん具・娯楽用品・楽器小売業</t>
  </si>
  <si>
    <t>722 公証人役場，司法書士事務所，土地家屋調査士事務所</t>
  </si>
  <si>
    <t>115 綱・網・レース・繊維粗製品製造業</t>
  </si>
  <si>
    <t>119 その他の繊維製品製造業</t>
  </si>
  <si>
    <t>131 家具製造業</t>
  </si>
  <si>
    <t>183 工業用プラスチック製品製造業</t>
  </si>
  <si>
    <t>189 その他のプラスチック製品製造業</t>
  </si>
  <si>
    <t>193 ゴムベルト・ゴムホース・工業用ゴム製品製造業</t>
  </si>
  <si>
    <t>259 その他のはん用機械・同部分品製造業</t>
  </si>
  <si>
    <t>311 自動車・同附属品製造業</t>
  </si>
  <si>
    <t>329 他に分類されない製造業</t>
  </si>
  <si>
    <t>360 管理，補助的経済活動を行う事業所</t>
  </si>
  <si>
    <t>441 一般貨物自動車運送業</t>
  </si>
  <si>
    <t>520 管理，補助的経済活動を行う事業所</t>
  </si>
  <si>
    <t>521 農畜産物・水産物卸売業</t>
  </si>
  <si>
    <t>583 食肉小売業</t>
  </si>
  <si>
    <t>601 家具・建具・畳小売業</t>
  </si>
  <si>
    <t>681 建物売買業，土地売買業</t>
  </si>
  <si>
    <t>743 機械設計業</t>
  </si>
  <si>
    <t>746 写真業</t>
  </si>
  <si>
    <t>771 持ち帰り飲食サービス業</t>
  </si>
  <si>
    <t>799 他に分類されない生活関連サービス業</t>
  </si>
  <si>
    <t>854 老人福祉・介護事業</t>
  </si>
  <si>
    <t>859 その他の社会保険・社会福祉・介護事業</t>
  </si>
  <si>
    <t>881 一般廃棄物処理業</t>
  </si>
  <si>
    <t>901 機械修理業（電気機械器具を除く）</t>
  </si>
  <si>
    <t>902 電気機械器具修理業</t>
  </si>
  <si>
    <t>911 職業紹介業</t>
  </si>
  <si>
    <t>922 建物サービス業</t>
  </si>
  <si>
    <t>244 建設用・建築用金属製品製造業（製缶板金業を含む）</t>
  </si>
  <si>
    <t>322 装身具・装飾品・ボタン・同関連品製造業（貴金属・宝石製を除く）</t>
  </si>
  <si>
    <t>853 児童福祉事業</t>
  </si>
  <si>
    <t>204 革製履物製造業</t>
  </si>
  <si>
    <t>325 がん具・運動用具製造業</t>
  </si>
  <si>
    <t>532 化学製品卸売業</t>
  </si>
  <si>
    <t>836 医療に附帯するサービス業</t>
  </si>
  <si>
    <t>794 物品預り業</t>
  </si>
  <si>
    <t>094 調味料製造業</t>
  </si>
  <si>
    <t>097 パン・菓子製造業</t>
  </si>
  <si>
    <t>102 酒類製造業</t>
  </si>
  <si>
    <t>122 造作材・合板・建築用組立材料製造業</t>
  </si>
  <si>
    <t>139 その他の家具・装備品製造業</t>
  </si>
  <si>
    <t>214 陶磁器・同関連製品製造業</t>
  </si>
  <si>
    <t>285 ユニット部品製造業</t>
  </si>
  <si>
    <t>432 一般乗用旅客自動車運送業</t>
  </si>
  <si>
    <t>751 旅館，ホテル</t>
  </si>
  <si>
    <t>752 簡易宿所</t>
  </si>
  <si>
    <t>759 その他の宿泊業</t>
  </si>
  <si>
    <t>763 そば・うどん店</t>
  </si>
  <si>
    <t>790 管理，補助的経済活動を行う事業所</t>
  </si>
  <si>
    <t>791 旅行業</t>
  </si>
  <si>
    <t>793 衣服裁縫修理業</t>
  </si>
  <si>
    <t>834 助産・看護業</t>
  </si>
  <si>
    <t>855 障害者福祉事業</t>
  </si>
  <si>
    <t>093 野菜缶詰・果実缶詰・農産保存食料品製造業</t>
  </si>
  <si>
    <t>117 下着類製造業</t>
  </si>
  <si>
    <t>133 建具製造業</t>
  </si>
  <si>
    <t>212 セメント・同製品製造業</t>
  </si>
  <si>
    <t>326 ペン・鉛筆・絵画用品・その他の事務用品製造業</t>
  </si>
  <si>
    <t>579 その他の織物・衣服・身の回り品小売業</t>
  </si>
  <si>
    <t>581 各種食料品小売業</t>
  </si>
  <si>
    <t>606 書籍・文房具小売業</t>
  </si>
  <si>
    <t>802 興行場（別掲を除く），興行団</t>
  </si>
  <si>
    <t>077 塗装工事業</t>
  </si>
  <si>
    <t>145 紙製容器製造業</t>
  </si>
  <si>
    <t>082 電気通信・信号装置工事業</t>
  </si>
  <si>
    <t>612 自動販売機による小売業</t>
  </si>
  <si>
    <t>805 公園，遊園地</t>
  </si>
  <si>
    <t>929 他に分類されない事業サービス業</t>
  </si>
  <si>
    <t>551 家具・建具・じゅう器等卸売業</t>
  </si>
  <si>
    <t>772 配達飲食サービス業</t>
  </si>
  <si>
    <t>489 その他の運輸に附帯するサービス業</t>
  </si>
  <si>
    <t>584 鮮魚小売業</t>
  </si>
  <si>
    <t>766 バー，キャバレー，ナイトクラブ</t>
  </si>
  <si>
    <t>809 その他の娯楽業</t>
  </si>
  <si>
    <t>063 舗装工事業</t>
  </si>
  <si>
    <t>092 水産食料品製造業</t>
  </si>
  <si>
    <t>582 野菜・果実小売業</t>
  </si>
  <si>
    <t>785 その他の公衆浴場業</t>
  </si>
  <si>
    <t>804 スポーツ施設提供業</t>
  </si>
  <si>
    <t>533 石油・鉱物卸売業</t>
  </si>
  <si>
    <t>705 スポーツ・娯楽用品賃貸業</t>
  </si>
  <si>
    <t>726 デザイン業</t>
  </si>
  <si>
    <t>091 畜産食料品製造業</t>
  </si>
  <si>
    <t>327 漆器製造業</t>
  </si>
  <si>
    <t>795 火葬・墓地管理業</t>
  </si>
  <si>
    <t>727 著述・芸術家業</t>
  </si>
  <si>
    <t>163 有機化学工業製品製造業</t>
  </si>
  <si>
    <t>602 じゅう器小売業</t>
  </si>
  <si>
    <t>産業小分類</t>
  </si>
  <si>
    <t>29000　奈良県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</si>
  <si>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</si>
  <si>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</si>
  <si>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</si>
  <si>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</si>
  <si>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</si>
  <si>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29201　奈良市</t>
  </si>
  <si>
    <t>29202　大和高田市</t>
  </si>
  <si>
    <t>29203　大和郡山市</t>
  </si>
  <si>
    <t>29204　天理市</t>
  </si>
  <si>
    <t>29205　橿原市</t>
  </si>
  <si>
    <t>29206　桜井市</t>
  </si>
  <si>
    <t>29207　五條市</t>
  </si>
  <si>
    <t>29208　御所市</t>
  </si>
  <si>
    <t>29209　生駒市</t>
  </si>
  <si>
    <t>29210　香芝市</t>
  </si>
  <si>
    <t>29211　葛城市</t>
  </si>
  <si>
    <t>29212　宇陀市</t>
  </si>
  <si>
    <t>29322　山辺郡山添村</t>
  </si>
  <si>
    <t>29342　生駒郡平群町</t>
  </si>
  <si>
    <t>29343　生駒郡三郷町</t>
  </si>
  <si>
    <t>29344　生駒郡斑鳩町</t>
  </si>
  <si>
    <t>29345　生駒郡安堵町</t>
  </si>
  <si>
    <t>29361　磯城郡川西町</t>
  </si>
  <si>
    <t>29362　磯城郡三宅町</t>
  </si>
  <si>
    <t>29363　磯城郡田原本町</t>
  </si>
  <si>
    <t>29385　宇陀郡曽爾村</t>
  </si>
  <si>
    <t>29386　宇陀郡御杖村</t>
  </si>
  <si>
    <t>29401　高市郡高取町</t>
  </si>
  <si>
    <t>29402　高市郡明日香村</t>
  </si>
  <si>
    <t>29424　北葛城郡上牧町</t>
  </si>
  <si>
    <t>29425　北葛城郡王寺町</t>
  </si>
  <si>
    <t>29426　北葛城郡広陵町</t>
  </si>
  <si>
    <t>29427　北葛城郡河合町</t>
  </si>
  <si>
    <t>29441　吉野郡吉野町</t>
  </si>
  <si>
    <t>29442　吉野郡大淀町</t>
  </si>
  <si>
    <t>29443　吉野郡下市町</t>
  </si>
  <si>
    <t>29444　吉野郡黒滝村</t>
  </si>
  <si>
    <t>29446　吉野郡天川村</t>
  </si>
  <si>
    <t>29447　吉野郡野迫川村</t>
  </si>
  <si>
    <t>29449　吉野郡十津川村</t>
  </si>
  <si>
    <t>29450　吉野郡下北山村</t>
  </si>
  <si>
    <t>29451　吉野郡上北山村</t>
  </si>
  <si>
    <t>29452　吉野郡川上村</t>
  </si>
  <si>
    <t>29453　吉野郡東吉野村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</si>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</sst>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1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0409722225" createdVersion="5" refreshedVersion="8" minRefreshableVersion="3" recordCount="600" xr:uid="{B2F751E2-3A53-4A0B-ABFF-CBAAA10B4848}">
  <cacheSource type="external" connectionId="1"/>
  <cacheFields count="11">
    <cacheField name="都道府県" numFmtId="0" sqlType="-9">
      <sharedItems count="1">
        <s v="29 奈良県"/>
      </sharedItems>
    </cacheField>
    <cacheField name="自治体名" numFmtId="0" sqlType="-9">
      <sharedItems/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6246"/>
    </cacheField>
    <cacheField name="構成比" numFmtId="0" sqlType="3">
      <sharedItems containsSemiMixedTypes="0" containsString="0" containsNumber="1" minValue="0" maxValue="44.12"/>
    </cacheField>
    <cacheField name="総数（個人）" numFmtId="0" sqlType="4">
      <sharedItems containsSemiMixedTypes="0" containsString="0" containsNumber="1" containsInteger="1" minValue="0" maxValue="3783"/>
    </cacheField>
    <cacheField name="構成比（個人）" numFmtId="0" sqlType="3">
      <sharedItems containsSemiMixedTypes="0" containsString="0" containsNumber="1" minValue="0" maxValue="45.45"/>
    </cacheField>
    <cacheField name="総数（法人）" numFmtId="0" sqlType="4">
      <sharedItems containsSemiMixedTypes="0" containsString="0" containsNumber="1" containsInteger="1" minValue="0" maxValue="2454"/>
    </cacheField>
    <cacheField name="構成比（法人）" numFmtId="0" sqlType="3">
      <sharedItems containsSemiMixedTypes="0" containsString="0" containsNumber="1" minValue="0" maxValue="75"/>
    </cacheField>
    <cacheField name="総数（法人以外の団体）" numFmtId="0" sqlType="4">
      <sharedItems containsSemiMixedTypes="0" containsString="0" containsNumber="1" containsInteger="1" minValue="0" maxValue="11" count="10">
        <n v="0"/>
        <n v="7"/>
        <n v="1"/>
        <n v="9"/>
        <n v="4"/>
        <n v="2"/>
        <n v="8"/>
        <n v="6"/>
        <n v="1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0535416663" createdVersion="5" refreshedVersion="8" minRefreshableVersion="3" recordCount="862" xr:uid="{8B32FCBF-F01A-4064-9BE2-5713C283C277}">
  <cacheSource type="external" connectionId="2"/>
  <cacheFields count="14">
    <cacheField name="都道府県" numFmtId="0" sqlType="-9">
      <sharedItems count="1">
        <s v="29 奈良県"/>
      </sharedItems>
    </cacheField>
    <cacheField name="自治体名" numFmtId="0" sqlType="-9">
      <sharedItems count="40">
        <s v="奈良県"/>
        <s v="奈良市"/>
        <s v="大和高田市"/>
        <s v="大和郡山市"/>
        <s v="天理市"/>
        <s v="橿原市"/>
        <s v="桜井市"/>
        <s v="五條市"/>
        <s v="御所市"/>
        <s v="生駒市"/>
        <s v="香芝市"/>
        <s v="葛城市"/>
        <s v="宇陀市"/>
        <s v="山辺郡山添村"/>
        <s v="生駒郡平群町"/>
        <s v="生駒郡三郷町"/>
        <s v="生駒郡斑鳩町"/>
        <s v="生駒郡安堵町"/>
        <s v="磯城郡川西町"/>
        <s v="磯城郡三宅町"/>
        <s v="磯城郡田原本町"/>
        <s v="宇陀郡曽爾村"/>
        <s v="宇陀郡御杖村"/>
        <s v="高市郡高取町"/>
        <s v="高市郡明日香村"/>
        <s v="北葛城郡上牧町"/>
        <s v="北葛城郡王寺町"/>
        <s v="北葛城郡広陵町"/>
        <s v="北葛城郡河合町"/>
        <s v="吉野郡吉野町"/>
        <s v="吉野郡大淀町"/>
        <s v="吉野郡下市町"/>
        <s v="吉野郡黒滝村"/>
        <s v="吉野郡天川村"/>
        <s v="吉野郡野迫川村"/>
        <s v="吉野郡十津川村"/>
        <s v="吉野郡下北山村"/>
        <s v="吉野郡上北山村"/>
        <s v="吉野郡川上村"/>
        <s v="吉野郡東吉野村"/>
      </sharedItems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産業分類コード" numFmtId="0" sqlType="-8">
      <sharedItems count="57">
        <s v="78"/>
        <s v="69"/>
        <s v="76"/>
        <s v="60"/>
        <s v="06"/>
        <s v="58"/>
        <s v="82"/>
        <s v="83"/>
        <s v="59"/>
        <s v="57"/>
        <s v="72"/>
        <s v="07"/>
        <s v="08"/>
        <s v="74"/>
        <s v="11"/>
        <s v="85"/>
        <s v="12"/>
        <s v="55"/>
        <s v="79"/>
        <s v="89"/>
        <s v="68"/>
        <s v="92"/>
        <s v="61"/>
        <s v="32"/>
        <s v="18"/>
        <s v="24"/>
        <s v="52"/>
        <s v="53"/>
        <s v="54"/>
        <s v="09"/>
        <s v="19"/>
        <s v="88"/>
        <s v="26"/>
        <s v="15"/>
        <s v="20"/>
        <s v="10"/>
        <s v="13"/>
        <s v="80"/>
        <s v="95"/>
        <s v="39"/>
        <s v="90"/>
        <s v="21"/>
        <s v="75"/>
        <s v="28"/>
        <s v="43"/>
        <s v="44"/>
        <s v="16"/>
        <s v="14"/>
        <s v="25"/>
        <s v="70"/>
        <s v="51"/>
        <s v="77"/>
        <s v="48"/>
        <s v="31"/>
        <s v="27"/>
        <s v="91"/>
        <s v="36"/>
      </sharedItems>
    </cacheField>
    <cacheField name="産業分類" numFmtId="0" sqlType="-9">
      <sharedItems count="57">
        <s v="洗濯・理容・美容・浴場業"/>
        <s v="不動産賃貸業・管理業"/>
        <s v="飲食店"/>
        <s v="その他の小売業"/>
        <s v="総合工事業"/>
        <s v="飲食料品小売業"/>
        <s v="その他の教育，学習支援業"/>
        <s v="医療業"/>
        <s v="機械器具小売業"/>
        <s v="織物・衣服・身の回り品小売業"/>
        <s v="専門サービス業（他に分類されないもの）"/>
        <s v="職別工事業（設備工事業を除く）"/>
        <s v="設備工事業"/>
        <s v="技術サービス業（他に分類されないもの）"/>
        <s v="繊維工業"/>
        <s v="社会保険・社会福祉・介護事業"/>
        <s v="木材・木製品製造業（家具を除く）"/>
        <s v="その他の卸売業"/>
        <s v="その他の生活関連サービス業"/>
        <s v="自動車整備業"/>
        <s v="不動産取引業"/>
        <s v="その他の事業サービス業"/>
        <s v="無店舗小売業"/>
        <s v="その他の製造業"/>
        <s v="プラスチック製品製造業（別掲を除く）"/>
        <s v="金属製品製造業"/>
        <s v="飲食料品卸売業"/>
        <s v="建築材料，鉱物・金属材料等卸売業"/>
        <s v="機械器具卸売業"/>
        <s v="食料品製造業"/>
        <s v="ゴム製品製造業"/>
        <s v="廃棄物処理業"/>
        <s v="生産用機械器具製造業"/>
        <s v="印刷・同関連業"/>
        <s v="なめし革・同製品・毛皮製造業"/>
        <s v="飲料・たばこ・飼料製造業"/>
        <s v="家具・装備品製造業"/>
        <s v="娯楽業"/>
        <s v="その他のサービス業"/>
        <s v="情報サービス業"/>
        <s v="機械等修理業（別掲を除く）"/>
        <s v="窯業・土石製品製造業"/>
        <s v="宿泊業"/>
        <s v="電子部品・デバイス・電子回路製造業"/>
        <s v="道路旅客運送業"/>
        <s v="道路貨物運送業"/>
        <s v="化学工業"/>
        <s v="パルプ・紙・紙加工品製造業"/>
        <s v="はん用機械器具製造業"/>
        <s v="物品賃貸業"/>
        <s v="繊維・衣服等卸売業"/>
        <s v="持ち帰り・配達飲食サービス業"/>
        <s v="運輸に附帯するサービス業"/>
        <s v="輸送用機械器具製造業"/>
        <s v="業務用機械器具製造業"/>
        <s v="職業紹介・労働者派遣業"/>
        <s v="水道業"/>
      </sharedItems>
    </cacheField>
    <cacheField name="産業中分類" numFmtId="0" sqlType="-9">
      <sharedItems count="57">
        <s v="78 洗濯・理容・美容・浴場業"/>
        <s v="69 不動産賃貸業・管理業"/>
        <s v="76 飲食店"/>
        <s v="60 その他の小売業"/>
        <s v="06 総合工事業"/>
        <s v="58 飲食料品小売業"/>
        <s v="82 その他の教育，学習支援業"/>
        <s v="83 医療業"/>
        <s v="59 機械器具小売業"/>
        <s v="57 織物・衣服・身の回り品小売業"/>
        <s v="72 専門サービス業（他に分類されないもの）"/>
        <s v="07 職別工事業（設備工事業を除く）"/>
        <s v="08 設備工事業"/>
        <s v="74 技術サービス業（他に分類されないもの）"/>
        <s v="11 繊維工業"/>
        <s v="85 社会保険・社会福祉・介護事業"/>
        <s v="12 木材・木製品製造業（家具を除く）"/>
        <s v="55 その他の卸売業"/>
        <s v="79 その他の生活関連サービス業"/>
        <s v="89 自動車整備業"/>
        <s v="68 不動産取引業"/>
        <s v="92 その他の事業サービス業"/>
        <s v="61 無店舗小売業"/>
        <s v="32 その他の製造業"/>
        <s v="18 プラスチック製品製造業（別掲を除く）"/>
        <s v="24 金属製品製造業"/>
        <s v="52 飲食料品卸売業"/>
        <s v="53 建築材料，鉱物・金属材料等卸売業"/>
        <s v="54 機械器具卸売業"/>
        <s v="09 食料品製造業"/>
        <s v="19 ゴム製品製造業"/>
        <s v="88 廃棄物処理業"/>
        <s v="26 生産用機械器具製造業"/>
        <s v="15 印刷・同関連業"/>
        <s v="20 なめし革・同製品・毛皮製造業"/>
        <s v="10 飲料・たばこ・飼料製造業"/>
        <s v="13 家具・装備品製造業"/>
        <s v="80 娯楽業"/>
        <s v="95 その他のサービス業"/>
        <s v="39 情報サービス業"/>
        <s v="90 機械等修理業（別掲を除く）"/>
        <s v="21 窯業・土石製品製造業"/>
        <s v="75 宿泊業"/>
        <s v="28 電子部品・デバイス・電子回路製造業"/>
        <s v="43 道路旅客運送業"/>
        <s v="44 道路貨物運送業"/>
        <s v="16 化学工業"/>
        <s v="14 パルプ・紙・紙加工品製造業"/>
        <s v="25 はん用機械器具製造業"/>
        <s v="70 物品賃貸業"/>
        <s v="51 繊維・衣服等卸売業"/>
        <s v="77 持ち帰り・配達飲食サービス業"/>
        <s v="48 運輸に附帯するサービス業"/>
        <s v="31 輸送用機械器具製造業"/>
        <s v="27 業務用機械器具製造業"/>
        <s v="91 職業紹介・労働者派遣業"/>
        <s v="36 水道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387" count="146">
        <n v="2387"/>
        <n v="2192"/>
        <n v="2181"/>
        <n v="1890"/>
        <n v="1765"/>
        <n v="1380"/>
        <n v="1098"/>
        <n v="997"/>
        <n v="758"/>
        <n v="738"/>
        <n v="718"/>
        <n v="654"/>
        <n v="631"/>
        <n v="569"/>
        <n v="523"/>
        <n v="448"/>
        <n v="405"/>
        <n v="393"/>
        <n v="385"/>
        <n v="372"/>
        <n v="729"/>
        <n v="675"/>
        <n v="643"/>
        <n v="463"/>
        <n v="363"/>
        <n v="311"/>
        <n v="295"/>
        <n v="288"/>
        <n v="262"/>
        <n v="208"/>
        <n v="190"/>
        <n v="162"/>
        <n v="137"/>
        <n v="134"/>
        <n v="126"/>
        <n v="108"/>
        <n v="99"/>
        <n v="96"/>
        <n v="93"/>
        <n v="71"/>
        <n v="138"/>
        <n v="102"/>
        <n v="95"/>
        <n v="86"/>
        <n v="82"/>
        <n v="72"/>
        <n v="70"/>
        <n v="57"/>
        <n v="53"/>
        <n v="51"/>
        <n v="50"/>
        <n v="47"/>
        <n v="29"/>
        <n v="26"/>
        <n v="23"/>
        <n v="20"/>
        <n v="19"/>
        <n v="168"/>
        <n v="142"/>
        <n v="128"/>
        <n v="80"/>
        <n v="79"/>
        <n v="76"/>
        <n v="59"/>
        <n v="35"/>
        <n v="33"/>
        <n v="32"/>
        <n v="27"/>
        <n v="25"/>
        <n v="22"/>
        <n v="121"/>
        <n v="117"/>
        <n v="107"/>
        <n v="87"/>
        <n v="77"/>
        <n v="69"/>
        <n v="44"/>
        <n v="28"/>
        <n v="24"/>
        <n v="18"/>
        <n v="16"/>
        <n v="15"/>
        <n v="293"/>
        <n v="201"/>
        <n v="184"/>
        <n v="153"/>
        <n v="106"/>
        <n v="103"/>
        <n v="97"/>
        <n v="75"/>
        <n v="66"/>
        <n v="54"/>
        <n v="52"/>
        <n v="49"/>
        <n v="40"/>
        <n v="38"/>
        <n v="122"/>
        <n v="115"/>
        <n v="92"/>
        <n v="83"/>
        <n v="68"/>
        <n v="46"/>
        <n v="42"/>
        <n v="37"/>
        <n v="73"/>
        <n v="64"/>
        <n v="63"/>
        <n v="62"/>
        <n v="14"/>
        <n v="12"/>
        <n v="11"/>
        <n v="10"/>
        <n v="9"/>
        <n v="55"/>
        <n v="39"/>
        <n v="17"/>
        <n v="13"/>
        <n v="8"/>
        <n v="7"/>
        <n v="178"/>
        <n v="169"/>
        <n v="132"/>
        <n v="129"/>
        <n v="104"/>
        <n v="98"/>
        <n v="45"/>
        <n v="31"/>
        <n v="30"/>
        <n v="133"/>
        <n v="89"/>
        <n v="85"/>
        <n v="84"/>
        <n v="36"/>
        <n v="34"/>
        <n v="21"/>
        <n v="43"/>
        <n v="61"/>
        <n v="60"/>
        <n v="5"/>
        <n v="4"/>
        <n v="3"/>
        <n v="2"/>
        <n v="6"/>
        <n v="58"/>
        <n v="1"/>
        <n v="48"/>
      </sharedItems>
    </cacheField>
    <cacheField name="構成比" numFmtId="0" sqlType="3">
      <sharedItems containsSemiMixedTypes="0" containsString="0" containsNumber="1" minValue="0.63" maxValue="35.29" count="374">
        <n v="9.24"/>
        <n v="8.48"/>
        <n v="8.44"/>
        <n v="7.32"/>
        <n v="6.83"/>
        <n v="5.34"/>
        <n v="4.25"/>
        <n v="3.86"/>
        <n v="2.93"/>
        <n v="2.86"/>
        <n v="2.78"/>
        <n v="2.5299999999999998"/>
        <n v="2.44"/>
        <n v="2.2000000000000002"/>
        <n v="2.02"/>
        <n v="1.73"/>
        <n v="1.57"/>
        <n v="1.52"/>
        <n v="1.49"/>
        <n v="1.44"/>
        <n v="11.25"/>
        <n v="10.42"/>
        <n v="9.92"/>
        <n v="7.14"/>
        <n v="5.6"/>
        <n v="4.8"/>
        <n v="4.55"/>
        <n v="4.4400000000000004"/>
        <n v="4.04"/>
        <n v="3.21"/>
        <n v="2.5"/>
        <n v="2.11"/>
        <n v="2.0699999999999998"/>
        <n v="1.94"/>
        <n v="1.67"/>
        <n v="1.53"/>
        <n v="1.48"/>
        <n v="1.43"/>
        <n v="1.1000000000000001"/>
        <n v="9.8000000000000007"/>
        <n v="7.24"/>
        <n v="6.75"/>
        <n v="6.11"/>
        <n v="5.82"/>
        <n v="5.1100000000000003"/>
        <n v="4.97"/>
        <n v="4.05"/>
        <n v="3.76"/>
        <n v="3.62"/>
        <n v="3.55"/>
        <n v="3.34"/>
        <n v="2.06"/>
        <n v="1.85"/>
        <n v="1.63"/>
        <n v="1.42"/>
        <n v="1.35"/>
        <n v="11.2"/>
        <n v="9.4700000000000006"/>
        <n v="8.5299999999999994"/>
        <n v="6.6"/>
        <n v="5.33"/>
        <n v="5.27"/>
        <n v="5.07"/>
        <n v="3.93"/>
        <n v="3.4"/>
        <n v="2.33"/>
        <n v="2.13"/>
        <n v="1.8"/>
        <n v="1.47"/>
        <n v="9.59"/>
        <n v="9.27"/>
        <n v="6.89"/>
        <n v="6.1"/>
        <n v="5.47"/>
        <n v="3.72"/>
        <n v="3.49"/>
        <n v="2.2999999999999998"/>
        <n v="2.2200000000000002"/>
        <n v="1.98"/>
        <n v="1.9"/>
        <n v="1.58"/>
        <n v="1.27"/>
        <n v="1.19"/>
        <n v="13.01"/>
        <n v="8.93"/>
        <n v="8.17"/>
        <n v="6.79"/>
        <n v="6.31"/>
        <n v="4.71"/>
        <n v="4.57"/>
        <n v="4.3099999999999996"/>
        <n v="3.33"/>
        <n v="2.4"/>
        <n v="2.35"/>
        <n v="2.31"/>
        <n v="2.1800000000000002"/>
        <n v="1.95"/>
        <n v="1.78"/>
        <n v="1.69"/>
        <n v="1.55"/>
        <n v="9.65"/>
        <n v="8.6"/>
        <n v="8.1"/>
        <n v="7.54"/>
        <n v="6.48"/>
        <n v="5.85"/>
        <n v="4.79"/>
        <n v="3.45"/>
        <n v="3.24"/>
        <n v="2.96"/>
        <n v="2.68"/>
        <n v="2.61"/>
        <n v="2.4700000000000002"/>
        <n v="2.2599999999999998"/>
        <n v="1.97"/>
        <n v="1.76"/>
        <n v="1.62"/>
        <n v="1.1299999999999999"/>
        <n v="10.23"/>
        <n v="9.4600000000000009"/>
        <n v="8.2899999999999991"/>
        <n v="8.16"/>
        <n v="8.0299999999999994"/>
        <n v="7.38"/>
        <n v="4.1500000000000004"/>
        <n v="3.63"/>
        <n v="3.5"/>
        <n v="2.98"/>
        <n v="1.81"/>
        <n v="1.3"/>
        <n v="1.17"/>
        <n v="9.84"/>
        <n v="8.77"/>
        <n v="6.98"/>
        <n v="6.62"/>
        <n v="6.26"/>
        <n v="4.83"/>
        <n v="4.1100000000000003"/>
        <n v="3.04"/>
        <n v="2.15"/>
        <n v="1.61"/>
        <n v="1.25"/>
        <n v="10.29"/>
        <n v="9.77"/>
        <n v="7.63"/>
        <n v="7.46"/>
        <n v="6.19"/>
        <n v="6.02"/>
        <n v="5.67"/>
        <n v="3.64"/>
        <n v="2.6"/>
        <n v="1.91"/>
        <n v="1.79"/>
        <n v="1.74"/>
        <n v="1.5"/>
        <n v="1.45"/>
        <n v="11.38"/>
        <n v="8.1300000000000008"/>
        <n v="7.61"/>
        <n v="7.27"/>
        <n v="7.19"/>
        <n v="5.3"/>
        <n v="3.08"/>
        <n v="2.91"/>
        <n v="2.82"/>
        <n v="2.65"/>
        <n v="1.88"/>
        <n v="1.37"/>
        <n v="10"/>
        <n v="7.97"/>
        <n v="6.38"/>
        <n v="6.23"/>
        <n v="5.36"/>
        <n v="3.91"/>
        <n v="2.9"/>
        <n v="2.46"/>
        <n v="1.59"/>
        <n v="9.08"/>
        <n v="8.7899999999999991"/>
        <n v="8.65"/>
        <n v="7.93"/>
        <n v="7.64"/>
        <n v="4.47"/>
        <n v="4.32"/>
        <n v="4.03"/>
        <n v="3.89"/>
        <n v="3.46"/>
        <n v="3.31"/>
        <n v="1.87"/>
        <n v="20.8"/>
        <n v="10.4"/>
        <n v="8.8000000000000007"/>
        <n v="4"/>
        <n v="3.2"/>
        <n v="1.6"/>
        <n v="12.22"/>
        <n v="7.04"/>
        <n v="6.67"/>
        <n v="5.93"/>
        <n v="3.7"/>
        <n v="9.1199999999999992"/>
        <n v="7.02"/>
        <n v="6.32"/>
        <n v="5.26"/>
        <n v="4.91"/>
        <n v="3.16"/>
        <n v="2.81"/>
        <n v="1.75"/>
        <n v="1.4"/>
        <n v="1.05"/>
        <n v="10.6"/>
        <n v="9"/>
        <n v="8"/>
        <n v="5"/>
        <n v="3.8"/>
        <n v="2"/>
        <n v="1.2"/>
        <n v="7.78"/>
        <n v="5.56"/>
        <n v="11.18"/>
        <n v="9.94"/>
        <n v="4.3499999999999996"/>
        <n v="3.73"/>
        <n v="3.11"/>
        <n v="2.48"/>
        <n v="1.86"/>
        <n v="12.5"/>
        <n v="10.94"/>
        <n v="7.03"/>
        <n v="6.25"/>
        <n v="4.6900000000000004"/>
        <n v="3.13"/>
        <n v="2.34"/>
        <n v="1.56"/>
        <n v="9.09"/>
        <n v="8.4600000000000009"/>
        <n v="6.9"/>
        <n v="6.27"/>
        <n v="5.64"/>
        <n v="4.3899999999999997"/>
        <n v="3.92"/>
        <n v="3.61"/>
        <n v="2.66"/>
        <n v="2.5099999999999998"/>
        <n v="2.19"/>
        <n v="1.72"/>
        <n v="14.13"/>
        <n v="9.7799999999999994"/>
        <n v="8.6999999999999993"/>
        <n v="6.52"/>
        <n v="5.43"/>
        <n v="3.26"/>
        <n v="2.17"/>
        <n v="1.0900000000000001"/>
        <n v="12.86"/>
        <n v="8.57"/>
        <n v="5.71"/>
        <n v="4.29"/>
        <n v="11.11"/>
        <n v="9.15"/>
        <n v="7.84"/>
        <n v="6.54"/>
        <n v="5.88"/>
        <n v="4.58"/>
        <n v="3.27"/>
        <n v="1.96"/>
        <n v="11.54"/>
        <n v="7.05"/>
        <n v="6.41"/>
        <n v="5.77"/>
        <n v="5.13"/>
        <n v="4.49"/>
        <n v="3.85"/>
        <n v="2.56"/>
        <n v="1.92"/>
        <n v="1.28"/>
        <n v="8.33"/>
        <n v="6.82"/>
        <n v="6.44"/>
        <n v="6.06"/>
        <n v="5.68"/>
        <n v="3.79"/>
        <n v="3.41"/>
        <n v="3.03"/>
        <n v="2.27"/>
        <n v="1.89"/>
        <n v="1.1399999999999999"/>
        <n v="14.16"/>
        <n v="11.64"/>
        <n v="7.53"/>
        <n v="3.88"/>
        <n v="3.65"/>
        <n v="3.42"/>
        <n v="2.74"/>
        <n v="2.2799999999999998"/>
        <n v="0.91"/>
        <n v="14.66"/>
        <n v="7.91"/>
        <n v="4.9400000000000004"/>
        <n v="4.6100000000000003"/>
        <n v="4.45"/>
        <n v="4.12"/>
        <n v="2.97"/>
        <n v="2.8"/>
        <n v="1.65"/>
        <n v="1.1499999999999999"/>
        <n v="12.56"/>
        <n v="7.62"/>
        <n v="7.17"/>
        <n v="6.28"/>
        <n v="5.83"/>
        <n v="4.4800000000000004"/>
        <n v="3.14"/>
        <n v="2.69"/>
        <n v="2.2400000000000002"/>
        <n v="19.22"/>
        <n v="12.17"/>
        <n v="9.49"/>
        <n v="8.52"/>
        <n v="5.84"/>
        <n v="4.1399999999999997"/>
        <n v="2.92"/>
        <n v="2.4300000000000002"/>
        <n v="1.7"/>
        <n v="1.46"/>
        <n v="1.22"/>
        <n v="0.97"/>
        <n v="10.65"/>
        <n v="6.94"/>
        <n v="4.4000000000000004"/>
        <n v="3.47"/>
        <n v="3.01"/>
        <n v="2.5499999999999998"/>
        <n v="2.08"/>
        <n v="11.24"/>
        <n v="10.11"/>
        <n v="8.43"/>
        <n v="7.87"/>
        <n v="7.3"/>
        <n v="6.18"/>
        <n v="3.37"/>
        <n v="2.25"/>
        <n v="1.1200000000000001"/>
        <n v="35.29"/>
        <n v="8.82"/>
        <n v="2.94"/>
        <n v="16.25"/>
        <n v="14.38"/>
        <n v="13.13"/>
        <n v="5.63"/>
        <n v="0.63"/>
        <n v="33.33"/>
        <n v="14.81"/>
        <n v="7.41"/>
        <n v="18.97"/>
        <n v="11.49"/>
        <n v="9.1999999999999993"/>
        <n v="8.6199999999999992"/>
        <n v="4.0199999999999996"/>
        <n v="2.87"/>
        <n v="14.55"/>
        <n v="12.73"/>
        <n v="5.45"/>
        <n v="1.82"/>
        <n v="18.75"/>
        <n v="14.58"/>
        <n v="4.17"/>
        <n v="6"/>
        <n v="3"/>
        <n v="1"/>
        <n v="15.66"/>
        <n v="10.84"/>
        <n v="4.82"/>
        <n v="2.41"/>
      </sharedItems>
    </cacheField>
    <cacheField name="総数（個人）" numFmtId="0" sqlType="4">
      <sharedItems containsSemiMixedTypes="0" containsString="0" containsNumber="1" containsInteger="1" minValue="0" maxValue="2001" count="113">
        <n v="2001"/>
        <n v="772"/>
        <n v="1927"/>
        <n v="1267"/>
        <n v="612"/>
        <n v="1106"/>
        <n v="737"/>
        <n v="877"/>
        <n v="525"/>
        <n v="478"/>
        <n v="404"/>
        <n v="395"/>
        <n v="294"/>
        <n v="231"/>
        <n v="371"/>
        <n v="6"/>
        <n v="281"/>
        <n v="109"/>
        <n v="192"/>
        <n v="316"/>
        <n v="146"/>
        <n v="573"/>
        <n v="511"/>
        <n v="285"/>
        <n v="97"/>
        <n v="188"/>
        <n v="154"/>
        <n v="185"/>
        <n v="225"/>
        <n v="120"/>
        <n v="60"/>
        <n v="36"/>
        <n v="1"/>
        <n v="30"/>
        <n v="52"/>
        <n v="12"/>
        <n v="39"/>
        <n v="7"/>
        <n v="13"/>
        <n v="116"/>
        <n v="69"/>
        <n v="74"/>
        <n v="35"/>
        <n v="73"/>
        <n v="38"/>
        <n v="58"/>
        <n v="51"/>
        <n v="41"/>
        <n v="29"/>
        <n v="25"/>
        <n v="34"/>
        <n v="26"/>
        <n v="2"/>
        <n v="11"/>
        <n v="9"/>
        <n v="10"/>
        <n v="142"/>
        <n v="131"/>
        <n v="53"/>
        <n v="54"/>
        <n v="66"/>
        <n v="61"/>
        <n v="21"/>
        <n v="33"/>
        <n v="48"/>
        <n v="22"/>
        <n v="8"/>
        <n v="19"/>
        <n v="16"/>
        <n v="14"/>
        <n v="103"/>
        <n v="83"/>
        <n v="75"/>
        <n v="24"/>
        <n v="42"/>
        <n v="27"/>
        <n v="0"/>
        <n v="4"/>
        <n v="5"/>
        <n v="160"/>
        <n v="161"/>
        <n v="158"/>
        <n v="93"/>
        <n v="44"/>
        <n v="72"/>
        <n v="86"/>
        <n v="84"/>
        <n v="32"/>
        <n v="15"/>
        <n v="123"/>
        <n v="59"/>
        <n v="92"/>
        <n v="78"/>
        <n v="37"/>
        <n v="17"/>
        <n v="18"/>
        <n v="67"/>
        <n v="49"/>
        <n v="47"/>
        <n v="133"/>
        <n v="119"/>
        <n v="98"/>
        <n v="55"/>
        <n v="89"/>
        <n v="3"/>
        <n v="110"/>
        <n v="68"/>
        <n v="23"/>
        <n v="31"/>
        <n v="46"/>
        <n v="50"/>
        <n v="20"/>
        <n v="64"/>
      </sharedItems>
    </cacheField>
    <cacheField name="構成比（個人）" numFmtId="0" sqlType="3">
      <sharedItems containsSemiMixedTypes="0" containsString="0" containsNumber="1" minValue="0" maxValue="36.36" count="396">
        <n v="13.5"/>
        <n v="5.21"/>
        <n v="13"/>
        <n v="8.5500000000000007"/>
        <n v="4.13"/>
        <n v="7.46"/>
        <n v="4.97"/>
        <n v="5.92"/>
        <n v="3.54"/>
        <n v="3.23"/>
        <n v="2.73"/>
        <n v="2.67"/>
        <n v="1.98"/>
        <n v="1.56"/>
        <n v="2.5"/>
        <n v="0.04"/>
        <n v="1.9"/>
        <n v="0.74"/>
        <n v="1.3"/>
        <n v="2.13"/>
        <n v="4.6500000000000004"/>
        <n v="18.239999999999998"/>
        <n v="16.27"/>
        <n v="9.07"/>
        <n v="3.09"/>
        <n v="5.99"/>
        <n v="4.9000000000000004"/>
        <n v="5.89"/>
        <n v="7.16"/>
        <n v="3.82"/>
        <n v="1.91"/>
        <n v="1.1499999999999999"/>
        <n v="0.03"/>
        <n v="0.96"/>
        <n v="1.66"/>
        <n v="0.38"/>
        <n v="1.24"/>
        <n v="0.22"/>
        <n v="0.41"/>
        <n v="13.27"/>
        <n v="7.89"/>
        <n v="8.4700000000000006"/>
        <n v="4"/>
        <n v="8.35"/>
        <n v="4.3499999999999996"/>
        <n v="6.64"/>
        <n v="5.84"/>
        <n v="4.6900000000000004"/>
        <n v="3.32"/>
        <n v="2.86"/>
        <n v="4.12"/>
        <n v="3.89"/>
        <n v="2.97"/>
        <n v="0.23"/>
        <n v="1.26"/>
        <n v="1.03"/>
        <n v="1.1399999999999999"/>
        <n v="17.91"/>
        <n v="16.52"/>
        <n v="6.68"/>
        <n v="6.81"/>
        <n v="8.32"/>
        <n v="7.69"/>
        <n v="2.65"/>
        <n v="4.16"/>
        <n v="6.05"/>
        <n v="2.77"/>
        <n v="1.01"/>
        <n v="2.4"/>
        <n v="0.88"/>
        <n v="2.02"/>
        <n v="0.13"/>
        <n v="1.77"/>
        <n v="1.39"/>
        <n v="0.76"/>
        <n v="13.57"/>
        <n v="10.94"/>
        <n v="12.78"/>
        <n v="9.8800000000000008"/>
        <n v="2.11"/>
        <n v="5.14"/>
        <n v="5.4"/>
        <n v="3.16"/>
        <n v="5.53"/>
        <n v="3.56"/>
        <n v="1.05"/>
        <n v="1.32"/>
        <n v="0"/>
        <n v="1.84"/>
        <n v="0.53"/>
        <n v="0.66"/>
        <n v="12.27"/>
        <n v="12.35"/>
        <n v="12.12"/>
        <n v="7.13"/>
        <n v="3.37"/>
        <n v="5.52"/>
        <n v="6.6"/>
        <n v="6.44"/>
        <n v="2.61"/>
        <n v="3.68"/>
        <n v="2.76"/>
        <n v="2.0699999999999998"/>
        <n v="2.4500000000000002"/>
        <n v="1.46"/>
        <n v="2.99"/>
        <n v="0.84"/>
        <n v="0.69"/>
        <n v="12.85"/>
        <n v="6.17"/>
        <n v="8.99"/>
        <n v="9.61"/>
        <n v="8.15"/>
        <n v="4.28"/>
        <n v="5.33"/>
        <n v="3.87"/>
        <n v="5.0199999999999996"/>
        <n v="3.45"/>
        <n v="3.55"/>
        <n v="2.82"/>
        <n v="2.72"/>
        <n v="1.78"/>
        <n v="1.88"/>
        <n v="1.04"/>
        <n v="1.36"/>
        <n v="6.5"/>
        <n v="12.81"/>
        <n v="11.28"/>
        <n v="9.3699999999999992"/>
        <n v="11.09"/>
        <n v="9.94"/>
        <n v="3.06"/>
        <n v="3.25"/>
        <n v="4.21"/>
        <n v="2.87"/>
        <n v="2.4900000000000002"/>
        <n v="2.29"/>
        <n v="1.34"/>
        <n v="1.72"/>
        <n v="13.47"/>
        <n v="5.16"/>
        <n v="10.6"/>
        <n v="10.029999999999999"/>
        <n v="7.45"/>
        <n v="4.3"/>
        <n v="2.58"/>
        <n v="3.72"/>
        <n v="1.43"/>
        <n v="0.28999999999999998"/>
        <n v="16.02"/>
        <n v="3.86"/>
        <n v="14.34"/>
        <n v="11.81"/>
        <n v="6.63"/>
        <n v="3.01"/>
        <n v="10.72"/>
        <n v="4.9400000000000004"/>
        <n v="3.61"/>
        <n v="3.13"/>
        <n v="1.93"/>
        <n v="1.69"/>
        <n v="1.45"/>
        <n v="2.5299999999999998"/>
        <n v="0.36"/>
        <n v="0.12"/>
        <n v="17.41"/>
        <n v="2.2200000000000002"/>
        <n v="3.96"/>
        <n v="11.55"/>
        <n v="10.76"/>
        <n v="5.85"/>
        <n v="8.6999999999999993"/>
        <n v="3.64"/>
        <n v="4.91"/>
        <n v="1.27"/>
        <n v="2.37"/>
        <n v="1.58"/>
        <n v="2.69"/>
        <n v="0.79"/>
        <n v="11.17"/>
        <n v="4.6100000000000003"/>
        <n v="12.14"/>
        <n v="11.89"/>
        <n v="9.2200000000000006"/>
        <n v="7.52"/>
        <n v="6.31"/>
        <n v="4.37"/>
        <n v="2.91"/>
        <n v="1.7"/>
        <n v="0.73"/>
        <n v="1.94"/>
        <n v="2.1800000000000002"/>
        <n v="0.97"/>
        <n v="1.21"/>
        <n v="0.49"/>
        <n v="10.34"/>
        <n v="11.64"/>
        <n v="11.21"/>
        <n v="3.88"/>
        <n v="10.78"/>
        <n v="4.53"/>
        <n v="4.96"/>
        <n v="4.74"/>
        <n v="2.8"/>
        <n v="1.51"/>
        <n v="1.29"/>
        <n v="0.86"/>
        <n v="1.08"/>
        <n v="22.89"/>
        <n v="13.25"/>
        <n v="9.64"/>
        <n v="6.02"/>
        <n v="4.82"/>
        <n v="2.41"/>
        <n v="1.2"/>
        <n v="11.35"/>
        <n v="6.38"/>
        <n v="8.51"/>
        <n v="12.77"/>
        <n v="0.71"/>
        <n v="2.84"/>
        <n v="5.67"/>
        <n v="1.42"/>
        <n v="6.36"/>
        <n v="5.2"/>
        <n v="13.29"/>
        <n v="7.51"/>
        <n v="9.83"/>
        <n v="9.25"/>
        <n v="8.09"/>
        <n v="4.05"/>
        <n v="4.62"/>
        <n v="1.1599999999999999"/>
        <n v="0.57999999999999996"/>
        <n v="1.73"/>
        <n v="15.61"/>
        <n v="6.98"/>
        <n v="10.63"/>
        <n v="12.29"/>
        <n v="2.66"/>
        <n v="5.32"/>
        <n v="1"/>
        <n v="1.33"/>
        <n v="0.33"/>
        <n v="16.07"/>
        <n v="10.71"/>
        <n v="7.14"/>
        <n v="8.93"/>
        <n v="3.57"/>
        <n v="1.79"/>
        <n v="5.36"/>
        <n v="10.58"/>
        <n v="14.42"/>
        <n v="9.6199999999999992"/>
        <n v="6.73"/>
        <n v="3.85"/>
        <n v="4.8099999999999996"/>
        <n v="5.77"/>
        <n v="1.92"/>
        <n v="2.88"/>
        <n v="12.9"/>
        <n v="11.83"/>
        <n v="8.6"/>
        <n v="7.53"/>
        <n v="6.45"/>
        <n v="5.38"/>
        <n v="2.15"/>
        <n v="12.6"/>
        <n v="10.54"/>
        <n v="3.6"/>
        <n v="6.43"/>
        <n v="2.06"/>
        <n v="5.66"/>
        <n v="4.88"/>
        <n v="2.83"/>
        <n v="3.34"/>
        <n v="4.1100000000000003"/>
        <n v="2.31"/>
        <n v="12.31"/>
        <n v="10.77"/>
        <n v="9.23"/>
        <n v="3.08"/>
        <n v="1.54"/>
        <n v="11.86"/>
        <n v="10.17"/>
        <n v="6.78"/>
        <n v="5.08"/>
        <n v="3.39"/>
        <n v="11.46"/>
        <n v="13.54"/>
        <n v="9.3800000000000008"/>
        <n v="2.08"/>
        <n v="6.25"/>
        <n v="4.17"/>
        <n v="9.7100000000000009"/>
        <n v="8.74"/>
        <n v="6.8"/>
        <n v="4.8499999999999996"/>
        <n v="5.83"/>
        <n v="7.77"/>
        <n v="21.74"/>
        <n v="14.49"/>
        <n v="2.9"/>
        <n v="7.25"/>
        <n v="9.42"/>
        <n v="3.62"/>
        <n v="2.17"/>
        <n v="0.72"/>
        <n v="23.89"/>
        <n v="7.29"/>
        <n v="14.57"/>
        <n v="4.8600000000000003"/>
        <n v="6.07"/>
        <n v="4.45"/>
        <n v="1.62"/>
        <n v="0.81"/>
        <n v="19.260000000000002"/>
        <n v="11.61"/>
        <n v="2.64"/>
        <n v="1.85"/>
        <n v="5.54"/>
        <n v="4.75"/>
        <n v="4.22"/>
        <n v="3.69"/>
        <n v="5.28"/>
        <n v="3.17"/>
        <n v="1.06"/>
        <n v="21.85"/>
        <n v="7.56"/>
        <n v="11.76"/>
        <n v="6.72"/>
        <n v="9.24"/>
        <n v="1.68"/>
        <n v="5.04"/>
        <n v="4.2"/>
        <n v="3.36"/>
        <n v="2.52"/>
        <n v="18.77"/>
        <n v="13.49"/>
        <n v="9.9700000000000006"/>
        <n v="6.74"/>
        <n v="3.81"/>
        <n v="2.0499999999999998"/>
        <n v="2.93"/>
        <n v="2.35"/>
        <n v="1.76"/>
        <n v="1.17"/>
        <n v="1.47"/>
        <n v="15.22"/>
        <n v="12.11"/>
        <n v="10.73"/>
        <n v="3.11"/>
        <n v="5.88"/>
        <n v="2.42"/>
        <n v="3.46"/>
        <n v="1.38"/>
        <n v="4.51"/>
        <n v="9.77"/>
        <n v="6.77"/>
        <n v="8.27"/>
        <n v="5.26"/>
        <n v="3.76"/>
        <n v="1.5"/>
        <n v="2.2599999999999998"/>
        <n v="0.75"/>
        <n v="31.03"/>
        <n v="6.9"/>
        <n v="19.23"/>
        <n v="17.690000000000001"/>
        <n v="16.149999999999999"/>
        <n v="6.15"/>
        <n v="0.77"/>
        <n v="36.36"/>
        <n v="27.27"/>
        <n v="18.18"/>
        <n v="9.09"/>
        <n v="16.38"/>
        <n v="14.66"/>
        <n v="8.6199999999999992"/>
        <n v="4.3099999999999996"/>
        <n v="2.59"/>
        <n v="21.43"/>
        <n v="17.86"/>
        <n v="14.29"/>
        <n v="25"/>
        <n v="10"/>
        <n v="15"/>
        <n v="5"/>
        <n v="6.85"/>
        <n v="10.96"/>
        <n v="8.2200000000000006"/>
        <n v="5.48"/>
        <n v="1.37"/>
        <n v="2.74"/>
        <n v="15.38"/>
        <n v="13.85"/>
      </sharedItems>
    </cacheField>
    <cacheField name="総数（法人）" numFmtId="0" sqlType="4">
      <sharedItems containsSemiMixedTypes="0" containsString="0" containsNumber="1" containsInteger="1" minValue="0" maxValue="1416" count="88">
        <n v="381"/>
        <n v="1416"/>
        <n v="253"/>
        <n v="622"/>
        <n v="1153"/>
        <n v="268"/>
        <n v="294"/>
        <n v="117"/>
        <n v="233"/>
        <n v="260"/>
        <n v="313"/>
        <n v="259"/>
        <n v="337"/>
        <n v="330"/>
        <n v="152"/>
        <n v="123"/>
        <n v="284"/>
        <n v="186"/>
        <n v="56"/>
        <n v="581"/>
        <n v="102"/>
        <n v="132"/>
        <n v="178"/>
        <n v="266"/>
        <n v="121"/>
        <n v="140"/>
        <n v="101"/>
        <n v="36"/>
        <n v="88"/>
        <n v="129"/>
        <n v="65"/>
        <n v="126"/>
        <n v="96"/>
        <n v="87"/>
        <n v="82"/>
        <n v="22"/>
        <n v="33"/>
        <n v="21"/>
        <n v="51"/>
        <n v="9"/>
        <n v="34"/>
        <n v="12"/>
        <n v="6"/>
        <n v="14"/>
        <n v="25"/>
        <n v="13"/>
        <n v="23"/>
        <n v="15"/>
        <n v="10"/>
        <n v="26"/>
        <n v="75"/>
        <n v="45"/>
        <n v="18"/>
        <n v="55"/>
        <n v="11"/>
        <n v="29"/>
        <n v="27"/>
        <n v="16"/>
        <n v="48"/>
        <n v="53"/>
        <n v="5"/>
        <n v="20"/>
        <n v="2"/>
        <n v="19"/>
        <n v="7"/>
        <n v="40"/>
        <n v="60"/>
        <n v="98"/>
        <n v="31"/>
        <n v="17"/>
        <n v="41"/>
        <n v="62"/>
        <n v="42"/>
        <n v="1"/>
        <n v="8"/>
        <n v="3"/>
        <n v="4"/>
        <n v="0"/>
        <n v="137"/>
        <n v="52"/>
        <n v="79"/>
        <n v="24"/>
        <n v="81"/>
        <n v="64"/>
        <n v="37"/>
        <n v="32"/>
        <n v="30"/>
        <n v="39"/>
      </sharedItems>
    </cacheField>
    <cacheField name="構成比（法人）" numFmtId="0" sqlType="3">
      <sharedItems containsSemiMixedTypes="0" containsString="0" containsNumber="1" minValue="0" maxValue="75" count="300">
        <n v="3.54"/>
        <n v="13.17"/>
        <n v="2.35"/>
        <n v="5.79"/>
        <n v="10.72"/>
        <n v="2.4900000000000002"/>
        <n v="2.73"/>
        <n v="1.0900000000000001"/>
        <n v="2.17"/>
        <n v="2.42"/>
        <n v="2.91"/>
        <n v="2.41"/>
        <n v="3.13"/>
        <n v="3.07"/>
        <n v="1.41"/>
        <n v="1.1399999999999999"/>
        <n v="2.64"/>
        <n v="1.73"/>
        <n v="0.52"/>
        <n v="17.54"/>
        <n v="3.08"/>
        <n v="3.99"/>
        <n v="5.37"/>
        <n v="8.0299999999999994"/>
        <n v="3.65"/>
        <n v="4.2300000000000004"/>
        <n v="3.05"/>
        <n v="2.66"/>
        <n v="3.89"/>
        <n v="1.96"/>
        <n v="3.8"/>
        <n v="2.9"/>
        <n v="1.69"/>
        <n v="2.63"/>
        <n v="2.48"/>
        <n v="4.24"/>
        <n v="6.36"/>
        <n v="4.05"/>
        <n v="9.83"/>
        <n v="6.55"/>
        <n v="2.31"/>
        <n v="1.1599999999999999"/>
        <n v="2.7"/>
        <n v="4.82"/>
        <n v="2.5"/>
        <n v="4.43"/>
        <n v="2.89"/>
        <n v="1.93"/>
        <n v="3.72"/>
        <n v="1.43"/>
        <n v="10.73"/>
        <n v="6.44"/>
        <n v="2"/>
        <n v="2.58"/>
        <n v="7.87"/>
        <n v="1.57"/>
        <n v="4.1500000000000004"/>
        <n v="3.86"/>
        <n v="3.58"/>
        <n v="2.15"/>
        <n v="1.72"/>
        <n v="3.15"/>
        <n v="2.29"/>
        <n v="3.75"/>
        <n v="7.08"/>
        <n v="2.08"/>
        <n v="10"/>
        <n v="11.04"/>
        <n v="1.04"/>
        <n v="4.17"/>
        <n v="0.42"/>
        <n v="3.96"/>
        <n v="4.58"/>
        <n v="3.33"/>
        <n v="1.46"/>
        <n v="14.19"/>
        <n v="4.3"/>
        <n v="2.8"/>
        <n v="6.45"/>
        <n v="10.54"/>
        <n v="1.83"/>
        <n v="1.29"/>
        <n v="4.41"/>
        <n v="1.94"/>
        <n v="2.2599999999999998"/>
        <n v="3.55"/>
        <n v="2.69"/>
        <n v="0.54"/>
        <n v="3.12"/>
        <n v="13.84"/>
        <n v="6.47"/>
        <n v="9.3800000000000008"/>
        <n v="3.79"/>
        <n v="2.0099999999999998"/>
        <n v="0.22"/>
        <n v="1.79"/>
        <n v="1.1200000000000001"/>
        <n v="2.23"/>
        <n v="7.37"/>
        <n v="1.34"/>
        <n v="2.46"/>
        <n v="1.56"/>
        <n v="0.67"/>
        <n v="19.739999999999998"/>
        <n v="2.19"/>
        <n v="6.14"/>
        <n v="1.75"/>
        <n v="6.58"/>
        <n v="4.3899999999999997"/>
        <n v="3.51"/>
        <n v="0.44"/>
        <n v="0.88"/>
        <n v="4.0599999999999996"/>
        <n v="15.74"/>
        <n v="1.02"/>
        <n v="8.6300000000000008"/>
        <n v="0.51"/>
        <n v="2.54"/>
        <n v="5.58"/>
        <n v="4.57"/>
        <n v="0"/>
        <n v="2.0299999999999998"/>
        <n v="1.52"/>
        <n v="5.04"/>
        <n v="15.34"/>
        <n v="3.47"/>
        <n v="5.82"/>
        <n v="8.85"/>
        <n v="1.01"/>
        <n v="3.7"/>
        <n v="2.13"/>
        <n v="3.25"/>
        <n v="2.02"/>
        <n v="0.45"/>
        <n v="4.29"/>
        <n v="15.11"/>
        <n v="11.94"/>
        <n v="2.2400000000000002"/>
        <n v="4.66"/>
        <n v="1.31"/>
        <n v="2.99"/>
        <n v="0.93"/>
        <n v="4.8499999999999996"/>
        <n v="3.36"/>
        <n v="1.87"/>
        <n v="3.92"/>
        <n v="0.75"/>
        <n v="1.49"/>
        <n v="8.4600000000000009"/>
        <n v="13.24"/>
        <n v="0.74"/>
        <n v="1.1000000000000001"/>
        <n v="2.21"/>
        <n v="4.04"/>
        <n v="2.94"/>
        <n v="1.84"/>
        <n v="2.57"/>
        <n v="1.47"/>
        <n v="7.01"/>
        <n v="3.27"/>
        <n v="17.29"/>
        <n v="1.4"/>
        <n v="6.54"/>
        <n v="2.34"/>
        <n v="0.47"/>
        <n v="20"/>
        <n v="5.71"/>
        <n v="2.86"/>
        <n v="8.57"/>
        <n v="13.39"/>
        <n v="5.51"/>
        <n v="0.79"/>
        <n v="4.72"/>
        <n v="2.36"/>
        <n v="3.94"/>
        <n v="7.09"/>
        <n v="14.41"/>
        <n v="15.32"/>
        <n v="1.8"/>
        <n v="6.31"/>
        <n v="0.9"/>
        <n v="5.41"/>
        <n v="7.21"/>
        <n v="4.5"/>
        <n v="3.6"/>
        <n v="3.09"/>
        <n v="15.98"/>
        <n v="9.2799999999999994"/>
        <n v="4.12"/>
        <n v="16.489999999999998"/>
        <n v="1.55"/>
        <n v="3.61"/>
        <n v="1.03"/>
        <n v="2.06"/>
        <n v="7.14"/>
        <n v="3.57"/>
        <n v="10.71"/>
        <n v="13.46"/>
        <n v="1.92"/>
        <n v="7.69"/>
        <n v="5.77"/>
        <n v="3.85"/>
        <n v="12.12"/>
        <n v="9.09"/>
        <n v="3.03"/>
        <n v="15.15"/>
        <n v="6.06"/>
        <n v="3.64"/>
        <n v="5.26"/>
        <n v="12.15"/>
        <n v="1.62"/>
        <n v="4.45"/>
        <n v="8.1"/>
        <n v="1.21"/>
        <n v="2.4300000000000002"/>
        <n v="3.24"/>
        <n v="0.81"/>
        <n v="4.8600000000000003"/>
        <n v="2.83"/>
        <n v="8"/>
        <n v="4"/>
        <n v="12"/>
        <n v="40"/>
        <n v="10.91"/>
        <n v="1.82"/>
        <n v="5.45"/>
        <n v="12.73"/>
        <n v="7.27"/>
        <n v="15.09"/>
        <n v="3.77"/>
        <n v="5.66"/>
        <n v="7.55"/>
        <n v="1.89"/>
        <n v="2.4"/>
        <n v="1.6"/>
        <n v="9.6"/>
        <n v="4.8"/>
        <n v="3.2"/>
        <n v="6.4"/>
        <n v="0.8"/>
        <n v="1.61"/>
        <n v="20.97"/>
        <n v="8.06"/>
        <n v="10.220000000000001"/>
        <n v="5.91"/>
        <n v="1.08"/>
        <n v="3.76"/>
        <n v="1.77"/>
        <n v="11.95"/>
        <n v="2.65"/>
        <n v="10.18"/>
        <n v="3.1"/>
        <n v="3.98"/>
        <n v="4.87"/>
        <n v="1.33"/>
        <n v="4.42"/>
        <n v="2.04"/>
        <n v="17.350000000000001"/>
        <n v="4.08"/>
        <n v="8.16"/>
        <n v="3.06"/>
        <n v="6.12"/>
        <n v="5.0999999999999996"/>
        <n v="21.74"/>
        <n v="5.8"/>
        <n v="7.25"/>
        <n v="1.45"/>
        <n v="14.49"/>
        <n v="4.3499999999999996"/>
        <n v="7.3"/>
        <n v="13.87"/>
        <n v="6.57"/>
        <n v="4.38"/>
        <n v="0.73"/>
        <n v="2.92"/>
        <n v="11.63"/>
        <n v="27.91"/>
        <n v="2.33"/>
        <n v="9.3000000000000007"/>
        <n v="6.98"/>
        <n v="4.6500000000000004"/>
        <n v="75"/>
        <n v="25"/>
        <n v="52.17"/>
        <n v="8.6999999999999993"/>
        <n v="60"/>
        <n v="6.67"/>
        <n v="13.33"/>
        <n v="31.82"/>
        <n v="6.82"/>
        <n v="2.27"/>
        <n v="4.55"/>
        <n v="37.5"/>
        <n v="8.33"/>
        <n v="5"/>
        <n v="15"/>
        <n v="35.29"/>
        <n v="17.649999999999999"/>
        <n v="5.88"/>
        <n v="11.76"/>
      </sharedItems>
    </cacheField>
    <cacheField name="総数（法人以外の団体）" numFmtId="0" sqlType="4">
      <sharedItems containsSemiMixedTypes="0" containsString="0" containsNumber="1" containsInteger="1" minValue="0" maxValue="6" count="6">
        <n v="4"/>
        <n v="1"/>
        <n v="0"/>
        <n v="6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0673726855" createdVersion="5" refreshedVersion="8" minRefreshableVersion="3" recordCount="1022" xr:uid="{582A507B-6AD9-4ED8-BE39-D6C9CA2D02F6}">
  <cacheSource type="external" connectionId="3"/>
  <cacheFields count="14">
    <cacheField name="都道府県" numFmtId="0" sqlType="-9">
      <sharedItems count="1">
        <s v="29 奈良県"/>
      </sharedItems>
    </cacheField>
    <cacheField name="自治体名" numFmtId="0" sqlType="-9">
      <sharedItems count="40">
        <s v="奈良県"/>
        <s v="奈良市"/>
        <s v="大和高田市"/>
        <s v="大和郡山市"/>
        <s v="天理市"/>
        <s v="橿原市"/>
        <s v="桜井市"/>
        <s v="五條市"/>
        <s v="御所市"/>
        <s v="生駒市"/>
        <s v="香芝市"/>
        <s v="葛城市"/>
        <s v="宇陀市"/>
        <s v="山辺郡山添村"/>
        <s v="生駒郡平群町"/>
        <s v="生駒郡三郷町"/>
        <s v="生駒郡斑鳩町"/>
        <s v="生駒郡安堵町"/>
        <s v="磯城郡川西町"/>
        <s v="磯城郡三宅町"/>
        <s v="磯城郡田原本町"/>
        <s v="宇陀郡曽爾村"/>
        <s v="宇陀郡御杖村"/>
        <s v="高市郡高取町"/>
        <s v="高市郡明日香村"/>
        <s v="北葛城郡上牧町"/>
        <s v="北葛城郡王寺町"/>
        <s v="北葛城郡広陵町"/>
        <s v="北葛城郡河合町"/>
        <s v="吉野郡吉野町"/>
        <s v="吉野郡大淀町"/>
        <s v="吉野郡下市町"/>
        <s v="吉野郡黒滝村"/>
        <s v="吉野郡天川村"/>
        <s v="吉野郡野迫川村"/>
        <s v="吉野郡十津川村"/>
        <s v="吉野郡下北山村"/>
        <s v="吉野郡上北山村"/>
        <s v="吉野郡川上村"/>
        <s v="吉野郡東吉野村"/>
      </sharedItems>
    </cacheField>
    <cacheField name="自治体" numFmtId="0" sqlType="-9">
      <sharedItems count="40">
        <s v="29000 奈良県"/>
        <s v="29201 奈良市"/>
        <s v="29202 大和高田市"/>
        <s v="29203 大和郡山市"/>
        <s v="29204 天理市"/>
        <s v="29205 橿原市"/>
        <s v="29206 桜井市"/>
        <s v="29207 五條市"/>
        <s v="29208 御所市"/>
        <s v="29209 生駒市"/>
        <s v="29210 香芝市"/>
        <s v="29211 葛城市"/>
        <s v="29212 宇陀市"/>
        <s v="29322 山辺郡山添村"/>
        <s v="29342 生駒郡平群町"/>
        <s v="29343 生駒郡三郷町"/>
        <s v="29344 生駒郡斑鳩町"/>
        <s v="29345 生駒郡安堵町"/>
        <s v="29361 磯城郡川西町"/>
        <s v="29362 磯城郡三宅町"/>
        <s v="29363 磯城郡田原本町"/>
        <s v="29385 宇陀郡曽爾村"/>
        <s v="29386 宇陀郡御杖村"/>
        <s v="29401 高市郡高取町"/>
        <s v="29402 高市郡明日香村"/>
        <s v="29424 北葛城郡上牧町"/>
        <s v="29425 北葛城郡王寺町"/>
        <s v="29426 北葛城郡広陵町"/>
        <s v="29427 北葛城郡河合町"/>
        <s v="29441 吉野郡吉野町"/>
        <s v="29442 吉野郡大淀町"/>
        <s v="29443 吉野郡下市町"/>
        <s v="29444 吉野郡黒滝村"/>
        <s v="29446 吉野郡天川村"/>
        <s v="29447 吉野郡野迫川村"/>
        <s v="29449 吉野郡十津川村"/>
        <s v="29450 吉野郡下北山村"/>
        <s v="29451 吉野郡上北山村"/>
        <s v="29452 吉野郡川上村"/>
        <s v="29453 吉野郡東吉野村"/>
      </sharedItems>
    </cacheField>
    <cacheField name="産業分類コード" numFmtId="0" sqlType="-8">
      <sharedItems count="153">
        <s v="783"/>
        <s v="692"/>
        <s v="062"/>
        <s v="835"/>
        <s v="782"/>
        <s v="824"/>
        <s v="609"/>
        <s v="767"/>
        <s v="762"/>
        <s v="589"/>
        <s v="691"/>
        <s v="591"/>
        <s v="765"/>
        <s v="693"/>
        <s v="064"/>
        <s v="742"/>
        <s v="891"/>
        <s v="603"/>
        <s v="823"/>
        <s v="586"/>
        <s v="694"/>
        <s v="573"/>
        <s v="682"/>
        <s v="729"/>
        <s v="118"/>
        <s v="081"/>
        <s v="593"/>
        <s v="083"/>
        <s v="079"/>
        <s v="116"/>
        <s v="833"/>
        <s v="559"/>
        <s v="585"/>
        <s v="065"/>
        <s v="761"/>
        <s v="121"/>
        <s v="099"/>
        <s v="605"/>
        <s v="192"/>
        <s v="552"/>
        <s v="882"/>
        <s v="151"/>
        <s v="165"/>
        <s v="769"/>
        <s v="611"/>
        <s v="129"/>
        <s v="789"/>
        <s v="571"/>
        <s v="781"/>
        <s v="071"/>
        <s v="061"/>
        <s v="075"/>
        <s v="103"/>
        <s v="821"/>
        <s v="074"/>
        <s v="076"/>
        <s v="182"/>
        <s v="247"/>
        <s v="604"/>
        <s v="951"/>
        <s v="541"/>
        <s v="078"/>
        <s v="066"/>
        <s v="722"/>
        <s v="531"/>
        <s v="607"/>
        <s v="746"/>
        <s v="799"/>
        <s v="854"/>
        <s v="881"/>
        <s v="115"/>
        <s v="119"/>
        <s v="131"/>
        <s v="183"/>
        <s v="189"/>
        <s v="193"/>
        <s v="259"/>
        <s v="311"/>
        <s v="329"/>
        <s v="360"/>
        <s v="441"/>
        <s v="520"/>
        <s v="521"/>
        <s v="583"/>
        <s v="601"/>
        <s v="681"/>
        <s v="743"/>
        <s v="771"/>
        <s v="859"/>
        <s v="901"/>
        <s v="902"/>
        <s v="911"/>
        <s v="922"/>
        <s v="322"/>
        <s v="244"/>
        <s v="853"/>
        <s v="325"/>
        <s v="204"/>
        <s v="532"/>
        <s v="836"/>
        <s v="794"/>
        <s v="751"/>
        <s v="752"/>
        <s v="097"/>
        <s v="102"/>
        <s v="763"/>
        <s v="094"/>
        <s v="122"/>
        <s v="139"/>
        <s v="214"/>
        <s v="285"/>
        <s v="432"/>
        <s v="759"/>
        <s v="790"/>
        <s v="791"/>
        <s v="793"/>
        <s v="834"/>
        <s v="855"/>
        <s v="606"/>
        <s v="093"/>
        <s v="117"/>
        <s v="133"/>
        <s v="212"/>
        <s v="326"/>
        <s v="579"/>
        <s v="581"/>
        <s v="802"/>
        <s v="077"/>
        <s v="145"/>
        <s v="082"/>
        <s v="612"/>
        <s v="805"/>
        <s v="929"/>
        <s v="551"/>
        <s v="772"/>
        <s v="809"/>
        <s v="489"/>
        <s v="584"/>
        <s v="766"/>
        <s v="063"/>
        <s v="092"/>
        <s v="582"/>
        <s v="785"/>
        <s v="804"/>
        <s v="705"/>
        <s v="533"/>
        <s v="726"/>
        <s v="091"/>
        <s v="327"/>
        <s v="795"/>
        <s v="727"/>
        <s v="163"/>
        <s v="602"/>
      </sharedItems>
    </cacheField>
    <cacheField name="産業分類" numFmtId="0" sqlType="-9">
      <sharedItems count="151">
        <s v="美容業"/>
        <s v="貸家業，貸間業"/>
        <s v="土木工事業（舗装工事業を除く）"/>
        <s v="療術業"/>
        <s v="理容業"/>
        <s v="教養・技能教授業"/>
        <s v="他に分類されない小売業"/>
        <s v="喫茶店"/>
        <s v="専門料理店"/>
        <s v="その他の飲食料品小売業"/>
        <s v="不動産賃貸業（貸家業，貸間業を除く）"/>
        <s v="自動車小売業"/>
        <s v="酒場，ビヤホール"/>
        <s v="駐車場業"/>
        <s v="建築工事業（木造建築工事業を除く）"/>
        <s v="土木建築サービス業"/>
        <s v="自動車整備業"/>
        <s v="医薬品・化粧品小売業"/>
        <s v="学習塾"/>
        <s v="菓子・パン小売業"/>
        <s v="不動産管理業"/>
        <s v="婦人・子供服小売業"/>
        <s v="不動産代理業・仲介業"/>
        <s v="その他の専門サービス業"/>
        <s v="和装製品・その他の衣服・繊維製身の回り品製造業"/>
        <s v="電気工事業"/>
        <s v="機械器具小売業（自動車，自転車を除く）"/>
        <s v="管工事業（さく井工事業を除く）"/>
        <s v="その他の職別工事業"/>
        <s v="外衣・シャツ製造業（和式を除く）"/>
        <s v="歯科診療所"/>
        <s v="他に分類されない卸売業"/>
        <s v="酒小売業"/>
        <s v="木造建築工事業"/>
        <s v="食堂，レストラン（専門料理店を除く）"/>
        <s v="製材業，木製品製造業"/>
        <s v="その他の食料品製造業"/>
        <s v="燃料小売業"/>
        <s v="ゴム製・プラスチック製履物・同附属品製造業"/>
        <s v="医薬品・化粧品等卸売業"/>
        <s v="産業廃棄物処理業"/>
        <s v="印刷業"/>
        <s v="医薬品製造業"/>
        <s v="その他の飲食店"/>
        <s v="通信販売・訪問販売小売業"/>
        <s v="その他の木製品製造業（竹，とうを含む）"/>
        <s v="その他の洗濯・理容・美容・浴場業"/>
        <s v="呉服・服地・寝具小売業"/>
        <s v="洗濯業"/>
        <s v="大工工事業"/>
        <s v="一般土木建築工事業"/>
        <s v="左官工事業"/>
        <s v="茶・コーヒー製造業（清涼飲料を除く）"/>
        <s v="社会教育"/>
        <s v="石工・れんが・タイル・ブロック工事業"/>
        <s v="板金・金物工事業"/>
        <s v="プラスチックフィルム・シート・床材・合成皮革製造業"/>
        <s v="金属線製品製造業（ねじ類を除く）"/>
        <s v="農耕用品小売業"/>
        <s v="集会場"/>
        <s v="産業機械器具卸売業"/>
        <s v="床・内装工事業"/>
        <s v="建築リフォーム工事業"/>
        <s v="公証人役場，司法書士事務所，土地家屋調査士事務所"/>
        <s v="建築材料卸売業"/>
        <s v="スポーツ用品・がん具・娯楽用品・楽器小売業"/>
        <s v="写真業"/>
        <s v="他に分類されない生活関連サービス業"/>
        <s v="老人福祉・介護事業"/>
        <s v="一般廃棄物処理業"/>
        <s v="綱・網・レース・繊維粗製品製造業"/>
        <s v="その他の繊維製品製造業"/>
        <s v="家具製造業"/>
        <s v="工業用プラスチック製品製造業"/>
        <s v="その他のプラスチック製品製造業"/>
        <s v="ゴムベルト・ゴムホース・工業用ゴム製品製造業"/>
        <s v="その他のはん用機械・同部分品製造業"/>
        <s v="自動車・同附属品製造業"/>
        <s v="他に分類されない製造業"/>
        <s v="管理，補助的経済活動を行う事業所"/>
        <s v="一般貨物自動車運送業"/>
        <s v="農畜産物・水産物卸売業"/>
        <s v="食肉小売業"/>
        <s v="家具・建具・畳小売業"/>
        <s v="建物売買業，土地売買業"/>
        <s v="機械設計業"/>
        <s v="持ち帰り飲食サービス業"/>
        <s v="その他の社会保険・社会福祉・介護事業"/>
        <s v="機械修理業（電気機械器具を除く）"/>
        <s v="電気機械器具修理業"/>
        <s v="職業紹介業"/>
        <s v="建物サービス業"/>
        <s v="装身具・装飾品・ボタン・同関連品製造業（貴金属・宝石製を除く）"/>
        <s v="建設用・建築用金属製品製造業（製缶板金業を含む）"/>
        <s v="児童福祉事業"/>
        <s v="がん具・運動用具製造業"/>
        <s v="革製履物製造業"/>
        <s v="化学製品卸売業"/>
        <s v="医療に附帯するサービス業"/>
        <s v="物品預り業"/>
        <s v="旅館，ホテル"/>
        <s v="簡易宿所"/>
        <s v="パン・菓子製造業"/>
        <s v="酒類製造業"/>
        <s v="そば・うどん店"/>
        <s v="調味料製造業"/>
        <s v="造作材・合板・建築用組立材料製造業"/>
        <s v="その他の家具・装備品製造業"/>
        <s v="陶磁器・同関連製品製造業"/>
        <s v="ユニット部品製造業"/>
        <s v="一般乗用旅客自動車運送業"/>
        <s v="その他の宿泊業"/>
        <s v="旅行業"/>
        <s v="衣服裁縫修理業"/>
        <s v="助産・看護業"/>
        <s v="障害者福祉事業"/>
        <s v="書籍・文房具小売業"/>
        <s v="野菜缶詰・果実缶詰・農産保存食料品製造業"/>
        <s v="下着類製造業"/>
        <s v="建具製造業"/>
        <s v="セメント・同製品製造業"/>
        <s v="ペン・鉛筆・絵画用品・その他の事務用品製造業"/>
        <s v="その他の織物・衣服・身の回り品小売業"/>
        <s v="各種食料品小売業"/>
        <s v="興行場（別掲を除く），興行団"/>
        <s v="塗装工事業"/>
        <s v="紙製容器製造業"/>
        <s v="電気通信・信号装置工事業"/>
        <s v="自動販売機による小売業"/>
        <s v="公園，遊園地"/>
        <s v="他に分類されない事業サービス業"/>
        <s v="家具・建具・じゅう器等卸売業"/>
        <s v="配達飲食サービス業"/>
        <s v="その他の娯楽業"/>
        <s v="その他の運輸に附帯するサービス業"/>
        <s v="鮮魚小売業"/>
        <s v="バー，キャバレー，ナイトクラブ"/>
        <s v="舗装工事業"/>
        <s v="水産食料品製造業"/>
        <s v="野菜・果実小売業"/>
        <s v="その他の公衆浴場業"/>
        <s v="スポーツ施設提供業"/>
        <s v="スポーツ・娯楽用品賃貸業"/>
        <s v="石油・鉱物卸売業"/>
        <s v="デザイン業"/>
        <s v="畜産食料品製造業"/>
        <s v="漆器製造業"/>
        <s v="火葬・墓地管理業"/>
        <s v="著述・芸術家業"/>
        <s v="有機化学工業製品製造業"/>
        <s v="じゅう器小売業"/>
      </sharedItems>
    </cacheField>
    <cacheField name="産業小分類" numFmtId="0" sqlType="-9">
      <sharedItems count="153">
        <s v="783 美容業"/>
        <s v="692 貸家業，貸間業"/>
        <s v="062 土木工事業（舗装工事業を除く）"/>
        <s v="835 療術業"/>
        <s v="782 理容業"/>
        <s v="824 教養・技能教授業"/>
        <s v="609 他に分類されない小売業"/>
        <s v="767 喫茶店"/>
        <s v="762 専門料理店"/>
        <s v="589 その他の飲食料品小売業"/>
        <s v="691 不動産賃貸業（貸家業，貸間業を除く）"/>
        <s v="591 自動車小売業"/>
        <s v="765 酒場，ビヤホール"/>
        <s v="693 駐車場業"/>
        <s v="064 建築工事業（木造建築工事業を除く）"/>
        <s v="742 土木建築サービス業"/>
        <s v="891 自動車整備業"/>
        <s v="603 医薬品・化粧品小売業"/>
        <s v="823 学習塾"/>
        <s v="586 菓子・パン小売業"/>
        <s v="694 不動産管理業"/>
        <s v="573 婦人・子供服小売業"/>
        <s v="682 不動産代理業・仲介業"/>
        <s v="729 その他の専門サービス業"/>
        <s v="118 和装製品・その他の衣服・繊維製身の回り品製造業"/>
        <s v="081 電気工事業"/>
        <s v="593 機械器具小売業（自動車，自転車を除く）"/>
        <s v="083 管工事業（さく井工事業を除く）"/>
        <s v="079 その他の職別工事業"/>
        <s v="116 外衣・シャツ製造業（和式を除く）"/>
        <s v="833 歯科診療所"/>
        <s v="559 他に分類されない卸売業"/>
        <s v="585 酒小売業"/>
        <s v="065 木造建築工事業"/>
        <s v="761 食堂，レストラン（専門料理店を除く）"/>
        <s v="121 製材業，木製品製造業"/>
        <s v="099 その他の食料品製造業"/>
        <s v="605 燃料小売業"/>
        <s v="192 ゴム製・プラスチック製履物・同附属品製造業"/>
        <s v="552 医薬品・化粧品等卸売業"/>
        <s v="882 産業廃棄物処理業"/>
        <s v="151 印刷業"/>
        <s v="165 医薬品製造業"/>
        <s v="769 その他の飲食店"/>
        <s v="611 通信販売・訪問販売小売業"/>
        <s v="129 その他の木製品製造業（竹，とうを含む）"/>
        <s v="789 その他の洗濯・理容・美容・浴場業"/>
        <s v="571 呉服・服地・寝具小売業"/>
        <s v="781 洗濯業"/>
        <s v="071 大工工事業"/>
        <s v="061 一般土木建築工事業"/>
        <s v="075 左官工事業"/>
        <s v="103 茶・コーヒー製造業（清涼飲料を除く）"/>
        <s v="821 社会教育"/>
        <s v="074 石工・れんが・タイル・ブロック工事業"/>
        <s v="076 板金・金物工事業"/>
        <s v="182 プラスチックフィルム・シート・床材・合成皮革製造業"/>
        <s v="247 金属線製品製造業（ねじ類を除く）"/>
        <s v="604 農耕用品小売業"/>
        <s v="951 集会場"/>
        <s v="541 産業機械器具卸売業"/>
        <s v="078 床・内装工事業"/>
        <s v="066 建築リフォーム工事業"/>
        <s v="722 公証人役場，司法書士事務所，土地家屋調査士事務所"/>
        <s v="531 建築材料卸売業"/>
        <s v="607 スポーツ用品・がん具・娯楽用品・楽器小売業"/>
        <s v="746 写真業"/>
        <s v="799 他に分類されない生活関連サービス業"/>
        <s v="854 老人福祉・介護事業"/>
        <s v="881 一般廃棄物処理業"/>
        <s v="115 綱・網・レース・繊維粗製品製造業"/>
        <s v="119 その他の繊維製品製造業"/>
        <s v="131 家具製造業"/>
        <s v="183 工業用プラスチック製品製造業"/>
        <s v="189 その他のプラスチック製品製造業"/>
        <s v="193 ゴムベルト・ゴムホース・工業用ゴム製品製造業"/>
        <s v="259 その他のはん用機械・同部分品製造業"/>
        <s v="311 自動車・同附属品製造業"/>
        <s v="329 他に分類されない製造業"/>
        <s v="360 管理，補助的経済活動を行う事業所"/>
        <s v="441 一般貨物自動車運送業"/>
        <s v="520 管理，補助的経済活動を行う事業所"/>
        <s v="521 農畜産物・水産物卸売業"/>
        <s v="583 食肉小売業"/>
        <s v="601 家具・建具・畳小売業"/>
        <s v="681 建物売買業，土地売買業"/>
        <s v="743 機械設計業"/>
        <s v="771 持ち帰り飲食サービス業"/>
        <s v="859 その他の社会保険・社会福祉・介護事業"/>
        <s v="901 機械修理業（電気機械器具を除く）"/>
        <s v="902 電気機械器具修理業"/>
        <s v="911 職業紹介業"/>
        <s v="922 建物サービス業"/>
        <s v="322 装身具・装飾品・ボタン・同関連品製造業（貴金属・宝石製を除く）"/>
        <s v="244 建設用・建築用金属製品製造業（製缶板金業を含む）"/>
        <s v="853 児童福祉事業"/>
        <s v="325 がん具・運動用具製造業"/>
        <s v="204 革製履物製造業"/>
        <s v="532 化学製品卸売業"/>
        <s v="836 医療に附帯するサービス業"/>
        <s v="794 物品預り業"/>
        <s v="751 旅館，ホテル"/>
        <s v="752 簡易宿所"/>
        <s v="097 パン・菓子製造業"/>
        <s v="102 酒類製造業"/>
        <s v="763 そば・うどん店"/>
        <s v="094 調味料製造業"/>
        <s v="122 造作材・合板・建築用組立材料製造業"/>
        <s v="139 その他の家具・装備品製造業"/>
        <s v="214 陶磁器・同関連製品製造業"/>
        <s v="285 ユニット部品製造業"/>
        <s v="432 一般乗用旅客自動車運送業"/>
        <s v="759 その他の宿泊業"/>
        <s v="790 管理，補助的経済活動を行う事業所"/>
        <s v="791 旅行業"/>
        <s v="793 衣服裁縫修理業"/>
        <s v="834 助産・看護業"/>
        <s v="855 障害者福祉事業"/>
        <s v="606 書籍・文房具小売業"/>
        <s v="093 野菜缶詰・果実缶詰・農産保存食料品製造業"/>
        <s v="117 下着類製造業"/>
        <s v="133 建具製造業"/>
        <s v="212 セメント・同製品製造業"/>
        <s v="326 ペン・鉛筆・絵画用品・その他の事務用品製造業"/>
        <s v="579 その他の織物・衣服・身の回り品小売業"/>
        <s v="581 各種食料品小売業"/>
        <s v="802 興行場（別掲を除く），興行団"/>
        <s v="077 塗装工事業"/>
        <s v="145 紙製容器製造業"/>
        <s v="082 電気通信・信号装置工事業"/>
        <s v="612 自動販売機による小売業"/>
        <s v="805 公園，遊園地"/>
        <s v="929 他に分類されない事業サービス業"/>
        <s v="551 家具・建具・じゅう器等卸売業"/>
        <s v="772 配達飲食サービス業"/>
        <s v="809 その他の娯楽業"/>
        <s v="489 その他の運輸に附帯するサービス業"/>
        <s v="584 鮮魚小売業"/>
        <s v="766 バー，キャバレー，ナイトクラブ"/>
        <s v="063 舗装工事業"/>
        <s v="092 水産食料品製造業"/>
        <s v="582 野菜・果実小売業"/>
        <s v="785 その他の公衆浴場業"/>
        <s v="804 スポーツ施設提供業"/>
        <s v="705 スポーツ・娯楽用品賃貸業"/>
        <s v="533 石油・鉱物卸売業"/>
        <s v="726 デザイン業"/>
        <s v="091 畜産食料品製造業"/>
        <s v="327 漆器製造業"/>
        <s v="795 火葬・墓地管理業"/>
        <s v="727 著述・芸術家業"/>
        <s v="163 有機化学工業製品製造業"/>
        <s v="602 じゅう器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8"/>
        <n v="19"/>
        <n v="20"/>
        <n v="17"/>
      </sharedItems>
    </cacheField>
    <cacheField name="総数" numFmtId="0" sqlType="4">
      <sharedItems containsSemiMixedTypes="0" containsString="0" containsNumber="1" containsInteger="1" minValue="1" maxValue="1240" count="102">
        <n v="1240"/>
        <n v="1084"/>
        <n v="759"/>
        <n v="729"/>
        <n v="662"/>
        <n v="631"/>
        <n v="616"/>
        <n v="565"/>
        <n v="518"/>
        <n v="511"/>
        <n v="474"/>
        <n v="425"/>
        <n v="401"/>
        <n v="386"/>
        <n v="373"/>
        <n v="372"/>
        <n v="361"/>
        <n v="341"/>
        <n v="332"/>
        <n v="347"/>
        <n v="337"/>
        <n v="198"/>
        <n v="195"/>
        <n v="188"/>
        <n v="186"/>
        <n v="179"/>
        <n v="153"/>
        <n v="146"/>
        <n v="143"/>
        <n v="121"/>
        <n v="120"/>
        <n v="117"/>
        <n v="97"/>
        <n v="90"/>
        <n v="86"/>
        <n v="85"/>
        <n v="84"/>
        <n v="83"/>
        <n v="65"/>
        <n v="46"/>
        <n v="43"/>
        <n v="40"/>
        <n v="37"/>
        <n v="32"/>
        <n v="29"/>
        <n v="28"/>
        <n v="27"/>
        <n v="26"/>
        <n v="25"/>
        <n v="22"/>
        <n v="21"/>
        <n v="19"/>
        <n v="18"/>
        <n v="17"/>
        <n v="88"/>
        <n v="63"/>
        <n v="51"/>
        <n v="50"/>
        <n v="39"/>
        <n v="38"/>
        <n v="36"/>
        <n v="35"/>
        <n v="30"/>
        <n v="23"/>
        <n v="20"/>
        <n v="57"/>
        <n v="33"/>
        <n v="31"/>
        <n v="24"/>
        <n v="154"/>
        <n v="105"/>
        <n v="73"/>
        <n v="60"/>
        <n v="55"/>
        <n v="54"/>
        <n v="52"/>
        <n v="49"/>
        <n v="44"/>
        <n v="34"/>
        <n v="58"/>
        <n v="48"/>
        <n v="45"/>
        <n v="41"/>
        <n v="15"/>
        <n v="14"/>
        <n v="13"/>
        <n v="12"/>
        <n v="11"/>
        <n v="10"/>
        <n v="16"/>
        <n v="9"/>
        <n v="8"/>
        <n v="7"/>
        <n v="6"/>
        <n v="102"/>
        <n v="75"/>
        <n v="80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7" maxValue="18.52" count="254">
        <n v="4.8"/>
        <n v="4.2"/>
        <n v="2.94"/>
        <n v="2.82"/>
        <n v="2.56"/>
        <n v="2.44"/>
        <n v="2.38"/>
        <n v="2.19"/>
        <n v="2"/>
        <n v="1.98"/>
        <n v="1.83"/>
        <n v="1.64"/>
        <n v="1.55"/>
        <n v="1.49"/>
        <n v="1.44"/>
        <n v="1.4"/>
        <n v="1.32"/>
        <n v="1.28"/>
        <n v="5.35"/>
        <n v="5.2"/>
        <n v="3.06"/>
        <n v="3.01"/>
        <n v="2.9"/>
        <n v="2.87"/>
        <n v="2.76"/>
        <n v="2.36"/>
        <n v="2.25"/>
        <n v="2.21"/>
        <n v="1.87"/>
        <n v="1.85"/>
        <n v="1.81"/>
        <n v="1.5"/>
        <n v="1.39"/>
        <n v="1.33"/>
        <n v="1.31"/>
        <n v="1.3"/>
        <n v="4.62"/>
        <n v="3.27"/>
        <n v="3.05"/>
        <n v="2.84"/>
        <n v="2.63"/>
        <n v="2.27"/>
        <n v="2.06"/>
        <n v="1.99"/>
        <n v="1.92"/>
        <n v="1.78"/>
        <n v="1.56"/>
        <n v="1.35"/>
        <n v="1.21"/>
        <n v="5.87"/>
        <n v="3.4"/>
        <n v="3.33"/>
        <n v="2.6"/>
        <n v="2.5299999999999998"/>
        <n v="2.4"/>
        <n v="2.33"/>
        <n v="1.8"/>
        <n v="1.73"/>
        <n v="1.67"/>
        <n v="1.53"/>
        <n v="1.47"/>
        <n v="1.27"/>
        <n v="4.5199999999999996"/>
        <n v="2.77"/>
        <n v="2.61"/>
        <n v="2.54"/>
        <n v="2.46"/>
        <n v="2.2999999999999998"/>
        <n v="2.14"/>
        <n v="1.9"/>
        <n v="1.66"/>
        <n v="1.58"/>
        <n v="1.51"/>
        <n v="1.43"/>
        <n v="6.84"/>
        <n v="4.66"/>
        <n v="3.24"/>
        <n v="2.66"/>
        <n v="2.31"/>
        <n v="2.2200000000000002"/>
        <n v="2.1800000000000002"/>
        <n v="2.04"/>
        <n v="1.95"/>
        <n v="1.69"/>
        <n v="1.6"/>
        <n v="1.42"/>
        <n v="4.09"/>
        <n v="3.66"/>
        <n v="3.38"/>
        <n v="3.17"/>
        <n v="2.68"/>
        <n v="2.2599999999999998"/>
        <n v="2.11"/>
        <n v="1.62"/>
        <n v="1.48"/>
        <n v="1.41"/>
        <n v="1.34"/>
        <n v="6.35"/>
        <n v="5.96"/>
        <n v="5.31"/>
        <n v="3.76"/>
        <n v="2.98"/>
        <n v="2.2000000000000002"/>
        <n v="1.94"/>
        <n v="1.68"/>
        <n v="4.1100000000000003"/>
        <n v="3.58"/>
        <n v="3.22"/>
        <n v="2.86"/>
        <n v="2.15"/>
        <n v="1.97"/>
        <n v="1.61"/>
        <n v="1.25"/>
        <n v="1.07"/>
        <n v="5.9"/>
        <n v="4.97"/>
        <n v="4.34"/>
        <n v="2.37"/>
        <n v="1.74"/>
        <n v="1.45"/>
        <n v="4.88"/>
        <n v="2.74"/>
        <n v="2.65"/>
        <n v="2.48"/>
        <n v="2.0499999999999998"/>
        <n v="1.88"/>
        <n v="1.71"/>
        <n v="1.63"/>
        <n v="1.37"/>
        <n v="7.1"/>
        <n v="3.62"/>
        <n v="2.75"/>
        <n v="2.3199999999999998"/>
        <n v="2.17"/>
        <n v="1.59"/>
        <n v="1.1599999999999999"/>
        <n v="4.32"/>
        <n v="2.59"/>
        <n v="2.4500000000000002"/>
        <n v="2.02"/>
        <n v="7.2"/>
        <n v="6.4"/>
        <n v="4"/>
        <n v="3.2"/>
        <n v="8.15"/>
        <n v="5.61"/>
        <n v="3.51"/>
        <n v="3.16"/>
        <n v="2.81"/>
        <n v="1.75"/>
        <n v="6.2"/>
        <n v="3"/>
        <n v="2.8"/>
        <n v="1.2"/>
        <n v="8.89"/>
        <n v="4.4400000000000004"/>
        <n v="1.1100000000000001"/>
        <n v="4.3499999999999996"/>
        <n v="3.73"/>
        <n v="3.11"/>
        <n v="1.86"/>
        <n v="10.94"/>
        <n v="8.59"/>
        <n v="3.91"/>
        <n v="3.13"/>
        <n v="2.34"/>
        <n v="3.92"/>
        <n v="3.45"/>
        <n v="2.5099999999999998"/>
        <n v="2.35"/>
        <n v="1.72"/>
        <n v="1.57"/>
        <n v="8.6999999999999993"/>
        <n v="5.43"/>
        <n v="3.26"/>
        <n v="1.0900000000000001"/>
        <n v="10"/>
        <n v="5.71"/>
        <n v="4.29"/>
        <n v="5.88"/>
        <n v="5.23"/>
        <n v="1.96"/>
        <n v="9.6199999999999992"/>
        <n v="5.77"/>
        <n v="5.13"/>
        <n v="3.85"/>
        <n v="3.21"/>
        <n v="4.92"/>
        <n v="3.79"/>
        <n v="3.41"/>
        <n v="3.03"/>
        <n v="1.89"/>
        <n v="1.52"/>
        <n v="6.85"/>
        <n v="5.94"/>
        <n v="4.79"/>
        <n v="3.65"/>
        <n v="3.42"/>
        <n v="2.2799999999999998"/>
        <n v="10.71"/>
        <n v="4.45"/>
        <n v="2.64"/>
        <n v="1.65"/>
        <n v="1.1499999999999999"/>
        <n v="6.73"/>
        <n v="4.93"/>
        <n v="4.04"/>
        <n v="3.14"/>
        <n v="2.69"/>
        <n v="1.79"/>
        <n v="8.52"/>
        <n v="8.27"/>
        <n v="5.84"/>
        <n v="2.92"/>
        <n v="1.7"/>
        <n v="1.46"/>
        <n v="4.63"/>
        <n v="4.4000000000000004"/>
        <n v="3.7"/>
        <n v="2.08"/>
        <n v="5.62"/>
        <n v="3.93"/>
        <n v="3.37"/>
        <n v="17.649999999999999"/>
        <n v="8.82"/>
        <n v="7.5"/>
        <n v="6.88"/>
        <n v="5"/>
        <n v="4.38"/>
        <n v="3.75"/>
        <n v="2.5"/>
        <n v="18.52"/>
        <n v="11.11"/>
        <n v="7.41"/>
        <n v="14.94"/>
        <n v="9.1999999999999993"/>
        <n v="4.0199999999999996"/>
        <n v="10.91"/>
        <n v="9.09"/>
        <n v="7.27"/>
        <n v="5.45"/>
        <n v="3.64"/>
        <n v="1.82"/>
        <n v="14.58"/>
        <n v="10.42"/>
        <n v="8.33"/>
        <n v="4.17"/>
        <n v="7"/>
        <n v="6"/>
        <n v="10.84"/>
        <n v="7.23"/>
        <n v="4.82"/>
        <n v="3.61"/>
        <n v="2.41"/>
      </sharedItems>
    </cacheField>
    <cacheField name="総数（個人）" numFmtId="0" sqlType="4">
      <sharedItems containsSemiMixedTypes="0" containsString="0" containsNumber="1" containsInteger="1" minValue="0" maxValue="1091" count="86">
        <n v="1091"/>
        <n v="427"/>
        <n v="257"/>
        <n v="654"/>
        <n v="620"/>
        <n v="469"/>
        <n v="477"/>
        <n v="516"/>
        <n v="419"/>
        <n v="401"/>
        <n v="53"/>
        <n v="298"/>
        <n v="372"/>
        <n v="277"/>
        <n v="107"/>
        <n v="126"/>
        <n v="316"/>
        <n v="182"/>
        <n v="261"/>
        <n v="262"/>
        <n v="301"/>
        <n v="74"/>
        <n v="17"/>
        <n v="155"/>
        <n v="165"/>
        <n v="130"/>
        <n v="127"/>
        <n v="135"/>
        <n v="37"/>
        <n v="33"/>
        <n v="51"/>
        <n v="4"/>
        <n v="15"/>
        <n v="23"/>
        <n v="57"/>
        <n v="6"/>
        <n v="55"/>
        <n v="40"/>
        <n v="36"/>
        <n v="18"/>
        <n v="16"/>
        <n v="20"/>
        <n v="22"/>
        <n v="19"/>
        <n v="10"/>
        <n v="13"/>
        <n v="3"/>
        <n v="9"/>
        <n v="79"/>
        <n v="29"/>
        <n v="43"/>
        <n v="47"/>
        <n v="27"/>
        <n v="31"/>
        <n v="32"/>
        <n v="21"/>
        <n v="8"/>
        <n v="5"/>
        <n v="52"/>
        <n v="24"/>
        <n v="14"/>
        <n v="7"/>
        <n v="12"/>
        <n v="101"/>
        <n v="87"/>
        <n v="65"/>
        <n v="42"/>
        <n v="41"/>
        <n v="50"/>
        <n v="48"/>
        <n v="39"/>
        <n v="34"/>
        <n v="25"/>
        <n v="26"/>
        <n v="44"/>
        <n v="35"/>
        <n v="30"/>
        <n v="28"/>
        <n v="11"/>
        <n v="2"/>
        <n v="0"/>
        <n v="86"/>
        <n v="68"/>
        <n v="1"/>
        <n v="71"/>
        <n v="45"/>
      </sharedItems>
    </cacheField>
    <cacheField name="構成比（個人）" numFmtId="0" sqlType="3">
      <sharedItems containsSemiMixedTypes="0" containsString="0" containsNumber="1" minValue="0" maxValue="27.27" count="303">
        <n v="7.36"/>
        <n v="2.88"/>
        <n v="1.73"/>
        <n v="4.41"/>
        <n v="4.18"/>
        <n v="3.16"/>
        <n v="3.22"/>
        <n v="3.48"/>
        <n v="2.83"/>
        <n v="2.71"/>
        <n v="0.36"/>
        <n v="2.0099999999999998"/>
        <n v="2.5099999999999998"/>
        <n v="1.87"/>
        <n v="0.72"/>
        <n v="0.85"/>
        <n v="2.13"/>
        <n v="1.23"/>
        <n v="1.76"/>
        <n v="1.77"/>
        <n v="9.58"/>
        <n v="2.36"/>
        <n v="0.54"/>
        <n v="4.93"/>
        <n v="5.25"/>
        <n v="4.1399999999999997"/>
        <n v="4.04"/>
        <n v="4.3"/>
        <n v="1.18"/>
        <n v="3.41"/>
        <n v="1.05"/>
        <n v="1.62"/>
        <n v="0.13"/>
        <n v="1.69"/>
        <n v="0.48"/>
        <n v="0.73"/>
        <n v="1.81"/>
        <n v="0.19"/>
        <n v="6.29"/>
        <n v="4.2300000000000004"/>
        <n v="4.58"/>
        <n v="4.12"/>
        <n v="2.06"/>
        <n v="1.83"/>
        <n v="2.29"/>
        <n v="2.63"/>
        <n v="2.52"/>
        <n v="1.72"/>
        <n v="2.17"/>
        <n v="1.1399999999999999"/>
        <n v="1.95"/>
        <n v="1.49"/>
        <n v="0.34"/>
        <n v="1.03"/>
        <n v="9.9600000000000009"/>
        <n v="3.66"/>
        <n v="5.42"/>
        <n v="5.93"/>
        <n v="3.4"/>
        <n v="4.67"/>
        <n v="2.4"/>
        <n v="3.91"/>
        <n v="2.65"/>
        <n v="1.01"/>
        <n v="2.9"/>
        <n v="0.38"/>
        <n v="1.26"/>
        <n v="2.14"/>
        <n v="1.1299999999999999"/>
        <n v="1.89"/>
        <n v="0.63"/>
        <n v="6.85"/>
        <n v="4.3499999999999996"/>
        <n v="3.56"/>
        <n v="4.08"/>
        <n v="0.79"/>
        <n v="2.77"/>
        <n v="1.84"/>
        <n v="3.03"/>
        <n v="0.92"/>
        <n v="1.58"/>
        <n v="2.11"/>
        <n v="1.19"/>
        <n v="1.98"/>
        <n v="7.75"/>
        <n v="6.67"/>
        <n v="4.9800000000000004"/>
        <n v="3.14"/>
        <n v="3.83"/>
        <n v="3.68"/>
        <n v="3.6"/>
        <n v="1.1499999999999999"/>
        <n v="2.76"/>
        <n v="2.99"/>
        <n v="1.38"/>
        <n v="2.61"/>
        <n v="0.31"/>
        <n v="2.0699999999999998"/>
        <n v="1"/>
        <n v="1.92"/>
        <n v="1.99"/>
        <n v="4.5999999999999996"/>
        <n v="5.0199999999999996"/>
        <n v="1.67"/>
        <n v="3.45"/>
        <n v="3.76"/>
        <n v="1.57"/>
        <n v="3.13"/>
        <n v="2.72"/>
        <n v="2.93"/>
        <n v="2.09"/>
        <n v="2.2999999999999998"/>
        <n v="2.19"/>
        <n v="0.42"/>
        <n v="1.04"/>
        <n v="1.25"/>
        <n v="4.4000000000000004"/>
        <n v="7.65"/>
        <n v="6.88"/>
        <n v="4.97"/>
        <n v="1.53"/>
        <n v="3.06"/>
        <n v="2.87"/>
        <n v="2.1"/>
        <n v="0.76"/>
        <n v="1.91"/>
        <n v="4.87"/>
        <n v="3.15"/>
        <n v="3.72"/>
        <n v="2.58"/>
        <n v="1.43"/>
        <n v="0.86"/>
        <n v="0.56999999999999995"/>
        <n v="0"/>
        <n v="10.36"/>
        <n v="2.0499999999999998"/>
        <n v="7.83"/>
        <n v="8.19"/>
        <n v="5.3"/>
        <n v="3.86"/>
        <n v="0.84"/>
        <n v="0.6"/>
        <n v="3.49"/>
        <n v="1.2"/>
        <n v="0.12"/>
        <n v="2.41"/>
        <n v="2.5299999999999998"/>
        <n v="11.23"/>
        <n v="7.91"/>
        <n v="7.12"/>
        <n v="1.9"/>
        <n v="0.95"/>
        <n v="3.64"/>
        <n v="0.16"/>
        <n v="3.32"/>
        <n v="2.2200000000000002"/>
        <n v="2.85"/>
        <n v="1.42"/>
        <n v="1.27"/>
        <n v="1.74"/>
        <n v="8.25"/>
        <n v="6.07"/>
        <n v="1.94"/>
        <n v="4.6100000000000003"/>
        <n v="3.88"/>
        <n v="0.49"/>
        <n v="2.67"/>
        <n v="1.7"/>
        <n v="2.4300000000000002"/>
        <n v="1.21"/>
        <n v="0.97"/>
        <n v="2.16"/>
        <n v="5.82"/>
        <n v="2.8"/>
        <n v="3.02"/>
        <n v="2.59"/>
        <n v="0.65"/>
        <n v="2.37"/>
        <n v="4.82"/>
        <n v="9.64"/>
        <n v="3.61"/>
        <n v="8.51"/>
        <n v="4.26"/>
        <n v="4.96"/>
        <n v="3.55"/>
        <n v="2.84"/>
        <n v="0.71"/>
        <n v="4.05"/>
        <n v="4.62"/>
        <n v="5.2"/>
        <n v="3.47"/>
        <n v="2.89"/>
        <n v="2.31"/>
        <n v="0.57999999999999996"/>
        <n v="1.1599999999999999"/>
        <n v="9.3000000000000007"/>
        <n v="3.65"/>
        <n v="4.32"/>
        <n v="3.99"/>
        <n v="2.33"/>
        <n v="1.66"/>
        <n v="0.33"/>
        <n v="2.66"/>
        <n v="1.33"/>
        <n v="12.5"/>
        <n v="5.36"/>
        <n v="7.14"/>
        <n v="3.57"/>
        <n v="1.79"/>
        <n v="3.85"/>
        <n v="5.77"/>
        <n v="0.96"/>
        <n v="10.75"/>
        <n v="9.68"/>
        <n v="3.23"/>
        <n v="5.38"/>
        <n v="2.15"/>
        <n v="1.08"/>
        <n v="4.37"/>
        <n v="5.91"/>
        <n v="5.14"/>
        <n v="1.8"/>
        <n v="4.1100000000000003"/>
        <n v="1.29"/>
        <n v="2.57"/>
        <n v="1.54"/>
        <n v="0.26"/>
        <n v="6.15"/>
        <n v="7.69"/>
        <n v="3.08"/>
        <n v="5.08"/>
        <n v="11.86"/>
        <n v="6.78"/>
        <n v="3.39"/>
        <n v="2.08"/>
        <n v="8.33"/>
        <n v="5.21"/>
        <n v="4.17"/>
        <n v="6.8"/>
        <n v="5.83"/>
        <n v="4.8499999999999996"/>
        <n v="2.91"/>
        <n v="13.04"/>
        <n v="7.97"/>
        <n v="5.07"/>
        <n v="6.52"/>
        <n v="3.62"/>
        <n v="1.45"/>
        <n v="4.45"/>
        <n v="7.29"/>
        <n v="5.67"/>
        <n v="5.26"/>
        <n v="2.02"/>
        <n v="0.4"/>
        <n v="13.98"/>
        <n v="6.86"/>
        <n v="2.64"/>
        <n v="1.06"/>
        <n v="4.22"/>
        <n v="1.85"/>
        <n v="1.32"/>
        <n v="11.76"/>
        <n v="8.4"/>
        <n v="7.56"/>
        <n v="5.88"/>
        <n v="4.2"/>
        <n v="1.68"/>
        <n v="3.36"/>
        <n v="9.9700000000000006"/>
        <n v="7.62"/>
        <n v="6.74"/>
        <n v="2.35"/>
        <n v="3.52"/>
        <n v="1.17"/>
        <n v="1.47"/>
        <n v="6.92"/>
        <n v="4.1500000000000004"/>
        <n v="4.5"/>
        <n v="3.11"/>
        <n v="2.42"/>
        <n v="0.35"/>
        <n v="1.5"/>
        <n v="6.02"/>
        <n v="4.51"/>
        <n v="3.01"/>
        <n v="0.75"/>
        <n v="2.2599999999999998"/>
        <n v="10.34"/>
        <n v="6.9"/>
        <n v="9.23"/>
        <n v="8.4600000000000009"/>
        <n v="0.77"/>
        <n v="27.27"/>
        <n v="18.18"/>
        <n v="9.09"/>
        <n v="12.07"/>
        <n v="4.3099999999999996"/>
        <n v="10.71"/>
        <n v="15"/>
        <n v="5"/>
        <n v="2.74"/>
        <n v="5.48"/>
        <n v="1.37"/>
      </sharedItems>
    </cacheField>
    <cacheField name="総数（法人）" numFmtId="0" sqlType="4">
      <sharedItems containsSemiMixedTypes="0" containsString="0" containsNumber="1" containsInteger="1" minValue="0" maxValue="657" count="67">
        <n v="149"/>
        <n v="657"/>
        <n v="502"/>
        <n v="75"/>
        <n v="42"/>
        <n v="158"/>
        <n v="138"/>
        <n v="48"/>
        <n v="99"/>
        <n v="108"/>
        <n v="420"/>
        <n v="127"/>
        <n v="29"/>
        <n v="107"/>
        <n v="266"/>
        <n v="239"/>
        <n v="56"/>
        <n v="179"/>
        <n v="78"/>
        <n v="69"/>
        <n v="46"/>
        <n v="263"/>
        <n v="181"/>
        <n v="40"/>
        <n v="23"/>
        <n v="52"/>
        <n v="11"/>
        <n v="105"/>
        <n v="14"/>
        <n v="45"/>
        <n v="84"/>
        <n v="92"/>
        <n v="37"/>
        <n v="71"/>
        <n v="62"/>
        <n v="27"/>
        <n v="76"/>
        <n v="10"/>
        <n v="9"/>
        <n v="3"/>
        <n v="4"/>
        <n v="19"/>
        <n v="16"/>
        <n v="5"/>
        <n v="8"/>
        <n v="7"/>
        <n v="0"/>
        <n v="34"/>
        <n v="12"/>
        <n v="1"/>
        <n v="17"/>
        <n v="2"/>
        <n v="20"/>
        <n v="15"/>
        <n v="6"/>
        <n v="21"/>
        <n v="13"/>
        <n v="53"/>
        <n v="18"/>
        <n v="35"/>
        <n v="41"/>
        <n v="32"/>
        <n v="26"/>
        <n v="33"/>
        <n v="22"/>
        <n v="36"/>
        <n v="25"/>
      </sharedItems>
    </cacheField>
    <cacheField name="構成比（法人）" numFmtId="0" sqlType="3">
      <sharedItems containsSemiMixedTypes="0" containsString="0" containsNumber="1" minValue="0" maxValue="75" count="249">
        <n v="1.39"/>
        <n v="6.11"/>
        <n v="4.67"/>
        <n v="0.7"/>
        <n v="0.39"/>
        <n v="1.47"/>
        <n v="1.28"/>
        <n v="0.45"/>
        <n v="0.92"/>
        <n v="1"/>
        <n v="3.91"/>
        <n v="1.18"/>
        <n v="0.27"/>
        <n v="2.4700000000000002"/>
        <n v="2.2200000000000002"/>
        <n v="0.52"/>
        <n v="1.66"/>
        <n v="0.73"/>
        <n v="0.64"/>
        <n v="7.94"/>
        <n v="5.46"/>
        <n v="1.21"/>
        <n v="0.69"/>
        <n v="1.69"/>
        <n v="1.57"/>
        <n v="0.33"/>
        <n v="3.17"/>
        <n v="0.42"/>
        <n v="1.36"/>
        <n v="2.54"/>
        <n v="2.78"/>
        <n v="1.1200000000000001"/>
        <n v="2.14"/>
        <n v="1.87"/>
        <n v="0.82"/>
        <n v="2.29"/>
        <n v="1.93"/>
        <n v="1.73"/>
        <n v="0.57999999999999996"/>
        <n v="0.77"/>
        <n v="3.66"/>
        <n v="3.08"/>
        <n v="0.96"/>
        <n v="2.12"/>
        <n v="1.54"/>
        <n v="1.35"/>
        <n v="0"/>
        <n v="2.7"/>
        <n v="1.29"/>
        <n v="4.8600000000000003"/>
        <n v="1.1399999999999999"/>
        <n v="0.43"/>
        <n v="1.72"/>
        <n v="0.14000000000000001"/>
        <n v="2.4300000000000002"/>
        <n v="0.72"/>
        <n v="0.28999999999999998"/>
        <n v="2.86"/>
        <n v="0.56999999999999995"/>
        <n v="3.29"/>
        <n v="2.15"/>
        <n v="2"/>
        <n v="1.04"/>
        <n v="1.25"/>
        <n v="0.21"/>
        <n v="1.46"/>
        <n v="4.38"/>
        <n v="2.5"/>
        <n v="0.63"/>
        <n v="0.83"/>
        <n v="2.71"/>
        <n v="1.67"/>
        <n v="5.7"/>
        <n v="1.94"/>
        <n v="0.86"/>
        <n v="1.51"/>
        <n v="0.54"/>
        <n v="0.65"/>
        <n v="3.76"/>
        <n v="4.41"/>
        <n v="1.08"/>
        <n v="2.2599999999999998"/>
        <n v="3.44"/>
        <n v="2.9"/>
        <n v="0.75"/>
        <n v="2.04"/>
        <n v="3.13"/>
        <n v="0.89"/>
        <n v="7.14"/>
        <n v="0.22"/>
        <n v="3.79"/>
        <n v="1.56"/>
        <n v="4.24"/>
        <n v="2.23"/>
        <n v="2.68"/>
        <n v="11.4"/>
        <n v="2.63"/>
        <n v="2.19"/>
        <n v="1.32"/>
        <n v="3.51"/>
        <n v="0.44"/>
        <n v="0.88"/>
        <n v="1.75"/>
        <n v="7.61"/>
        <n v="1.52"/>
        <n v="5.08"/>
        <n v="1.02"/>
        <n v="2.0299999999999998"/>
        <n v="0.51"/>
        <n v="3.55"/>
        <n v="3.05"/>
        <n v="1.79"/>
        <n v="7.73"/>
        <n v="2.02"/>
        <n v="0.78"/>
        <n v="0.11"/>
        <n v="1.01"/>
        <n v="3.7"/>
        <n v="3.92"/>
        <n v="0.9"/>
        <n v="2.2400000000000002"/>
        <n v="2.91"/>
        <n v="1.23"/>
        <n v="0.56000000000000005"/>
        <n v="2.46"/>
        <n v="1.68"/>
        <n v="1.31"/>
        <n v="6.72"/>
        <n v="4.0999999999999996"/>
        <n v="4.66"/>
        <n v="4.29"/>
        <n v="0.37"/>
        <n v="0.19"/>
        <n v="1.49"/>
        <n v="2.0499999999999998"/>
        <n v="2.99"/>
        <n v="0.93"/>
        <n v="5.51"/>
        <n v="1.1000000000000001"/>
        <n v="0.74"/>
        <n v="4.78"/>
        <n v="1.84"/>
        <n v="9.35"/>
        <n v="1.4"/>
        <n v="2.8"/>
        <n v="3.27"/>
        <n v="0.47"/>
        <n v="14.29"/>
        <n v="5.71"/>
        <n v="8.57"/>
        <n v="7.87"/>
        <n v="3.94"/>
        <n v="0.79"/>
        <n v="4.72"/>
        <n v="3.15"/>
        <n v="2.36"/>
        <n v="9.01"/>
        <n v="7.21"/>
        <n v="1.8"/>
        <n v="3.6"/>
        <n v="1.55"/>
        <n v="3.61"/>
        <n v="1.03"/>
        <n v="6.19"/>
        <n v="2.06"/>
        <n v="2.58"/>
        <n v="3.09"/>
        <n v="3.57"/>
        <n v="5.77"/>
        <n v="1.92"/>
        <n v="3.85"/>
        <n v="12.12"/>
        <n v="6.06"/>
        <n v="3.03"/>
        <n v="3.24"/>
        <n v="0.81"/>
        <n v="5.26"/>
        <n v="0.4"/>
        <n v="4.45"/>
        <n v="1.62"/>
        <n v="3.64"/>
        <n v="2.83"/>
        <n v="16"/>
        <n v="8"/>
        <n v="4"/>
        <n v="40"/>
        <n v="10"/>
        <n v="12.73"/>
        <n v="5.45"/>
        <n v="1.82"/>
        <n v="7.27"/>
        <n v="15.09"/>
        <n v="3.77"/>
        <n v="1.89"/>
        <n v="7.55"/>
        <n v="0.8"/>
        <n v="1.6"/>
        <n v="2.4"/>
        <n v="6.4"/>
        <n v="4.8"/>
        <n v="3.2"/>
        <n v="10.220000000000001"/>
        <n v="4.3"/>
        <n v="3.23"/>
        <n v="6.99"/>
        <n v="2.69"/>
        <n v="1.61"/>
        <n v="5.31"/>
        <n v="3.1"/>
        <n v="4.42"/>
        <n v="1.33"/>
        <n v="2.65"/>
        <n v="3.54"/>
        <n v="1.77"/>
        <n v="9.18"/>
        <n v="4.08"/>
        <n v="6.12"/>
        <n v="3.06"/>
        <n v="1.45"/>
        <n v="11.59"/>
        <n v="10.14"/>
        <n v="7.25"/>
        <n v="4.3499999999999996"/>
        <n v="5.1100000000000003"/>
        <n v="8.76"/>
        <n v="2.92"/>
        <n v="3.65"/>
        <n v="18.600000000000001"/>
        <n v="4.6500000000000004"/>
        <n v="2.33"/>
        <n v="75"/>
        <n v="25"/>
        <n v="52.17"/>
        <n v="33.33"/>
        <n v="13.33"/>
        <n v="6.67"/>
        <n v="31.82"/>
        <n v="4.55"/>
        <n v="2.27"/>
        <n v="27.27"/>
        <n v="9.09"/>
        <n v="29.17"/>
        <n v="8.33"/>
        <n v="4.17"/>
        <n v="5"/>
        <n v="35.29"/>
        <n v="17.649999999999999"/>
        <n v="5.88"/>
        <n v="11.76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4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">
  <r>
    <x v="0"/>
    <s v="奈良県"/>
    <x v="0"/>
    <x v="0"/>
    <n v="1"/>
    <n v="0"/>
    <n v="0"/>
    <n v="0"/>
    <n v="1"/>
    <n v="0.01"/>
    <x v="0"/>
  </r>
  <r>
    <x v="0"/>
    <s v="奈良県"/>
    <x v="0"/>
    <x v="1"/>
    <n v="3050"/>
    <n v="11.8"/>
    <n v="1301"/>
    <n v="8.7799999999999994"/>
    <n v="1749"/>
    <n v="16.27"/>
    <x v="0"/>
  </r>
  <r>
    <x v="0"/>
    <s v="奈良県"/>
    <x v="0"/>
    <x v="2"/>
    <n v="2881"/>
    <n v="11.15"/>
    <n v="1640"/>
    <n v="11.07"/>
    <n v="1232"/>
    <n v="11.46"/>
    <x v="1"/>
  </r>
  <r>
    <x v="0"/>
    <s v="奈良県"/>
    <x v="0"/>
    <x v="3"/>
    <n v="47"/>
    <n v="0.18"/>
    <n v="2"/>
    <n v="0.01"/>
    <n v="36"/>
    <n v="0.33"/>
    <x v="0"/>
  </r>
  <r>
    <x v="0"/>
    <s v="奈良県"/>
    <x v="0"/>
    <x v="4"/>
    <n v="242"/>
    <n v="0.94"/>
    <n v="19"/>
    <n v="0.13"/>
    <n v="223"/>
    <n v="2.0699999999999998"/>
    <x v="0"/>
  </r>
  <r>
    <x v="0"/>
    <s v="奈良県"/>
    <x v="0"/>
    <x v="5"/>
    <n v="183"/>
    <n v="0.71"/>
    <n v="24"/>
    <n v="0.16"/>
    <n v="156"/>
    <n v="1.45"/>
    <x v="2"/>
  </r>
  <r>
    <x v="0"/>
    <s v="奈良県"/>
    <x v="0"/>
    <x v="6"/>
    <n v="6246"/>
    <n v="24.17"/>
    <n v="3783"/>
    <n v="25.53"/>
    <n v="2454"/>
    <n v="22.83"/>
    <x v="3"/>
  </r>
  <r>
    <x v="0"/>
    <s v="奈良県"/>
    <x v="0"/>
    <x v="7"/>
    <n v="138"/>
    <n v="0.53"/>
    <n v="15"/>
    <n v="0.1"/>
    <n v="123"/>
    <n v="1.1399999999999999"/>
    <x v="0"/>
  </r>
  <r>
    <x v="0"/>
    <s v="奈良県"/>
    <x v="0"/>
    <x v="8"/>
    <n v="2675"/>
    <n v="10.35"/>
    <n v="891"/>
    <n v="6.01"/>
    <n v="1780"/>
    <n v="16.559999999999999"/>
    <x v="4"/>
  </r>
  <r>
    <x v="0"/>
    <s v="奈良県"/>
    <x v="0"/>
    <x v="9"/>
    <n v="1329"/>
    <n v="5.14"/>
    <n v="638"/>
    <n v="4.3099999999999996"/>
    <n v="682"/>
    <n v="6.34"/>
    <x v="5"/>
  </r>
  <r>
    <x v="0"/>
    <s v="奈良県"/>
    <x v="0"/>
    <x v="10"/>
    <n v="2549"/>
    <n v="9.8699999999999992"/>
    <n v="2139"/>
    <n v="14.43"/>
    <n v="399"/>
    <n v="3.71"/>
    <x v="2"/>
  </r>
  <r>
    <x v="0"/>
    <s v="奈良県"/>
    <x v="0"/>
    <x v="11"/>
    <n v="2976"/>
    <n v="11.52"/>
    <n v="2276"/>
    <n v="15.36"/>
    <n v="670"/>
    <n v="6.23"/>
    <x v="6"/>
  </r>
  <r>
    <x v="0"/>
    <s v="奈良県"/>
    <x v="0"/>
    <x v="12"/>
    <n v="1098"/>
    <n v="4.25"/>
    <n v="737"/>
    <n v="4.97"/>
    <n v="294"/>
    <n v="2.73"/>
    <x v="7"/>
  </r>
  <r>
    <x v="0"/>
    <s v="奈良県"/>
    <x v="0"/>
    <x v="13"/>
    <n v="1445"/>
    <n v="5.59"/>
    <n v="883"/>
    <n v="5.96"/>
    <n v="498"/>
    <n v="4.63"/>
    <x v="1"/>
  </r>
  <r>
    <x v="0"/>
    <s v="奈良県"/>
    <x v="0"/>
    <x v="14"/>
    <n v="977"/>
    <n v="3.78"/>
    <n v="471"/>
    <n v="3.18"/>
    <n v="454"/>
    <n v="4.22"/>
    <x v="8"/>
  </r>
  <r>
    <x v="0"/>
    <s v="奈良市"/>
    <x v="1"/>
    <x v="0"/>
    <n v="0"/>
    <n v="0"/>
    <n v="0"/>
    <n v="0"/>
    <n v="0"/>
    <n v="0"/>
    <x v="0"/>
  </r>
  <r>
    <x v="0"/>
    <s v="奈良市"/>
    <x v="1"/>
    <x v="1"/>
    <n v="608"/>
    <n v="9.3800000000000008"/>
    <n v="185"/>
    <n v="5.89"/>
    <n v="423"/>
    <n v="12.77"/>
    <x v="0"/>
  </r>
  <r>
    <x v="0"/>
    <s v="奈良市"/>
    <x v="1"/>
    <x v="2"/>
    <n v="349"/>
    <n v="5.38"/>
    <n v="139"/>
    <n v="4.43"/>
    <n v="208"/>
    <n v="6.28"/>
    <x v="5"/>
  </r>
  <r>
    <x v="0"/>
    <s v="奈良市"/>
    <x v="1"/>
    <x v="3"/>
    <n v="6"/>
    <n v="0.09"/>
    <n v="0"/>
    <n v="0"/>
    <n v="6"/>
    <n v="0.18"/>
    <x v="0"/>
  </r>
  <r>
    <x v="0"/>
    <s v="奈良市"/>
    <x v="1"/>
    <x v="4"/>
    <n v="79"/>
    <n v="1.22"/>
    <n v="7"/>
    <n v="0.22"/>
    <n v="72"/>
    <n v="2.17"/>
    <x v="0"/>
  </r>
  <r>
    <x v="0"/>
    <s v="奈良市"/>
    <x v="1"/>
    <x v="5"/>
    <n v="36"/>
    <n v="0.56000000000000005"/>
    <n v="6"/>
    <n v="0.19"/>
    <n v="30"/>
    <n v="0.91"/>
    <x v="0"/>
  </r>
  <r>
    <x v="0"/>
    <s v="奈良市"/>
    <x v="1"/>
    <x v="6"/>
    <n v="1480"/>
    <n v="22.84"/>
    <n v="744"/>
    <n v="23.69"/>
    <n v="732"/>
    <n v="22.1"/>
    <x v="4"/>
  </r>
  <r>
    <x v="0"/>
    <s v="奈良市"/>
    <x v="1"/>
    <x v="7"/>
    <n v="49"/>
    <n v="0.76"/>
    <n v="3"/>
    <n v="0.1"/>
    <n v="46"/>
    <n v="1.39"/>
    <x v="0"/>
  </r>
  <r>
    <x v="0"/>
    <s v="奈良市"/>
    <x v="1"/>
    <x v="8"/>
    <n v="880"/>
    <n v="13.58"/>
    <n v="180"/>
    <n v="5.73"/>
    <n v="698"/>
    <n v="21.07"/>
    <x v="5"/>
  </r>
  <r>
    <x v="0"/>
    <s v="奈良市"/>
    <x v="1"/>
    <x v="9"/>
    <n v="498"/>
    <n v="7.68"/>
    <n v="214"/>
    <n v="6.81"/>
    <n v="282"/>
    <n v="8.51"/>
    <x v="2"/>
  </r>
  <r>
    <x v="0"/>
    <s v="奈良市"/>
    <x v="1"/>
    <x v="10"/>
    <n v="764"/>
    <n v="11.79"/>
    <n v="600"/>
    <n v="19.100000000000001"/>
    <n v="164"/>
    <n v="4.95"/>
    <x v="0"/>
  </r>
  <r>
    <x v="0"/>
    <s v="奈良市"/>
    <x v="1"/>
    <x v="11"/>
    <n v="795"/>
    <n v="12.27"/>
    <n v="573"/>
    <n v="18.239999999999998"/>
    <n v="221"/>
    <n v="6.67"/>
    <x v="0"/>
  </r>
  <r>
    <x v="0"/>
    <s v="奈良市"/>
    <x v="1"/>
    <x v="12"/>
    <n v="311"/>
    <n v="4.8"/>
    <n v="188"/>
    <n v="5.99"/>
    <n v="121"/>
    <n v="3.65"/>
    <x v="0"/>
  </r>
  <r>
    <x v="0"/>
    <s v="奈良市"/>
    <x v="1"/>
    <x v="13"/>
    <n v="396"/>
    <n v="6.11"/>
    <n v="226"/>
    <n v="7.2"/>
    <n v="162"/>
    <n v="4.8899999999999997"/>
    <x v="2"/>
  </r>
  <r>
    <x v="0"/>
    <s v="奈良市"/>
    <x v="1"/>
    <x v="14"/>
    <n v="230"/>
    <n v="3.55"/>
    <n v="76"/>
    <n v="2.42"/>
    <n v="147"/>
    <n v="4.4400000000000004"/>
    <x v="4"/>
  </r>
  <r>
    <x v="0"/>
    <s v="大和高田市"/>
    <x v="2"/>
    <x v="0"/>
    <n v="0"/>
    <n v="0"/>
    <n v="0"/>
    <n v="0"/>
    <n v="0"/>
    <n v="0"/>
    <x v="0"/>
  </r>
  <r>
    <x v="0"/>
    <s v="大和高田市"/>
    <x v="2"/>
    <x v="1"/>
    <n v="183"/>
    <n v="13"/>
    <n v="94"/>
    <n v="10.76"/>
    <n v="89"/>
    <n v="17.149999999999999"/>
    <x v="0"/>
  </r>
  <r>
    <x v="0"/>
    <s v="大和高田市"/>
    <x v="2"/>
    <x v="2"/>
    <n v="229"/>
    <n v="16.260000000000002"/>
    <n v="143"/>
    <n v="16.36"/>
    <n v="86"/>
    <n v="16.57"/>
    <x v="0"/>
  </r>
  <r>
    <x v="0"/>
    <s v="大和高田市"/>
    <x v="2"/>
    <x v="3"/>
    <n v="0"/>
    <n v="0"/>
    <n v="0"/>
    <n v="0"/>
    <n v="0"/>
    <n v="0"/>
    <x v="0"/>
  </r>
  <r>
    <x v="0"/>
    <s v="大和高田市"/>
    <x v="2"/>
    <x v="4"/>
    <n v="11"/>
    <n v="0.78"/>
    <n v="0"/>
    <n v="0"/>
    <n v="11"/>
    <n v="2.12"/>
    <x v="0"/>
  </r>
  <r>
    <x v="0"/>
    <s v="大和高田市"/>
    <x v="2"/>
    <x v="5"/>
    <n v="2"/>
    <n v="0.14000000000000001"/>
    <n v="0"/>
    <n v="0"/>
    <n v="2"/>
    <n v="0.39"/>
    <x v="0"/>
  </r>
  <r>
    <x v="0"/>
    <s v="大和高田市"/>
    <x v="2"/>
    <x v="6"/>
    <n v="352"/>
    <n v="25"/>
    <n v="232"/>
    <n v="26.54"/>
    <n v="120"/>
    <n v="23.12"/>
    <x v="0"/>
  </r>
  <r>
    <x v="0"/>
    <s v="大和高田市"/>
    <x v="2"/>
    <x v="7"/>
    <n v="9"/>
    <n v="0.64"/>
    <n v="1"/>
    <n v="0.11"/>
    <n v="8"/>
    <n v="1.54"/>
    <x v="0"/>
  </r>
  <r>
    <x v="0"/>
    <s v="大和高田市"/>
    <x v="2"/>
    <x v="8"/>
    <n v="94"/>
    <n v="6.68"/>
    <n v="46"/>
    <n v="5.26"/>
    <n v="48"/>
    <n v="9.25"/>
    <x v="0"/>
  </r>
  <r>
    <x v="0"/>
    <s v="大和高田市"/>
    <x v="2"/>
    <x v="9"/>
    <n v="73"/>
    <n v="5.18"/>
    <n v="37"/>
    <n v="4.2300000000000004"/>
    <n v="36"/>
    <n v="6.94"/>
    <x v="0"/>
  </r>
  <r>
    <x v="0"/>
    <s v="大和高田市"/>
    <x v="2"/>
    <x v="10"/>
    <n v="98"/>
    <n v="6.96"/>
    <n v="83"/>
    <n v="9.5"/>
    <n v="15"/>
    <n v="2.89"/>
    <x v="0"/>
  </r>
  <r>
    <x v="0"/>
    <s v="大和高田市"/>
    <x v="2"/>
    <x v="11"/>
    <n v="167"/>
    <n v="11.86"/>
    <n v="131"/>
    <n v="14.99"/>
    <n v="36"/>
    <n v="6.94"/>
    <x v="0"/>
  </r>
  <r>
    <x v="0"/>
    <s v="大和高田市"/>
    <x v="2"/>
    <x v="12"/>
    <n v="51"/>
    <n v="3.62"/>
    <n v="29"/>
    <n v="3.32"/>
    <n v="14"/>
    <n v="2.7"/>
    <x v="2"/>
  </r>
  <r>
    <x v="0"/>
    <s v="大和高田市"/>
    <x v="2"/>
    <x v="13"/>
    <n v="86"/>
    <n v="6.11"/>
    <n v="53"/>
    <n v="6.06"/>
    <n v="29"/>
    <n v="5.59"/>
    <x v="0"/>
  </r>
  <r>
    <x v="0"/>
    <s v="大和高田市"/>
    <x v="2"/>
    <x v="14"/>
    <n v="53"/>
    <n v="3.76"/>
    <n v="25"/>
    <n v="2.86"/>
    <n v="25"/>
    <n v="4.82"/>
    <x v="0"/>
  </r>
  <r>
    <x v="0"/>
    <s v="大和郡山市"/>
    <x v="3"/>
    <x v="0"/>
    <n v="0"/>
    <n v="0"/>
    <n v="0"/>
    <n v="0"/>
    <n v="0"/>
    <n v="0"/>
    <x v="0"/>
  </r>
  <r>
    <x v="0"/>
    <s v="大和郡山市"/>
    <x v="3"/>
    <x v="1"/>
    <n v="137"/>
    <n v="9.1300000000000008"/>
    <n v="43"/>
    <n v="5.42"/>
    <n v="94"/>
    <n v="13.45"/>
    <x v="0"/>
  </r>
  <r>
    <x v="0"/>
    <s v="大和郡山市"/>
    <x v="3"/>
    <x v="2"/>
    <n v="112"/>
    <n v="7.47"/>
    <n v="33"/>
    <n v="4.16"/>
    <n v="78"/>
    <n v="11.16"/>
    <x v="2"/>
  </r>
  <r>
    <x v="0"/>
    <s v="大和郡山市"/>
    <x v="3"/>
    <x v="3"/>
    <n v="0"/>
    <n v="0"/>
    <n v="0"/>
    <n v="0"/>
    <n v="0"/>
    <n v="0"/>
    <x v="0"/>
  </r>
  <r>
    <x v="0"/>
    <s v="大和郡山市"/>
    <x v="3"/>
    <x v="4"/>
    <n v="11"/>
    <n v="0.73"/>
    <n v="1"/>
    <n v="0.13"/>
    <n v="10"/>
    <n v="1.43"/>
    <x v="0"/>
  </r>
  <r>
    <x v="0"/>
    <s v="大和郡山市"/>
    <x v="3"/>
    <x v="5"/>
    <n v="17"/>
    <n v="1.1299999999999999"/>
    <n v="1"/>
    <n v="0.13"/>
    <n v="16"/>
    <n v="2.29"/>
    <x v="0"/>
  </r>
  <r>
    <x v="0"/>
    <s v="大和郡山市"/>
    <x v="3"/>
    <x v="6"/>
    <n v="403"/>
    <n v="26.87"/>
    <n v="191"/>
    <n v="24.09"/>
    <n v="212"/>
    <n v="30.33"/>
    <x v="0"/>
  </r>
  <r>
    <x v="0"/>
    <s v="大和郡山市"/>
    <x v="3"/>
    <x v="7"/>
    <n v="9"/>
    <n v="0.6"/>
    <n v="0"/>
    <n v="0"/>
    <n v="9"/>
    <n v="1.29"/>
    <x v="0"/>
  </r>
  <r>
    <x v="0"/>
    <s v="大和郡山市"/>
    <x v="3"/>
    <x v="8"/>
    <n v="163"/>
    <n v="10.87"/>
    <n v="62"/>
    <n v="7.82"/>
    <n v="101"/>
    <n v="14.45"/>
    <x v="0"/>
  </r>
  <r>
    <x v="0"/>
    <s v="大和郡山市"/>
    <x v="3"/>
    <x v="9"/>
    <n v="61"/>
    <n v="4.07"/>
    <n v="30"/>
    <n v="3.78"/>
    <n v="31"/>
    <n v="4.43"/>
    <x v="0"/>
  </r>
  <r>
    <x v="0"/>
    <s v="大和郡山市"/>
    <x v="3"/>
    <x v="10"/>
    <n v="153"/>
    <n v="10.199999999999999"/>
    <n v="133"/>
    <n v="16.77"/>
    <n v="18"/>
    <n v="2.58"/>
    <x v="2"/>
  </r>
  <r>
    <x v="0"/>
    <s v="大和郡山市"/>
    <x v="3"/>
    <x v="11"/>
    <n v="214"/>
    <n v="14.27"/>
    <n v="163"/>
    <n v="20.55"/>
    <n v="49"/>
    <n v="7.01"/>
    <x v="0"/>
  </r>
  <r>
    <x v="0"/>
    <s v="大和郡山市"/>
    <x v="3"/>
    <x v="12"/>
    <n v="59"/>
    <n v="3.93"/>
    <n v="48"/>
    <n v="6.05"/>
    <n v="11"/>
    <n v="1.57"/>
    <x v="0"/>
  </r>
  <r>
    <x v="0"/>
    <s v="大和郡山市"/>
    <x v="3"/>
    <x v="13"/>
    <n v="106"/>
    <n v="7.07"/>
    <n v="67"/>
    <n v="8.4499999999999993"/>
    <n v="36"/>
    <n v="5.15"/>
    <x v="0"/>
  </r>
  <r>
    <x v="0"/>
    <s v="大和郡山市"/>
    <x v="3"/>
    <x v="14"/>
    <n v="55"/>
    <n v="3.67"/>
    <n v="21"/>
    <n v="2.65"/>
    <n v="34"/>
    <n v="4.8600000000000003"/>
    <x v="0"/>
  </r>
  <r>
    <x v="0"/>
    <s v="天理市"/>
    <x v="4"/>
    <x v="0"/>
    <n v="0"/>
    <n v="0"/>
    <n v="0"/>
    <n v="0"/>
    <n v="0"/>
    <n v="0"/>
    <x v="0"/>
  </r>
  <r>
    <x v="0"/>
    <s v="天理市"/>
    <x v="4"/>
    <x v="1"/>
    <n v="146"/>
    <n v="11.57"/>
    <n v="63"/>
    <n v="8.3000000000000007"/>
    <n v="83"/>
    <n v="17.29"/>
    <x v="0"/>
  </r>
  <r>
    <x v="0"/>
    <s v="天理市"/>
    <x v="4"/>
    <x v="2"/>
    <n v="146"/>
    <n v="11.57"/>
    <n v="78"/>
    <n v="10.28"/>
    <n v="68"/>
    <n v="14.17"/>
    <x v="0"/>
  </r>
  <r>
    <x v="0"/>
    <s v="天理市"/>
    <x v="4"/>
    <x v="3"/>
    <n v="3"/>
    <n v="0.24"/>
    <n v="0"/>
    <n v="0"/>
    <n v="3"/>
    <n v="0.63"/>
    <x v="0"/>
  </r>
  <r>
    <x v="0"/>
    <s v="天理市"/>
    <x v="4"/>
    <x v="4"/>
    <n v="7"/>
    <n v="0.55000000000000004"/>
    <n v="2"/>
    <n v="0.26"/>
    <n v="5"/>
    <n v="1.04"/>
    <x v="0"/>
  </r>
  <r>
    <x v="0"/>
    <s v="天理市"/>
    <x v="4"/>
    <x v="5"/>
    <n v="8"/>
    <n v="0.63"/>
    <n v="0"/>
    <n v="0"/>
    <n v="8"/>
    <n v="1.67"/>
    <x v="0"/>
  </r>
  <r>
    <x v="0"/>
    <s v="天理市"/>
    <x v="4"/>
    <x v="6"/>
    <n v="374"/>
    <n v="29.64"/>
    <n v="257"/>
    <n v="33.86"/>
    <n v="117"/>
    <n v="24.38"/>
    <x v="0"/>
  </r>
  <r>
    <x v="0"/>
    <s v="天理市"/>
    <x v="4"/>
    <x v="7"/>
    <n v="5"/>
    <n v="0.4"/>
    <n v="1"/>
    <n v="0.13"/>
    <n v="4"/>
    <n v="0.83"/>
    <x v="0"/>
  </r>
  <r>
    <x v="0"/>
    <s v="天理市"/>
    <x v="4"/>
    <x v="8"/>
    <n v="89"/>
    <n v="7.05"/>
    <n v="19"/>
    <n v="2.5"/>
    <n v="70"/>
    <n v="14.58"/>
    <x v="0"/>
  </r>
  <r>
    <x v="0"/>
    <s v="天理市"/>
    <x v="4"/>
    <x v="9"/>
    <n v="32"/>
    <n v="2.54"/>
    <n v="17"/>
    <n v="2.2400000000000002"/>
    <n v="12"/>
    <n v="2.5"/>
    <x v="2"/>
  </r>
  <r>
    <x v="0"/>
    <s v="天理市"/>
    <x v="4"/>
    <x v="10"/>
    <n v="145"/>
    <n v="11.49"/>
    <n v="115"/>
    <n v="15.15"/>
    <n v="30"/>
    <n v="6.25"/>
    <x v="0"/>
  </r>
  <r>
    <x v="0"/>
    <s v="天理市"/>
    <x v="4"/>
    <x v="11"/>
    <n v="140"/>
    <n v="11.09"/>
    <n v="108"/>
    <n v="14.23"/>
    <n v="31"/>
    <n v="6.46"/>
    <x v="2"/>
  </r>
  <r>
    <x v="0"/>
    <s v="天理市"/>
    <x v="4"/>
    <x v="12"/>
    <n v="47"/>
    <n v="3.72"/>
    <n v="24"/>
    <n v="3.16"/>
    <n v="10"/>
    <n v="2.08"/>
    <x v="0"/>
  </r>
  <r>
    <x v="0"/>
    <s v="天理市"/>
    <x v="4"/>
    <x v="13"/>
    <n v="72"/>
    <n v="5.71"/>
    <n v="42"/>
    <n v="5.53"/>
    <n v="27"/>
    <n v="5.63"/>
    <x v="0"/>
  </r>
  <r>
    <x v="0"/>
    <s v="天理市"/>
    <x v="4"/>
    <x v="14"/>
    <n v="48"/>
    <n v="3.8"/>
    <n v="33"/>
    <n v="4.3499999999999996"/>
    <n v="12"/>
    <n v="2.5"/>
    <x v="0"/>
  </r>
  <r>
    <x v="0"/>
    <s v="橿原市"/>
    <x v="5"/>
    <x v="0"/>
    <n v="0"/>
    <n v="0"/>
    <n v="0"/>
    <n v="0"/>
    <n v="0"/>
    <n v="0"/>
    <x v="0"/>
  </r>
  <r>
    <x v="0"/>
    <s v="橿原市"/>
    <x v="5"/>
    <x v="1"/>
    <n v="243"/>
    <n v="10.79"/>
    <n v="87"/>
    <n v="6.67"/>
    <n v="156"/>
    <n v="16.77"/>
    <x v="0"/>
  </r>
  <r>
    <x v="0"/>
    <s v="橿原市"/>
    <x v="5"/>
    <x v="2"/>
    <n v="210"/>
    <n v="9.33"/>
    <n v="125"/>
    <n v="9.59"/>
    <n v="85"/>
    <n v="9.14"/>
    <x v="0"/>
  </r>
  <r>
    <x v="0"/>
    <s v="橿原市"/>
    <x v="5"/>
    <x v="3"/>
    <n v="1"/>
    <n v="0.04"/>
    <n v="0"/>
    <n v="0"/>
    <n v="1"/>
    <n v="0.11"/>
    <x v="0"/>
  </r>
  <r>
    <x v="0"/>
    <s v="橿原市"/>
    <x v="5"/>
    <x v="4"/>
    <n v="16"/>
    <n v="0.71"/>
    <n v="0"/>
    <n v="0"/>
    <n v="16"/>
    <n v="1.72"/>
    <x v="0"/>
  </r>
  <r>
    <x v="0"/>
    <s v="橿原市"/>
    <x v="5"/>
    <x v="5"/>
    <n v="7"/>
    <n v="0.31"/>
    <n v="0"/>
    <n v="0"/>
    <n v="7"/>
    <n v="0.75"/>
    <x v="0"/>
  </r>
  <r>
    <x v="0"/>
    <s v="橿原市"/>
    <x v="5"/>
    <x v="6"/>
    <n v="521"/>
    <n v="23.13"/>
    <n v="298"/>
    <n v="22.85"/>
    <n v="223"/>
    <n v="23.98"/>
    <x v="0"/>
  </r>
  <r>
    <x v="0"/>
    <s v="橿原市"/>
    <x v="5"/>
    <x v="7"/>
    <n v="13"/>
    <n v="0.57999999999999996"/>
    <n v="2"/>
    <n v="0.15"/>
    <n v="11"/>
    <n v="1.18"/>
    <x v="0"/>
  </r>
  <r>
    <x v="0"/>
    <s v="橿原市"/>
    <x v="5"/>
    <x v="8"/>
    <n v="341"/>
    <n v="15.14"/>
    <n v="172"/>
    <n v="13.19"/>
    <n v="168"/>
    <n v="18.059999999999999"/>
    <x v="2"/>
  </r>
  <r>
    <x v="0"/>
    <s v="橿原市"/>
    <x v="5"/>
    <x v="9"/>
    <n v="114"/>
    <n v="5.0599999999999996"/>
    <n v="60"/>
    <n v="4.5999999999999996"/>
    <n v="53"/>
    <n v="5.7"/>
    <x v="0"/>
  </r>
  <r>
    <x v="0"/>
    <s v="橿原市"/>
    <x v="5"/>
    <x v="10"/>
    <n v="208"/>
    <n v="9.24"/>
    <n v="170"/>
    <n v="13.04"/>
    <n v="36"/>
    <n v="3.87"/>
    <x v="0"/>
  </r>
  <r>
    <x v="0"/>
    <s v="橿原市"/>
    <x v="5"/>
    <x v="11"/>
    <n v="255"/>
    <n v="11.32"/>
    <n v="184"/>
    <n v="14.11"/>
    <n v="70"/>
    <n v="7.53"/>
    <x v="0"/>
  </r>
  <r>
    <x v="0"/>
    <s v="橿原市"/>
    <x v="5"/>
    <x v="12"/>
    <n v="106"/>
    <n v="4.71"/>
    <n v="72"/>
    <n v="5.52"/>
    <n v="31"/>
    <n v="3.33"/>
    <x v="0"/>
  </r>
  <r>
    <x v="0"/>
    <s v="橿原市"/>
    <x v="5"/>
    <x v="13"/>
    <n v="132"/>
    <n v="5.86"/>
    <n v="84"/>
    <n v="6.44"/>
    <n v="41"/>
    <n v="4.41"/>
    <x v="4"/>
  </r>
  <r>
    <x v="0"/>
    <s v="橿原市"/>
    <x v="5"/>
    <x v="14"/>
    <n v="85"/>
    <n v="3.77"/>
    <n v="50"/>
    <n v="3.83"/>
    <n v="32"/>
    <n v="3.44"/>
    <x v="2"/>
  </r>
  <r>
    <x v="0"/>
    <s v="桜井市"/>
    <x v="6"/>
    <x v="0"/>
    <n v="0"/>
    <n v="0"/>
    <n v="0"/>
    <n v="0"/>
    <n v="0"/>
    <n v="0"/>
    <x v="0"/>
  </r>
  <r>
    <x v="0"/>
    <s v="桜井市"/>
    <x v="6"/>
    <x v="1"/>
    <n v="157"/>
    <n v="11.06"/>
    <n v="91"/>
    <n v="9.51"/>
    <n v="66"/>
    <n v="14.73"/>
    <x v="0"/>
  </r>
  <r>
    <x v="0"/>
    <s v="桜井市"/>
    <x v="6"/>
    <x v="2"/>
    <n v="204"/>
    <n v="14.38"/>
    <n v="144"/>
    <n v="15.05"/>
    <n v="60"/>
    <n v="13.39"/>
    <x v="0"/>
  </r>
  <r>
    <x v="0"/>
    <s v="桜井市"/>
    <x v="6"/>
    <x v="3"/>
    <n v="4"/>
    <n v="0.28000000000000003"/>
    <n v="0"/>
    <n v="0"/>
    <n v="4"/>
    <n v="0.89"/>
    <x v="0"/>
  </r>
  <r>
    <x v="0"/>
    <s v="桜井市"/>
    <x v="6"/>
    <x v="4"/>
    <n v="15"/>
    <n v="1.06"/>
    <n v="1"/>
    <n v="0.1"/>
    <n v="14"/>
    <n v="3.13"/>
    <x v="0"/>
  </r>
  <r>
    <x v="0"/>
    <s v="桜井市"/>
    <x v="6"/>
    <x v="5"/>
    <n v="12"/>
    <n v="0.85"/>
    <n v="5"/>
    <n v="0.52"/>
    <n v="6"/>
    <n v="1.34"/>
    <x v="2"/>
  </r>
  <r>
    <x v="0"/>
    <s v="桜井市"/>
    <x v="6"/>
    <x v="6"/>
    <n v="353"/>
    <n v="24.88"/>
    <n v="259"/>
    <n v="27.06"/>
    <n v="94"/>
    <n v="20.98"/>
    <x v="0"/>
  </r>
  <r>
    <x v="0"/>
    <s v="桜井市"/>
    <x v="6"/>
    <x v="7"/>
    <n v="2"/>
    <n v="0.14000000000000001"/>
    <n v="0"/>
    <n v="0"/>
    <n v="2"/>
    <n v="0.45"/>
    <x v="0"/>
  </r>
  <r>
    <x v="0"/>
    <s v="桜井市"/>
    <x v="6"/>
    <x v="8"/>
    <n v="139"/>
    <n v="9.8000000000000007"/>
    <n v="60"/>
    <n v="6.27"/>
    <n v="78"/>
    <n v="17.41"/>
    <x v="2"/>
  </r>
  <r>
    <x v="0"/>
    <s v="桜井市"/>
    <x v="6"/>
    <x v="9"/>
    <n v="49"/>
    <n v="3.45"/>
    <n v="29"/>
    <n v="3.03"/>
    <n v="20"/>
    <n v="4.46"/>
    <x v="0"/>
  </r>
  <r>
    <x v="0"/>
    <s v="桜井市"/>
    <x v="6"/>
    <x v="10"/>
    <n v="158"/>
    <n v="11.13"/>
    <n v="136"/>
    <n v="14.21"/>
    <n v="21"/>
    <n v="4.6900000000000004"/>
    <x v="0"/>
  </r>
  <r>
    <x v="0"/>
    <s v="桜井市"/>
    <x v="6"/>
    <x v="11"/>
    <n v="129"/>
    <n v="9.09"/>
    <n v="105"/>
    <n v="10.97"/>
    <n v="21"/>
    <n v="4.6900000000000004"/>
    <x v="9"/>
  </r>
  <r>
    <x v="0"/>
    <s v="桜井市"/>
    <x v="6"/>
    <x v="12"/>
    <n v="49"/>
    <n v="3.45"/>
    <n v="37"/>
    <n v="3.87"/>
    <n v="9"/>
    <n v="2.0099999999999998"/>
    <x v="5"/>
  </r>
  <r>
    <x v="0"/>
    <s v="桜井市"/>
    <x v="6"/>
    <x v="13"/>
    <n v="84"/>
    <n v="5.92"/>
    <n v="48"/>
    <n v="5.0199999999999996"/>
    <n v="34"/>
    <n v="7.59"/>
    <x v="2"/>
  </r>
  <r>
    <x v="0"/>
    <s v="桜井市"/>
    <x v="6"/>
    <x v="14"/>
    <n v="64"/>
    <n v="4.51"/>
    <n v="42"/>
    <n v="4.3899999999999997"/>
    <n v="19"/>
    <n v="4.24"/>
    <x v="2"/>
  </r>
  <r>
    <x v="0"/>
    <s v="五條市"/>
    <x v="7"/>
    <x v="0"/>
    <n v="0"/>
    <n v="0"/>
    <n v="0"/>
    <n v="0"/>
    <n v="0"/>
    <n v="0"/>
    <x v="0"/>
  </r>
  <r>
    <x v="0"/>
    <s v="五條市"/>
    <x v="7"/>
    <x v="1"/>
    <n v="130"/>
    <n v="16.84"/>
    <n v="66"/>
    <n v="12.62"/>
    <n v="64"/>
    <n v="28.07"/>
    <x v="0"/>
  </r>
  <r>
    <x v="0"/>
    <s v="五條市"/>
    <x v="7"/>
    <x v="2"/>
    <n v="97"/>
    <n v="12.56"/>
    <n v="49"/>
    <n v="9.3699999999999992"/>
    <n v="46"/>
    <n v="20.18"/>
    <x v="0"/>
  </r>
  <r>
    <x v="0"/>
    <s v="五條市"/>
    <x v="7"/>
    <x v="3"/>
    <n v="3"/>
    <n v="0.39"/>
    <n v="0"/>
    <n v="0"/>
    <n v="1"/>
    <n v="0.44"/>
    <x v="0"/>
  </r>
  <r>
    <x v="0"/>
    <s v="五條市"/>
    <x v="7"/>
    <x v="4"/>
    <n v="0"/>
    <n v="0"/>
    <n v="0"/>
    <n v="0"/>
    <n v="0"/>
    <n v="0"/>
    <x v="0"/>
  </r>
  <r>
    <x v="0"/>
    <s v="五條市"/>
    <x v="7"/>
    <x v="5"/>
    <n v="7"/>
    <n v="0.91"/>
    <n v="0"/>
    <n v="0"/>
    <n v="6"/>
    <n v="2.63"/>
    <x v="0"/>
  </r>
  <r>
    <x v="0"/>
    <s v="五條市"/>
    <x v="7"/>
    <x v="6"/>
    <n v="209"/>
    <n v="27.07"/>
    <n v="164"/>
    <n v="31.36"/>
    <n v="45"/>
    <n v="19.739999999999998"/>
    <x v="0"/>
  </r>
  <r>
    <x v="0"/>
    <s v="五條市"/>
    <x v="7"/>
    <x v="7"/>
    <n v="7"/>
    <n v="0.91"/>
    <n v="5"/>
    <n v="0.96"/>
    <n v="2"/>
    <n v="0.88"/>
    <x v="0"/>
  </r>
  <r>
    <x v="0"/>
    <s v="五條市"/>
    <x v="7"/>
    <x v="8"/>
    <n v="71"/>
    <n v="9.1999999999999993"/>
    <n v="50"/>
    <n v="9.56"/>
    <n v="21"/>
    <n v="9.2100000000000009"/>
    <x v="0"/>
  </r>
  <r>
    <x v="0"/>
    <s v="五條市"/>
    <x v="7"/>
    <x v="9"/>
    <n v="21"/>
    <n v="2.72"/>
    <n v="14"/>
    <n v="2.68"/>
    <n v="6"/>
    <n v="2.63"/>
    <x v="0"/>
  </r>
  <r>
    <x v="0"/>
    <s v="五條市"/>
    <x v="7"/>
    <x v="10"/>
    <n v="72"/>
    <n v="9.33"/>
    <n v="65"/>
    <n v="12.43"/>
    <n v="6"/>
    <n v="2.63"/>
    <x v="0"/>
  </r>
  <r>
    <x v="0"/>
    <s v="五條市"/>
    <x v="7"/>
    <x v="11"/>
    <n v="87"/>
    <n v="11.27"/>
    <n v="73"/>
    <n v="13.96"/>
    <n v="11"/>
    <n v="4.82"/>
    <x v="2"/>
  </r>
  <r>
    <x v="0"/>
    <s v="五條市"/>
    <x v="7"/>
    <x v="12"/>
    <n v="11"/>
    <n v="1.42"/>
    <n v="7"/>
    <n v="1.34"/>
    <n v="2"/>
    <n v="0.88"/>
    <x v="2"/>
  </r>
  <r>
    <x v="0"/>
    <s v="五條市"/>
    <x v="7"/>
    <x v="13"/>
    <n v="25"/>
    <n v="3.24"/>
    <n v="13"/>
    <n v="2.4900000000000002"/>
    <n v="5"/>
    <n v="2.19"/>
    <x v="0"/>
  </r>
  <r>
    <x v="0"/>
    <s v="五條市"/>
    <x v="7"/>
    <x v="14"/>
    <n v="32"/>
    <n v="4.1500000000000004"/>
    <n v="17"/>
    <n v="3.25"/>
    <n v="13"/>
    <n v="5.7"/>
    <x v="0"/>
  </r>
  <r>
    <x v="0"/>
    <s v="御所市"/>
    <x v="8"/>
    <x v="0"/>
    <n v="1"/>
    <n v="0.18"/>
    <n v="0"/>
    <n v="0"/>
    <n v="1"/>
    <n v="0.51"/>
    <x v="0"/>
  </r>
  <r>
    <x v="0"/>
    <s v="御所市"/>
    <x v="8"/>
    <x v="1"/>
    <n v="76"/>
    <n v="13.6"/>
    <n v="32"/>
    <n v="9.17"/>
    <n v="44"/>
    <n v="22.34"/>
    <x v="0"/>
  </r>
  <r>
    <x v="0"/>
    <s v="御所市"/>
    <x v="8"/>
    <x v="2"/>
    <n v="104"/>
    <n v="18.600000000000001"/>
    <n v="61"/>
    <n v="17.48"/>
    <n v="43"/>
    <n v="21.83"/>
    <x v="0"/>
  </r>
  <r>
    <x v="0"/>
    <s v="御所市"/>
    <x v="8"/>
    <x v="3"/>
    <n v="1"/>
    <n v="0.18"/>
    <n v="0"/>
    <n v="0"/>
    <n v="1"/>
    <n v="0.51"/>
    <x v="0"/>
  </r>
  <r>
    <x v="0"/>
    <s v="御所市"/>
    <x v="8"/>
    <x v="4"/>
    <n v="2"/>
    <n v="0.36"/>
    <n v="0"/>
    <n v="0"/>
    <n v="2"/>
    <n v="1.02"/>
    <x v="0"/>
  </r>
  <r>
    <x v="0"/>
    <s v="御所市"/>
    <x v="8"/>
    <x v="5"/>
    <n v="8"/>
    <n v="1.43"/>
    <n v="1"/>
    <n v="0.28999999999999998"/>
    <n v="7"/>
    <n v="3.55"/>
    <x v="0"/>
  </r>
  <r>
    <x v="0"/>
    <s v="御所市"/>
    <x v="8"/>
    <x v="6"/>
    <n v="172"/>
    <n v="30.77"/>
    <n v="124"/>
    <n v="35.53"/>
    <n v="48"/>
    <n v="24.37"/>
    <x v="0"/>
  </r>
  <r>
    <x v="0"/>
    <s v="御所市"/>
    <x v="8"/>
    <x v="7"/>
    <n v="3"/>
    <n v="0.54"/>
    <n v="1"/>
    <n v="0.28999999999999998"/>
    <n v="2"/>
    <n v="1.02"/>
    <x v="0"/>
  </r>
  <r>
    <x v="0"/>
    <s v="御所市"/>
    <x v="8"/>
    <x v="8"/>
    <n v="37"/>
    <n v="6.62"/>
    <n v="20"/>
    <n v="5.73"/>
    <n v="17"/>
    <n v="8.6300000000000008"/>
    <x v="0"/>
  </r>
  <r>
    <x v="0"/>
    <s v="御所市"/>
    <x v="8"/>
    <x v="9"/>
    <n v="17"/>
    <n v="3.04"/>
    <n v="13"/>
    <n v="3.72"/>
    <n v="4"/>
    <n v="2.0299999999999998"/>
    <x v="0"/>
  </r>
  <r>
    <x v="0"/>
    <s v="御所市"/>
    <x v="8"/>
    <x v="10"/>
    <n v="30"/>
    <n v="5.37"/>
    <n v="28"/>
    <n v="8.02"/>
    <n v="1"/>
    <n v="0.51"/>
    <x v="0"/>
  </r>
  <r>
    <x v="0"/>
    <s v="御所市"/>
    <x v="8"/>
    <x v="11"/>
    <n v="45"/>
    <n v="8.0500000000000007"/>
    <n v="41"/>
    <n v="11.75"/>
    <n v="4"/>
    <n v="2.0299999999999998"/>
    <x v="0"/>
  </r>
  <r>
    <x v="0"/>
    <s v="御所市"/>
    <x v="8"/>
    <x v="12"/>
    <n v="12"/>
    <n v="2.15"/>
    <n v="5"/>
    <n v="1.43"/>
    <n v="3"/>
    <n v="1.52"/>
    <x v="2"/>
  </r>
  <r>
    <x v="0"/>
    <s v="御所市"/>
    <x v="8"/>
    <x v="13"/>
    <n v="20"/>
    <n v="3.58"/>
    <n v="13"/>
    <n v="3.72"/>
    <n v="4"/>
    <n v="2.0299999999999998"/>
    <x v="0"/>
  </r>
  <r>
    <x v="0"/>
    <s v="御所市"/>
    <x v="8"/>
    <x v="14"/>
    <n v="31"/>
    <n v="5.55"/>
    <n v="10"/>
    <n v="2.87"/>
    <n v="16"/>
    <n v="8.1199999999999992"/>
    <x v="5"/>
  </r>
  <r>
    <x v="0"/>
    <s v="生駒市"/>
    <x v="9"/>
    <x v="0"/>
    <n v="0"/>
    <n v="0"/>
    <n v="0"/>
    <n v="0"/>
    <n v="0"/>
    <n v="0"/>
    <x v="0"/>
  </r>
  <r>
    <x v="0"/>
    <s v="生駒市"/>
    <x v="9"/>
    <x v="1"/>
    <n v="172"/>
    <n v="9.9499999999999993"/>
    <n v="51"/>
    <n v="6.14"/>
    <n v="121"/>
    <n v="13.55"/>
    <x v="0"/>
  </r>
  <r>
    <x v="0"/>
    <s v="生駒市"/>
    <x v="9"/>
    <x v="2"/>
    <n v="114"/>
    <n v="6.59"/>
    <n v="45"/>
    <n v="5.42"/>
    <n v="69"/>
    <n v="7.73"/>
    <x v="0"/>
  </r>
  <r>
    <x v="0"/>
    <s v="生駒市"/>
    <x v="9"/>
    <x v="3"/>
    <n v="4"/>
    <n v="0.23"/>
    <n v="0"/>
    <n v="0"/>
    <n v="3"/>
    <n v="0.34"/>
    <x v="0"/>
  </r>
  <r>
    <x v="0"/>
    <s v="生駒市"/>
    <x v="9"/>
    <x v="4"/>
    <n v="34"/>
    <n v="1.97"/>
    <n v="3"/>
    <n v="0.36"/>
    <n v="31"/>
    <n v="3.47"/>
    <x v="0"/>
  </r>
  <r>
    <x v="0"/>
    <s v="生駒市"/>
    <x v="9"/>
    <x v="5"/>
    <n v="18"/>
    <n v="1.04"/>
    <n v="0"/>
    <n v="0"/>
    <n v="18"/>
    <n v="2.02"/>
    <x v="0"/>
  </r>
  <r>
    <x v="0"/>
    <s v="生駒市"/>
    <x v="9"/>
    <x v="6"/>
    <n v="362"/>
    <n v="20.94"/>
    <n v="155"/>
    <n v="18.670000000000002"/>
    <n v="207"/>
    <n v="23.18"/>
    <x v="0"/>
  </r>
  <r>
    <x v="0"/>
    <s v="生駒市"/>
    <x v="9"/>
    <x v="7"/>
    <n v="13"/>
    <n v="0.75"/>
    <n v="0"/>
    <n v="0"/>
    <n v="13"/>
    <n v="1.46"/>
    <x v="0"/>
  </r>
  <r>
    <x v="0"/>
    <s v="生駒市"/>
    <x v="9"/>
    <x v="8"/>
    <n v="209"/>
    <n v="12.09"/>
    <n v="40"/>
    <n v="4.82"/>
    <n v="169"/>
    <n v="18.920000000000002"/>
    <x v="0"/>
  </r>
  <r>
    <x v="0"/>
    <s v="生駒市"/>
    <x v="9"/>
    <x v="9"/>
    <n v="116"/>
    <n v="6.71"/>
    <n v="47"/>
    <n v="5.66"/>
    <n v="69"/>
    <n v="7.73"/>
    <x v="0"/>
  </r>
  <r>
    <x v="0"/>
    <s v="生駒市"/>
    <x v="9"/>
    <x v="10"/>
    <n v="151"/>
    <n v="8.73"/>
    <n v="131"/>
    <n v="15.78"/>
    <n v="19"/>
    <n v="2.13"/>
    <x v="0"/>
  </r>
  <r>
    <x v="0"/>
    <s v="生駒市"/>
    <x v="9"/>
    <x v="11"/>
    <n v="219"/>
    <n v="12.67"/>
    <n v="149"/>
    <n v="17.95"/>
    <n v="70"/>
    <n v="7.84"/>
    <x v="0"/>
  </r>
  <r>
    <x v="0"/>
    <s v="生駒市"/>
    <x v="9"/>
    <x v="12"/>
    <n v="129"/>
    <n v="7.46"/>
    <n v="98"/>
    <n v="11.81"/>
    <n v="31"/>
    <n v="3.47"/>
    <x v="0"/>
  </r>
  <r>
    <x v="0"/>
    <s v="生駒市"/>
    <x v="9"/>
    <x v="13"/>
    <n v="128"/>
    <n v="7.4"/>
    <n v="90"/>
    <n v="10.84"/>
    <n v="35"/>
    <n v="3.92"/>
    <x v="2"/>
  </r>
  <r>
    <x v="0"/>
    <s v="生駒市"/>
    <x v="9"/>
    <x v="14"/>
    <n v="60"/>
    <n v="3.47"/>
    <n v="21"/>
    <n v="2.5299999999999998"/>
    <n v="38"/>
    <n v="4.26"/>
    <x v="0"/>
  </r>
  <r>
    <x v="0"/>
    <s v="香芝市"/>
    <x v="10"/>
    <x v="0"/>
    <n v="0"/>
    <n v="0"/>
    <n v="0"/>
    <n v="0"/>
    <n v="0"/>
    <n v="0"/>
    <x v="0"/>
  </r>
  <r>
    <x v="0"/>
    <s v="香芝市"/>
    <x v="10"/>
    <x v="1"/>
    <n v="150"/>
    <n v="12.83"/>
    <n v="50"/>
    <n v="7.91"/>
    <n v="100"/>
    <n v="18.66"/>
    <x v="0"/>
  </r>
  <r>
    <x v="0"/>
    <s v="香芝市"/>
    <x v="10"/>
    <x v="2"/>
    <n v="111"/>
    <n v="9.5"/>
    <n v="51"/>
    <n v="8.07"/>
    <n v="60"/>
    <n v="11.19"/>
    <x v="0"/>
  </r>
  <r>
    <x v="0"/>
    <s v="香芝市"/>
    <x v="10"/>
    <x v="3"/>
    <n v="1"/>
    <n v="0.09"/>
    <n v="0"/>
    <n v="0"/>
    <n v="1"/>
    <n v="0.19"/>
    <x v="0"/>
  </r>
  <r>
    <x v="0"/>
    <s v="香芝市"/>
    <x v="10"/>
    <x v="4"/>
    <n v="16"/>
    <n v="1.37"/>
    <n v="1"/>
    <n v="0.16"/>
    <n v="15"/>
    <n v="2.8"/>
    <x v="0"/>
  </r>
  <r>
    <x v="0"/>
    <s v="香芝市"/>
    <x v="10"/>
    <x v="5"/>
    <n v="5"/>
    <n v="0.43"/>
    <n v="1"/>
    <n v="0.16"/>
    <n v="4"/>
    <n v="0.75"/>
    <x v="0"/>
  </r>
  <r>
    <x v="0"/>
    <s v="香芝市"/>
    <x v="10"/>
    <x v="6"/>
    <n v="205"/>
    <n v="17.54"/>
    <n v="115"/>
    <n v="18.2"/>
    <n v="90"/>
    <n v="16.79"/>
    <x v="0"/>
  </r>
  <r>
    <x v="0"/>
    <s v="香芝市"/>
    <x v="10"/>
    <x v="7"/>
    <n v="4"/>
    <n v="0.34"/>
    <n v="0"/>
    <n v="0"/>
    <n v="4"/>
    <n v="0.75"/>
    <x v="0"/>
  </r>
  <r>
    <x v="0"/>
    <s v="香芝市"/>
    <x v="10"/>
    <x v="8"/>
    <n v="135"/>
    <n v="11.55"/>
    <n v="23"/>
    <n v="3.64"/>
    <n v="112"/>
    <n v="20.9"/>
    <x v="0"/>
  </r>
  <r>
    <x v="0"/>
    <s v="香芝市"/>
    <x v="10"/>
    <x v="9"/>
    <n v="74"/>
    <n v="6.33"/>
    <n v="35"/>
    <n v="5.54"/>
    <n v="39"/>
    <n v="7.28"/>
    <x v="0"/>
  </r>
  <r>
    <x v="0"/>
    <s v="香芝市"/>
    <x v="10"/>
    <x v="10"/>
    <n v="97"/>
    <n v="8.3000000000000007"/>
    <n v="79"/>
    <n v="12.5"/>
    <n v="18"/>
    <n v="3.36"/>
    <x v="0"/>
  </r>
  <r>
    <x v="0"/>
    <s v="香芝市"/>
    <x v="10"/>
    <x v="11"/>
    <n v="166"/>
    <n v="14.2"/>
    <n v="134"/>
    <n v="21.2"/>
    <n v="32"/>
    <n v="5.97"/>
    <x v="0"/>
  </r>
  <r>
    <x v="0"/>
    <s v="香芝市"/>
    <x v="10"/>
    <x v="12"/>
    <n v="84"/>
    <n v="7.19"/>
    <n v="68"/>
    <n v="10.76"/>
    <n v="15"/>
    <n v="2.8"/>
    <x v="0"/>
  </r>
  <r>
    <x v="0"/>
    <s v="香芝市"/>
    <x v="10"/>
    <x v="13"/>
    <n v="83"/>
    <n v="7.1"/>
    <n v="55"/>
    <n v="8.6999999999999993"/>
    <n v="28"/>
    <n v="5.22"/>
    <x v="0"/>
  </r>
  <r>
    <x v="0"/>
    <s v="香芝市"/>
    <x v="10"/>
    <x v="14"/>
    <n v="38"/>
    <n v="3.25"/>
    <n v="20"/>
    <n v="3.16"/>
    <n v="18"/>
    <n v="3.36"/>
    <x v="0"/>
  </r>
  <r>
    <x v="0"/>
    <s v="葛城市"/>
    <x v="11"/>
    <x v="0"/>
    <n v="0"/>
    <n v="0"/>
    <n v="0"/>
    <n v="0"/>
    <n v="0"/>
    <n v="0"/>
    <x v="0"/>
  </r>
  <r>
    <x v="0"/>
    <s v="葛城市"/>
    <x v="11"/>
    <x v="1"/>
    <n v="102"/>
    <n v="14.78"/>
    <n v="46"/>
    <n v="11.17"/>
    <n v="56"/>
    <n v="20.59"/>
    <x v="0"/>
  </r>
  <r>
    <x v="0"/>
    <s v="葛城市"/>
    <x v="11"/>
    <x v="2"/>
    <n v="135"/>
    <n v="19.57"/>
    <n v="66"/>
    <n v="16.02"/>
    <n v="69"/>
    <n v="25.37"/>
    <x v="0"/>
  </r>
  <r>
    <x v="0"/>
    <s v="葛城市"/>
    <x v="11"/>
    <x v="3"/>
    <n v="5"/>
    <n v="0.72"/>
    <n v="1"/>
    <n v="0.24"/>
    <n v="4"/>
    <n v="1.47"/>
    <x v="0"/>
  </r>
  <r>
    <x v="0"/>
    <s v="葛城市"/>
    <x v="11"/>
    <x v="4"/>
    <n v="7"/>
    <n v="1.01"/>
    <n v="0"/>
    <n v="0"/>
    <n v="7"/>
    <n v="2.57"/>
    <x v="0"/>
  </r>
  <r>
    <x v="0"/>
    <s v="葛城市"/>
    <x v="11"/>
    <x v="5"/>
    <n v="8"/>
    <n v="1.1599999999999999"/>
    <n v="0"/>
    <n v="0"/>
    <n v="8"/>
    <n v="2.94"/>
    <x v="0"/>
  </r>
  <r>
    <x v="0"/>
    <s v="葛城市"/>
    <x v="11"/>
    <x v="6"/>
    <n v="147"/>
    <n v="21.3"/>
    <n v="91"/>
    <n v="22.09"/>
    <n v="56"/>
    <n v="20.59"/>
    <x v="0"/>
  </r>
  <r>
    <x v="0"/>
    <s v="葛城市"/>
    <x v="11"/>
    <x v="7"/>
    <n v="1"/>
    <n v="0.14000000000000001"/>
    <n v="0"/>
    <n v="0"/>
    <n v="1"/>
    <n v="0.37"/>
    <x v="0"/>
  </r>
  <r>
    <x v="0"/>
    <s v="葛城市"/>
    <x v="11"/>
    <x v="8"/>
    <n v="79"/>
    <n v="11.45"/>
    <n v="52"/>
    <n v="12.62"/>
    <n v="27"/>
    <n v="9.93"/>
    <x v="0"/>
  </r>
  <r>
    <x v="0"/>
    <s v="葛城市"/>
    <x v="11"/>
    <x v="9"/>
    <n v="18"/>
    <n v="2.61"/>
    <n v="5"/>
    <n v="1.21"/>
    <n v="13"/>
    <n v="4.78"/>
    <x v="0"/>
  </r>
  <r>
    <x v="0"/>
    <s v="葛城市"/>
    <x v="11"/>
    <x v="10"/>
    <n v="55"/>
    <n v="7.97"/>
    <n v="52"/>
    <n v="12.62"/>
    <n v="3"/>
    <n v="1.1000000000000001"/>
    <x v="0"/>
  </r>
  <r>
    <x v="0"/>
    <s v="葛城市"/>
    <x v="11"/>
    <x v="11"/>
    <n v="62"/>
    <n v="8.99"/>
    <n v="55"/>
    <n v="13.35"/>
    <n v="4"/>
    <n v="1.47"/>
    <x v="0"/>
  </r>
  <r>
    <x v="0"/>
    <s v="葛城市"/>
    <x v="11"/>
    <x v="12"/>
    <n v="11"/>
    <n v="1.59"/>
    <n v="9"/>
    <n v="2.1800000000000002"/>
    <n v="2"/>
    <n v="0.74"/>
    <x v="0"/>
  </r>
  <r>
    <x v="0"/>
    <s v="葛城市"/>
    <x v="11"/>
    <x v="13"/>
    <n v="27"/>
    <n v="3.91"/>
    <n v="18"/>
    <n v="4.37"/>
    <n v="8"/>
    <n v="2.94"/>
    <x v="0"/>
  </r>
  <r>
    <x v="0"/>
    <s v="葛城市"/>
    <x v="11"/>
    <x v="14"/>
    <n v="33"/>
    <n v="4.78"/>
    <n v="17"/>
    <n v="4.13"/>
    <n v="14"/>
    <n v="5.15"/>
    <x v="0"/>
  </r>
  <r>
    <x v="0"/>
    <s v="宇陀市"/>
    <x v="12"/>
    <x v="0"/>
    <n v="0"/>
    <n v="0"/>
    <n v="0"/>
    <n v="0"/>
    <n v="0"/>
    <n v="0"/>
    <x v="0"/>
  </r>
  <r>
    <x v="0"/>
    <s v="宇陀市"/>
    <x v="12"/>
    <x v="1"/>
    <n v="90"/>
    <n v="12.97"/>
    <n v="47"/>
    <n v="10.130000000000001"/>
    <n v="43"/>
    <n v="20.09"/>
    <x v="0"/>
  </r>
  <r>
    <x v="0"/>
    <s v="宇陀市"/>
    <x v="12"/>
    <x v="2"/>
    <n v="120"/>
    <n v="17.29"/>
    <n v="78"/>
    <n v="16.809999999999999"/>
    <n v="42"/>
    <n v="19.63"/>
    <x v="0"/>
  </r>
  <r>
    <x v="0"/>
    <s v="宇陀市"/>
    <x v="12"/>
    <x v="3"/>
    <n v="2"/>
    <n v="0.28999999999999998"/>
    <n v="0"/>
    <n v="0"/>
    <n v="1"/>
    <n v="0.47"/>
    <x v="0"/>
  </r>
  <r>
    <x v="0"/>
    <s v="宇陀市"/>
    <x v="12"/>
    <x v="4"/>
    <n v="7"/>
    <n v="1.01"/>
    <n v="0"/>
    <n v="0"/>
    <n v="7"/>
    <n v="3.27"/>
    <x v="0"/>
  </r>
  <r>
    <x v="0"/>
    <s v="宇陀市"/>
    <x v="12"/>
    <x v="5"/>
    <n v="4"/>
    <n v="0.57999999999999996"/>
    <n v="0"/>
    <n v="0"/>
    <n v="4"/>
    <n v="1.87"/>
    <x v="0"/>
  </r>
  <r>
    <x v="0"/>
    <s v="宇陀市"/>
    <x v="12"/>
    <x v="6"/>
    <n v="205"/>
    <n v="29.54"/>
    <n v="150"/>
    <n v="32.33"/>
    <n v="54"/>
    <n v="25.23"/>
    <x v="2"/>
  </r>
  <r>
    <x v="0"/>
    <s v="宇陀市"/>
    <x v="12"/>
    <x v="7"/>
    <n v="2"/>
    <n v="0.28999999999999998"/>
    <n v="0"/>
    <n v="0"/>
    <n v="2"/>
    <n v="0.93"/>
    <x v="0"/>
  </r>
  <r>
    <x v="0"/>
    <s v="宇陀市"/>
    <x v="12"/>
    <x v="8"/>
    <n v="31"/>
    <n v="4.47"/>
    <n v="14"/>
    <n v="3.02"/>
    <n v="17"/>
    <n v="7.94"/>
    <x v="0"/>
  </r>
  <r>
    <x v="0"/>
    <s v="宇陀市"/>
    <x v="12"/>
    <x v="9"/>
    <n v="20"/>
    <n v="2.88"/>
    <n v="9"/>
    <n v="1.94"/>
    <n v="11"/>
    <n v="5.14"/>
    <x v="0"/>
  </r>
  <r>
    <x v="0"/>
    <s v="宇陀市"/>
    <x v="12"/>
    <x v="10"/>
    <n v="59"/>
    <n v="8.5"/>
    <n v="54"/>
    <n v="11.64"/>
    <n v="5"/>
    <n v="2.34"/>
    <x v="0"/>
  </r>
  <r>
    <x v="0"/>
    <s v="宇陀市"/>
    <x v="12"/>
    <x v="11"/>
    <n v="77"/>
    <n v="11.1"/>
    <n v="61"/>
    <n v="13.15"/>
    <n v="14"/>
    <n v="6.54"/>
    <x v="2"/>
  </r>
  <r>
    <x v="0"/>
    <s v="宇陀市"/>
    <x v="12"/>
    <x v="12"/>
    <n v="31"/>
    <n v="4.47"/>
    <n v="21"/>
    <n v="4.53"/>
    <n v="4"/>
    <n v="1.87"/>
    <x v="0"/>
  </r>
  <r>
    <x v="0"/>
    <s v="宇陀市"/>
    <x v="12"/>
    <x v="13"/>
    <n v="15"/>
    <n v="2.16"/>
    <n v="11"/>
    <n v="2.37"/>
    <n v="3"/>
    <n v="1.4"/>
    <x v="0"/>
  </r>
  <r>
    <x v="0"/>
    <s v="宇陀市"/>
    <x v="12"/>
    <x v="14"/>
    <n v="31"/>
    <n v="4.47"/>
    <n v="19"/>
    <n v="4.09"/>
    <n v="7"/>
    <n v="3.27"/>
    <x v="0"/>
  </r>
  <r>
    <x v="0"/>
    <s v="山辺郡山添村"/>
    <x v="13"/>
    <x v="0"/>
    <n v="0"/>
    <n v="0"/>
    <n v="0"/>
    <n v="0"/>
    <n v="0"/>
    <n v="0"/>
    <x v="0"/>
  </r>
  <r>
    <x v="0"/>
    <s v="山辺郡山添村"/>
    <x v="13"/>
    <x v="1"/>
    <n v="43"/>
    <n v="34.4"/>
    <n v="34"/>
    <n v="40.96"/>
    <n v="9"/>
    <n v="25.71"/>
    <x v="0"/>
  </r>
  <r>
    <x v="0"/>
    <s v="山辺郡山添村"/>
    <x v="13"/>
    <x v="2"/>
    <n v="21"/>
    <n v="16.8"/>
    <n v="8"/>
    <n v="9.64"/>
    <n v="13"/>
    <n v="37.14"/>
    <x v="0"/>
  </r>
  <r>
    <x v="0"/>
    <s v="山辺郡山添村"/>
    <x v="13"/>
    <x v="3"/>
    <n v="0"/>
    <n v="0"/>
    <n v="0"/>
    <n v="0"/>
    <n v="0"/>
    <n v="0"/>
    <x v="0"/>
  </r>
  <r>
    <x v="0"/>
    <s v="山辺郡山添村"/>
    <x v="13"/>
    <x v="4"/>
    <n v="0"/>
    <n v="0"/>
    <n v="0"/>
    <n v="0"/>
    <n v="0"/>
    <n v="0"/>
    <x v="0"/>
  </r>
  <r>
    <x v="0"/>
    <s v="山辺郡山添村"/>
    <x v="13"/>
    <x v="5"/>
    <n v="0"/>
    <n v="0"/>
    <n v="0"/>
    <n v="0"/>
    <n v="0"/>
    <n v="0"/>
    <x v="0"/>
  </r>
  <r>
    <x v="0"/>
    <s v="山辺郡山添村"/>
    <x v="13"/>
    <x v="6"/>
    <n v="35"/>
    <n v="28"/>
    <n v="26"/>
    <n v="31.33"/>
    <n v="7"/>
    <n v="20"/>
    <x v="5"/>
  </r>
  <r>
    <x v="0"/>
    <s v="山辺郡山添村"/>
    <x v="13"/>
    <x v="7"/>
    <n v="0"/>
    <n v="0"/>
    <n v="0"/>
    <n v="0"/>
    <n v="0"/>
    <n v="0"/>
    <x v="0"/>
  </r>
  <r>
    <x v="0"/>
    <s v="山辺郡山添村"/>
    <x v="13"/>
    <x v="8"/>
    <n v="1"/>
    <n v="0.8"/>
    <n v="1"/>
    <n v="1.2"/>
    <n v="0"/>
    <n v="0"/>
    <x v="0"/>
  </r>
  <r>
    <x v="0"/>
    <s v="山辺郡山添村"/>
    <x v="13"/>
    <x v="9"/>
    <n v="1"/>
    <n v="0.8"/>
    <n v="1"/>
    <n v="1.2"/>
    <n v="0"/>
    <n v="0"/>
    <x v="0"/>
  </r>
  <r>
    <x v="0"/>
    <s v="山辺郡山添村"/>
    <x v="13"/>
    <x v="10"/>
    <n v="5"/>
    <n v="4"/>
    <n v="5"/>
    <n v="6.02"/>
    <n v="0"/>
    <n v="0"/>
    <x v="0"/>
  </r>
  <r>
    <x v="0"/>
    <s v="山辺郡山添村"/>
    <x v="13"/>
    <x v="11"/>
    <n v="6"/>
    <n v="4.8"/>
    <n v="4"/>
    <n v="4.82"/>
    <n v="2"/>
    <n v="5.71"/>
    <x v="0"/>
  </r>
  <r>
    <x v="0"/>
    <s v="山辺郡山添村"/>
    <x v="13"/>
    <x v="12"/>
    <n v="3"/>
    <n v="2.4"/>
    <n v="0"/>
    <n v="0"/>
    <n v="0"/>
    <n v="0"/>
    <x v="0"/>
  </r>
  <r>
    <x v="0"/>
    <s v="山辺郡山添村"/>
    <x v="13"/>
    <x v="13"/>
    <n v="3"/>
    <n v="2.4"/>
    <n v="1"/>
    <n v="1.2"/>
    <n v="2"/>
    <n v="5.71"/>
    <x v="0"/>
  </r>
  <r>
    <x v="0"/>
    <s v="山辺郡山添村"/>
    <x v="13"/>
    <x v="14"/>
    <n v="7"/>
    <n v="5.6"/>
    <n v="3"/>
    <n v="3.61"/>
    <n v="2"/>
    <n v="5.71"/>
    <x v="0"/>
  </r>
  <r>
    <x v="0"/>
    <s v="生駒郡平群町"/>
    <x v="14"/>
    <x v="0"/>
    <n v="0"/>
    <n v="0"/>
    <n v="0"/>
    <n v="0"/>
    <n v="0"/>
    <n v="0"/>
    <x v="0"/>
  </r>
  <r>
    <x v="0"/>
    <s v="生駒郡平群町"/>
    <x v="14"/>
    <x v="1"/>
    <n v="61"/>
    <n v="22.59"/>
    <n v="30"/>
    <n v="21.28"/>
    <n v="31"/>
    <n v="24.41"/>
    <x v="0"/>
  </r>
  <r>
    <x v="0"/>
    <s v="生駒郡平群町"/>
    <x v="14"/>
    <x v="2"/>
    <n v="21"/>
    <n v="7.78"/>
    <n v="8"/>
    <n v="5.67"/>
    <n v="13"/>
    <n v="10.24"/>
    <x v="0"/>
  </r>
  <r>
    <x v="0"/>
    <s v="生駒郡平群町"/>
    <x v="14"/>
    <x v="3"/>
    <n v="1"/>
    <n v="0.37"/>
    <n v="0"/>
    <n v="0"/>
    <n v="1"/>
    <n v="0.79"/>
    <x v="0"/>
  </r>
  <r>
    <x v="0"/>
    <s v="生駒郡平群町"/>
    <x v="14"/>
    <x v="4"/>
    <n v="3"/>
    <n v="1.1100000000000001"/>
    <n v="0"/>
    <n v="0"/>
    <n v="3"/>
    <n v="2.36"/>
    <x v="0"/>
  </r>
  <r>
    <x v="0"/>
    <s v="生駒郡平群町"/>
    <x v="14"/>
    <x v="5"/>
    <n v="2"/>
    <n v="0.74"/>
    <n v="0"/>
    <n v="0"/>
    <n v="2"/>
    <n v="1.57"/>
    <x v="0"/>
  </r>
  <r>
    <x v="0"/>
    <s v="生駒郡平群町"/>
    <x v="14"/>
    <x v="6"/>
    <n v="67"/>
    <n v="24.81"/>
    <n v="34"/>
    <n v="24.11"/>
    <n v="33"/>
    <n v="25.98"/>
    <x v="0"/>
  </r>
  <r>
    <x v="0"/>
    <s v="生駒郡平群町"/>
    <x v="14"/>
    <x v="7"/>
    <n v="1"/>
    <n v="0.37"/>
    <n v="0"/>
    <n v="0"/>
    <n v="1"/>
    <n v="0.79"/>
    <x v="0"/>
  </r>
  <r>
    <x v="0"/>
    <s v="生駒郡平群町"/>
    <x v="14"/>
    <x v="8"/>
    <n v="17"/>
    <n v="6.3"/>
    <n v="2"/>
    <n v="1.42"/>
    <n v="15"/>
    <n v="11.81"/>
    <x v="0"/>
  </r>
  <r>
    <x v="0"/>
    <s v="生駒郡平群町"/>
    <x v="14"/>
    <x v="9"/>
    <n v="22"/>
    <n v="8.15"/>
    <n v="11"/>
    <n v="7.8"/>
    <n v="11"/>
    <n v="8.66"/>
    <x v="0"/>
  </r>
  <r>
    <x v="0"/>
    <s v="生駒郡平群町"/>
    <x v="14"/>
    <x v="10"/>
    <n v="21"/>
    <n v="7.78"/>
    <n v="19"/>
    <n v="13.48"/>
    <n v="2"/>
    <n v="1.57"/>
    <x v="0"/>
  </r>
  <r>
    <x v="0"/>
    <s v="生駒郡平群町"/>
    <x v="14"/>
    <x v="11"/>
    <n v="26"/>
    <n v="9.6300000000000008"/>
    <n v="18"/>
    <n v="12.77"/>
    <n v="7"/>
    <n v="5.51"/>
    <x v="0"/>
  </r>
  <r>
    <x v="0"/>
    <s v="生駒郡平群町"/>
    <x v="14"/>
    <x v="12"/>
    <n v="10"/>
    <n v="3.7"/>
    <n v="9"/>
    <n v="6.38"/>
    <n v="0"/>
    <n v="0"/>
    <x v="0"/>
  </r>
  <r>
    <x v="0"/>
    <s v="生駒郡平群町"/>
    <x v="14"/>
    <x v="13"/>
    <n v="11"/>
    <n v="4.07"/>
    <n v="8"/>
    <n v="5.67"/>
    <n v="3"/>
    <n v="2.36"/>
    <x v="0"/>
  </r>
  <r>
    <x v="0"/>
    <s v="生駒郡平群町"/>
    <x v="14"/>
    <x v="14"/>
    <n v="7"/>
    <n v="2.59"/>
    <n v="2"/>
    <n v="1.42"/>
    <n v="5"/>
    <n v="3.94"/>
    <x v="0"/>
  </r>
  <r>
    <x v="0"/>
    <s v="生駒郡三郷町"/>
    <x v="15"/>
    <x v="0"/>
    <n v="0"/>
    <n v="0"/>
    <n v="0"/>
    <n v="0"/>
    <n v="0"/>
    <n v="0"/>
    <x v="0"/>
  </r>
  <r>
    <x v="0"/>
    <s v="生駒郡三郷町"/>
    <x v="15"/>
    <x v="1"/>
    <n v="36"/>
    <n v="12.63"/>
    <n v="14"/>
    <n v="8.09"/>
    <n v="22"/>
    <n v="19.82"/>
    <x v="0"/>
  </r>
  <r>
    <x v="0"/>
    <s v="生駒郡三郷町"/>
    <x v="15"/>
    <x v="2"/>
    <n v="29"/>
    <n v="10.18"/>
    <n v="24"/>
    <n v="13.87"/>
    <n v="5"/>
    <n v="4.5"/>
    <x v="0"/>
  </r>
  <r>
    <x v="0"/>
    <s v="生駒郡三郷町"/>
    <x v="15"/>
    <x v="3"/>
    <n v="2"/>
    <n v="0.7"/>
    <n v="0"/>
    <n v="0"/>
    <n v="2"/>
    <n v="1.8"/>
    <x v="0"/>
  </r>
  <r>
    <x v="0"/>
    <s v="生駒郡三郷町"/>
    <x v="15"/>
    <x v="4"/>
    <n v="4"/>
    <n v="1.4"/>
    <n v="0"/>
    <n v="0"/>
    <n v="4"/>
    <n v="3.6"/>
    <x v="0"/>
  </r>
  <r>
    <x v="0"/>
    <s v="生駒郡三郷町"/>
    <x v="15"/>
    <x v="5"/>
    <n v="1"/>
    <n v="0.35"/>
    <n v="0"/>
    <n v="0"/>
    <n v="1"/>
    <n v="0.9"/>
    <x v="0"/>
  </r>
  <r>
    <x v="0"/>
    <s v="生駒郡三郷町"/>
    <x v="15"/>
    <x v="6"/>
    <n v="68"/>
    <n v="23.86"/>
    <n v="44"/>
    <n v="25.43"/>
    <n v="24"/>
    <n v="21.62"/>
    <x v="0"/>
  </r>
  <r>
    <x v="0"/>
    <s v="生駒郡三郷町"/>
    <x v="15"/>
    <x v="7"/>
    <n v="1"/>
    <n v="0.35"/>
    <n v="0"/>
    <n v="0"/>
    <n v="1"/>
    <n v="0.9"/>
    <x v="0"/>
  </r>
  <r>
    <x v="0"/>
    <s v="生駒郡三郷町"/>
    <x v="15"/>
    <x v="8"/>
    <n v="32"/>
    <n v="11.23"/>
    <n v="11"/>
    <n v="6.36"/>
    <n v="21"/>
    <n v="18.920000000000002"/>
    <x v="0"/>
  </r>
  <r>
    <x v="0"/>
    <s v="生駒郡三郷町"/>
    <x v="15"/>
    <x v="9"/>
    <n v="21"/>
    <n v="7.37"/>
    <n v="9"/>
    <n v="5.2"/>
    <n v="12"/>
    <n v="10.81"/>
    <x v="0"/>
  </r>
  <r>
    <x v="0"/>
    <s v="生駒郡三郷町"/>
    <x v="15"/>
    <x v="10"/>
    <n v="28"/>
    <n v="9.82"/>
    <n v="25"/>
    <n v="14.45"/>
    <n v="3"/>
    <n v="2.7"/>
    <x v="0"/>
  </r>
  <r>
    <x v="0"/>
    <s v="生駒郡三郷町"/>
    <x v="15"/>
    <x v="11"/>
    <n v="26"/>
    <n v="9.1199999999999992"/>
    <n v="20"/>
    <n v="11.56"/>
    <n v="5"/>
    <n v="4.5"/>
    <x v="0"/>
  </r>
  <r>
    <x v="0"/>
    <s v="生駒郡三郷町"/>
    <x v="15"/>
    <x v="12"/>
    <n v="15"/>
    <n v="5.26"/>
    <n v="14"/>
    <n v="8.09"/>
    <n v="1"/>
    <n v="0.9"/>
    <x v="0"/>
  </r>
  <r>
    <x v="0"/>
    <s v="生駒郡三郷町"/>
    <x v="15"/>
    <x v="13"/>
    <n v="19"/>
    <n v="6.67"/>
    <n v="9"/>
    <n v="5.2"/>
    <n v="10"/>
    <n v="9.01"/>
    <x v="0"/>
  </r>
  <r>
    <x v="0"/>
    <s v="生駒郡三郷町"/>
    <x v="15"/>
    <x v="14"/>
    <n v="3"/>
    <n v="1.05"/>
    <n v="3"/>
    <n v="1.73"/>
    <n v="0"/>
    <n v="0"/>
    <x v="0"/>
  </r>
  <r>
    <x v="0"/>
    <s v="生駒郡斑鳩町"/>
    <x v="16"/>
    <x v="0"/>
    <n v="0"/>
    <n v="0"/>
    <n v="0"/>
    <n v="0"/>
    <n v="0"/>
    <n v="0"/>
    <x v="0"/>
  </r>
  <r>
    <x v="0"/>
    <s v="生駒郡斑鳩町"/>
    <x v="16"/>
    <x v="1"/>
    <n v="52"/>
    <n v="10.4"/>
    <n v="14"/>
    <n v="4.6500000000000004"/>
    <n v="38"/>
    <n v="19.59"/>
    <x v="0"/>
  </r>
  <r>
    <x v="0"/>
    <s v="生駒郡斑鳩町"/>
    <x v="16"/>
    <x v="2"/>
    <n v="39"/>
    <n v="7.8"/>
    <n v="19"/>
    <n v="6.31"/>
    <n v="20"/>
    <n v="10.31"/>
    <x v="0"/>
  </r>
  <r>
    <x v="0"/>
    <s v="生駒郡斑鳩町"/>
    <x v="16"/>
    <x v="3"/>
    <n v="1"/>
    <n v="0.2"/>
    <n v="0"/>
    <n v="0"/>
    <n v="1"/>
    <n v="0.52"/>
    <x v="0"/>
  </r>
  <r>
    <x v="0"/>
    <s v="生駒郡斑鳩町"/>
    <x v="16"/>
    <x v="4"/>
    <n v="6"/>
    <n v="1.2"/>
    <n v="0"/>
    <n v="0"/>
    <n v="6"/>
    <n v="3.09"/>
    <x v="0"/>
  </r>
  <r>
    <x v="0"/>
    <s v="生駒郡斑鳩町"/>
    <x v="16"/>
    <x v="5"/>
    <n v="7"/>
    <n v="1.4"/>
    <n v="1"/>
    <n v="0.33"/>
    <n v="6"/>
    <n v="3.09"/>
    <x v="0"/>
  </r>
  <r>
    <x v="0"/>
    <s v="生駒郡斑鳩町"/>
    <x v="16"/>
    <x v="6"/>
    <n v="134"/>
    <n v="26.8"/>
    <n v="87"/>
    <n v="28.9"/>
    <n v="47"/>
    <n v="24.23"/>
    <x v="0"/>
  </r>
  <r>
    <x v="0"/>
    <s v="生駒郡斑鳩町"/>
    <x v="16"/>
    <x v="7"/>
    <n v="3"/>
    <n v="0.6"/>
    <n v="0"/>
    <n v="0"/>
    <n v="3"/>
    <n v="1.55"/>
    <x v="0"/>
  </r>
  <r>
    <x v="0"/>
    <s v="生駒郡斑鳩町"/>
    <x v="16"/>
    <x v="8"/>
    <n v="63"/>
    <n v="12.6"/>
    <n v="26"/>
    <n v="8.64"/>
    <n v="37"/>
    <n v="19.07"/>
    <x v="0"/>
  </r>
  <r>
    <x v="0"/>
    <s v="生駒郡斑鳩町"/>
    <x v="16"/>
    <x v="9"/>
    <n v="23"/>
    <n v="4.5999999999999996"/>
    <n v="18"/>
    <n v="5.98"/>
    <n v="5"/>
    <n v="2.58"/>
    <x v="0"/>
  </r>
  <r>
    <x v="0"/>
    <s v="生駒郡斑鳩町"/>
    <x v="16"/>
    <x v="10"/>
    <n v="49"/>
    <n v="9.8000000000000007"/>
    <n v="41"/>
    <n v="13.62"/>
    <n v="8"/>
    <n v="4.12"/>
    <x v="0"/>
  </r>
  <r>
    <x v="0"/>
    <s v="生駒郡斑鳩町"/>
    <x v="16"/>
    <x v="11"/>
    <n v="64"/>
    <n v="12.8"/>
    <n v="55"/>
    <n v="18.27"/>
    <n v="7"/>
    <n v="3.61"/>
    <x v="0"/>
  </r>
  <r>
    <x v="0"/>
    <s v="生駒郡斑鳩町"/>
    <x v="16"/>
    <x v="12"/>
    <n v="25"/>
    <n v="5"/>
    <n v="20"/>
    <n v="6.64"/>
    <n v="3"/>
    <n v="1.55"/>
    <x v="0"/>
  </r>
  <r>
    <x v="0"/>
    <s v="生駒郡斑鳩町"/>
    <x v="16"/>
    <x v="13"/>
    <n v="23"/>
    <n v="4.5999999999999996"/>
    <n v="17"/>
    <n v="5.65"/>
    <n v="6"/>
    <n v="3.09"/>
    <x v="0"/>
  </r>
  <r>
    <x v="0"/>
    <s v="生駒郡斑鳩町"/>
    <x v="16"/>
    <x v="14"/>
    <n v="11"/>
    <n v="2.2000000000000002"/>
    <n v="3"/>
    <n v="1"/>
    <n v="7"/>
    <n v="3.61"/>
    <x v="0"/>
  </r>
  <r>
    <x v="0"/>
    <s v="生駒郡安堵町"/>
    <x v="17"/>
    <x v="0"/>
    <n v="0"/>
    <n v="0"/>
    <n v="0"/>
    <n v="0"/>
    <n v="0"/>
    <n v="0"/>
    <x v="0"/>
  </r>
  <r>
    <x v="0"/>
    <s v="生駒郡安堵町"/>
    <x v="17"/>
    <x v="1"/>
    <n v="11"/>
    <n v="12.22"/>
    <n v="6"/>
    <n v="10.71"/>
    <n v="5"/>
    <n v="17.86"/>
    <x v="0"/>
  </r>
  <r>
    <x v="0"/>
    <s v="生駒郡安堵町"/>
    <x v="17"/>
    <x v="2"/>
    <n v="13"/>
    <n v="14.44"/>
    <n v="9"/>
    <n v="16.07"/>
    <n v="4"/>
    <n v="14.29"/>
    <x v="0"/>
  </r>
  <r>
    <x v="0"/>
    <s v="生駒郡安堵町"/>
    <x v="17"/>
    <x v="3"/>
    <n v="1"/>
    <n v="1.1100000000000001"/>
    <n v="0"/>
    <n v="0"/>
    <n v="0"/>
    <n v="0"/>
    <x v="0"/>
  </r>
  <r>
    <x v="0"/>
    <s v="生駒郡安堵町"/>
    <x v="17"/>
    <x v="4"/>
    <n v="0"/>
    <n v="0"/>
    <n v="0"/>
    <n v="0"/>
    <n v="0"/>
    <n v="0"/>
    <x v="0"/>
  </r>
  <r>
    <x v="0"/>
    <s v="生駒郡安堵町"/>
    <x v="17"/>
    <x v="5"/>
    <n v="1"/>
    <n v="1.1100000000000001"/>
    <n v="0"/>
    <n v="0"/>
    <n v="1"/>
    <n v="3.57"/>
    <x v="0"/>
  </r>
  <r>
    <x v="0"/>
    <s v="生駒郡安堵町"/>
    <x v="17"/>
    <x v="6"/>
    <n v="17"/>
    <n v="18.89"/>
    <n v="14"/>
    <n v="25"/>
    <n v="3"/>
    <n v="10.71"/>
    <x v="0"/>
  </r>
  <r>
    <x v="0"/>
    <s v="生駒郡安堵町"/>
    <x v="17"/>
    <x v="7"/>
    <n v="0"/>
    <n v="0"/>
    <n v="0"/>
    <n v="0"/>
    <n v="0"/>
    <n v="0"/>
    <x v="0"/>
  </r>
  <r>
    <x v="0"/>
    <s v="生駒郡安堵町"/>
    <x v="17"/>
    <x v="8"/>
    <n v="12"/>
    <n v="13.33"/>
    <n v="9"/>
    <n v="16.07"/>
    <n v="3"/>
    <n v="10.71"/>
    <x v="0"/>
  </r>
  <r>
    <x v="0"/>
    <s v="生駒郡安堵町"/>
    <x v="17"/>
    <x v="9"/>
    <n v="4"/>
    <n v="4.4400000000000004"/>
    <n v="1"/>
    <n v="1.79"/>
    <n v="3"/>
    <n v="10.71"/>
    <x v="0"/>
  </r>
  <r>
    <x v="0"/>
    <s v="生駒郡安堵町"/>
    <x v="17"/>
    <x v="10"/>
    <n v="2"/>
    <n v="2.2200000000000002"/>
    <n v="2"/>
    <n v="3.57"/>
    <n v="0"/>
    <n v="0"/>
    <x v="0"/>
  </r>
  <r>
    <x v="0"/>
    <s v="生駒郡安堵町"/>
    <x v="17"/>
    <x v="11"/>
    <n v="9"/>
    <n v="10"/>
    <n v="8"/>
    <n v="14.29"/>
    <n v="1"/>
    <n v="3.57"/>
    <x v="0"/>
  </r>
  <r>
    <x v="0"/>
    <s v="生駒郡安堵町"/>
    <x v="17"/>
    <x v="12"/>
    <n v="1"/>
    <n v="1.1100000000000001"/>
    <n v="0"/>
    <n v="0"/>
    <n v="0"/>
    <n v="0"/>
    <x v="0"/>
  </r>
  <r>
    <x v="0"/>
    <s v="生駒郡安堵町"/>
    <x v="17"/>
    <x v="13"/>
    <n v="7"/>
    <n v="7.78"/>
    <n v="4"/>
    <n v="7.14"/>
    <n v="2"/>
    <n v="7.14"/>
    <x v="0"/>
  </r>
  <r>
    <x v="0"/>
    <s v="生駒郡安堵町"/>
    <x v="17"/>
    <x v="14"/>
    <n v="12"/>
    <n v="13.33"/>
    <n v="3"/>
    <n v="5.36"/>
    <n v="6"/>
    <n v="21.43"/>
    <x v="0"/>
  </r>
  <r>
    <x v="0"/>
    <s v="磯城郡川西町"/>
    <x v="18"/>
    <x v="0"/>
    <n v="0"/>
    <n v="0"/>
    <n v="0"/>
    <n v="0"/>
    <n v="0"/>
    <n v="0"/>
    <x v="0"/>
  </r>
  <r>
    <x v="0"/>
    <s v="磯城郡川西町"/>
    <x v="18"/>
    <x v="1"/>
    <n v="32"/>
    <n v="19.88"/>
    <n v="20"/>
    <n v="19.23"/>
    <n v="12"/>
    <n v="23.08"/>
    <x v="0"/>
  </r>
  <r>
    <x v="0"/>
    <s v="磯城郡川西町"/>
    <x v="18"/>
    <x v="2"/>
    <n v="30"/>
    <n v="18.63"/>
    <n v="16"/>
    <n v="15.38"/>
    <n v="14"/>
    <n v="26.92"/>
    <x v="0"/>
  </r>
  <r>
    <x v="0"/>
    <s v="磯城郡川西町"/>
    <x v="18"/>
    <x v="3"/>
    <n v="1"/>
    <n v="0.62"/>
    <n v="0"/>
    <n v="0"/>
    <n v="1"/>
    <n v="1.92"/>
    <x v="0"/>
  </r>
  <r>
    <x v="0"/>
    <s v="磯城郡川西町"/>
    <x v="18"/>
    <x v="4"/>
    <n v="0"/>
    <n v="0"/>
    <n v="0"/>
    <n v="0"/>
    <n v="0"/>
    <n v="0"/>
    <x v="0"/>
  </r>
  <r>
    <x v="0"/>
    <s v="磯城郡川西町"/>
    <x v="18"/>
    <x v="5"/>
    <n v="1"/>
    <n v="0.62"/>
    <n v="1"/>
    <n v="0.96"/>
    <n v="0"/>
    <n v="0"/>
    <x v="0"/>
  </r>
  <r>
    <x v="0"/>
    <s v="磯城郡川西町"/>
    <x v="18"/>
    <x v="6"/>
    <n v="27"/>
    <n v="16.77"/>
    <n v="22"/>
    <n v="21.15"/>
    <n v="5"/>
    <n v="9.6199999999999992"/>
    <x v="0"/>
  </r>
  <r>
    <x v="0"/>
    <s v="磯城郡川西町"/>
    <x v="18"/>
    <x v="7"/>
    <n v="0"/>
    <n v="0"/>
    <n v="0"/>
    <n v="0"/>
    <n v="0"/>
    <n v="0"/>
    <x v="0"/>
  </r>
  <r>
    <x v="0"/>
    <s v="磯城郡川西町"/>
    <x v="18"/>
    <x v="8"/>
    <n v="8"/>
    <n v="4.97"/>
    <n v="3"/>
    <n v="2.88"/>
    <n v="5"/>
    <n v="9.6199999999999992"/>
    <x v="0"/>
  </r>
  <r>
    <x v="0"/>
    <s v="磯城郡川西町"/>
    <x v="18"/>
    <x v="9"/>
    <n v="8"/>
    <n v="4.97"/>
    <n v="3"/>
    <n v="2.88"/>
    <n v="5"/>
    <n v="9.6199999999999992"/>
    <x v="0"/>
  </r>
  <r>
    <x v="0"/>
    <s v="磯城郡川西町"/>
    <x v="18"/>
    <x v="10"/>
    <n v="11"/>
    <n v="6.83"/>
    <n v="10"/>
    <n v="9.6199999999999992"/>
    <n v="1"/>
    <n v="1.92"/>
    <x v="0"/>
  </r>
  <r>
    <x v="0"/>
    <s v="磯城郡川西町"/>
    <x v="18"/>
    <x v="11"/>
    <n v="18"/>
    <n v="11.18"/>
    <n v="17"/>
    <n v="16.350000000000001"/>
    <n v="1"/>
    <n v="1.92"/>
    <x v="0"/>
  </r>
  <r>
    <x v="0"/>
    <s v="磯城郡川西町"/>
    <x v="18"/>
    <x v="12"/>
    <n v="8"/>
    <n v="4.97"/>
    <n v="4"/>
    <n v="3.85"/>
    <n v="4"/>
    <n v="7.69"/>
    <x v="0"/>
  </r>
  <r>
    <x v="0"/>
    <s v="磯城郡川西町"/>
    <x v="18"/>
    <x v="13"/>
    <n v="9"/>
    <n v="5.59"/>
    <n v="3"/>
    <n v="2.88"/>
    <n v="1"/>
    <n v="1.92"/>
    <x v="0"/>
  </r>
  <r>
    <x v="0"/>
    <s v="磯城郡川西町"/>
    <x v="18"/>
    <x v="14"/>
    <n v="8"/>
    <n v="4.97"/>
    <n v="5"/>
    <n v="4.8099999999999996"/>
    <n v="3"/>
    <n v="5.77"/>
    <x v="0"/>
  </r>
  <r>
    <x v="0"/>
    <s v="磯城郡三宅町"/>
    <x v="19"/>
    <x v="0"/>
    <n v="0"/>
    <n v="0"/>
    <n v="0"/>
    <n v="0"/>
    <n v="0"/>
    <n v="0"/>
    <x v="0"/>
  </r>
  <r>
    <x v="0"/>
    <s v="磯城郡三宅町"/>
    <x v="19"/>
    <x v="1"/>
    <n v="16"/>
    <n v="12.5"/>
    <n v="10"/>
    <n v="10.75"/>
    <n v="6"/>
    <n v="18.18"/>
    <x v="0"/>
  </r>
  <r>
    <x v="0"/>
    <s v="磯城郡三宅町"/>
    <x v="19"/>
    <x v="2"/>
    <n v="40"/>
    <n v="31.25"/>
    <n v="27"/>
    <n v="29.03"/>
    <n v="13"/>
    <n v="39.39"/>
    <x v="0"/>
  </r>
  <r>
    <x v="0"/>
    <s v="磯城郡三宅町"/>
    <x v="19"/>
    <x v="3"/>
    <n v="0"/>
    <n v="0"/>
    <n v="0"/>
    <n v="0"/>
    <n v="0"/>
    <n v="0"/>
    <x v="0"/>
  </r>
  <r>
    <x v="0"/>
    <s v="磯城郡三宅町"/>
    <x v="19"/>
    <x v="4"/>
    <n v="0"/>
    <n v="0"/>
    <n v="0"/>
    <n v="0"/>
    <n v="0"/>
    <n v="0"/>
    <x v="0"/>
  </r>
  <r>
    <x v="0"/>
    <s v="磯城郡三宅町"/>
    <x v="19"/>
    <x v="5"/>
    <n v="1"/>
    <n v="0.78"/>
    <n v="0"/>
    <n v="0"/>
    <n v="1"/>
    <n v="3.03"/>
    <x v="0"/>
  </r>
  <r>
    <x v="0"/>
    <s v="磯城郡三宅町"/>
    <x v="19"/>
    <x v="6"/>
    <n v="28"/>
    <n v="21.88"/>
    <n v="19"/>
    <n v="20.43"/>
    <n v="9"/>
    <n v="27.27"/>
    <x v="0"/>
  </r>
  <r>
    <x v="0"/>
    <s v="磯城郡三宅町"/>
    <x v="19"/>
    <x v="7"/>
    <n v="0"/>
    <n v="0"/>
    <n v="0"/>
    <n v="0"/>
    <n v="0"/>
    <n v="0"/>
    <x v="0"/>
  </r>
  <r>
    <x v="0"/>
    <s v="磯城郡三宅町"/>
    <x v="19"/>
    <x v="8"/>
    <n v="14"/>
    <n v="10.94"/>
    <n v="11"/>
    <n v="11.83"/>
    <n v="3"/>
    <n v="9.09"/>
    <x v="0"/>
  </r>
  <r>
    <x v="0"/>
    <s v="磯城郡三宅町"/>
    <x v="19"/>
    <x v="9"/>
    <n v="1"/>
    <n v="0.78"/>
    <n v="1"/>
    <n v="1.08"/>
    <n v="0"/>
    <n v="0"/>
    <x v="0"/>
  </r>
  <r>
    <x v="0"/>
    <s v="磯城郡三宅町"/>
    <x v="19"/>
    <x v="10"/>
    <n v="2"/>
    <n v="1.56"/>
    <n v="2"/>
    <n v="2.15"/>
    <n v="0"/>
    <n v="0"/>
    <x v="0"/>
  </r>
  <r>
    <x v="0"/>
    <s v="磯城郡三宅町"/>
    <x v="19"/>
    <x v="11"/>
    <n v="9"/>
    <n v="7.03"/>
    <n v="8"/>
    <n v="8.6"/>
    <n v="1"/>
    <n v="3.03"/>
    <x v="0"/>
  </r>
  <r>
    <x v="0"/>
    <s v="磯城郡三宅町"/>
    <x v="19"/>
    <x v="12"/>
    <n v="7"/>
    <n v="5.47"/>
    <n v="7"/>
    <n v="7.53"/>
    <n v="0"/>
    <n v="0"/>
    <x v="0"/>
  </r>
  <r>
    <x v="0"/>
    <s v="磯城郡三宅町"/>
    <x v="19"/>
    <x v="13"/>
    <n v="6"/>
    <n v="4.6900000000000004"/>
    <n v="4"/>
    <n v="4.3"/>
    <n v="0"/>
    <n v="0"/>
    <x v="0"/>
  </r>
  <r>
    <x v="0"/>
    <s v="磯城郡三宅町"/>
    <x v="19"/>
    <x v="14"/>
    <n v="4"/>
    <n v="3.13"/>
    <n v="4"/>
    <n v="4.3"/>
    <n v="0"/>
    <n v="0"/>
    <x v="0"/>
  </r>
  <r>
    <x v="0"/>
    <s v="磯城郡田原本町"/>
    <x v="20"/>
    <x v="0"/>
    <n v="0"/>
    <n v="0"/>
    <n v="0"/>
    <n v="0"/>
    <n v="0"/>
    <n v="0"/>
    <x v="0"/>
  </r>
  <r>
    <x v="0"/>
    <s v="磯城郡田原本町"/>
    <x v="20"/>
    <x v="1"/>
    <n v="83"/>
    <n v="13.01"/>
    <n v="40"/>
    <n v="10.28"/>
    <n v="43"/>
    <n v="17.41"/>
    <x v="0"/>
  </r>
  <r>
    <x v="0"/>
    <s v="磯城郡田原本町"/>
    <x v="20"/>
    <x v="2"/>
    <n v="97"/>
    <n v="15.2"/>
    <n v="60"/>
    <n v="15.42"/>
    <n v="37"/>
    <n v="14.98"/>
    <x v="0"/>
  </r>
  <r>
    <x v="0"/>
    <s v="磯城郡田原本町"/>
    <x v="20"/>
    <x v="3"/>
    <n v="0"/>
    <n v="0"/>
    <n v="0"/>
    <n v="0"/>
    <n v="0"/>
    <n v="0"/>
    <x v="0"/>
  </r>
  <r>
    <x v="0"/>
    <s v="磯城郡田原本町"/>
    <x v="20"/>
    <x v="4"/>
    <n v="1"/>
    <n v="0.16"/>
    <n v="0"/>
    <n v="0"/>
    <n v="1"/>
    <n v="0.4"/>
    <x v="0"/>
  </r>
  <r>
    <x v="0"/>
    <s v="磯城郡田原本町"/>
    <x v="20"/>
    <x v="5"/>
    <n v="8"/>
    <n v="1.25"/>
    <n v="2"/>
    <n v="0.51"/>
    <n v="6"/>
    <n v="2.4300000000000002"/>
    <x v="0"/>
  </r>
  <r>
    <x v="0"/>
    <s v="磯城郡田原本町"/>
    <x v="20"/>
    <x v="6"/>
    <n v="186"/>
    <n v="29.15"/>
    <n v="117"/>
    <n v="30.08"/>
    <n v="69"/>
    <n v="27.94"/>
    <x v="0"/>
  </r>
  <r>
    <x v="0"/>
    <s v="磯城郡田原本町"/>
    <x v="20"/>
    <x v="7"/>
    <n v="6"/>
    <n v="0.94"/>
    <n v="0"/>
    <n v="0"/>
    <n v="6"/>
    <n v="2.4300000000000002"/>
    <x v="0"/>
  </r>
  <r>
    <x v="0"/>
    <s v="磯城郡田原本町"/>
    <x v="20"/>
    <x v="8"/>
    <n v="38"/>
    <n v="5.96"/>
    <n v="10"/>
    <n v="2.57"/>
    <n v="28"/>
    <n v="11.34"/>
    <x v="0"/>
  </r>
  <r>
    <x v="0"/>
    <s v="磯城郡田原本町"/>
    <x v="20"/>
    <x v="9"/>
    <n v="21"/>
    <n v="3.29"/>
    <n v="12"/>
    <n v="3.08"/>
    <n v="9"/>
    <n v="3.64"/>
    <x v="0"/>
  </r>
  <r>
    <x v="0"/>
    <s v="磯城郡田原本町"/>
    <x v="20"/>
    <x v="10"/>
    <n v="44"/>
    <n v="6.9"/>
    <n v="38"/>
    <n v="9.77"/>
    <n v="6"/>
    <n v="2.4300000000000002"/>
    <x v="0"/>
  </r>
  <r>
    <x v="0"/>
    <s v="磯城郡田原本町"/>
    <x v="20"/>
    <x v="11"/>
    <n v="82"/>
    <n v="12.85"/>
    <n v="62"/>
    <n v="15.94"/>
    <n v="20"/>
    <n v="8.1"/>
    <x v="0"/>
  </r>
  <r>
    <x v="0"/>
    <s v="磯城郡田原本町"/>
    <x v="20"/>
    <x v="12"/>
    <n v="14"/>
    <n v="2.19"/>
    <n v="8"/>
    <n v="2.06"/>
    <n v="5"/>
    <n v="2.02"/>
    <x v="0"/>
  </r>
  <r>
    <x v="0"/>
    <s v="磯城郡田原本町"/>
    <x v="20"/>
    <x v="13"/>
    <n v="30"/>
    <n v="4.7"/>
    <n v="19"/>
    <n v="4.88"/>
    <n v="10"/>
    <n v="4.05"/>
    <x v="0"/>
  </r>
  <r>
    <x v="0"/>
    <s v="磯城郡田原本町"/>
    <x v="20"/>
    <x v="14"/>
    <n v="28"/>
    <n v="4.3899999999999997"/>
    <n v="21"/>
    <n v="5.4"/>
    <n v="7"/>
    <n v="2.83"/>
    <x v="0"/>
  </r>
  <r>
    <x v="0"/>
    <s v="宇陀郡曽爾村"/>
    <x v="21"/>
    <x v="0"/>
    <n v="0"/>
    <n v="0"/>
    <n v="0"/>
    <n v="0"/>
    <n v="0"/>
    <n v="0"/>
    <x v="0"/>
  </r>
  <r>
    <x v="0"/>
    <s v="宇陀郡曽爾村"/>
    <x v="21"/>
    <x v="1"/>
    <n v="16"/>
    <n v="17.39"/>
    <n v="11"/>
    <n v="16.920000000000002"/>
    <n v="5"/>
    <n v="20"/>
    <x v="0"/>
  </r>
  <r>
    <x v="0"/>
    <s v="宇陀郡曽爾村"/>
    <x v="21"/>
    <x v="2"/>
    <n v="14"/>
    <n v="15.22"/>
    <n v="8"/>
    <n v="12.31"/>
    <n v="6"/>
    <n v="24"/>
    <x v="0"/>
  </r>
  <r>
    <x v="0"/>
    <s v="宇陀郡曽爾村"/>
    <x v="21"/>
    <x v="3"/>
    <n v="0"/>
    <n v="0"/>
    <n v="0"/>
    <n v="0"/>
    <n v="0"/>
    <n v="0"/>
    <x v="0"/>
  </r>
  <r>
    <x v="0"/>
    <s v="宇陀郡曽爾村"/>
    <x v="21"/>
    <x v="4"/>
    <n v="0"/>
    <n v="0"/>
    <n v="0"/>
    <n v="0"/>
    <n v="0"/>
    <n v="0"/>
    <x v="0"/>
  </r>
  <r>
    <x v="0"/>
    <s v="宇陀郡曽爾村"/>
    <x v="21"/>
    <x v="5"/>
    <n v="2"/>
    <n v="2.17"/>
    <n v="1"/>
    <n v="1.54"/>
    <n v="1"/>
    <n v="4"/>
    <x v="0"/>
  </r>
  <r>
    <x v="0"/>
    <s v="宇陀郡曽爾村"/>
    <x v="21"/>
    <x v="6"/>
    <n v="26"/>
    <n v="28.26"/>
    <n v="19"/>
    <n v="29.23"/>
    <n v="7"/>
    <n v="28"/>
    <x v="0"/>
  </r>
  <r>
    <x v="0"/>
    <s v="宇陀郡曽爾村"/>
    <x v="21"/>
    <x v="7"/>
    <n v="0"/>
    <n v="0"/>
    <n v="0"/>
    <n v="0"/>
    <n v="0"/>
    <n v="0"/>
    <x v="0"/>
  </r>
  <r>
    <x v="0"/>
    <s v="宇陀郡曽爾村"/>
    <x v="21"/>
    <x v="8"/>
    <n v="1"/>
    <n v="1.0900000000000001"/>
    <n v="1"/>
    <n v="1.54"/>
    <n v="0"/>
    <n v="0"/>
    <x v="0"/>
  </r>
  <r>
    <x v="0"/>
    <s v="宇陀郡曽爾村"/>
    <x v="21"/>
    <x v="9"/>
    <n v="1"/>
    <n v="1.0900000000000001"/>
    <n v="1"/>
    <n v="1.54"/>
    <n v="0"/>
    <n v="0"/>
    <x v="0"/>
  </r>
  <r>
    <x v="0"/>
    <s v="宇陀郡曽爾村"/>
    <x v="21"/>
    <x v="10"/>
    <n v="16"/>
    <n v="17.39"/>
    <n v="15"/>
    <n v="23.08"/>
    <n v="1"/>
    <n v="4"/>
    <x v="0"/>
  </r>
  <r>
    <x v="0"/>
    <s v="宇陀郡曽爾村"/>
    <x v="21"/>
    <x v="11"/>
    <n v="10"/>
    <n v="10.87"/>
    <n v="7"/>
    <n v="10.77"/>
    <n v="3"/>
    <n v="12"/>
    <x v="0"/>
  </r>
  <r>
    <x v="0"/>
    <s v="宇陀郡曽爾村"/>
    <x v="21"/>
    <x v="12"/>
    <n v="0"/>
    <n v="0"/>
    <n v="0"/>
    <n v="0"/>
    <n v="0"/>
    <n v="0"/>
    <x v="0"/>
  </r>
  <r>
    <x v="0"/>
    <s v="宇陀郡曽爾村"/>
    <x v="21"/>
    <x v="13"/>
    <n v="4"/>
    <n v="4.3499999999999996"/>
    <n v="0"/>
    <n v="0"/>
    <n v="2"/>
    <n v="8"/>
    <x v="0"/>
  </r>
  <r>
    <x v="0"/>
    <s v="宇陀郡曽爾村"/>
    <x v="21"/>
    <x v="14"/>
    <n v="2"/>
    <n v="2.17"/>
    <n v="2"/>
    <n v="3.08"/>
    <n v="0"/>
    <n v="0"/>
    <x v="0"/>
  </r>
  <r>
    <x v="0"/>
    <s v="宇陀郡御杖村"/>
    <x v="22"/>
    <x v="0"/>
    <n v="0"/>
    <n v="0"/>
    <n v="0"/>
    <n v="0"/>
    <n v="0"/>
    <n v="0"/>
    <x v="0"/>
  </r>
  <r>
    <x v="0"/>
    <s v="宇陀郡御杖村"/>
    <x v="22"/>
    <x v="1"/>
    <n v="21"/>
    <n v="30"/>
    <n v="17"/>
    <n v="28.81"/>
    <n v="4"/>
    <n v="40"/>
    <x v="0"/>
  </r>
  <r>
    <x v="0"/>
    <s v="宇陀郡御杖村"/>
    <x v="22"/>
    <x v="2"/>
    <n v="15"/>
    <n v="21.43"/>
    <n v="13"/>
    <n v="22.03"/>
    <n v="2"/>
    <n v="20"/>
    <x v="0"/>
  </r>
  <r>
    <x v="0"/>
    <s v="宇陀郡御杖村"/>
    <x v="22"/>
    <x v="3"/>
    <n v="0"/>
    <n v="0"/>
    <n v="0"/>
    <n v="0"/>
    <n v="0"/>
    <n v="0"/>
    <x v="0"/>
  </r>
  <r>
    <x v="0"/>
    <s v="宇陀郡御杖村"/>
    <x v="22"/>
    <x v="4"/>
    <n v="0"/>
    <n v="0"/>
    <n v="0"/>
    <n v="0"/>
    <n v="0"/>
    <n v="0"/>
    <x v="0"/>
  </r>
  <r>
    <x v="0"/>
    <s v="宇陀郡御杖村"/>
    <x v="22"/>
    <x v="5"/>
    <n v="0"/>
    <n v="0"/>
    <n v="0"/>
    <n v="0"/>
    <n v="0"/>
    <n v="0"/>
    <x v="0"/>
  </r>
  <r>
    <x v="0"/>
    <s v="宇陀郡御杖村"/>
    <x v="22"/>
    <x v="6"/>
    <n v="17"/>
    <n v="24.29"/>
    <n v="16"/>
    <n v="27.12"/>
    <n v="1"/>
    <n v="10"/>
    <x v="0"/>
  </r>
  <r>
    <x v="0"/>
    <s v="宇陀郡御杖村"/>
    <x v="22"/>
    <x v="7"/>
    <n v="0"/>
    <n v="0"/>
    <n v="0"/>
    <n v="0"/>
    <n v="0"/>
    <n v="0"/>
    <x v="0"/>
  </r>
  <r>
    <x v="0"/>
    <s v="宇陀郡御杖村"/>
    <x v="22"/>
    <x v="8"/>
    <n v="1"/>
    <n v="1.43"/>
    <n v="0"/>
    <n v="0"/>
    <n v="1"/>
    <n v="10"/>
    <x v="0"/>
  </r>
  <r>
    <x v="0"/>
    <s v="宇陀郡御杖村"/>
    <x v="22"/>
    <x v="9"/>
    <n v="0"/>
    <n v="0"/>
    <n v="0"/>
    <n v="0"/>
    <n v="0"/>
    <n v="0"/>
    <x v="0"/>
  </r>
  <r>
    <x v="0"/>
    <s v="宇陀郡御杖村"/>
    <x v="22"/>
    <x v="10"/>
    <n v="4"/>
    <n v="5.71"/>
    <n v="3"/>
    <n v="5.08"/>
    <n v="1"/>
    <n v="10"/>
    <x v="0"/>
  </r>
  <r>
    <x v="0"/>
    <s v="宇陀郡御杖村"/>
    <x v="22"/>
    <x v="11"/>
    <n v="7"/>
    <n v="10"/>
    <n v="7"/>
    <n v="11.86"/>
    <n v="0"/>
    <n v="0"/>
    <x v="0"/>
  </r>
  <r>
    <x v="0"/>
    <s v="宇陀郡御杖村"/>
    <x v="22"/>
    <x v="12"/>
    <n v="1"/>
    <n v="1.43"/>
    <n v="0"/>
    <n v="0"/>
    <n v="0"/>
    <n v="0"/>
    <x v="0"/>
  </r>
  <r>
    <x v="0"/>
    <s v="宇陀郡御杖村"/>
    <x v="22"/>
    <x v="13"/>
    <n v="2"/>
    <n v="2.86"/>
    <n v="1"/>
    <n v="1.69"/>
    <n v="1"/>
    <n v="10"/>
    <x v="0"/>
  </r>
  <r>
    <x v="0"/>
    <s v="宇陀郡御杖村"/>
    <x v="22"/>
    <x v="14"/>
    <n v="2"/>
    <n v="2.86"/>
    <n v="2"/>
    <n v="3.39"/>
    <n v="0"/>
    <n v="0"/>
    <x v="0"/>
  </r>
  <r>
    <x v="0"/>
    <s v="高市郡高取町"/>
    <x v="23"/>
    <x v="0"/>
    <n v="0"/>
    <n v="0"/>
    <n v="0"/>
    <n v="0"/>
    <n v="0"/>
    <n v="0"/>
    <x v="0"/>
  </r>
  <r>
    <x v="0"/>
    <s v="高市郡高取町"/>
    <x v="23"/>
    <x v="1"/>
    <n v="29"/>
    <n v="18.95"/>
    <n v="21"/>
    <n v="21.88"/>
    <n v="8"/>
    <n v="14.55"/>
    <x v="0"/>
  </r>
  <r>
    <x v="0"/>
    <s v="高市郡高取町"/>
    <x v="23"/>
    <x v="2"/>
    <n v="22"/>
    <n v="14.38"/>
    <n v="10"/>
    <n v="10.42"/>
    <n v="12"/>
    <n v="21.82"/>
    <x v="0"/>
  </r>
  <r>
    <x v="0"/>
    <s v="高市郡高取町"/>
    <x v="23"/>
    <x v="3"/>
    <n v="1"/>
    <n v="0.65"/>
    <n v="0"/>
    <n v="0"/>
    <n v="0"/>
    <n v="0"/>
    <x v="0"/>
  </r>
  <r>
    <x v="0"/>
    <s v="高市郡高取町"/>
    <x v="23"/>
    <x v="4"/>
    <n v="0"/>
    <n v="0"/>
    <n v="0"/>
    <n v="0"/>
    <n v="0"/>
    <n v="0"/>
    <x v="0"/>
  </r>
  <r>
    <x v="0"/>
    <s v="高市郡高取町"/>
    <x v="23"/>
    <x v="5"/>
    <n v="0"/>
    <n v="0"/>
    <n v="0"/>
    <n v="0"/>
    <n v="0"/>
    <n v="0"/>
    <x v="0"/>
  </r>
  <r>
    <x v="0"/>
    <s v="高市郡高取町"/>
    <x v="23"/>
    <x v="6"/>
    <n v="51"/>
    <n v="33.33"/>
    <n v="31"/>
    <n v="32.29"/>
    <n v="20"/>
    <n v="36.36"/>
    <x v="0"/>
  </r>
  <r>
    <x v="0"/>
    <s v="高市郡高取町"/>
    <x v="23"/>
    <x v="7"/>
    <n v="0"/>
    <n v="0"/>
    <n v="0"/>
    <n v="0"/>
    <n v="0"/>
    <n v="0"/>
    <x v="0"/>
  </r>
  <r>
    <x v="0"/>
    <s v="高市郡高取町"/>
    <x v="23"/>
    <x v="8"/>
    <n v="5"/>
    <n v="3.27"/>
    <n v="3"/>
    <n v="3.13"/>
    <n v="2"/>
    <n v="3.64"/>
    <x v="0"/>
  </r>
  <r>
    <x v="0"/>
    <s v="高市郡高取町"/>
    <x v="23"/>
    <x v="9"/>
    <n v="5"/>
    <n v="3.27"/>
    <n v="2"/>
    <n v="2.08"/>
    <n v="3"/>
    <n v="5.45"/>
    <x v="0"/>
  </r>
  <r>
    <x v="0"/>
    <s v="高市郡高取町"/>
    <x v="23"/>
    <x v="10"/>
    <n v="6"/>
    <n v="3.92"/>
    <n v="5"/>
    <n v="5.21"/>
    <n v="1"/>
    <n v="1.82"/>
    <x v="0"/>
  </r>
  <r>
    <x v="0"/>
    <s v="高市郡高取町"/>
    <x v="23"/>
    <x v="11"/>
    <n v="15"/>
    <n v="9.8000000000000007"/>
    <n v="13"/>
    <n v="13.54"/>
    <n v="2"/>
    <n v="3.64"/>
    <x v="0"/>
  </r>
  <r>
    <x v="0"/>
    <s v="高市郡高取町"/>
    <x v="23"/>
    <x v="12"/>
    <n v="2"/>
    <n v="1.31"/>
    <n v="1"/>
    <n v="1.04"/>
    <n v="1"/>
    <n v="1.82"/>
    <x v="0"/>
  </r>
  <r>
    <x v="0"/>
    <s v="高市郡高取町"/>
    <x v="23"/>
    <x v="13"/>
    <n v="11"/>
    <n v="7.19"/>
    <n v="6"/>
    <n v="6.25"/>
    <n v="4"/>
    <n v="7.27"/>
    <x v="0"/>
  </r>
  <r>
    <x v="0"/>
    <s v="高市郡高取町"/>
    <x v="23"/>
    <x v="14"/>
    <n v="6"/>
    <n v="3.92"/>
    <n v="4"/>
    <n v="4.17"/>
    <n v="2"/>
    <n v="3.64"/>
    <x v="0"/>
  </r>
  <r>
    <x v="0"/>
    <s v="高市郡明日香村"/>
    <x v="24"/>
    <x v="0"/>
    <n v="0"/>
    <n v="0"/>
    <n v="0"/>
    <n v="0"/>
    <n v="0"/>
    <n v="0"/>
    <x v="0"/>
  </r>
  <r>
    <x v="0"/>
    <s v="高市郡明日香村"/>
    <x v="24"/>
    <x v="1"/>
    <n v="32"/>
    <n v="20.51"/>
    <n v="20"/>
    <n v="19.420000000000002"/>
    <n v="12"/>
    <n v="22.64"/>
    <x v="0"/>
  </r>
  <r>
    <x v="0"/>
    <s v="高市郡明日香村"/>
    <x v="24"/>
    <x v="2"/>
    <n v="24"/>
    <n v="15.38"/>
    <n v="15"/>
    <n v="14.56"/>
    <n v="9"/>
    <n v="16.98"/>
    <x v="0"/>
  </r>
  <r>
    <x v="0"/>
    <s v="高市郡明日香村"/>
    <x v="24"/>
    <x v="3"/>
    <n v="0"/>
    <n v="0"/>
    <n v="0"/>
    <n v="0"/>
    <n v="0"/>
    <n v="0"/>
    <x v="0"/>
  </r>
  <r>
    <x v="0"/>
    <s v="高市郡明日香村"/>
    <x v="24"/>
    <x v="4"/>
    <n v="2"/>
    <n v="1.28"/>
    <n v="0"/>
    <n v="0"/>
    <n v="2"/>
    <n v="3.77"/>
    <x v="0"/>
  </r>
  <r>
    <x v="0"/>
    <s v="高市郡明日香村"/>
    <x v="24"/>
    <x v="5"/>
    <n v="3"/>
    <n v="1.92"/>
    <n v="0"/>
    <n v="0"/>
    <n v="3"/>
    <n v="5.66"/>
    <x v="0"/>
  </r>
  <r>
    <x v="0"/>
    <s v="高市郡明日香村"/>
    <x v="24"/>
    <x v="6"/>
    <n v="35"/>
    <n v="22.44"/>
    <n v="27"/>
    <n v="26.21"/>
    <n v="8"/>
    <n v="15.09"/>
    <x v="0"/>
  </r>
  <r>
    <x v="0"/>
    <s v="高市郡明日香村"/>
    <x v="24"/>
    <x v="7"/>
    <n v="0"/>
    <n v="0"/>
    <n v="0"/>
    <n v="0"/>
    <n v="0"/>
    <n v="0"/>
    <x v="0"/>
  </r>
  <r>
    <x v="0"/>
    <s v="高市郡明日香村"/>
    <x v="24"/>
    <x v="8"/>
    <n v="10"/>
    <n v="6.41"/>
    <n v="8"/>
    <n v="7.77"/>
    <n v="2"/>
    <n v="3.77"/>
    <x v="0"/>
  </r>
  <r>
    <x v="0"/>
    <s v="高市郡明日香村"/>
    <x v="24"/>
    <x v="9"/>
    <n v="1"/>
    <n v="0.64"/>
    <n v="1"/>
    <n v="0.97"/>
    <n v="0"/>
    <n v="0"/>
    <x v="0"/>
  </r>
  <r>
    <x v="0"/>
    <s v="高市郡明日香村"/>
    <x v="24"/>
    <x v="10"/>
    <n v="21"/>
    <n v="13.46"/>
    <n v="16"/>
    <n v="15.53"/>
    <n v="5"/>
    <n v="9.43"/>
    <x v="0"/>
  </r>
  <r>
    <x v="0"/>
    <s v="高市郡明日香村"/>
    <x v="24"/>
    <x v="11"/>
    <n v="13"/>
    <n v="8.33"/>
    <n v="7"/>
    <n v="6.8"/>
    <n v="6"/>
    <n v="11.32"/>
    <x v="0"/>
  </r>
  <r>
    <x v="0"/>
    <s v="高市郡明日香村"/>
    <x v="24"/>
    <x v="12"/>
    <n v="3"/>
    <n v="1.92"/>
    <n v="1"/>
    <n v="0.97"/>
    <n v="2"/>
    <n v="3.77"/>
    <x v="0"/>
  </r>
  <r>
    <x v="0"/>
    <s v="高市郡明日香村"/>
    <x v="24"/>
    <x v="13"/>
    <n v="5"/>
    <n v="3.21"/>
    <n v="3"/>
    <n v="2.91"/>
    <n v="2"/>
    <n v="3.77"/>
    <x v="0"/>
  </r>
  <r>
    <x v="0"/>
    <s v="高市郡明日香村"/>
    <x v="24"/>
    <x v="14"/>
    <n v="7"/>
    <n v="4.49"/>
    <n v="5"/>
    <n v="4.8499999999999996"/>
    <n v="2"/>
    <n v="3.77"/>
    <x v="0"/>
  </r>
  <r>
    <x v="0"/>
    <s v="北葛城郡上牧町"/>
    <x v="25"/>
    <x v="0"/>
    <n v="0"/>
    <n v="0"/>
    <n v="0"/>
    <n v="0"/>
    <n v="0"/>
    <n v="0"/>
    <x v="0"/>
  </r>
  <r>
    <x v="0"/>
    <s v="北葛城郡上牧町"/>
    <x v="25"/>
    <x v="1"/>
    <n v="31"/>
    <n v="11.74"/>
    <n v="12"/>
    <n v="8.6999999999999993"/>
    <n v="19"/>
    <n v="15.2"/>
    <x v="0"/>
  </r>
  <r>
    <x v="0"/>
    <s v="北葛城郡上牧町"/>
    <x v="25"/>
    <x v="2"/>
    <n v="25"/>
    <n v="9.4700000000000006"/>
    <n v="12"/>
    <n v="8.6999999999999993"/>
    <n v="13"/>
    <n v="10.4"/>
    <x v="0"/>
  </r>
  <r>
    <x v="0"/>
    <s v="北葛城郡上牧町"/>
    <x v="25"/>
    <x v="3"/>
    <n v="1"/>
    <n v="0.38"/>
    <n v="0"/>
    <n v="0"/>
    <n v="1"/>
    <n v="0.8"/>
    <x v="0"/>
  </r>
  <r>
    <x v="0"/>
    <s v="北葛城郡上牧町"/>
    <x v="25"/>
    <x v="4"/>
    <n v="3"/>
    <n v="1.1399999999999999"/>
    <n v="0"/>
    <n v="0"/>
    <n v="3"/>
    <n v="2.4"/>
    <x v="0"/>
  </r>
  <r>
    <x v="0"/>
    <s v="北葛城郡上牧町"/>
    <x v="25"/>
    <x v="5"/>
    <n v="0"/>
    <n v="0"/>
    <n v="0"/>
    <n v="0"/>
    <n v="0"/>
    <n v="0"/>
    <x v="0"/>
  </r>
  <r>
    <x v="0"/>
    <s v="北葛城郡上牧町"/>
    <x v="25"/>
    <x v="6"/>
    <n v="59"/>
    <n v="22.35"/>
    <n v="26"/>
    <n v="18.84"/>
    <n v="33"/>
    <n v="26.4"/>
    <x v="0"/>
  </r>
  <r>
    <x v="0"/>
    <s v="北葛城郡上牧町"/>
    <x v="25"/>
    <x v="7"/>
    <n v="2"/>
    <n v="0.76"/>
    <n v="0"/>
    <n v="0"/>
    <n v="2"/>
    <n v="1.6"/>
    <x v="0"/>
  </r>
  <r>
    <x v="0"/>
    <s v="北葛城郡上牧町"/>
    <x v="25"/>
    <x v="8"/>
    <n v="21"/>
    <n v="7.95"/>
    <n v="3"/>
    <n v="2.17"/>
    <n v="18"/>
    <n v="14.4"/>
    <x v="0"/>
  </r>
  <r>
    <x v="0"/>
    <s v="北葛城郡上牧町"/>
    <x v="25"/>
    <x v="9"/>
    <n v="13"/>
    <n v="4.92"/>
    <n v="5"/>
    <n v="3.62"/>
    <n v="8"/>
    <n v="6.4"/>
    <x v="0"/>
  </r>
  <r>
    <x v="0"/>
    <s v="北葛城郡上牧町"/>
    <x v="25"/>
    <x v="10"/>
    <n v="22"/>
    <n v="8.33"/>
    <n v="20"/>
    <n v="14.49"/>
    <n v="2"/>
    <n v="1.6"/>
    <x v="0"/>
  </r>
  <r>
    <x v="0"/>
    <s v="北葛城郡上牧町"/>
    <x v="25"/>
    <x v="11"/>
    <n v="39"/>
    <n v="14.77"/>
    <n v="33"/>
    <n v="23.91"/>
    <n v="6"/>
    <n v="4.8"/>
    <x v="0"/>
  </r>
  <r>
    <x v="0"/>
    <s v="北葛城郡上牧町"/>
    <x v="25"/>
    <x v="12"/>
    <n v="14"/>
    <n v="5.3"/>
    <n v="10"/>
    <n v="7.25"/>
    <n v="4"/>
    <n v="3.2"/>
    <x v="0"/>
  </r>
  <r>
    <x v="0"/>
    <s v="北葛城郡上牧町"/>
    <x v="25"/>
    <x v="13"/>
    <n v="23"/>
    <n v="8.7100000000000009"/>
    <n v="13"/>
    <n v="9.42"/>
    <n v="10"/>
    <n v="8"/>
    <x v="0"/>
  </r>
  <r>
    <x v="0"/>
    <s v="北葛城郡上牧町"/>
    <x v="25"/>
    <x v="14"/>
    <n v="11"/>
    <n v="4.17"/>
    <n v="4"/>
    <n v="2.9"/>
    <n v="6"/>
    <n v="4.8"/>
    <x v="0"/>
  </r>
  <r>
    <x v="0"/>
    <s v="北葛城郡王寺町"/>
    <x v="26"/>
    <x v="0"/>
    <n v="0"/>
    <n v="0"/>
    <n v="0"/>
    <n v="0"/>
    <n v="0"/>
    <n v="0"/>
    <x v="0"/>
  </r>
  <r>
    <x v="0"/>
    <s v="北葛城郡王寺町"/>
    <x v="26"/>
    <x v="1"/>
    <n v="31"/>
    <n v="7.08"/>
    <n v="11"/>
    <n v="4.45"/>
    <n v="20"/>
    <n v="10.75"/>
    <x v="0"/>
  </r>
  <r>
    <x v="0"/>
    <s v="北葛城郡王寺町"/>
    <x v="26"/>
    <x v="2"/>
    <n v="24"/>
    <n v="5.48"/>
    <n v="13"/>
    <n v="5.26"/>
    <n v="11"/>
    <n v="5.91"/>
    <x v="0"/>
  </r>
  <r>
    <x v="0"/>
    <s v="北葛城郡王寺町"/>
    <x v="26"/>
    <x v="3"/>
    <n v="0"/>
    <n v="0"/>
    <n v="0"/>
    <n v="0"/>
    <n v="0"/>
    <n v="0"/>
    <x v="0"/>
  </r>
  <r>
    <x v="0"/>
    <s v="北葛城郡王寺町"/>
    <x v="26"/>
    <x v="4"/>
    <n v="5"/>
    <n v="1.1399999999999999"/>
    <n v="1"/>
    <n v="0.4"/>
    <n v="4"/>
    <n v="2.15"/>
    <x v="0"/>
  </r>
  <r>
    <x v="0"/>
    <s v="北葛城郡王寺町"/>
    <x v="26"/>
    <x v="5"/>
    <n v="3"/>
    <n v="0.68"/>
    <n v="0"/>
    <n v="0"/>
    <n v="3"/>
    <n v="1.61"/>
    <x v="0"/>
  </r>
  <r>
    <x v="0"/>
    <s v="北葛城郡王寺町"/>
    <x v="26"/>
    <x v="6"/>
    <n v="91"/>
    <n v="20.78"/>
    <n v="48"/>
    <n v="19.43"/>
    <n v="43"/>
    <n v="23.12"/>
    <x v="0"/>
  </r>
  <r>
    <x v="0"/>
    <s v="北葛城郡王寺町"/>
    <x v="26"/>
    <x v="7"/>
    <n v="2"/>
    <n v="0.46"/>
    <n v="0"/>
    <n v="0"/>
    <n v="2"/>
    <n v="1.08"/>
    <x v="0"/>
  </r>
  <r>
    <x v="0"/>
    <s v="北葛城郡王寺町"/>
    <x v="26"/>
    <x v="8"/>
    <n v="63"/>
    <n v="14.38"/>
    <n v="18"/>
    <n v="7.29"/>
    <n v="45"/>
    <n v="24.19"/>
    <x v="0"/>
  </r>
  <r>
    <x v="0"/>
    <s v="北葛城郡王寺町"/>
    <x v="26"/>
    <x v="9"/>
    <n v="32"/>
    <n v="7.31"/>
    <n v="14"/>
    <n v="5.67"/>
    <n v="17"/>
    <n v="9.14"/>
    <x v="0"/>
  </r>
  <r>
    <x v="0"/>
    <s v="北葛城郡王寺町"/>
    <x v="26"/>
    <x v="10"/>
    <n v="66"/>
    <n v="15.07"/>
    <n v="62"/>
    <n v="25.1"/>
    <n v="4"/>
    <n v="2.15"/>
    <x v="0"/>
  </r>
  <r>
    <x v="0"/>
    <s v="北葛城郡王寺町"/>
    <x v="26"/>
    <x v="11"/>
    <n v="58"/>
    <n v="13.24"/>
    <n v="41"/>
    <n v="16.600000000000001"/>
    <n v="17"/>
    <n v="9.14"/>
    <x v="0"/>
  </r>
  <r>
    <x v="0"/>
    <s v="北葛城郡王寺町"/>
    <x v="26"/>
    <x v="12"/>
    <n v="33"/>
    <n v="7.53"/>
    <n v="19"/>
    <n v="7.69"/>
    <n v="11"/>
    <n v="5.91"/>
    <x v="2"/>
  </r>
  <r>
    <x v="0"/>
    <s v="北葛城郡王寺町"/>
    <x v="26"/>
    <x v="13"/>
    <n v="22"/>
    <n v="5.0199999999999996"/>
    <n v="15"/>
    <n v="6.07"/>
    <n v="6"/>
    <n v="3.23"/>
    <x v="0"/>
  </r>
  <r>
    <x v="0"/>
    <s v="北葛城郡王寺町"/>
    <x v="26"/>
    <x v="14"/>
    <n v="8"/>
    <n v="1.83"/>
    <n v="5"/>
    <n v="2.02"/>
    <n v="3"/>
    <n v="1.61"/>
    <x v="0"/>
  </r>
  <r>
    <x v="0"/>
    <s v="北葛城郡広陵町"/>
    <x v="27"/>
    <x v="0"/>
    <n v="0"/>
    <n v="0"/>
    <n v="0"/>
    <n v="0"/>
    <n v="0"/>
    <n v="0"/>
    <x v="0"/>
  </r>
  <r>
    <x v="0"/>
    <s v="北葛城郡広陵町"/>
    <x v="27"/>
    <x v="1"/>
    <n v="82"/>
    <n v="13.51"/>
    <n v="40"/>
    <n v="10.55"/>
    <n v="42"/>
    <n v="18.579999999999998"/>
    <x v="0"/>
  </r>
  <r>
    <x v="0"/>
    <s v="北葛城郡広陵町"/>
    <x v="27"/>
    <x v="2"/>
    <n v="161"/>
    <n v="26.52"/>
    <n v="117"/>
    <n v="30.87"/>
    <n v="44"/>
    <n v="19.47"/>
    <x v="0"/>
  </r>
  <r>
    <x v="0"/>
    <s v="北葛城郡広陵町"/>
    <x v="27"/>
    <x v="3"/>
    <n v="2"/>
    <n v="0.33"/>
    <n v="0"/>
    <n v="0"/>
    <n v="1"/>
    <n v="0.44"/>
    <x v="0"/>
  </r>
  <r>
    <x v="0"/>
    <s v="北葛城郡広陵町"/>
    <x v="27"/>
    <x v="4"/>
    <n v="3"/>
    <n v="0.49"/>
    <n v="0"/>
    <n v="0"/>
    <n v="3"/>
    <n v="1.33"/>
    <x v="0"/>
  </r>
  <r>
    <x v="0"/>
    <s v="北葛城郡広陵町"/>
    <x v="27"/>
    <x v="5"/>
    <n v="1"/>
    <n v="0.16"/>
    <n v="0"/>
    <n v="0"/>
    <n v="1"/>
    <n v="0.44"/>
    <x v="0"/>
  </r>
  <r>
    <x v="0"/>
    <s v="北葛城郡広陵町"/>
    <x v="27"/>
    <x v="6"/>
    <n v="125"/>
    <n v="20.59"/>
    <n v="71"/>
    <n v="18.73"/>
    <n v="54"/>
    <n v="23.89"/>
    <x v="0"/>
  </r>
  <r>
    <x v="0"/>
    <s v="北葛城郡広陵町"/>
    <x v="27"/>
    <x v="7"/>
    <n v="1"/>
    <n v="0.16"/>
    <n v="0"/>
    <n v="0"/>
    <n v="1"/>
    <n v="0.44"/>
    <x v="0"/>
  </r>
  <r>
    <x v="0"/>
    <s v="北葛城郡広陵町"/>
    <x v="27"/>
    <x v="8"/>
    <n v="44"/>
    <n v="7.25"/>
    <n v="11"/>
    <n v="2.9"/>
    <n v="33"/>
    <n v="14.6"/>
    <x v="0"/>
  </r>
  <r>
    <x v="0"/>
    <s v="北葛城郡広陵町"/>
    <x v="27"/>
    <x v="9"/>
    <n v="29"/>
    <n v="4.78"/>
    <n v="16"/>
    <n v="4.22"/>
    <n v="13"/>
    <n v="5.75"/>
    <x v="0"/>
  </r>
  <r>
    <x v="0"/>
    <s v="北葛城郡広陵町"/>
    <x v="27"/>
    <x v="10"/>
    <n v="36"/>
    <n v="5.93"/>
    <n v="28"/>
    <n v="7.39"/>
    <n v="8"/>
    <n v="3.54"/>
    <x v="0"/>
  </r>
  <r>
    <x v="0"/>
    <s v="北葛城郡広陵町"/>
    <x v="27"/>
    <x v="11"/>
    <n v="56"/>
    <n v="9.23"/>
    <n v="47"/>
    <n v="12.4"/>
    <n v="9"/>
    <n v="3.98"/>
    <x v="0"/>
  </r>
  <r>
    <x v="0"/>
    <s v="北葛城郡広陵町"/>
    <x v="27"/>
    <x v="12"/>
    <n v="22"/>
    <n v="3.62"/>
    <n v="18"/>
    <n v="4.75"/>
    <n v="3"/>
    <n v="1.33"/>
    <x v="0"/>
  </r>
  <r>
    <x v="0"/>
    <s v="北葛城郡広陵町"/>
    <x v="27"/>
    <x v="13"/>
    <n v="27"/>
    <n v="4.45"/>
    <n v="20"/>
    <n v="5.28"/>
    <n v="7"/>
    <n v="3.1"/>
    <x v="0"/>
  </r>
  <r>
    <x v="0"/>
    <s v="北葛城郡広陵町"/>
    <x v="27"/>
    <x v="14"/>
    <n v="18"/>
    <n v="2.97"/>
    <n v="11"/>
    <n v="2.9"/>
    <n v="7"/>
    <n v="3.1"/>
    <x v="0"/>
  </r>
  <r>
    <x v="0"/>
    <s v="北葛城郡河合町"/>
    <x v="28"/>
    <x v="0"/>
    <n v="0"/>
    <n v="0"/>
    <n v="0"/>
    <n v="0"/>
    <n v="0"/>
    <n v="0"/>
    <x v="0"/>
  </r>
  <r>
    <x v="0"/>
    <s v="北葛城郡河合町"/>
    <x v="28"/>
    <x v="1"/>
    <n v="17"/>
    <n v="7.62"/>
    <n v="7"/>
    <n v="5.88"/>
    <n v="10"/>
    <n v="10.199999999999999"/>
    <x v="0"/>
  </r>
  <r>
    <x v="0"/>
    <s v="北葛城郡河合町"/>
    <x v="28"/>
    <x v="2"/>
    <n v="37"/>
    <n v="16.59"/>
    <n v="22"/>
    <n v="18.489999999999998"/>
    <n v="15"/>
    <n v="15.31"/>
    <x v="0"/>
  </r>
  <r>
    <x v="0"/>
    <s v="北葛城郡河合町"/>
    <x v="28"/>
    <x v="3"/>
    <n v="1"/>
    <n v="0.45"/>
    <n v="0"/>
    <n v="0"/>
    <n v="0"/>
    <n v="0"/>
    <x v="0"/>
  </r>
  <r>
    <x v="0"/>
    <s v="北葛城郡河合町"/>
    <x v="28"/>
    <x v="4"/>
    <n v="3"/>
    <n v="1.35"/>
    <n v="0"/>
    <n v="0"/>
    <n v="3"/>
    <n v="3.06"/>
    <x v="0"/>
  </r>
  <r>
    <x v="0"/>
    <s v="北葛城郡河合町"/>
    <x v="28"/>
    <x v="5"/>
    <n v="0"/>
    <n v="0"/>
    <n v="0"/>
    <n v="0"/>
    <n v="0"/>
    <n v="0"/>
    <x v="0"/>
  </r>
  <r>
    <x v="0"/>
    <s v="北葛城郡河合町"/>
    <x v="28"/>
    <x v="6"/>
    <n v="44"/>
    <n v="19.73"/>
    <n v="22"/>
    <n v="18.489999999999998"/>
    <n v="22"/>
    <n v="22.45"/>
    <x v="0"/>
  </r>
  <r>
    <x v="0"/>
    <s v="北葛城郡河合町"/>
    <x v="28"/>
    <x v="7"/>
    <n v="0"/>
    <n v="0"/>
    <n v="0"/>
    <n v="0"/>
    <n v="0"/>
    <n v="0"/>
    <x v="0"/>
  </r>
  <r>
    <x v="0"/>
    <s v="北葛城郡河合町"/>
    <x v="28"/>
    <x v="8"/>
    <n v="23"/>
    <n v="10.31"/>
    <n v="2"/>
    <n v="1.68"/>
    <n v="21"/>
    <n v="21.43"/>
    <x v="0"/>
  </r>
  <r>
    <x v="0"/>
    <s v="北葛城郡河合町"/>
    <x v="28"/>
    <x v="9"/>
    <n v="8"/>
    <n v="3.59"/>
    <n v="2"/>
    <n v="1.68"/>
    <n v="6"/>
    <n v="6.12"/>
    <x v="0"/>
  </r>
  <r>
    <x v="0"/>
    <s v="北葛城郡河合町"/>
    <x v="28"/>
    <x v="10"/>
    <n v="19"/>
    <n v="8.52"/>
    <n v="15"/>
    <n v="12.61"/>
    <n v="4"/>
    <n v="4.08"/>
    <x v="0"/>
  </r>
  <r>
    <x v="0"/>
    <s v="北葛城郡河合町"/>
    <x v="28"/>
    <x v="11"/>
    <n v="33"/>
    <n v="14.8"/>
    <n v="29"/>
    <n v="24.37"/>
    <n v="4"/>
    <n v="4.08"/>
    <x v="0"/>
  </r>
  <r>
    <x v="0"/>
    <s v="北葛城郡河合町"/>
    <x v="28"/>
    <x v="12"/>
    <n v="14"/>
    <n v="6.28"/>
    <n v="8"/>
    <n v="6.72"/>
    <n v="4"/>
    <n v="4.08"/>
    <x v="0"/>
  </r>
  <r>
    <x v="0"/>
    <s v="北葛城郡河合町"/>
    <x v="28"/>
    <x v="13"/>
    <n v="17"/>
    <n v="7.62"/>
    <n v="11"/>
    <n v="9.24"/>
    <n v="4"/>
    <n v="4.08"/>
    <x v="0"/>
  </r>
  <r>
    <x v="0"/>
    <s v="北葛城郡河合町"/>
    <x v="28"/>
    <x v="14"/>
    <n v="7"/>
    <n v="3.14"/>
    <n v="1"/>
    <n v="0.84"/>
    <n v="5"/>
    <n v="5.0999999999999996"/>
    <x v="0"/>
  </r>
  <r>
    <x v="0"/>
    <s v="吉野郡吉野町"/>
    <x v="29"/>
    <x v="0"/>
    <n v="0"/>
    <n v="0"/>
    <n v="0"/>
    <n v="0"/>
    <n v="0"/>
    <n v="0"/>
    <x v="0"/>
  </r>
  <r>
    <x v="0"/>
    <s v="吉野郡吉野町"/>
    <x v="29"/>
    <x v="1"/>
    <n v="50"/>
    <n v="12.17"/>
    <n v="38"/>
    <n v="11.14"/>
    <n v="12"/>
    <n v="17.39"/>
    <x v="0"/>
  </r>
  <r>
    <x v="0"/>
    <s v="吉野郡吉野町"/>
    <x v="29"/>
    <x v="2"/>
    <n v="123"/>
    <n v="29.93"/>
    <n v="99"/>
    <n v="29.03"/>
    <n v="24"/>
    <n v="34.78"/>
    <x v="0"/>
  </r>
  <r>
    <x v="0"/>
    <s v="吉野郡吉野町"/>
    <x v="29"/>
    <x v="3"/>
    <n v="1"/>
    <n v="0.24"/>
    <n v="1"/>
    <n v="0.28999999999999998"/>
    <n v="0"/>
    <n v="0"/>
    <x v="0"/>
  </r>
  <r>
    <x v="0"/>
    <s v="吉野郡吉野町"/>
    <x v="29"/>
    <x v="4"/>
    <n v="1"/>
    <n v="0.24"/>
    <n v="1"/>
    <n v="0.28999999999999998"/>
    <n v="0"/>
    <n v="0"/>
    <x v="0"/>
  </r>
  <r>
    <x v="0"/>
    <s v="吉野郡吉野町"/>
    <x v="29"/>
    <x v="5"/>
    <n v="3"/>
    <n v="0.73"/>
    <n v="2"/>
    <n v="0.59"/>
    <n v="1"/>
    <n v="1.45"/>
    <x v="0"/>
  </r>
  <r>
    <x v="0"/>
    <s v="吉野郡吉野町"/>
    <x v="29"/>
    <x v="6"/>
    <n v="112"/>
    <n v="27.25"/>
    <n v="97"/>
    <n v="28.45"/>
    <n v="15"/>
    <n v="21.74"/>
    <x v="0"/>
  </r>
  <r>
    <x v="0"/>
    <s v="吉野郡吉野町"/>
    <x v="29"/>
    <x v="7"/>
    <n v="1"/>
    <n v="0.24"/>
    <n v="0"/>
    <n v="0"/>
    <n v="1"/>
    <n v="1.45"/>
    <x v="0"/>
  </r>
  <r>
    <x v="0"/>
    <s v="吉野郡吉野町"/>
    <x v="29"/>
    <x v="8"/>
    <n v="17"/>
    <n v="4.1399999999999997"/>
    <n v="14"/>
    <n v="4.1100000000000003"/>
    <n v="3"/>
    <n v="4.3499999999999996"/>
    <x v="0"/>
  </r>
  <r>
    <x v="0"/>
    <s v="吉野郡吉野町"/>
    <x v="29"/>
    <x v="9"/>
    <n v="13"/>
    <n v="3.16"/>
    <n v="8"/>
    <n v="2.35"/>
    <n v="5"/>
    <n v="7.25"/>
    <x v="0"/>
  </r>
  <r>
    <x v="0"/>
    <s v="吉野郡吉野町"/>
    <x v="29"/>
    <x v="10"/>
    <n v="44"/>
    <n v="10.71"/>
    <n v="42"/>
    <n v="12.32"/>
    <n v="2"/>
    <n v="2.9"/>
    <x v="0"/>
  </r>
  <r>
    <x v="0"/>
    <s v="吉野郡吉野町"/>
    <x v="29"/>
    <x v="11"/>
    <n v="25"/>
    <n v="6.08"/>
    <n v="23"/>
    <n v="6.74"/>
    <n v="1"/>
    <n v="1.45"/>
    <x v="0"/>
  </r>
  <r>
    <x v="0"/>
    <s v="吉野郡吉野町"/>
    <x v="29"/>
    <x v="12"/>
    <n v="3"/>
    <n v="0.73"/>
    <n v="1"/>
    <n v="0.28999999999999998"/>
    <n v="2"/>
    <n v="2.9"/>
    <x v="0"/>
  </r>
  <r>
    <x v="0"/>
    <s v="吉野郡吉野町"/>
    <x v="29"/>
    <x v="13"/>
    <n v="11"/>
    <n v="2.68"/>
    <n v="10"/>
    <n v="2.93"/>
    <n v="1"/>
    <n v="1.45"/>
    <x v="0"/>
  </r>
  <r>
    <x v="0"/>
    <s v="吉野郡吉野町"/>
    <x v="29"/>
    <x v="14"/>
    <n v="7"/>
    <n v="1.7"/>
    <n v="5"/>
    <n v="1.47"/>
    <n v="2"/>
    <n v="2.9"/>
    <x v="0"/>
  </r>
  <r>
    <x v="0"/>
    <s v="吉野郡大淀町"/>
    <x v="30"/>
    <x v="0"/>
    <n v="0"/>
    <n v="0"/>
    <n v="0"/>
    <n v="0"/>
    <n v="0"/>
    <n v="0"/>
    <x v="0"/>
  </r>
  <r>
    <x v="0"/>
    <s v="吉野郡大淀町"/>
    <x v="30"/>
    <x v="1"/>
    <n v="54"/>
    <n v="12.5"/>
    <n v="25"/>
    <n v="8.65"/>
    <n v="29"/>
    <n v="21.17"/>
    <x v="0"/>
  </r>
  <r>
    <x v="0"/>
    <s v="吉野郡大淀町"/>
    <x v="30"/>
    <x v="2"/>
    <n v="68"/>
    <n v="15.74"/>
    <n v="43"/>
    <n v="14.88"/>
    <n v="25"/>
    <n v="18.25"/>
    <x v="0"/>
  </r>
  <r>
    <x v="0"/>
    <s v="吉野郡大淀町"/>
    <x v="30"/>
    <x v="3"/>
    <n v="4"/>
    <n v="0.93"/>
    <n v="0"/>
    <n v="0"/>
    <n v="4"/>
    <n v="2.92"/>
    <x v="0"/>
  </r>
  <r>
    <x v="0"/>
    <s v="吉野郡大淀町"/>
    <x v="30"/>
    <x v="4"/>
    <n v="3"/>
    <n v="0.69"/>
    <n v="1"/>
    <n v="0.35"/>
    <n v="2"/>
    <n v="1.46"/>
    <x v="0"/>
  </r>
  <r>
    <x v="0"/>
    <s v="吉野郡大淀町"/>
    <x v="30"/>
    <x v="5"/>
    <n v="6"/>
    <n v="1.39"/>
    <n v="0"/>
    <n v="0"/>
    <n v="6"/>
    <n v="4.38"/>
    <x v="0"/>
  </r>
  <r>
    <x v="0"/>
    <s v="吉野郡大淀町"/>
    <x v="30"/>
    <x v="6"/>
    <n v="112"/>
    <n v="25.93"/>
    <n v="84"/>
    <n v="29.07"/>
    <n v="28"/>
    <n v="20.440000000000001"/>
    <x v="0"/>
  </r>
  <r>
    <x v="0"/>
    <s v="吉野郡大淀町"/>
    <x v="30"/>
    <x v="7"/>
    <n v="3"/>
    <n v="0.69"/>
    <n v="2"/>
    <n v="0.69"/>
    <n v="1"/>
    <n v="0.73"/>
    <x v="0"/>
  </r>
  <r>
    <x v="0"/>
    <s v="吉野郡大淀町"/>
    <x v="30"/>
    <x v="8"/>
    <n v="18"/>
    <n v="4.17"/>
    <n v="8"/>
    <n v="2.77"/>
    <n v="10"/>
    <n v="7.3"/>
    <x v="0"/>
  </r>
  <r>
    <x v="0"/>
    <s v="吉野郡大淀町"/>
    <x v="30"/>
    <x v="9"/>
    <n v="12"/>
    <n v="2.78"/>
    <n v="11"/>
    <n v="3.81"/>
    <n v="1"/>
    <n v="0.73"/>
    <x v="0"/>
  </r>
  <r>
    <x v="0"/>
    <s v="吉野郡大淀町"/>
    <x v="30"/>
    <x v="10"/>
    <n v="35"/>
    <n v="8.1"/>
    <n v="32"/>
    <n v="11.07"/>
    <n v="3"/>
    <n v="2.19"/>
    <x v="0"/>
  </r>
  <r>
    <x v="0"/>
    <s v="吉野郡大淀町"/>
    <x v="30"/>
    <x v="11"/>
    <n v="59"/>
    <n v="13.66"/>
    <n v="50"/>
    <n v="17.3"/>
    <n v="8"/>
    <n v="5.84"/>
    <x v="0"/>
  </r>
  <r>
    <x v="0"/>
    <s v="吉野郡大淀町"/>
    <x v="30"/>
    <x v="12"/>
    <n v="11"/>
    <n v="2.5499999999999998"/>
    <n v="8"/>
    <n v="2.77"/>
    <n v="1"/>
    <n v="0.73"/>
    <x v="0"/>
  </r>
  <r>
    <x v="0"/>
    <s v="吉野郡大淀町"/>
    <x v="30"/>
    <x v="13"/>
    <n v="18"/>
    <n v="4.17"/>
    <n v="10"/>
    <n v="3.46"/>
    <n v="5"/>
    <n v="3.65"/>
    <x v="0"/>
  </r>
  <r>
    <x v="0"/>
    <s v="吉野郡大淀町"/>
    <x v="30"/>
    <x v="14"/>
    <n v="29"/>
    <n v="6.71"/>
    <n v="15"/>
    <n v="5.19"/>
    <n v="14"/>
    <n v="10.220000000000001"/>
    <x v="0"/>
  </r>
  <r>
    <x v="0"/>
    <s v="吉野郡下市町"/>
    <x v="31"/>
    <x v="0"/>
    <n v="0"/>
    <n v="0"/>
    <n v="0"/>
    <n v="0"/>
    <n v="0"/>
    <n v="0"/>
    <x v="0"/>
  </r>
  <r>
    <x v="0"/>
    <s v="吉野郡下市町"/>
    <x v="31"/>
    <x v="1"/>
    <n v="33"/>
    <n v="18.54"/>
    <n v="21"/>
    <n v="15.79"/>
    <n v="12"/>
    <n v="27.91"/>
    <x v="0"/>
  </r>
  <r>
    <x v="0"/>
    <s v="吉野郡下市町"/>
    <x v="31"/>
    <x v="2"/>
    <n v="43"/>
    <n v="24.16"/>
    <n v="35"/>
    <n v="26.32"/>
    <n v="8"/>
    <n v="18.600000000000001"/>
    <x v="0"/>
  </r>
  <r>
    <x v="0"/>
    <s v="吉野郡下市町"/>
    <x v="31"/>
    <x v="3"/>
    <n v="0"/>
    <n v="0"/>
    <n v="0"/>
    <n v="0"/>
    <n v="0"/>
    <n v="0"/>
    <x v="0"/>
  </r>
  <r>
    <x v="0"/>
    <s v="吉野郡下市町"/>
    <x v="31"/>
    <x v="4"/>
    <n v="1"/>
    <n v="0.56000000000000005"/>
    <n v="0"/>
    <n v="0"/>
    <n v="1"/>
    <n v="2.33"/>
    <x v="0"/>
  </r>
  <r>
    <x v="0"/>
    <s v="吉野郡下市町"/>
    <x v="31"/>
    <x v="5"/>
    <n v="4"/>
    <n v="2.25"/>
    <n v="0"/>
    <n v="0"/>
    <n v="4"/>
    <n v="9.3000000000000007"/>
    <x v="0"/>
  </r>
  <r>
    <x v="0"/>
    <s v="吉野郡下市町"/>
    <x v="31"/>
    <x v="6"/>
    <n v="54"/>
    <n v="30.34"/>
    <n v="48"/>
    <n v="36.090000000000003"/>
    <n v="6"/>
    <n v="13.95"/>
    <x v="0"/>
  </r>
  <r>
    <x v="0"/>
    <s v="吉野郡下市町"/>
    <x v="31"/>
    <x v="7"/>
    <n v="0"/>
    <n v="0"/>
    <n v="0"/>
    <n v="0"/>
    <n v="0"/>
    <n v="0"/>
    <x v="0"/>
  </r>
  <r>
    <x v="0"/>
    <s v="吉野郡下市町"/>
    <x v="31"/>
    <x v="8"/>
    <n v="5"/>
    <n v="2.81"/>
    <n v="2"/>
    <n v="1.5"/>
    <n v="3"/>
    <n v="6.98"/>
    <x v="0"/>
  </r>
  <r>
    <x v="0"/>
    <s v="吉野郡下市町"/>
    <x v="31"/>
    <x v="9"/>
    <n v="7"/>
    <n v="3.93"/>
    <n v="3"/>
    <n v="2.2599999999999998"/>
    <n v="4"/>
    <n v="9.3000000000000007"/>
    <x v="0"/>
  </r>
  <r>
    <x v="0"/>
    <s v="吉野郡下市町"/>
    <x v="31"/>
    <x v="10"/>
    <n v="3"/>
    <n v="1.69"/>
    <n v="3"/>
    <n v="2.2599999999999998"/>
    <n v="0"/>
    <n v="0"/>
    <x v="0"/>
  </r>
  <r>
    <x v="0"/>
    <s v="吉野郡下市町"/>
    <x v="31"/>
    <x v="11"/>
    <n v="11"/>
    <n v="6.18"/>
    <n v="11"/>
    <n v="8.27"/>
    <n v="0"/>
    <n v="0"/>
    <x v="0"/>
  </r>
  <r>
    <x v="0"/>
    <s v="吉野郡下市町"/>
    <x v="31"/>
    <x v="12"/>
    <n v="2"/>
    <n v="1.1200000000000001"/>
    <n v="1"/>
    <n v="0.75"/>
    <n v="0"/>
    <n v="0"/>
    <x v="0"/>
  </r>
  <r>
    <x v="0"/>
    <s v="吉野郡下市町"/>
    <x v="31"/>
    <x v="13"/>
    <n v="3"/>
    <n v="1.69"/>
    <n v="2"/>
    <n v="1.5"/>
    <n v="1"/>
    <n v="2.33"/>
    <x v="0"/>
  </r>
  <r>
    <x v="0"/>
    <s v="吉野郡下市町"/>
    <x v="31"/>
    <x v="14"/>
    <n v="12"/>
    <n v="6.74"/>
    <n v="7"/>
    <n v="5.26"/>
    <n v="4"/>
    <n v="9.3000000000000007"/>
    <x v="0"/>
  </r>
  <r>
    <x v="0"/>
    <s v="吉野郡黒滝村"/>
    <x v="32"/>
    <x v="0"/>
    <n v="0"/>
    <n v="0"/>
    <n v="0"/>
    <n v="0"/>
    <n v="0"/>
    <n v="0"/>
    <x v="0"/>
  </r>
  <r>
    <x v="0"/>
    <s v="吉野郡黒滝村"/>
    <x v="32"/>
    <x v="1"/>
    <n v="4"/>
    <n v="11.76"/>
    <n v="3"/>
    <n v="10.34"/>
    <n v="1"/>
    <n v="25"/>
    <x v="0"/>
  </r>
  <r>
    <x v="0"/>
    <s v="吉野郡黒滝村"/>
    <x v="32"/>
    <x v="2"/>
    <n v="15"/>
    <n v="44.12"/>
    <n v="12"/>
    <n v="41.38"/>
    <n v="3"/>
    <n v="75"/>
    <x v="0"/>
  </r>
  <r>
    <x v="0"/>
    <s v="吉野郡黒滝村"/>
    <x v="32"/>
    <x v="3"/>
    <n v="0"/>
    <n v="0"/>
    <n v="0"/>
    <n v="0"/>
    <n v="0"/>
    <n v="0"/>
    <x v="0"/>
  </r>
  <r>
    <x v="0"/>
    <s v="吉野郡黒滝村"/>
    <x v="32"/>
    <x v="4"/>
    <n v="0"/>
    <n v="0"/>
    <n v="0"/>
    <n v="0"/>
    <n v="0"/>
    <n v="0"/>
    <x v="0"/>
  </r>
  <r>
    <x v="0"/>
    <s v="吉野郡黒滝村"/>
    <x v="32"/>
    <x v="5"/>
    <n v="1"/>
    <n v="2.94"/>
    <n v="1"/>
    <n v="3.45"/>
    <n v="0"/>
    <n v="0"/>
    <x v="0"/>
  </r>
  <r>
    <x v="0"/>
    <s v="吉野郡黒滝村"/>
    <x v="32"/>
    <x v="6"/>
    <n v="10"/>
    <n v="29.41"/>
    <n v="10"/>
    <n v="34.479999999999997"/>
    <n v="0"/>
    <n v="0"/>
    <x v="0"/>
  </r>
  <r>
    <x v="0"/>
    <s v="吉野郡黒滝村"/>
    <x v="32"/>
    <x v="7"/>
    <n v="0"/>
    <n v="0"/>
    <n v="0"/>
    <n v="0"/>
    <n v="0"/>
    <n v="0"/>
    <x v="0"/>
  </r>
  <r>
    <x v="0"/>
    <s v="吉野郡黒滝村"/>
    <x v="32"/>
    <x v="8"/>
    <n v="0"/>
    <n v="0"/>
    <n v="0"/>
    <n v="0"/>
    <n v="0"/>
    <n v="0"/>
    <x v="0"/>
  </r>
  <r>
    <x v="0"/>
    <s v="吉野郡黒滝村"/>
    <x v="32"/>
    <x v="9"/>
    <n v="0"/>
    <n v="0"/>
    <n v="0"/>
    <n v="0"/>
    <n v="0"/>
    <n v="0"/>
    <x v="0"/>
  </r>
  <r>
    <x v="0"/>
    <s v="吉野郡黒滝村"/>
    <x v="32"/>
    <x v="10"/>
    <n v="3"/>
    <n v="8.82"/>
    <n v="2"/>
    <n v="6.9"/>
    <n v="0"/>
    <n v="0"/>
    <x v="0"/>
  </r>
  <r>
    <x v="0"/>
    <s v="吉野郡黒滝村"/>
    <x v="32"/>
    <x v="11"/>
    <n v="0"/>
    <n v="0"/>
    <n v="0"/>
    <n v="0"/>
    <n v="0"/>
    <n v="0"/>
    <x v="0"/>
  </r>
  <r>
    <x v="0"/>
    <s v="吉野郡黒滝村"/>
    <x v="32"/>
    <x v="12"/>
    <n v="0"/>
    <n v="0"/>
    <n v="0"/>
    <n v="0"/>
    <n v="0"/>
    <n v="0"/>
    <x v="0"/>
  </r>
  <r>
    <x v="0"/>
    <s v="吉野郡黒滝村"/>
    <x v="32"/>
    <x v="13"/>
    <n v="1"/>
    <n v="2.94"/>
    <n v="1"/>
    <n v="3.45"/>
    <n v="0"/>
    <n v="0"/>
    <x v="0"/>
  </r>
  <r>
    <x v="0"/>
    <s v="吉野郡黒滝村"/>
    <x v="32"/>
    <x v="14"/>
    <n v="0"/>
    <n v="0"/>
    <n v="0"/>
    <n v="0"/>
    <n v="0"/>
    <n v="0"/>
    <x v="0"/>
  </r>
  <r>
    <x v="0"/>
    <s v="吉野郡天川村"/>
    <x v="33"/>
    <x v="0"/>
    <n v="0"/>
    <n v="0"/>
    <n v="0"/>
    <n v="0"/>
    <n v="0"/>
    <n v="0"/>
    <x v="0"/>
  </r>
  <r>
    <x v="0"/>
    <s v="吉野郡天川村"/>
    <x v="33"/>
    <x v="1"/>
    <n v="23"/>
    <n v="14.38"/>
    <n v="11"/>
    <n v="8.4600000000000009"/>
    <n v="12"/>
    <n v="52.17"/>
    <x v="0"/>
  </r>
  <r>
    <x v="0"/>
    <s v="吉野郡天川村"/>
    <x v="33"/>
    <x v="2"/>
    <n v="5"/>
    <n v="3.13"/>
    <n v="2"/>
    <n v="1.54"/>
    <n v="3"/>
    <n v="13.04"/>
    <x v="0"/>
  </r>
  <r>
    <x v="0"/>
    <s v="吉野郡天川村"/>
    <x v="33"/>
    <x v="3"/>
    <n v="0"/>
    <n v="0"/>
    <n v="0"/>
    <n v="0"/>
    <n v="0"/>
    <n v="0"/>
    <x v="0"/>
  </r>
  <r>
    <x v="0"/>
    <s v="吉野郡天川村"/>
    <x v="33"/>
    <x v="4"/>
    <n v="0"/>
    <n v="0"/>
    <n v="0"/>
    <n v="0"/>
    <n v="0"/>
    <n v="0"/>
    <x v="0"/>
  </r>
  <r>
    <x v="0"/>
    <s v="吉野郡天川村"/>
    <x v="33"/>
    <x v="5"/>
    <n v="4"/>
    <n v="2.5"/>
    <n v="1"/>
    <n v="0.77"/>
    <n v="2"/>
    <n v="8.6999999999999993"/>
    <x v="0"/>
  </r>
  <r>
    <x v="0"/>
    <s v="吉野郡天川村"/>
    <x v="33"/>
    <x v="6"/>
    <n v="56"/>
    <n v="35"/>
    <n v="52"/>
    <n v="40"/>
    <n v="3"/>
    <n v="13.04"/>
    <x v="2"/>
  </r>
  <r>
    <x v="0"/>
    <s v="吉野郡天川村"/>
    <x v="33"/>
    <x v="7"/>
    <n v="0"/>
    <n v="0"/>
    <n v="0"/>
    <n v="0"/>
    <n v="0"/>
    <n v="0"/>
    <x v="0"/>
  </r>
  <r>
    <x v="0"/>
    <s v="吉野郡天川村"/>
    <x v="33"/>
    <x v="8"/>
    <n v="2"/>
    <n v="1.25"/>
    <n v="2"/>
    <n v="1.54"/>
    <n v="0"/>
    <n v="0"/>
    <x v="0"/>
  </r>
  <r>
    <x v="0"/>
    <s v="吉野郡天川村"/>
    <x v="33"/>
    <x v="9"/>
    <n v="1"/>
    <n v="0.63"/>
    <n v="1"/>
    <n v="0.77"/>
    <n v="0"/>
    <n v="0"/>
    <x v="0"/>
  </r>
  <r>
    <x v="0"/>
    <s v="吉野郡天川村"/>
    <x v="33"/>
    <x v="10"/>
    <n v="46"/>
    <n v="28.75"/>
    <n v="46"/>
    <n v="35.380000000000003"/>
    <n v="0"/>
    <n v="0"/>
    <x v="0"/>
  </r>
  <r>
    <x v="0"/>
    <s v="吉野郡天川村"/>
    <x v="33"/>
    <x v="11"/>
    <n v="13"/>
    <n v="8.1300000000000008"/>
    <n v="11"/>
    <n v="8.4600000000000009"/>
    <n v="2"/>
    <n v="8.6999999999999993"/>
    <x v="0"/>
  </r>
  <r>
    <x v="0"/>
    <s v="吉野郡天川村"/>
    <x v="33"/>
    <x v="12"/>
    <n v="4"/>
    <n v="2.5"/>
    <n v="0"/>
    <n v="0"/>
    <n v="0"/>
    <n v="0"/>
    <x v="0"/>
  </r>
  <r>
    <x v="0"/>
    <s v="吉野郡天川村"/>
    <x v="33"/>
    <x v="13"/>
    <n v="3"/>
    <n v="1.88"/>
    <n v="2"/>
    <n v="1.54"/>
    <n v="1"/>
    <n v="4.3499999999999996"/>
    <x v="0"/>
  </r>
  <r>
    <x v="0"/>
    <s v="吉野郡天川村"/>
    <x v="33"/>
    <x v="14"/>
    <n v="3"/>
    <n v="1.88"/>
    <n v="2"/>
    <n v="1.54"/>
    <n v="0"/>
    <n v="0"/>
    <x v="0"/>
  </r>
  <r>
    <x v="0"/>
    <s v="吉野郡野迫川村"/>
    <x v="34"/>
    <x v="0"/>
    <n v="0"/>
    <n v="0"/>
    <n v="0"/>
    <n v="0"/>
    <n v="0"/>
    <n v="0"/>
    <x v="0"/>
  </r>
  <r>
    <x v="0"/>
    <s v="吉野郡野迫川村"/>
    <x v="34"/>
    <x v="1"/>
    <n v="9"/>
    <n v="33.33"/>
    <n v="0"/>
    <n v="0"/>
    <n v="9"/>
    <n v="60"/>
    <x v="0"/>
  </r>
  <r>
    <x v="0"/>
    <s v="吉野郡野迫川村"/>
    <x v="34"/>
    <x v="2"/>
    <n v="3"/>
    <n v="11.11"/>
    <n v="3"/>
    <n v="27.27"/>
    <n v="0"/>
    <n v="0"/>
    <x v="0"/>
  </r>
  <r>
    <x v="0"/>
    <s v="吉野郡野迫川村"/>
    <x v="34"/>
    <x v="3"/>
    <n v="0"/>
    <n v="0"/>
    <n v="0"/>
    <n v="0"/>
    <n v="0"/>
    <n v="0"/>
    <x v="0"/>
  </r>
  <r>
    <x v="0"/>
    <s v="吉野郡野迫川村"/>
    <x v="34"/>
    <x v="4"/>
    <n v="0"/>
    <n v="0"/>
    <n v="0"/>
    <n v="0"/>
    <n v="0"/>
    <n v="0"/>
    <x v="0"/>
  </r>
  <r>
    <x v="0"/>
    <s v="吉野郡野迫川村"/>
    <x v="34"/>
    <x v="5"/>
    <n v="0"/>
    <n v="0"/>
    <n v="0"/>
    <n v="0"/>
    <n v="0"/>
    <n v="0"/>
    <x v="0"/>
  </r>
  <r>
    <x v="0"/>
    <s v="吉野郡野迫川村"/>
    <x v="34"/>
    <x v="6"/>
    <n v="5"/>
    <n v="18.52"/>
    <n v="5"/>
    <n v="45.45"/>
    <n v="0"/>
    <n v="0"/>
    <x v="0"/>
  </r>
  <r>
    <x v="0"/>
    <s v="吉野郡野迫川村"/>
    <x v="34"/>
    <x v="7"/>
    <n v="0"/>
    <n v="0"/>
    <n v="0"/>
    <n v="0"/>
    <n v="0"/>
    <n v="0"/>
    <x v="0"/>
  </r>
  <r>
    <x v="0"/>
    <s v="吉野郡野迫川村"/>
    <x v="34"/>
    <x v="8"/>
    <n v="1"/>
    <n v="3.7"/>
    <n v="0"/>
    <n v="0"/>
    <n v="1"/>
    <n v="6.67"/>
    <x v="0"/>
  </r>
  <r>
    <x v="0"/>
    <s v="吉野郡野迫川村"/>
    <x v="34"/>
    <x v="9"/>
    <n v="0"/>
    <n v="0"/>
    <n v="0"/>
    <n v="0"/>
    <n v="0"/>
    <n v="0"/>
    <x v="0"/>
  </r>
  <r>
    <x v="0"/>
    <s v="吉野郡野迫川村"/>
    <x v="34"/>
    <x v="10"/>
    <n v="5"/>
    <n v="18.52"/>
    <n v="3"/>
    <n v="27.27"/>
    <n v="2"/>
    <n v="13.33"/>
    <x v="0"/>
  </r>
  <r>
    <x v="0"/>
    <s v="吉野郡野迫川村"/>
    <x v="34"/>
    <x v="11"/>
    <n v="1"/>
    <n v="3.7"/>
    <n v="0"/>
    <n v="0"/>
    <n v="1"/>
    <n v="6.67"/>
    <x v="0"/>
  </r>
  <r>
    <x v="0"/>
    <s v="吉野郡野迫川村"/>
    <x v="34"/>
    <x v="12"/>
    <n v="0"/>
    <n v="0"/>
    <n v="0"/>
    <n v="0"/>
    <n v="0"/>
    <n v="0"/>
    <x v="0"/>
  </r>
  <r>
    <x v="0"/>
    <s v="吉野郡野迫川村"/>
    <x v="34"/>
    <x v="13"/>
    <n v="3"/>
    <n v="11.11"/>
    <n v="0"/>
    <n v="0"/>
    <n v="2"/>
    <n v="13.33"/>
    <x v="0"/>
  </r>
  <r>
    <x v="0"/>
    <s v="吉野郡野迫川村"/>
    <x v="34"/>
    <x v="14"/>
    <n v="0"/>
    <n v="0"/>
    <n v="0"/>
    <n v="0"/>
    <n v="0"/>
    <n v="0"/>
    <x v="0"/>
  </r>
  <r>
    <x v="0"/>
    <s v="吉野郡十津川村"/>
    <x v="35"/>
    <x v="0"/>
    <n v="0"/>
    <n v="0"/>
    <n v="0"/>
    <n v="0"/>
    <n v="0"/>
    <n v="0"/>
    <x v="0"/>
  </r>
  <r>
    <x v="0"/>
    <s v="吉野郡十津川村"/>
    <x v="35"/>
    <x v="1"/>
    <n v="39"/>
    <n v="22.41"/>
    <n v="22"/>
    <n v="18.97"/>
    <n v="17"/>
    <n v="38.64"/>
    <x v="0"/>
  </r>
  <r>
    <x v="0"/>
    <s v="吉野郡十津川村"/>
    <x v="35"/>
    <x v="2"/>
    <n v="16"/>
    <n v="9.1999999999999993"/>
    <n v="9"/>
    <n v="7.76"/>
    <n v="4"/>
    <n v="9.09"/>
    <x v="9"/>
  </r>
  <r>
    <x v="0"/>
    <s v="吉野郡十津川村"/>
    <x v="35"/>
    <x v="3"/>
    <n v="0"/>
    <n v="0"/>
    <n v="0"/>
    <n v="0"/>
    <n v="0"/>
    <n v="0"/>
    <x v="0"/>
  </r>
  <r>
    <x v="0"/>
    <s v="吉野郡十津川村"/>
    <x v="35"/>
    <x v="4"/>
    <n v="2"/>
    <n v="1.1499999999999999"/>
    <n v="1"/>
    <n v="0.86"/>
    <n v="1"/>
    <n v="2.27"/>
    <x v="0"/>
  </r>
  <r>
    <x v="0"/>
    <s v="吉野郡十津川村"/>
    <x v="35"/>
    <x v="5"/>
    <n v="2"/>
    <n v="1.1499999999999999"/>
    <n v="1"/>
    <n v="0.86"/>
    <n v="1"/>
    <n v="2.27"/>
    <x v="0"/>
  </r>
  <r>
    <x v="0"/>
    <s v="吉野郡十津川村"/>
    <x v="35"/>
    <x v="6"/>
    <n v="36"/>
    <n v="20.69"/>
    <n v="29"/>
    <n v="25"/>
    <n v="6"/>
    <n v="13.64"/>
    <x v="2"/>
  </r>
  <r>
    <x v="0"/>
    <s v="吉野郡十津川村"/>
    <x v="35"/>
    <x v="7"/>
    <n v="1"/>
    <n v="0.56999999999999995"/>
    <n v="0"/>
    <n v="0"/>
    <n v="1"/>
    <n v="2.27"/>
    <x v="0"/>
  </r>
  <r>
    <x v="0"/>
    <s v="吉野郡十津川村"/>
    <x v="35"/>
    <x v="8"/>
    <n v="2"/>
    <n v="1.1499999999999999"/>
    <n v="1"/>
    <n v="0.86"/>
    <n v="1"/>
    <n v="2.27"/>
    <x v="0"/>
  </r>
  <r>
    <x v="0"/>
    <s v="吉野郡十津川村"/>
    <x v="35"/>
    <x v="9"/>
    <n v="5"/>
    <n v="2.87"/>
    <n v="2"/>
    <n v="1.72"/>
    <n v="2"/>
    <n v="4.55"/>
    <x v="0"/>
  </r>
  <r>
    <x v="0"/>
    <s v="吉野郡十津川村"/>
    <x v="35"/>
    <x v="10"/>
    <n v="36"/>
    <n v="20.69"/>
    <n v="31"/>
    <n v="26.72"/>
    <n v="5"/>
    <n v="11.36"/>
    <x v="0"/>
  </r>
  <r>
    <x v="0"/>
    <s v="吉野郡十津川村"/>
    <x v="35"/>
    <x v="11"/>
    <n v="17"/>
    <n v="9.77"/>
    <n v="12"/>
    <n v="10.34"/>
    <n v="1"/>
    <n v="2.27"/>
    <x v="2"/>
  </r>
  <r>
    <x v="0"/>
    <s v="吉野郡十津川村"/>
    <x v="35"/>
    <x v="12"/>
    <n v="1"/>
    <n v="0.56999999999999995"/>
    <n v="0"/>
    <n v="0"/>
    <n v="0"/>
    <n v="0"/>
    <x v="0"/>
  </r>
  <r>
    <x v="0"/>
    <s v="吉野郡十津川村"/>
    <x v="35"/>
    <x v="13"/>
    <n v="4"/>
    <n v="2.2999999999999998"/>
    <n v="2"/>
    <n v="1.72"/>
    <n v="2"/>
    <n v="4.55"/>
    <x v="0"/>
  </r>
  <r>
    <x v="0"/>
    <s v="吉野郡十津川村"/>
    <x v="35"/>
    <x v="14"/>
    <n v="13"/>
    <n v="7.47"/>
    <n v="6"/>
    <n v="5.17"/>
    <n v="3"/>
    <n v="6.82"/>
    <x v="5"/>
  </r>
  <r>
    <x v="0"/>
    <s v="吉野郡下北山村"/>
    <x v="36"/>
    <x v="0"/>
    <n v="0"/>
    <n v="0"/>
    <n v="0"/>
    <n v="0"/>
    <n v="0"/>
    <n v="0"/>
    <x v="0"/>
  </r>
  <r>
    <x v="0"/>
    <s v="吉野郡下北山村"/>
    <x v="36"/>
    <x v="1"/>
    <n v="10"/>
    <n v="18.18"/>
    <n v="1"/>
    <n v="3.57"/>
    <n v="9"/>
    <n v="40.909999999999997"/>
    <x v="0"/>
  </r>
  <r>
    <x v="0"/>
    <s v="吉野郡下北山村"/>
    <x v="36"/>
    <x v="2"/>
    <n v="7"/>
    <n v="12.73"/>
    <n v="2"/>
    <n v="7.14"/>
    <n v="5"/>
    <n v="22.73"/>
    <x v="0"/>
  </r>
  <r>
    <x v="0"/>
    <s v="吉野郡下北山村"/>
    <x v="36"/>
    <x v="3"/>
    <n v="0"/>
    <n v="0"/>
    <n v="0"/>
    <n v="0"/>
    <n v="0"/>
    <n v="0"/>
    <x v="0"/>
  </r>
  <r>
    <x v="0"/>
    <s v="吉野郡下北山村"/>
    <x v="36"/>
    <x v="4"/>
    <n v="0"/>
    <n v="0"/>
    <n v="0"/>
    <n v="0"/>
    <n v="0"/>
    <n v="0"/>
    <x v="0"/>
  </r>
  <r>
    <x v="0"/>
    <s v="吉野郡下北山村"/>
    <x v="36"/>
    <x v="5"/>
    <n v="0"/>
    <n v="0"/>
    <n v="0"/>
    <n v="0"/>
    <n v="0"/>
    <n v="0"/>
    <x v="0"/>
  </r>
  <r>
    <x v="0"/>
    <s v="吉野郡下北山村"/>
    <x v="36"/>
    <x v="6"/>
    <n v="8"/>
    <n v="14.55"/>
    <n v="6"/>
    <n v="21.43"/>
    <n v="2"/>
    <n v="9.09"/>
    <x v="0"/>
  </r>
  <r>
    <x v="0"/>
    <s v="吉野郡下北山村"/>
    <x v="36"/>
    <x v="7"/>
    <n v="0"/>
    <n v="0"/>
    <n v="0"/>
    <n v="0"/>
    <n v="0"/>
    <n v="0"/>
    <x v="0"/>
  </r>
  <r>
    <x v="0"/>
    <s v="吉野郡下北山村"/>
    <x v="36"/>
    <x v="8"/>
    <n v="5"/>
    <n v="9.09"/>
    <n v="3"/>
    <n v="10.71"/>
    <n v="2"/>
    <n v="9.09"/>
    <x v="0"/>
  </r>
  <r>
    <x v="0"/>
    <s v="吉野郡下北山村"/>
    <x v="36"/>
    <x v="9"/>
    <n v="1"/>
    <n v="1.82"/>
    <n v="1"/>
    <n v="3.57"/>
    <n v="0"/>
    <n v="0"/>
    <x v="0"/>
  </r>
  <r>
    <x v="0"/>
    <s v="吉野郡下北山村"/>
    <x v="36"/>
    <x v="10"/>
    <n v="11"/>
    <n v="20"/>
    <n v="10"/>
    <n v="35.71"/>
    <n v="1"/>
    <n v="4.55"/>
    <x v="0"/>
  </r>
  <r>
    <x v="0"/>
    <s v="吉野郡下北山村"/>
    <x v="36"/>
    <x v="11"/>
    <n v="4"/>
    <n v="7.27"/>
    <n v="4"/>
    <n v="14.29"/>
    <n v="0"/>
    <n v="0"/>
    <x v="0"/>
  </r>
  <r>
    <x v="0"/>
    <s v="吉野郡下北山村"/>
    <x v="36"/>
    <x v="12"/>
    <n v="0"/>
    <n v="0"/>
    <n v="0"/>
    <n v="0"/>
    <n v="0"/>
    <n v="0"/>
    <x v="0"/>
  </r>
  <r>
    <x v="0"/>
    <s v="吉野郡下北山村"/>
    <x v="36"/>
    <x v="13"/>
    <n v="4"/>
    <n v="7.27"/>
    <n v="0"/>
    <n v="0"/>
    <n v="2"/>
    <n v="9.09"/>
    <x v="0"/>
  </r>
  <r>
    <x v="0"/>
    <s v="吉野郡下北山村"/>
    <x v="36"/>
    <x v="14"/>
    <n v="5"/>
    <n v="9.09"/>
    <n v="1"/>
    <n v="3.57"/>
    <n v="1"/>
    <n v="4.55"/>
    <x v="0"/>
  </r>
  <r>
    <x v="0"/>
    <s v="吉野郡上北山村"/>
    <x v="37"/>
    <x v="0"/>
    <n v="0"/>
    <n v="0"/>
    <n v="0"/>
    <n v="0"/>
    <n v="0"/>
    <n v="0"/>
    <x v="0"/>
  </r>
  <r>
    <x v="0"/>
    <s v="吉野郡上北山村"/>
    <x v="37"/>
    <x v="1"/>
    <n v="11"/>
    <n v="22.92"/>
    <n v="0"/>
    <n v="0"/>
    <n v="11"/>
    <n v="45.83"/>
    <x v="0"/>
  </r>
  <r>
    <x v="0"/>
    <s v="吉野郡上北山村"/>
    <x v="37"/>
    <x v="2"/>
    <n v="10"/>
    <n v="20.83"/>
    <n v="5"/>
    <n v="25"/>
    <n v="5"/>
    <n v="20.83"/>
    <x v="0"/>
  </r>
  <r>
    <x v="0"/>
    <s v="吉野郡上北山村"/>
    <x v="37"/>
    <x v="3"/>
    <n v="0"/>
    <n v="0"/>
    <n v="0"/>
    <n v="0"/>
    <n v="0"/>
    <n v="0"/>
    <x v="0"/>
  </r>
  <r>
    <x v="0"/>
    <s v="吉野郡上北山村"/>
    <x v="37"/>
    <x v="4"/>
    <n v="0"/>
    <n v="0"/>
    <n v="0"/>
    <n v="0"/>
    <n v="0"/>
    <n v="0"/>
    <x v="0"/>
  </r>
  <r>
    <x v="0"/>
    <s v="吉野郡上北山村"/>
    <x v="37"/>
    <x v="5"/>
    <n v="0"/>
    <n v="0"/>
    <n v="0"/>
    <n v="0"/>
    <n v="0"/>
    <n v="0"/>
    <x v="0"/>
  </r>
  <r>
    <x v="0"/>
    <s v="吉野郡上北山村"/>
    <x v="37"/>
    <x v="6"/>
    <n v="13"/>
    <n v="27.08"/>
    <n v="7"/>
    <n v="35"/>
    <n v="6"/>
    <n v="25"/>
    <x v="0"/>
  </r>
  <r>
    <x v="0"/>
    <s v="吉野郡上北山村"/>
    <x v="37"/>
    <x v="7"/>
    <n v="0"/>
    <n v="0"/>
    <n v="0"/>
    <n v="0"/>
    <n v="0"/>
    <n v="0"/>
    <x v="0"/>
  </r>
  <r>
    <x v="0"/>
    <s v="吉野郡上北山村"/>
    <x v="37"/>
    <x v="8"/>
    <n v="2"/>
    <n v="4.17"/>
    <n v="2"/>
    <n v="10"/>
    <n v="0"/>
    <n v="0"/>
    <x v="0"/>
  </r>
  <r>
    <x v="0"/>
    <s v="吉野郡上北山村"/>
    <x v="37"/>
    <x v="9"/>
    <n v="0"/>
    <n v="0"/>
    <n v="0"/>
    <n v="0"/>
    <n v="0"/>
    <n v="0"/>
    <x v="0"/>
  </r>
  <r>
    <x v="0"/>
    <s v="吉野郡上北山村"/>
    <x v="37"/>
    <x v="10"/>
    <n v="6"/>
    <n v="12.5"/>
    <n v="4"/>
    <n v="20"/>
    <n v="1"/>
    <n v="4.17"/>
    <x v="0"/>
  </r>
  <r>
    <x v="0"/>
    <s v="吉野郡上北山村"/>
    <x v="37"/>
    <x v="11"/>
    <n v="5"/>
    <n v="10.42"/>
    <n v="2"/>
    <n v="10"/>
    <n v="1"/>
    <n v="4.17"/>
    <x v="0"/>
  </r>
  <r>
    <x v="0"/>
    <s v="吉野郡上北山村"/>
    <x v="37"/>
    <x v="12"/>
    <n v="0"/>
    <n v="0"/>
    <n v="0"/>
    <n v="0"/>
    <n v="0"/>
    <n v="0"/>
    <x v="0"/>
  </r>
  <r>
    <x v="0"/>
    <s v="吉野郡上北山村"/>
    <x v="37"/>
    <x v="13"/>
    <n v="1"/>
    <n v="2.08"/>
    <n v="0"/>
    <n v="0"/>
    <n v="0"/>
    <n v="0"/>
    <x v="0"/>
  </r>
  <r>
    <x v="0"/>
    <s v="吉野郡上北山村"/>
    <x v="37"/>
    <x v="14"/>
    <n v="0"/>
    <n v="0"/>
    <n v="0"/>
    <n v="0"/>
    <n v="0"/>
    <n v="0"/>
    <x v="0"/>
  </r>
  <r>
    <x v="0"/>
    <s v="吉野郡川上村"/>
    <x v="38"/>
    <x v="0"/>
    <n v="0"/>
    <n v="0"/>
    <n v="0"/>
    <n v="0"/>
    <n v="0"/>
    <n v="0"/>
    <x v="0"/>
  </r>
  <r>
    <x v="0"/>
    <s v="吉野郡川上村"/>
    <x v="38"/>
    <x v="1"/>
    <n v="15"/>
    <n v="15"/>
    <n v="9"/>
    <n v="12.33"/>
    <n v="6"/>
    <n v="30"/>
    <x v="0"/>
  </r>
  <r>
    <x v="0"/>
    <s v="吉野郡川上村"/>
    <x v="38"/>
    <x v="2"/>
    <n v="26"/>
    <n v="26"/>
    <n v="19"/>
    <n v="26.03"/>
    <n v="6"/>
    <n v="30"/>
    <x v="2"/>
  </r>
  <r>
    <x v="0"/>
    <s v="吉野郡川上村"/>
    <x v="38"/>
    <x v="3"/>
    <n v="0"/>
    <n v="0"/>
    <n v="0"/>
    <n v="0"/>
    <n v="0"/>
    <n v="0"/>
    <x v="0"/>
  </r>
  <r>
    <x v="0"/>
    <s v="吉野郡川上村"/>
    <x v="38"/>
    <x v="4"/>
    <n v="0"/>
    <n v="0"/>
    <n v="0"/>
    <n v="0"/>
    <n v="0"/>
    <n v="0"/>
    <x v="0"/>
  </r>
  <r>
    <x v="0"/>
    <s v="吉野郡川上村"/>
    <x v="38"/>
    <x v="5"/>
    <n v="1"/>
    <n v="1"/>
    <n v="0"/>
    <n v="0"/>
    <n v="1"/>
    <n v="5"/>
    <x v="0"/>
  </r>
  <r>
    <x v="0"/>
    <s v="吉野郡川上村"/>
    <x v="38"/>
    <x v="6"/>
    <n v="24"/>
    <n v="24"/>
    <n v="19"/>
    <n v="26.03"/>
    <n v="5"/>
    <n v="25"/>
    <x v="0"/>
  </r>
  <r>
    <x v="0"/>
    <s v="吉野郡川上村"/>
    <x v="38"/>
    <x v="7"/>
    <n v="0"/>
    <n v="0"/>
    <n v="0"/>
    <n v="0"/>
    <n v="0"/>
    <n v="0"/>
    <x v="0"/>
  </r>
  <r>
    <x v="0"/>
    <s v="吉野郡川上村"/>
    <x v="38"/>
    <x v="8"/>
    <n v="2"/>
    <n v="2"/>
    <n v="2"/>
    <n v="2.74"/>
    <n v="0"/>
    <n v="0"/>
    <x v="0"/>
  </r>
  <r>
    <x v="0"/>
    <s v="吉野郡川上村"/>
    <x v="38"/>
    <x v="9"/>
    <n v="4"/>
    <n v="4"/>
    <n v="3"/>
    <n v="4.1100000000000003"/>
    <n v="1"/>
    <n v="5"/>
    <x v="0"/>
  </r>
  <r>
    <x v="0"/>
    <s v="吉野郡川上村"/>
    <x v="38"/>
    <x v="10"/>
    <n v="10"/>
    <n v="10"/>
    <n v="9"/>
    <n v="12.33"/>
    <n v="0"/>
    <n v="0"/>
    <x v="0"/>
  </r>
  <r>
    <x v="0"/>
    <s v="吉野郡川上村"/>
    <x v="38"/>
    <x v="11"/>
    <n v="10"/>
    <n v="10"/>
    <n v="7"/>
    <n v="9.59"/>
    <n v="1"/>
    <n v="5"/>
    <x v="2"/>
  </r>
  <r>
    <x v="0"/>
    <s v="吉野郡川上村"/>
    <x v="38"/>
    <x v="12"/>
    <n v="4"/>
    <n v="4"/>
    <n v="2"/>
    <n v="2.74"/>
    <n v="0"/>
    <n v="0"/>
    <x v="0"/>
  </r>
  <r>
    <x v="0"/>
    <s v="吉野郡川上村"/>
    <x v="38"/>
    <x v="13"/>
    <n v="1"/>
    <n v="1"/>
    <n v="1"/>
    <n v="1.37"/>
    <n v="0"/>
    <n v="0"/>
    <x v="0"/>
  </r>
  <r>
    <x v="0"/>
    <s v="吉野郡川上村"/>
    <x v="38"/>
    <x v="14"/>
    <n v="3"/>
    <n v="3"/>
    <n v="2"/>
    <n v="2.74"/>
    <n v="0"/>
    <n v="0"/>
    <x v="2"/>
  </r>
  <r>
    <x v="0"/>
    <s v="吉野郡東吉野村"/>
    <x v="39"/>
    <x v="0"/>
    <n v="0"/>
    <n v="0"/>
    <n v="0"/>
    <n v="0"/>
    <n v="0"/>
    <n v="0"/>
    <x v="0"/>
  </r>
  <r>
    <x v="0"/>
    <s v="吉野郡東吉野村"/>
    <x v="39"/>
    <x v="1"/>
    <n v="15"/>
    <n v="18.07"/>
    <n v="9"/>
    <n v="13.85"/>
    <n v="6"/>
    <n v="35.29"/>
    <x v="0"/>
  </r>
  <r>
    <x v="0"/>
    <s v="吉野郡東吉野村"/>
    <x v="39"/>
    <x v="2"/>
    <n v="22"/>
    <n v="26.51"/>
    <n v="18"/>
    <n v="27.69"/>
    <n v="4"/>
    <n v="23.53"/>
    <x v="0"/>
  </r>
  <r>
    <x v="0"/>
    <s v="吉野郡東吉野村"/>
    <x v="39"/>
    <x v="3"/>
    <n v="1"/>
    <n v="1.2"/>
    <n v="0"/>
    <n v="0"/>
    <n v="0"/>
    <n v="0"/>
    <x v="0"/>
  </r>
  <r>
    <x v="0"/>
    <s v="吉野郡東吉野村"/>
    <x v="39"/>
    <x v="4"/>
    <n v="0"/>
    <n v="0"/>
    <n v="0"/>
    <n v="0"/>
    <n v="0"/>
    <n v="0"/>
    <x v="0"/>
  </r>
  <r>
    <x v="0"/>
    <s v="吉野郡東吉野村"/>
    <x v="39"/>
    <x v="5"/>
    <n v="0"/>
    <n v="0"/>
    <n v="0"/>
    <n v="0"/>
    <n v="0"/>
    <n v="0"/>
    <x v="0"/>
  </r>
  <r>
    <x v="0"/>
    <s v="吉野郡東吉野村"/>
    <x v="39"/>
    <x v="6"/>
    <n v="23"/>
    <n v="27.71"/>
    <n v="23"/>
    <n v="35.380000000000003"/>
    <n v="0"/>
    <n v="0"/>
    <x v="0"/>
  </r>
  <r>
    <x v="0"/>
    <s v="吉野郡東吉野村"/>
    <x v="39"/>
    <x v="7"/>
    <n v="0"/>
    <n v="0"/>
    <n v="0"/>
    <n v="0"/>
    <n v="0"/>
    <n v="0"/>
    <x v="0"/>
  </r>
  <r>
    <x v="0"/>
    <s v="吉野郡東吉野村"/>
    <x v="39"/>
    <x v="8"/>
    <n v="0"/>
    <n v="0"/>
    <n v="0"/>
    <n v="0"/>
    <n v="0"/>
    <n v="0"/>
    <x v="0"/>
  </r>
  <r>
    <x v="0"/>
    <s v="吉野郡東吉野村"/>
    <x v="39"/>
    <x v="9"/>
    <n v="3"/>
    <n v="3.61"/>
    <n v="2"/>
    <n v="3.08"/>
    <n v="1"/>
    <n v="5.88"/>
    <x v="0"/>
  </r>
  <r>
    <x v="0"/>
    <s v="吉野郡東吉野村"/>
    <x v="39"/>
    <x v="10"/>
    <n v="8"/>
    <n v="9.64"/>
    <n v="5"/>
    <n v="7.69"/>
    <n v="3"/>
    <n v="17.649999999999999"/>
    <x v="0"/>
  </r>
  <r>
    <x v="0"/>
    <s v="吉野郡東吉野村"/>
    <x v="39"/>
    <x v="11"/>
    <n v="4"/>
    <n v="4.82"/>
    <n v="3"/>
    <n v="4.62"/>
    <n v="1"/>
    <n v="5.88"/>
    <x v="0"/>
  </r>
  <r>
    <x v="0"/>
    <s v="吉野郡東吉野村"/>
    <x v="39"/>
    <x v="12"/>
    <n v="0"/>
    <n v="0"/>
    <n v="0"/>
    <n v="0"/>
    <n v="0"/>
    <n v="0"/>
    <x v="0"/>
  </r>
  <r>
    <x v="0"/>
    <s v="吉野郡東吉野村"/>
    <x v="39"/>
    <x v="13"/>
    <n v="3"/>
    <n v="3.61"/>
    <n v="1"/>
    <n v="1.54"/>
    <n v="2"/>
    <n v="11.76"/>
    <x v="0"/>
  </r>
  <r>
    <x v="0"/>
    <s v="吉野郡東吉野村"/>
    <x v="39"/>
    <x v="14"/>
    <n v="4"/>
    <n v="4.82"/>
    <n v="4"/>
    <n v="6.15"/>
    <n v="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2"/>
  </r>
  <r>
    <x v="0"/>
    <x v="0"/>
    <x v="0"/>
    <x v="15"/>
    <x v="15"/>
    <x v="15"/>
    <x v="15"/>
    <x v="15"/>
    <x v="15"/>
    <x v="15"/>
    <x v="15"/>
    <x v="0"/>
    <x v="0"/>
    <x v="3"/>
  </r>
  <r>
    <x v="0"/>
    <x v="0"/>
    <x v="0"/>
    <x v="16"/>
    <x v="16"/>
    <x v="16"/>
    <x v="16"/>
    <x v="16"/>
    <x v="16"/>
    <x v="16"/>
    <x v="16"/>
    <x v="15"/>
    <x v="15"/>
    <x v="2"/>
  </r>
  <r>
    <x v="0"/>
    <x v="0"/>
    <x v="0"/>
    <x v="17"/>
    <x v="17"/>
    <x v="17"/>
    <x v="17"/>
    <x v="17"/>
    <x v="17"/>
    <x v="17"/>
    <x v="17"/>
    <x v="16"/>
    <x v="16"/>
    <x v="2"/>
  </r>
  <r>
    <x v="0"/>
    <x v="0"/>
    <x v="0"/>
    <x v="18"/>
    <x v="18"/>
    <x v="18"/>
    <x v="18"/>
    <x v="18"/>
    <x v="18"/>
    <x v="18"/>
    <x v="18"/>
    <x v="17"/>
    <x v="17"/>
    <x v="4"/>
  </r>
  <r>
    <x v="0"/>
    <x v="0"/>
    <x v="0"/>
    <x v="19"/>
    <x v="19"/>
    <x v="19"/>
    <x v="19"/>
    <x v="19"/>
    <x v="19"/>
    <x v="19"/>
    <x v="19"/>
    <x v="18"/>
    <x v="18"/>
    <x v="2"/>
  </r>
  <r>
    <x v="0"/>
    <x v="1"/>
    <x v="1"/>
    <x v="1"/>
    <x v="1"/>
    <x v="1"/>
    <x v="0"/>
    <x v="20"/>
    <x v="20"/>
    <x v="20"/>
    <x v="20"/>
    <x v="19"/>
    <x v="19"/>
    <x v="5"/>
  </r>
  <r>
    <x v="0"/>
    <x v="1"/>
    <x v="1"/>
    <x v="2"/>
    <x v="2"/>
    <x v="2"/>
    <x v="1"/>
    <x v="21"/>
    <x v="21"/>
    <x v="21"/>
    <x v="21"/>
    <x v="20"/>
    <x v="20"/>
    <x v="2"/>
  </r>
  <r>
    <x v="0"/>
    <x v="1"/>
    <x v="1"/>
    <x v="0"/>
    <x v="0"/>
    <x v="0"/>
    <x v="2"/>
    <x v="22"/>
    <x v="22"/>
    <x v="22"/>
    <x v="22"/>
    <x v="21"/>
    <x v="21"/>
    <x v="2"/>
  </r>
  <r>
    <x v="0"/>
    <x v="1"/>
    <x v="1"/>
    <x v="3"/>
    <x v="3"/>
    <x v="3"/>
    <x v="3"/>
    <x v="23"/>
    <x v="23"/>
    <x v="23"/>
    <x v="23"/>
    <x v="22"/>
    <x v="22"/>
    <x v="2"/>
  </r>
  <r>
    <x v="0"/>
    <x v="1"/>
    <x v="1"/>
    <x v="4"/>
    <x v="4"/>
    <x v="4"/>
    <x v="4"/>
    <x v="24"/>
    <x v="24"/>
    <x v="24"/>
    <x v="24"/>
    <x v="23"/>
    <x v="23"/>
    <x v="2"/>
  </r>
  <r>
    <x v="0"/>
    <x v="1"/>
    <x v="1"/>
    <x v="6"/>
    <x v="6"/>
    <x v="6"/>
    <x v="5"/>
    <x v="25"/>
    <x v="25"/>
    <x v="25"/>
    <x v="25"/>
    <x v="24"/>
    <x v="24"/>
    <x v="2"/>
  </r>
  <r>
    <x v="0"/>
    <x v="1"/>
    <x v="1"/>
    <x v="10"/>
    <x v="10"/>
    <x v="10"/>
    <x v="6"/>
    <x v="26"/>
    <x v="26"/>
    <x v="26"/>
    <x v="26"/>
    <x v="25"/>
    <x v="25"/>
    <x v="1"/>
  </r>
  <r>
    <x v="0"/>
    <x v="1"/>
    <x v="1"/>
    <x v="5"/>
    <x v="5"/>
    <x v="5"/>
    <x v="7"/>
    <x v="27"/>
    <x v="27"/>
    <x v="27"/>
    <x v="27"/>
    <x v="26"/>
    <x v="26"/>
    <x v="5"/>
  </r>
  <r>
    <x v="0"/>
    <x v="1"/>
    <x v="1"/>
    <x v="7"/>
    <x v="7"/>
    <x v="7"/>
    <x v="8"/>
    <x v="28"/>
    <x v="28"/>
    <x v="28"/>
    <x v="28"/>
    <x v="27"/>
    <x v="7"/>
    <x v="2"/>
  </r>
  <r>
    <x v="0"/>
    <x v="1"/>
    <x v="1"/>
    <x v="9"/>
    <x v="9"/>
    <x v="9"/>
    <x v="9"/>
    <x v="29"/>
    <x v="29"/>
    <x v="29"/>
    <x v="29"/>
    <x v="28"/>
    <x v="27"/>
    <x v="2"/>
  </r>
  <r>
    <x v="0"/>
    <x v="1"/>
    <x v="1"/>
    <x v="13"/>
    <x v="13"/>
    <x v="13"/>
    <x v="10"/>
    <x v="30"/>
    <x v="8"/>
    <x v="30"/>
    <x v="30"/>
    <x v="29"/>
    <x v="28"/>
    <x v="2"/>
  </r>
  <r>
    <x v="0"/>
    <x v="1"/>
    <x v="1"/>
    <x v="8"/>
    <x v="8"/>
    <x v="8"/>
    <x v="11"/>
    <x v="31"/>
    <x v="30"/>
    <x v="24"/>
    <x v="24"/>
    <x v="30"/>
    <x v="29"/>
    <x v="2"/>
  </r>
  <r>
    <x v="0"/>
    <x v="1"/>
    <x v="1"/>
    <x v="12"/>
    <x v="12"/>
    <x v="12"/>
    <x v="12"/>
    <x v="32"/>
    <x v="31"/>
    <x v="31"/>
    <x v="31"/>
    <x v="26"/>
    <x v="26"/>
    <x v="2"/>
  </r>
  <r>
    <x v="0"/>
    <x v="1"/>
    <x v="1"/>
    <x v="15"/>
    <x v="15"/>
    <x v="15"/>
    <x v="13"/>
    <x v="33"/>
    <x v="32"/>
    <x v="32"/>
    <x v="32"/>
    <x v="31"/>
    <x v="30"/>
    <x v="1"/>
  </r>
  <r>
    <x v="0"/>
    <x v="1"/>
    <x v="1"/>
    <x v="20"/>
    <x v="20"/>
    <x v="20"/>
    <x v="14"/>
    <x v="34"/>
    <x v="33"/>
    <x v="33"/>
    <x v="33"/>
    <x v="32"/>
    <x v="31"/>
    <x v="2"/>
  </r>
  <r>
    <x v="0"/>
    <x v="1"/>
    <x v="1"/>
    <x v="11"/>
    <x v="11"/>
    <x v="11"/>
    <x v="15"/>
    <x v="35"/>
    <x v="34"/>
    <x v="34"/>
    <x v="34"/>
    <x v="18"/>
    <x v="32"/>
    <x v="2"/>
  </r>
  <r>
    <x v="0"/>
    <x v="1"/>
    <x v="1"/>
    <x v="17"/>
    <x v="17"/>
    <x v="17"/>
    <x v="16"/>
    <x v="36"/>
    <x v="35"/>
    <x v="35"/>
    <x v="35"/>
    <x v="33"/>
    <x v="33"/>
    <x v="2"/>
  </r>
  <r>
    <x v="0"/>
    <x v="1"/>
    <x v="1"/>
    <x v="18"/>
    <x v="18"/>
    <x v="18"/>
    <x v="17"/>
    <x v="37"/>
    <x v="36"/>
    <x v="36"/>
    <x v="36"/>
    <x v="18"/>
    <x v="32"/>
    <x v="2"/>
  </r>
  <r>
    <x v="0"/>
    <x v="1"/>
    <x v="1"/>
    <x v="21"/>
    <x v="21"/>
    <x v="21"/>
    <x v="18"/>
    <x v="38"/>
    <x v="37"/>
    <x v="37"/>
    <x v="37"/>
    <x v="34"/>
    <x v="34"/>
    <x v="4"/>
  </r>
  <r>
    <x v="0"/>
    <x v="1"/>
    <x v="1"/>
    <x v="22"/>
    <x v="22"/>
    <x v="22"/>
    <x v="19"/>
    <x v="39"/>
    <x v="38"/>
    <x v="38"/>
    <x v="38"/>
    <x v="18"/>
    <x v="32"/>
    <x v="5"/>
  </r>
  <r>
    <x v="0"/>
    <x v="2"/>
    <x v="2"/>
    <x v="0"/>
    <x v="0"/>
    <x v="0"/>
    <x v="0"/>
    <x v="40"/>
    <x v="39"/>
    <x v="39"/>
    <x v="39"/>
    <x v="35"/>
    <x v="35"/>
    <x v="2"/>
  </r>
  <r>
    <x v="0"/>
    <x v="2"/>
    <x v="2"/>
    <x v="3"/>
    <x v="3"/>
    <x v="3"/>
    <x v="1"/>
    <x v="41"/>
    <x v="40"/>
    <x v="40"/>
    <x v="40"/>
    <x v="36"/>
    <x v="36"/>
    <x v="2"/>
  </r>
  <r>
    <x v="0"/>
    <x v="2"/>
    <x v="2"/>
    <x v="14"/>
    <x v="14"/>
    <x v="14"/>
    <x v="2"/>
    <x v="42"/>
    <x v="41"/>
    <x v="41"/>
    <x v="41"/>
    <x v="37"/>
    <x v="37"/>
    <x v="2"/>
  </r>
  <r>
    <x v="0"/>
    <x v="2"/>
    <x v="2"/>
    <x v="4"/>
    <x v="4"/>
    <x v="4"/>
    <x v="3"/>
    <x v="43"/>
    <x v="42"/>
    <x v="42"/>
    <x v="42"/>
    <x v="38"/>
    <x v="38"/>
    <x v="2"/>
  </r>
  <r>
    <x v="0"/>
    <x v="2"/>
    <x v="2"/>
    <x v="2"/>
    <x v="2"/>
    <x v="2"/>
    <x v="4"/>
    <x v="44"/>
    <x v="43"/>
    <x v="43"/>
    <x v="43"/>
    <x v="39"/>
    <x v="17"/>
    <x v="2"/>
  </r>
  <r>
    <x v="0"/>
    <x v="2"/>
    <x v="2"/>
    <x v="1"/>
    <x v="1"/>
    <x v="1"/>
    <x v="5"/>
    <x v="45"/>
    <x v="44"/>
    <x v="44"/>
    <x v="44"/>
    <x v="40"/>
    <x v="39"/>
    <x v="2"/>
  </r>
  <r>
    <x v="0"/>
    <x v="2"/>
    <x v="2"/>
    <x v="5"/>
    <x v="5"/>
    <x v="5"/>
    <x v="6"/>
    <x v="46"/>
    <x v="45"/>
    <x v="45"/>
    <x v="45"/>
    <x v="41"/>
    <x v="40"/>
    <x v="2"/>
  </r>
  <r>
    <x v="0"/>
    <x v="2"/>
    <x v="2"/>
    <x v="7"/>
    <x v="7"/>
    <x v="7"/>
    <x v="7"/>
    <x v="47"/>
    <x v="46"/>
    <x v="46"/>
    <x v="46"/>
    <x v="42"/>
    <x v="41"/>
    <x v="2"/>
  </r>
  <r>
    <x v="0"/>
    <x v="2"/>
    <x v="2"/>
    <x v="9"/>
    <x v="9"/>
    <x v="9"/>
    <x v="8"/>
    <x v="48"/>
    <x v="47"/>
    <x v="47"/>
    <x v="47"/>
    <x v="41"/>
    <x v="40"/>
    <x v="2"/>
  </r>
  <r>
    <x v="0"/>
    <x v="2"/>
    <x v="2"/>
    <x v="6"/>
    <x v="6"/>
    <x v="6"/>
    <x v="9"/>
    <x v="49"/>
    <x v="48"/>
    <x v="48"/>
    <x v="48"/>
    <x v="43"/>
    <x v="42"/>
    <x v="1"/>
  </r>
  <r>
    <x v="0"/>
    <x v="2"/>
    <x v="2"/>
    <x v="12"/>
    <x v="12"/>
    <x v="12"/>
    <x v="10"/>
    <x v="50"/>
    <x v="49"/>
    <x v="49"/>
    <x v="49"/>
    <x v="44"/>
    <x v="43"/>
    <x v="2"/>
  </r>
  <r>
    <x v="0"/>
    <x v="2"/>
    <x v="2"/>
    <x v="8"/>
    <x v="8"/>
    <x v="8"/>
    <x v="10"/>
    <x v="50"/>
    <x v="49"/>
    <x v="31"/>
    <x v="50"/>
    <x v="43"/>
    <x v="42"/>
    <x v="2"/>
  </r>
  <r>
    <x v="0"/>
    <x v="2"/>
    <x v="2"/>
    <x v="11"/>
    <x v="11"/>
    <x v="11"/>
    <x v="12"/>
    <x v="51"/>
    <x v="50"/>
    <x v="50"/>
    <x v="51"/>
    <x v="45"/>
    <x v="44"/>
    <x v="2"/>
  </r>
  <r>
    <x v="0"/>
    <x v="2"/>
    <x v="2"/>
    <x v="10"/>
    <x v="10"/>
    <x v="10"/>
    <x v="12"/>
    <x v="51"/>
    <x v="50"/>
    <x v="51"/>
    <x v="52"/>
    <x v="37"/>
    <x v="37"/>
    <x v="2"/>
  </r>
  <r>
    <x v="0"/>
    <x v="2"/>
    <x v="2"/>
    <x v="15"/>
    <x v="15"/>
    <x v="15"/>
    <x v="14"/>
    <x v="52"/>
    <x v="51"/>
    <x v="52"/>
    <x v="53"/>
    <x v="46"/>
    <x v="45"/>
    <x v="2"/>
  </r>
  <r>
    <x v="0"/>
    <x v="2"/>
    <x v="2"/>
    <x v="13"/>
    <x v="13"/>
    <x v="13"/>
    <x v="15"/>
    <x v="53"/>
    <x v="52"/>
    <x v="53"/>
    <x v="54"/>
    <x v="47"/>
    <x v="46"/>
    <x v="2"/>
  </r>
  <r>
    <x v="0"/>
    <x v="2"/>
    <x v="2"/>
    <x v="23"/>
    <x v="23"/>
    <x v="23"/>
    <x v="16"/>
    <x v="54"/>
    <x v="53"/>
    <x v="53"/>
    <x v="54"/>
    <x v="41"/>
    <x v="40"/>
    <x v="2"/>
  </r>
  <r>
    <x v="0"/>
    <x v="2"/>
    <x v="2"/>
    <x v="18"/>
    <x v="18"/>
    <x v="18"/>
    <x v="17"/>
    <x v="55"/>
    <x v="54"/>
    <x v="53"/>
    <x v="54"/>
    <x v="39"/>
    <x v="17"/>
    <x v="2"/>
  </r>
  <r>
    <x v="0"/>
    <x v="2"/>
    <x v="2"/>
    <x v="24"/>
    <x v="24"/>
    <x v="24"/>
    <x v="18"/>
    <x v="56"/>
    <x v="55"/>
    <x v="54"/>
    <x v="55"/>
    <x v="48"/>
    <x v="47"/>
    <x v="2"/>
  </r>
  <r>
    <x v="0"/>
    <x v="2"/>
    <x v="2"/>
    <x v="25"/>
    <x v="25"/>
    <x v="25"/>
    <x v="18"/>
    <x v="56"/>
    <x v="55"/>
    <x v="55"/>
    <x v="56"/>
    <x v="39"/>
    <x v="17"/>
    <x v="2"/>
  </r>
  <r>
    <x v="0"/>
    <x v="3"/>
    <x v="3"/>
    <x v="0"/>
    <x v="0"/>
    <x v="0"/>
    <x v="0"/>
    <x v="57"/>
    <x v="56"/>
    <x v="56"/>
    <x v="57"/>
    <x v="49"/>
    <x v="48"/>
    <x v="2"/>
  </r>
  <r>
    <x v="0"/>
    <x v="3"/>
    <x v="3"/>
    <x v="2"/>
    <x v="2"/>
    <x v="2"/>
    <x v="1"/>
    <x v="58"/>
    <x v="57"/>
    <x v="57"/>
    <x v="58"/>
    <x v="48"/>
    <x v="49"/>
    <x v="1"/>
  </r>
  <r>
    <x v="0"/>
    <x v="3"/>
    <x v="3"/>
    <x v="1"/>
    <x v="1"/>
    <x v="1"/>
    <x v="2"/>
    <x v="59"/>
    <x v="58"/>
    <x v="58"/>
    <x v="59"/>
    <x v="50"/>
    <x v="50"/>
    <x v="2"/>
  </r>
  <r>
    <x v="0"/>
    <x v="3"/>
    <x v="3"/>
    <x v="3"/>
    <x v="3"/>
    <x v="3"/>
    <x v="3"/>
    <x v="36"/>
    <x v="59"/>
    <x v="59"/>
    <x v="60"/>
    <x v="51"/>
    <x v="51"/>
    <x v="2"/>
  </r>
  <r>
    <x v="0"/>
    <x v="3"/>
    <x v="3"/>
    <x v="7"/>
    <x v="7"/>
    <x v="7"/>
    <x v="4"/>
    <x v="60"/>
    <x v="60"/>
    <x v="60"/>
    <x v="61"/>
    <x v="43"/>
    <x v="52"/>
    <x v="2"/>
  </r>
  <r>
    <x v="0"/>
    <x v="3"/>
    <x v="3"/>
    <x v="5"/>
    <x v="5"/>
    <x v="5"/>
    <x v="5"/>
    <x v="61"/>
    <x v="61"/>
    <x v="61"/>
    <x v="62"/>
    <x v="52"/>
    <x v="53"/>
    <x v="2"/>
  </r>
  <r>
    <x v="0"/>
    <x v="3"/>
    <x v="3"/>
    <x v="4"/>
    <x v="4"/>
    <x v="4"/>
    <x v="6"/>
    <x v="62"/>
    <x v="62"/>
    <x v="62"/>
    <x v="63"/>
    <x v="53"/>
    <x v="54"/>
    <x v="2"/>
  </r>
  <r>
    <x v="0"/>
    <x v="3"/>
    <x v="3"/>
    <x v="8"/>
    <x v="8"/>
    <x v="8"/>
    <x v="7"/>
    <x v="63"/>
    <x v="63"/>
    <x v="63"/>
    <x v="64"/>
    <x v="49"/>
    <x v="48"/>
    <x v="2"/>
  </r>
  <r>
    <x v="0"/>
    <x v="3"/>
    <x v="3"/>
    <x v="6"/>
    <x v="6"/>
    <x v="6"/>
    <x v="7"/>
    <x v="63"/>
    <x v="63"/>
    <x v="64"/>
    <x v="65"/>
    <x v="54"/>
    <x v="55"/>
    <x v="2"/>
  </r>
  <r>
    <x v="0"/>
    <x v="3"/>
    <x v="3"/>
    <x v="9"/>
    <x v="9"/>
    <x v="9"/>
    <x v="9"/>
    <x v="49"/>
    <x v="64"/>
    <x v="65"/>
    <x v="66"/>
    <x v="55"/>
    <x v="56"/>
    <x v="2"/>
  </r>
  <r>
    <x v="0"/>
    <x v="3"/>
    <x v="3"/>
    <x v="12"/>
    <x v="12"/>
    <x v="12"/>
    <x v="10"/>
    <x v="64"/>
    <x v="65"/>
    <x v="66"/>
    <x v="67"/>
    <x v="56"/>
    <x v="57"/>
    <x v="2"/>
  </r>
  <r>
    <x v="0"/>
    <x v="3"/>
    <x v="3"/>
    <x v="10"/>
    <x v="10"/>
    <x v="10"/>
    <x v="11"/>
    <x v="65"/>
    <x v="13"/>
    <x v="67"/>
    <x v="68"/>
    <x v="43"/>
    <x v="52"/>
    <x v="2"/>
  </r>
  <r>
    <x v="0"/>
    <x v="3"/>
    <x v="3"/>
    <x v="17"/>
    <x v="17"/>
    <x v="17"/>
    <x v="12"/>
    <x v="66"/>
    <x v="66"/>
    <x v="37"/>
    <x v="69"/>
    <x v="44"/>
    <x v="58"/>
    <x v="2"/>
  </r>
  <r>
    <x v="0"/>
    <x v="3"/>
    <x v="3"/>
    <x v="18"/>
    <x v="18"/>
    <x v="18"/>
    <x v="12"/>
    <x v="66"/>
    <x v="66"/>
    <x v="68"/>
    <x v="70"/>
    <x v="47"/>
    <x v="59"/>
    <x v="2"/>
  </r>
  <r>
    <x v="0"/>
    <x v="3"/>
    <x v="3"/>
    <x v="26"/>
    <x v="26"/>
    <x v="26"/>
    <x v="14"/>
    <x v="67"/>
    <x v="67"/>
    <x v="32"/>
    <x v="71"/>
    <x v="49"/>
    <x v="48"/>
    <x v="2"/>
  </r>
  <r>
    <x v="0"/>
    <x v="3"/>
    <x v="3"/>
    <x v="11"/>
    <x v="11"/>
    <x v="11"/>
    <x v="15"/>
    <x v="53"/>
    <x v="15"/>
    <x v="69"/>
    <x v="72"/>
    <x v="41"/>
    <x v="60"/>
    <x v="2"/>
  </r>
  <r>
    <x v="0"/>
    <x v="3"/>
    <x v="3"/>
    <x v="15"/>
    <x v="15"/>
    <x v="15"/>
    <x v="15"/>
    <x v="53"/>
    <x v="15"/>
    <x v="32"/>
    <x v="71"/>
    <x v="35"/>
    <x v="61"/>
    <x v="2"/>
  </r>
  <r>
    <x v="0"/>
    <x v="3"/>
    <x v="3"/>
    <x v="13"/>
    <x v="13"/>
    <x v="13"/>
    <x v="17"/>
    <x v="68"/>
    <x v="34"/>
    <x v="53"/>
    <x v="73"/>
    <x v="43"/>
    <x v="52"/>
    <x v="2"/>
  </r>
  <r>
    <x v="0"/>
    <x v="3"/>
    <x v="3"/>
    <x v="27"/>
    <x v="27"/>
    <x v="27"/>
    <x v="18"/>
    <x v="69"/>
    <x v="68"/>
    <x v="66"/>
    <x v="67"/>
    <x v="43"/>
    <x v="52"/>
    <x v="2"/>
  </r>
  <r>
    <x v="0"/>
    <x v="3"/>
    <x v="3"/>
    <x v="20"/>
    <x v="20"/>
    <x v="20"/>
    <x v="18"/>
    <x v="69"/>
    <x v="68"/>
    <x v="15"/>
    <x v="74"/>
    <x v="57"/>
    <x v="62"/>
    <x v="2"/>
  </r>
  <r>
    <x v="0"/>
    <x v="4"/>
    <x v="4"/>
    <x v="2"/>
    <x v="2"/>
    <x v="2"/>
    <x v="0"/>
    <x v="70"/>
    <x v="69"/>
    <x v="70"/>
    <x v="75"/>
    <x v="52"/>
    <x v="63"/>
    <x v="2"/>
  </r>
  <r>
    <x v="0"/>
    <x v="4"/>
    <x v="4"/>
    <x v="3"/>
    <x v="3"/>
    <x v="3"/>
    <x v="1"/>
    <x v="71"/>
    <x v="70"/>
    <x v="71"/>
    <x v="76"/>
    <x v="40"/>
    <x v="64"/>
    <x v="2"/>
  </r>
  <r>
    <x v="0"/>
    <x v="4"/>
    <x v="4"/>
    <x v="0"/>
    <x v="0"/>
    <x v="0"/>
    <x v="2"/>
    <x v="72"/>
    <x v="1"/>
    <x v="24"/>
    <x v="77"/>
    <x v="48"/>
    <x v="65"/>
    <x v="2"/>
  </r>
  <r>
    <x v="0"/>
    <x v="4"/>
    <x v="4"/>
    <x v="5"/>
    <x v="5"/>
    <x v="5"/>
    <x v="3"/>
    <x v="73"/>
    <x v="71"/>
    <x v="72"/>
    <x v="78"/>
    <x v="41"/>
    <x v="44"/>
    <x v="2"/>
  </r>
  <r>
    <x v="0"/>
    <x v="4"/>
    <x v="4"/>
    <x v="4"/>
    <x v="4"/>
    <x v="4"/>
    <x v="4"/>
    <x v="74"/>
    <x v="72"/>
    <x v="48"/>
    <x v="29"/>
    <x v="58"/>
    <x v="66"/>
    <x v="2"/>
  </r>
  <r>
    <x v="0"/>
    <x v="4"/>
    <x v="4"/>
    <x v="1"/>
    <x v="1"/>
    <x v="1"/>
    <x v="5"/>
    <x v="75"/>
    <x v="73"/>
    <x v="68"/>
    <x v="79"/>
    <x v="59"/>
    <x v="67"/>
    <x v="2"/>
  </r>
  <r>
    <x v="0"/>
    <x v="4"/>
    <x v="4"/>
    <x v="9"/>
    <x v="9"/>
    <x v="9"/>
    <x v="6"/>
    <x v="49"/>
    <x v="28"/>
    <x v="36"/>
    <x v="80"/>
    <x v="41"/>
    <x v="44"/>
    <x v="2"/>
  </r>
  <r>
    <x v="0"/>
    <x v="4"/>
    <x v="4"/>
    <x v="8"/>
    <x v="8"/>
    <x v="8"/>
    <x v="6"/>
    <x v="49"/>
    <x v="28"/>
    <x v="47"/>
    <x v="81"/>
    <x v="48"/>
    <x v="65"/>
    <x v="2"/>
  </r>
  <r>
    <x v="0"/>
    <x v="4"/>
    <x v="4"/>
    <x v="6"/>
    <x v="6"/>
    <x v="6"/>
    <x v="8"/>
    <x v="51"/>
    <x v="74"/>
    <x v="73"/>
    <x v="82"/>
    <x v="48"/>
    <x v="65"/>
    <x v="2"/>
  </r>
  <r>
    <x v="0"/>
    <x v="4"/>
    <x v="4"/>
    <x v="7"/>
    <x v="7"/>
    <x v="7"/>
    <x v="8"/>
    <x v="51"/>
    <x v="74"/>
    <x v="74"/>
    <x v="83"/>
    <x v="60"/>
    <x v="68"/>
    <x v="2"/>
  </r>
  <r>
    <x v="0"/>
    <x v="4"/>
    <x v="4"/>
    <x v="11"/>
    <x v="11"/>
    <x v="11"/>
    <x v="10"/>
    <x v="76"/>
    <x v="75"/>
    <x v="73"/>
    <x v="82"/>
    <x v="61"/>
    <x v="69"/>
    <x v="2"/>
  </r>
  <r>
    <x v="0"/>
    <x v="4"/>
    <x v="4"/>
    <x v="19"/>
    <x v="19"/>
    <x v="19"/>
    <x v="11"/>
    <x v="52"/>
    <x v="76"/>
    <x v="75"/>
    <x v="84"/>
    <x v="62"/>
    <x v="70"/>
    <x v="2"/>
  </r>
  <r>
    <x v="0"/>
    <x v="4"/>
    <x v="4"/>
    <x v="18"/>
    <x v="18"/>
    <x v="18"/>
    <x v="12"/>
    <x v="77"/>
    <x v="77"/>
    <x v="66"/>
    <x v="85"/>
    <x v="63"/>
    <x v="71"/>
    <x v="1"/>
  </r>
  <r>
    <x v="0"/>
    <x v="4"/>
    <x v="4"/>
    <x v="12"/>
    <x v="12"/>
    <x v="12"/>
    <x v="13"/>
    <x v="68"/>
    <x v="78"/>
    <x v="55"/>
    <x v="86"/>
    <x v="47"/>
    <x v="12"/>
    <x v="2"/>
  </r>
  <r>
    <x v="0"/>
    <x v="4"/>
    <x v="4"/>
    <x v="15"/>
    <x v="15"/>
    <x v="15"/>
    <x v="13"/>
    <x v="68"/>
    <x v="78"/>
    <x v="76"/>
    <x v="87"/>
    <x v="35"/>
    <x v="72"/>
    <x v="2"/>
  </r>
  <r>
    <x v="0"/>
    <x v="4"/>
    <x v="4"/>
    <x v="25"/>
    <x v="25"/>
    <x v="25"/>
    <x v="15"/>
    <x v="78"/>
    <x v="79"/>
    <x v="69"/>
    <x v="88"/>
    <x v="48"/>
    <x v="65"/>
    <x v="2"/>
  </r>
  <r>
    <x v="0"/>
    <x v="4"/>
    <x v="4"/>
    <x v="27"/>
    <x v="27"/>
    <x v="27"/>
    <x v="16"/>
    <x v="55"/>
    <x v="80"/>
    <x v="77"/>
    <x v="89"/>
    <x v="57"/>
    <x v="73"/>
    <x v="2"/>
  </r>
  <r>
    <x v="0"/>
    <x v="4"/>
    <x v="4"/>
    <x v="13"/>
    <x v="13"/>
    <x v="13"/>
    <x v="17"/>
    <x v="79"/>
    <x v="37"/>
    <x v="55"/>
    <x v="86"/>
    <x v="60"/>
    <x v="68"/>
    <x v="1"/>
  </r>
  <r>
    <x v="0"/>
    <x v="4"/>
    <x v="4"/>
    <x v="28"/>
    <x v="28"/>
    <x v="28"/>
    <x v="18"/>
    <x v="80"/>
    <x v="81"/>
    <x v="78"/>
    <x v="90"/>
    <x v="54"/>
    <x v="62"/>
    <x v="2"/>
  </r>
  <r>
    <x v="0"/>
    <x v="4"/>
    <x v="4"/>
    <x v="29"/>
    <x v="29"/>
    <x v="29"/>
    <x v="19"/>
    <x v="81"/>
    <x v="82"/>
    <x v="66"/>
    <x v="85"/>
    <x v="64"/>
    <x v="74"/>
    <x v="2"/>
  </r>
  <r>
    <x v="0"/>
    <x v="4"/>
    <x v="4"/>
    <x v="23"/>
    <x v="23"/>
    <x v="23"/>
    <x v="19"/>
    <x v="81"/>
    <x v="82"/>
    <x v="55"/>
    <x v="86"/>
    <x v="60"/>
    <x v="68"/>
    <x v="2"/>
  </r>
  <r>
    <x v="0"/>
    <x v="5"/>
    <x v="5"/>
    <x v="1"/>
    <x v="1"/>
    <x v="1"/>
    <x v="0"/>
    <x v="82"/>
    <x v="83"/>
    <x v="79"/>
    <x v="91"/>
    <x v="21"/>
    <x v="75"/>
    <x v="1"/>
  </r>
  <r>
    <x v="0"/>
    <x v="5"/>
    <x v="5"/>
    <x v="0"/>
    <x v="0"/>
    <x v="0"/>
    <x v="1"/>
    <x v="83"/>
    <x v="84"/>
    <x v="80"/>
    <x v="92"/>
    <x v="65"/>
    <x v="76"/>
    <x v="2"/>
  </r>
  <r>
    <x v="0"/>
    <x v="5"/>
    <x v="5"/>
    <x v="2"/>
    <x v="2"/>
    <x v="2"/>
    <x v="2"/>
    <x v="84"/>
    <x v="85"/>
    <x v="81"/>
    <x v="93"/>
    <x v="49"/>
    <x v="77"/>
    <x v="2"/>
  </r>
  <r>
    <x v="0"/>
    <x v="5"/>
    <x v="5"/>
    <x v="3"/>
    <x v="3"/>
    <x v="3"/>
    <x v="3"/>
    <x v="85"/>
    <x v="86"/>
    <x v="82"/>
    <x v="94"/>
    <x v="66"/>
    <x v="78"/>
    <x v="2"/>
  </r>
  <r>
    <x v="0"/>
    <x v="5"/>
    <x v="5"/>
    <x v="4"/>
    <x v="4"/>
    <x v="4"/>
    <x v="4"/>
    <x v="58"/>
    <x v="87"/>
    <x v="83"/>
    <x v="95"/>
    <x v="67"/>
    <x v="79"/>
    <x v="2"/>
  </r>
  <r>
    <x v="0"/>
    <x v="5"/>
    <x v="5"/>
    <x v="6"/>
    <x v="6"/>
    <x v="6"/>
    <x v="5"/>
    <x v="86"/>
    <x v="88"/>
    <x v="84"/>
    <x v="96"/>
    <x v="68"/>
    <x v="73"/>
    <x v="2"/>
  </r>
  <r>
    <x v="0"/>
    <x v="5"/>
    <x v="5"/>
    <x v="5"/>
    <x v="5"/>
    <x v="5"/>
    <x v="6"/>
    <x v="87"/>
    <x v="89"/>
    <x v="85"/>
    <x v="97"/>
    <x v="69"/>
    <x v="80"/>
    <x v="2"/>
  </r>
  <r>
    <x v="0"/>
    <x v="5"/>
    <x v="5"/>
    <x v="7"/>
    <x v="7"/>
    <x v="7"/>
    <x v="7"/>
    <x v="88"/>
    <x v="90"/>
    <x v="86"/>
    <x v="98"/>
    <x v="41"/>
    <x v="81"/>
    <x v="1"/>
  </r>
  <r>
    <x v="0"/>
    <x v="5"/>
    <x v="5"/>
    <x v="9"/>
    <x v="9"/>
    <x v="9"/>
    <x v="8"/>
    <x v="89"/>
    <x v="91"/>
    <x v="50"/>
    <x v="99"/>
    <x v="70"/>
    <x v="82"/>
    <x v="2"/>
  </r>
  <r>
    <x v="0"/>
    <x v="5"/>
    <x v="5"/>
    <x v="8"/>
    <x v="8"/>
    <x v="8"/>
    <x v="9"/>
    <x v="90"/>
    <x v="8"/>
    <x v="64"/>
    <x v="100"/>
    <x v="52"/>
    <x v="83"/>
    <x v="2"/>
  </r>
  <r>
    <x v="0"/>
    <x v="5"/>
    <x v="5"/>
    <x v="14"/>
    <x v="14"/>
    <x v="14"/>
    <x v="10"/>
    <x v="91"/>
    <x v="92"/>
    <x v="31"/>
    <x v="101"/>
    <x v="52"/>
    <x v="83"/>
    <x v="2"/>
  </r>
  <r>
    <x v="0"/>
    <x v="5"/>
    <x v="5"/>
    <x v="13"/>
    <x v="13"/>
    <x v="13"/>
    <x v="10"/>
    <x v="91"/>
    <x v="92"/>
    <x v="75"/>
    <x v="102"/>
    <x v="49"/>
    <x v="77"/>
    <x v="2"/>
  </r>
  <r>
    <x v="0"/>
    <x v="5"/>
    <x v="5"/>
    <x v="10"/>
    <x v="10"/>
    <x v="10"/>
    <x v="12"/>
    <x v="48"/>
    <x v="93"/>
    <x v="87"/>
    <x v="103"/>
    <x v="37"/>
    <x v="84"/>
    <x v="2"/>
  </r>
  <r>
    <x v="0"/>
    <x v="5"/>
    <x v="5"/>
    <x v="11"/>
    <x v="11"/>
    <x v="11"/>
    <x v="13"/>
    <x v="92"/>
    <x v="94"/>
    <x v="67"/>
    <x v="104"/>
    <x v="36"/>
    <x v="85"/>
    <x v="2"/>
  </r>
  <r>
    <x v="0"/>
    <x v="5"/>
    <x v="5"/>
    <x v="12"/>
    <x v="12"/>
    <x v="12"/>
    <x v="14"/>
    <x v="93"/>
    <x v="95"/>
    <x v="73"/>
    <x v="88"/>
    <x v="44"/>
    <x v="86"/>
    <x v="2"/>
  </r>
  <r>
    <x v="0"/>
    <x v="5"/>
    <x v="5"/>
    <x v="19"/>
    <x v="19"/>
    <x v="19"/>
    <x v="15"/>
    <x v="76"/>
    <x v="96"/>
    <x v="36"/>
    <x v="105"/>
    <x v="60"/>
    <x v="87"/>
    <x v="2"/>
  </r>
  <r>
    <x v="0"/>
    <x v="5"/>
    <x v="5"/>
    <x v="20"/>
    <x v="20"/>
    <x v="20"/>
    <x v="16"/>
    <x v="94"/>
    <x v="97"/>
    <x v="53"/>
    <x v="106"/>
    <x v="55"/>
    <x v="88"/>
    <x v="2"/>
  </r>
  <r>
    <x v="0"/>
    <x v="5"/>
    <x v="5"/>
    <x v="17"/>
    <x v="17"/>
    <x v="17"/>
    <x v="17"/>
    <x v="95"/>
    <x v="98"/>
    <x v="54"/>
    <x v="107"/>
    <x v="55"/>
    <x v="88"/>
    <x v="2"/>
  </r>
  <r>
    <x v="0"/>
    <x v="5"/>
    <x v="5"/>
    <x v="15"/>
    <x v="15"/>
    <x v="15"/>
    <x v="18"/>
    <x v="64"/>
    <x v="99"/>
    <x v="76"/>
    <x v="87"/>
    <x v="55"/>
    <x v="88"/>
    <x v="4"/>
  </r>
  <r>
    <x v="0"/>
    <x v="5"/>
    <x v="5"/>
    <x v="18"/>
    <x v="18"/>
    <x v="18"/>
    <x v="19"/>
    <x v="66"/>
    <x v="54"/>
    <x v="88"/>
    <x v="31"/>
    <x v="69"/>
    <x v="80"/>
    <x v="2"/>
  </r>
  <r>
    <x v="0"/>
    <x v="6"/>
    <x v="6"/>
    <x v="2"/>
    <x v="2"/>
    <x v="2"/>
    <x v="0"/>
    <x v="32"/>
    <x v="100"/>
    <x v="89"/>
    <x v="108"/>
    <x v="43"/>
    <x v="12"/>
    <x v="2"/>
  </r>
  <r>
    <x v="0"/>
    <x v="6"/>
    <x v="6"/>
    <x v="1"/>
    <x v="1"/>
    <x v="1"/>
    <x v="1"/>
    <x v="96"/>
    <x v="101"/>
    <x v="90"/>
    <x v="109"/>
    <x v="71"/>
    <x v="89"/>
    <x v="1"/>
  </r>
  <r>
    <x v="0"/>
    <x v="6"/>
    <x v="6"/>
    <x v="3"/>
    <x v="3"/>
    <x v="3"/>
    <x v="2"/>
    <x v="97"/>
    <x v="102"/>
    <x v="85"/>
    <x v="110"/>
    <x v="55"/>
    <x v="90"/>
    <x v="2"/>
  </r>
  <r>
    <x v="0"/>
    <x v="6"/>
    <x v="6"/>
    <x v="0"/>
    <x v="0"/>
    <x v="0"/>
    <x v="3"/>
    <x v="72"/>
    <x v="103"/>
    <x v="91"/>
    <x v="111"/>
    <x v="45"/>
    <x v="31"/>
    <x v="5"/>
  </r>
  <r>
    <x v="0"/>
    <x v="6"/>
    <x v="6"/>
    <x v="5"/>
    <x v="5"/>
    <x v="5"/>
    <x v="4"/>
    <x v="98"/>
    <x v="104"/>
    <x v="92"/>
    <x v="112"/>
    <x v="43"/>
    <x v="12"/>
    <x v="2"/>
  </r>
  <r>
    <x v="0"/>
    <x v="6"/>
    <x v="6"/>
    <x v="4"/>
    <x v="4"/>
    <x v="4"/>
    <x v="5"/>
    <x v="99"/>
    <x v="105"/>
    <x v="47"/>
    <x v="113"/>
    <x v="72"/>
    <x v="91"/>
    <x v="2"/>
  </r>
  <r>
    <x v="0"/>
    <x v="6"/>
    <x v="6"/>
    <x v="16"/>
    <x v="16"/>
    <x v="16"/>
    <x v="6"/>
    <x v="100"/>
    <x v="106"/>
    <x v="46"/>
    <x v="114"/>
    <x v="69"/>
    <x v="92"/>
    <x v="2"/>
  </r>
  <r>
    <x v="0"/>
    <x v="6"/>
    <x v="6"/>
    <x v="6"/>
    <x v="6"/>
    <x v="6"/>
    <x v="7"/>
    <x v="93"/>
    <x v="107"/>
    <x v="93"/>
    <x v="115"/>
    <x v="39"/>
    <x v="93"/>
    <x v="5"/>
  </r>
  <r>
    <x v="0"/>
    <x v="6"/>
    <x v="6"/>
    <x v="7"/>
    <x v="7"/>
    <x v="7"/>
    <x v="7"/>
    <x v="93"/>
    <x v="107"/>
    <x v="64"/>
    <x v="116"/>
    <x v="73"/>
    <x v="94"/>
    <x v="2"/>
  </r>
  <r>
    <x v="0"/>
    <x v="6"/>
    <x v="6"/>
    <x v="11"/>
    <x v="11"/>
    <x v="11"/>
    <x v="9"/>
    <x v="101"/>
    <x v="108"/>
    <x v="63"/>
    <x v="117"/>
    <x v="45"/>
    <x v="31"/>
    <x v="2"/>
  </r>
  <r>
    <x v="0"/>
    <x v="6"/>
    <x v="6"/>
    <x v="8"/>
    <x v="8"/>
    <x v="8"/>
    <x v="10"/>
    <x v="102"/>
    <x v="109"/>
    <x v="50"/>
    <x v="118"/>
    <x v="74"/>
    <x v="95"/>
    <x v="2"/>
  </r>
  <r>
    <x v="0"/>
    <x v="6"/>
    <x v="6"/>
    <x v="19"/>
    <x v="19"/>
    <x v="19"/>
    <x v="11"/>
    <x v="95"/>
    <x v="110"/>
    <x v="63"/>
    <x v="117"/>
    <x v="60"/>
    <x v="96"/>
    <x v="2"/>
  </r>
  <r>
    <x v="0"/>
    <x v="6"/>
    <x v="6"/>
    <x v="9"/>
    <x v="9"/>
    <x v="9"/>
    <x v="12"/>
    <x v="103"/>
    <x v="111"/>
    <x v="75"/>
    <x v="119"/>
    <x v="48"/>
    <x v="97"/>
    <x v="2"/>
  </r>
  <r>
    <x v="0"/>
    <x v="6"/>
    <x v="6"/>
    <x v="15"/>
    <x v="15"/>
    <x v="15"/>
    <x v="13"/>
    <x v="64"/>
    <x v="112"/>
    <x v="76"/>
    <x v="87"/>
    <x v="36"/>
    <x v="98"/>
    <x v="1"/>
  </r>
  <r>
    <x v="0"/>
    <x v="6"/>
    <x v="6"/>
    <x v="29"/>
    <x v="29"/>
    <x v="29"/>
    <x v="14"/>
    <x v="66"/>
    <x v="113"/>
    <x v="51"/>
    <x v="120"/>
    <x v="42"/>
    <x v="99"/>
    <x v="2"/>
  </r>
  <r>
    <x v="0"/>
    <x v="6"/>
    <x v="6"/>
    <x v="12"/>
    <x v="12"/>
    <x v="12"/>
    <x v="15"/>
    <x v="77"/>
    <x v="114"/>
    <x v="94"/>
    <x v="121"/>
    <x v="54"/>
    <x v="100"/>
    <x v="2"/>
  </r>
  <r>
    <x v="0"/>
    <x v="6"/>
    <x v="6"/>
    <x v="10"/>
    <x v="10"/>
    <x v="10"/>
    <x v="16"/>
    <x v="68"/>
    <x v="115"/>
    <x v="95"/>
    <x v="122"/>
    <x v="64"/>
    <x v="101"/>
    <x v="2"/>
  </r>
  <r>
    <x v="0"/>
    <x v="6"/>
    <x v="6"/>
    <x v="13"/>
    <x v="13"/>
    <x v="13"/>
    <x v="17"/>
    <x v="54"/>
    <x v="116"/>
    <x v="55"/>
    <x v="123"/>
    <x v="45"/>
    <x v="31"/>
    <x v="2"/>
  </r>
  <r>
    <x v="0"/>
    <x v="6"/>
    <x v="6"/>
    <x v="27"/>
    <x v="27"/>
    <x v="27"/>
    <x v="18"/>
    <x v="69"/>
    <x v="99"/>
    <x v="69"/>
    <x v="104"/>
    <x v="74"/>
    <x v="95"/>
    <x v="2"/>
  </r>
  <r>
    <x v="0"/>
    <x v="6"/>
    <x v="6"/>
    <x v="14"/>
    <x v="14"/>
    <x v="14"/>
    <x v="19"/>
    <x v="80"/>
    <x v="117"/>
    <x v="53"/>
    <x v="31"/>
    <x v="60"/>
    <x v="96"/>
    <x v="2"/>
  </r>
  <r>
    <x v="0"/>
    <x v="6"/>
    <x v="6"/>
    <x v="23"/>
    <x v="23"/>
    <x v="23"/>
    <x v="19"/>
    <x v="80"/>
    <x v="117"/>
    <x v="38"/>
    <x v="124"/>
    <x v="75"/>
    <x v="102"/>
    <x v="2"/>
  </r>
  <r>
    <x v="0"/>
    <x v="7"/>
    <x v="7"/>
    <x v="4"/>
    <x v="4"/>
    <x v="4"/>
    <x v="0"/>
    <x v="61"/>
    <x v="118"/>
    <x v="50"/>
    <x v="125"/>
    <x v="51"/>
    <x v="103"/>
    <x v="2"/>
  </r>
  <r>
    <x v="0"/>
    <x v="7"/>
    <x v="7"/>
    <x v="0"/>
    <x v="0"/>
    <x v="0"/>
    <x v="1"/>
    <x v="104"/>
    <x v="119"/>
    <x v="96"/>
    <x v="126"/>
    <x v="60"/>
    <x v="104"/>
    <x v="1"/>
  </r>
  <r>
    <x v="0"/>
    <x v="7"/>
    <x v="7"/>
    <x v="5"/>
    <x v="5"/>
    <x v="5"/>
    <x v="2"/>
    <x v="105"/>
    <x v="120"/>
    <x v="90"/>
    <x v="127"/>
    <x v="60"/>
    <x v="104"/>
    <x v="2"/>
  </r>
  <r>
    <x v="0"/>
    <x v="7"/>
    <x v="7"/>
    <x v="1"/>
    <x v="1"/>
    <x v="1"/>
    <x v="3"/>
    <x v="106"/>
    <x v="121"/>
    <x v="97"/>
    <x v="128"/>
    <x v="43"/>
    <x v="105"/>
    <x v="2"/>
  </r>
  <r>
    <x v="0"/>
    <x v="7"/>
    <x v="7"/>
    <x v="2"/>
    <x v="2"/>
    <x v="2"/>
    <x v="4"/>
    <x v="107"/>
    <x v="122"/>
    <x v="45"/>
    <x v="129"/>
    <x v="76"/>
    <x v="106"/>
    <x v="2"/>
  </r>
  <r>
    <x v="0"/>
    <x v="7"/>
    <x v="7"/>
    <x v="3"/>
    <x v="3"/>
    <x v="3"/>
    <x v="5"/>
    <x v="47"/>
    <x v="123"/>
    <x v="34"/>
    <x v="130"/>
    <x v="60"/>
    <x v="104"/>
    <x v="2"/>
  </r>
  <r>
    <x v="0"/>
    <x v="7"/>
    <x v="7"/>
    <x v="16"/>
    <x v="16"/>
    <x v="16"/>
    <x v="6"/>
    <x v="66"/>
    <x v="124"/>
    <x v="68"/>
    <x v="131"/>
    <x v="47"/>
    <x v="107"/>
    <x v="2"/>
  </r>
  <r>
    <x v="0"/>
    <x v="7"/>
    <x v="7"/>
    <x v="12"/>
    <x v="12"/>
    <x v="12"/>
    <x v="7"/>
    <x v="77"/>
    <x v="125"/>
    <x v="94"/>
    <x v="132"/>
    <x v="54"/>
    <x v="43"/>
    <x v="2"/>
  </r>
  <r>
    <x v="0"/>
    <x v="7"/>
    <x v="7"/>
    <x v="9"/>
    <x v="9"/>
    <x v="9"/>
    <x v="8"/>
    <x v="67"/>
    <x v="126"/>
    <x v="94"/>
    <x v="132"/>
    <x v="48"/>
    <x v="108"/>
    <x v="2"/>
  </r>
  <r>
    <x v="0"/>
    <x v="7"/>
    <x v="7"/>
    <x v="8"/>
    <x v="8"/>
    <x v="8"/>
    <x v="8"/>
    <x v="67"/>
    <x v="126"/>
    <x v="65"/>
    <x v="133"/>
    <x v="60"/>
    <x v="104"/>
    <x v="2"/>
  </r>
  <r>
    <x v="0"/>
    <x v="7"/>
    <x v="7"/>
    <x v="11"/>
    <x v="11"/>
    <x v="11"/>
    <x v="10"/>
    <x v="54"/>
    <x v="127"/>
    <x v="88"/>
    <x v="134"/>
    <x v="74"/>
    <x v="109"/>
    <x v="2"/>
  </r>
  <r>
    <x v="0"/>
    <x v="7"/>
    <x v="7"/>
    <x v="7"/>
    <x v="7"/>
    <x v="7"/>
    <x v="11"/>
    <x v="108"/>
    <x v="128"/>
    <x v="38"/>
    <x v="135"/>
    <x v="73"/>
    <x v="110"/>
    <x v="2"/>
  </r>
  <r>
    <x v="0"/>
    <x v="7"/>
    <x v="7"/>
    <x v="19"/>
    <x v="19"/>
    <x v="19"/>
    <x v="11"/>
    <x v="108"/>
    <x v="128"/>
    <x v="35"/>
    <x v="136"/>
    <x v="62"/>
    <x v="111"/>
    <x v="2"/>
  </r>
  <r>
    <x v="0"/>
    <x v="7"/>
    <x v="7"/>
    <x v="26"/>
    <x v="26"/>
    <x v="26"/>
    <x v="13"/>
    <x v="109"/>
    <x v="99"/>
    <x v="78"/>
    <x v="33"/>
    <x v="64"/>
    <x v="13"/>
    <x v="2"/>
  </r>
  <r>
    <x v="0"/>
    <x v="7"/>
    <x v="7"/>
    <x v="13"/>
    <x v="13"/>
    <x v="13"/>
    <x v="13"/>
    <x v="109"/>
    <x v="99"/>
    <x v="37"/>
    <x v="137"/>
    <x v="76"/>
    <x v="106"/>
    <x v="2"/>
  </r>
  <r>
    <x v="0"/>
    <x v="7"/>
    <x v="7"/>
    <x v="25"/>
    <x v="25"/>
    <x v="25"/>
    <x v="15"/>
    <x v="110"/>
    <x v="54"/>
    <x v="37"/>
    <x v="137"/>
    <x v="76"/>
    <x v="106"/>
    <x v="2"/>
  </r>
  <r>
    <x v="0"/>
    <x v="7"/>
    <x v="7"/>
    <x v="6"/>
    <x v="6"/>
    <x v="6"/>
    <x v="15"/>
    <x v="110"/>
    <x v="54"/>
    <x v="37"/>
    <x v="137"/>
    <x v="62"/>
    <x v="111"/>
    <x v="1"/>
  </r>
  <r>
    <x v="0"/>
    <x v="7"/>
    <x v="7"/>
    <x v="15"/>
    <x v="15"/>
    <x v="15"/>
    <x v="15"/>
    <x v="110"/>
    <x v="54"/>
    <x v="76"/>
    <x v="87"/>
    <x v="76"/>
    <x v="106"/>
    <x v="2"/>
  </r>
  <r>
    <x v="0"/>
    <x v="7"/>
    <x v="7"/>
    <x v="14"/>
    <x v="14"/>
    <x v="14"/>
    <x v="18"/>
    <x v="111"/>
    <x v="129"/>
    <x v="54"/>
    <x v="138"/>
    <x v="73"/>
    <x v="110"/>
    <x v="2"/>
  </r>
  <r>
    <x v="0"/>
    <x v="7"/>
    <x v="7"/>
    <x v="29"/>
    <x v="29"/>
    <x v="29"/>
    <x v="19"/>
    <x v="112"/>
    <x v="130"/>
    <x v="52"/>
    <x v="35"/>
    <x v="42"/>
    <x v="33"/>
    <x v="2"/>
  </r>
  <r>
    <x v="0"/>
    <x v="8"/>
    <x v="8"/>
    <x v="3"/>
    <x v="3"/>
    <x v="3"/>
    <x v="0"/>
    <x v="113"/>
    <x v="131"/>
    <x v="98"/>
    <x v="139"/>
    <x v="74"/>
    <x v="112"/>
    <x v="2"/>
  </r>
  <r>
    <x v="0"/>
    <x v="8"/>
    <x v="8"/>
    <x v="4"/>
    <x v="4"/>
    <x v="4"/>
    <x v="1"/>
    <x v="93"/>
    <x v="132"/>
    <x v="95"/>
    <x v="140"/>
    <x v="68"/>
    <x v="113"/>
    <x v="2"/>
  </r>
  <r>
    <x v="0"/>
    <x v="8"/>
    <x v="8"/>
    <x v="5"/>
    <x v="5"/>
    <x v="5"/>
    <x v="2"/>
    <x v="114"/>
    <x v="133"/>
    <x v="93"/>
    <x v="141"/>
    <x v="62"/>
    <x v="114"/>
    <x v="2"/>
  </r>
  <r>
    <x v="0"/>
    <x v="8"/>
    <x v="8"/>
    <x v="0"/>
    <x v="0"/>
    <x v="0"/>
    <x v="3"/>
    <x v="103"/>
    <x v="134"/>
    <x v="42"/>
    <x v="142"/>
    <x v="62"/>
    <x v="114"/>
    <x v="2"/>
  </r>
  <r>
    <x v="0"/>
    <x v="8"/>
    <x v="8"/>
    <x v="1"/>
    <x v="1"/>
    <x v="1"/>
    <x v="4"/>
    <x v="64"/>
    <x v="135"/>
    <x v="95"/>
    <x v="140"/>
    <x v="69"/>
    <x v="115"/>
    <x v="2"/>
  </r>
  <r>
    <x v="0"/>
    <x v="8"/>
    <x v="8"/>
    <x v="2"/>
    <x v="2"/>
    <x v="2"/>
    <x v="5"/>
    <x v="67"/>
    <x v="136"/>
    <x v="51"/>
    <x v="143"/>
    <x v="73"/>
    <x v="116"/>
    <x v="2"/>
  </r>
  <r>
    <x v="0"/>
    <x v="8"/>
    <x v="8"/>
    <x v="14"/>
    <x v="14"/>
    <x v="14"/>
    <x v="6"/>
    <x v="54"/>
    <x v="137"/>
    <x v="95"/>
    <x v="140"/>
    <x v="60"/>
    <x v="117"/>
    <x v="2"/>
  </r>
  <r>
    <x v="0"/>
    <x v="8"/>
    <x v="8"/>
    <x v="17"/>
    <x v="17"/>
    <x v="17"/>
    <x v="7"/>
    <x v="115"/>
    <x v="138"/>
    <x v="15"/>
    <x v="138"/>
    <x v="54"/>
    <x v="118"/>
    <x v="2"/>
  </r>
  <r>
    <x v="0"/>
    <x v="8"/>
    <x v="8"/>
    <x v="9"/>
    <x v="9"/>
    <x v="9"/>
    <x v="7"/>
    <x v="115"/>
    <x v="138"/>
    <x v="88"/>
    <x v="144"/>
    <x v="62"/>
    <x v="114"/>
    <x v="2"/>
  </r>
  <r>
    <x v="0"/>
    <x v="8"/>
    <x v="8"/>
    <x v="8"/>
    <x v="8"/>
    <x v="8"/>
    <x v="9"/>
    <x v="80"/>
    <x v="9"/>
    <x v="54"/>
    <x v="145"/>
    <x v="64"/>
    <x v="85"/>
    <x v="2"/>
  </r>
  <r>
    <x v="0"/>
    <x v="8"/>
    <x v="8"/>
    <x v="12"/>
    <x v="12"/>
    <x v="12"/>
    <x v="10"/>
    <x v="81"/>
    <x v="110"/>
    <x v="15"/>
    <x v="138"/>
    <x v="39"/>
    <x v="119"/>
    <x v="2"/>
  </r>
  <r>
    <x v="0"/>
    <x v="8"/>
    <x v="8"/>
    <x v="30"/>
    <x v="30"/>
    <x v="30"/>
    <x v="11"/>
    <x v="108"/>
    <x v="30"/>
    <x v="66"/>
    <x v="136"/>
    <x v="42"/>
    <x v="26"/>
    <x v="2"/>
  </r>
  <r>
    <x v="0"/>
    <x v="8"/>
    <x v="8"/>
    <x v="7"/>
    <x v="7"/>
    <x v="7"/>
    <x v="12"/>
    <x v="116"/>
    <x v="65"/>
    <x v="38"/>
    <x v="146"/>
    <x v="77"/>
    <x v="120"/>
    <x v="2"/>
  </r>
  <r>
    <x v="0"/>
    <x v="8"/>
    <x v="8"/>
    <x v="11"/>
    <x v="11"/>
    <x v="11"/>
    <x v="13"/>
    <x v="109"/>
    <x v="139"/>
    <x v="66"/>
    <x v="136"/>
    <x v="76"/>
    <x v="121"/>
    <x v="2"/>
  </r>
  <r>
    <x v="0"/>
    <x v="8"/>
    <x v="8"/>
    <x v="6"/>
    <x v="6"/>
    <x v="6"/>
    <x v="13"/>
    <x v="109"/>
    <x v="139"/>
    <x v="78"/>
    <x v="147"/>
    <x v="75"/>
    <x v="122"/>
    <x v="1"/>
  </r>
  <r>
    <x v="0"/>
    <x v="8"/>
    <x v="8"/>
    <x v="27"/>
    <x v="27"/>
    <x v="27"/>
    <x v="15"/>
    <x v="110"/>
    <x v="114"/>
    <x v="77"/>
    <x v="31"/>
    <x v="64"/>
    <x v="85"/>
    <x v="2"/>
  </r>
  <r>
    <x v="0"/>
    <x v="8"/>
    <x v="8"/>
    <x v="13"/>
    <x v="13"/>
    <x v="13"/>
    <x v="16"/>
    <x v="112"/>
    <x v="140"/>
    <x v="66"/>
    <x v="136"/>
    <x v="73"/>
    <x v="116"/>
    <x v="2"/>
  </r>
  <r>
    <x v="0"/>
    <x v="8"/>
    <x v="8"/>
    <x v="21"/>
    <x v="21"/>
    <x v="21"/>
    <x v="16"/>
    <x v="112"/>
    <x v="140"/>
    <x v="32"/>
    <x v="148"/>
    <x v="60"/>
    <x v="117"/>
    <x v="5"/>
  </r>
  <r>
    <x v="0"/>
    <x v="8"/>
    <x v="8"/>
    <x v="31"/>
    <x v="31"/>
    <x v="31"/>
    <x v="18"/>
    <x v="117"/>
    <x v="37"/>
    <x v="76"/>
    <x v="87"/>
    <x v="74"/>
    <x v="112"/>
    <x v="2"/>
  </r>
  <r>
    <x v="0"/>
    <x v="8"/>
    <x v="8"/>
    <x v="23"/>
    <x v="23"/>
    <x v="23"/>
    <x v="19"/>
    <x v="118"/>
    <x v="141"/>
    <x v="78"/>
    <x v="147"/>
    <x v="62"/>
    <x v="114"/>
    <x v="2"/>
  </r>
  <r>
    <x v="0"/>
    <x v="8"/>
    <x v="8"/>
    <x v="10"/>
    <x v="10"/>
    <x v="10"/>
    <x v="19"/>
    <x v="118"/>
    <x v="141"/>
    <x v="78"/>
    <x v="147"/>
    <x v="62"/>
    <x v="114"/>
    <x v="2"/>
  </r>
  <r>
    <x v="0"/>
    <x v="8"/>
    <x v="8"/>
    <x v="18"/>
    <x v="18"/>
    <x v="18"/>
    <x v="19"/>
    <x v="118"/>
    <x v="141"/>
    <x v="78"/>
    <x v="147"/>
    <x v="62"/>
    <x v="114"/>
    <x v="2"/>
  </r>
  <r>
    <x v="0"/>
    <x v="8"/>
    <x v="8"/>
    <x v="15"/>
    <x v="15"/>
    <x v="15"/>
    <x v="19"/>
    <x v="118"/>
    <x v="141"/>
    <x v="76"/>
    <x v="87"/>
    <x v="76"/>
    <x v="121"/>
    <x v="2"/>
  </r>
  <r>
    <x v="0"/>
    <x v="8"/>
    <x v="8"/>
    <x v="19"/>
    <x v="19"/>
    <x v="19"/>
    <x v="19"/>
    <x v="118"/>
    <x v="141"/>
    <x v="15"/>
    <x v="138"/>
    <x v="73"/>
    <x v="116"/>
    <x v="2"/>
  </r>
  <r>
    <x v="0"/>
    <x v="9"/>
    <x v="9"/>
    <x v="0"/>
    <x v="0"/>
    <x v="0"/>
    <x v="0"/>
    <x v="119"/>
    <x v="142"/>
    <x v="99"/>
    <x v="149"/>
    <x v="51"/>
    <x v="123"/>
    <x v="2"/>
  </r>
  <r>
    <x v="0"/>
    <x v="9"/>
    <x v="9"/>
    <x v="1"/>
    <x v="1"/>
    <x v="1"/>
    <x v="1"/>
    <x v="120"/>
    <x v="143"/>
    <x v="87"/>
    <x v="150"/>
    <x v="78"/>
    <x v="124"/>
    <x v="2"/>
  </r>
  <r>
    <x v="0"/>
    <x v="9"/>
    <x v="9"/>
    <x v="2"/>
    <x v="2"/>
    <x v="2"/>
    <x v="2"/>
    <x v="121"/>
    <x v="144"/>
    <x v="100"/>
    <x v="151"/>
    <x v="45"/>
    <x v="74"/>
    <x v="2"/>
  </r>
  <r>
    <x v="0"/>
    <x v="9"/>
    <x v="9"/>
    <x v="6"/>
    <x v="6"/>
    <x v="6"/>
    <x v="3"/>
    <x v="122"/>
    <x v="145"/>
    <x v="101"/>
    <x v="152"/>
    <x v="68"/>
    <x v="125"/>
    <x v="2"/>
  </r>
  <r>
    <x v="0"/>
    <x v="9"/>
    <x v="9"/>
    <x v="3"/>
    <x v="3"/>
    <x v="3"/>
    <x v="4"/>
    <x v="72"/>
    <x v="146"/>
    <x v="102"/>
    <x v="153"/>
    <x v="79"/>
    <x v="126"/>
    <x v="2"/>
  </r>
  <r>
    <x v="0"/>
    <x v="9"/>
    <x v="9"/>
    <x v="4"/>
    <x v="4"/>
    <x v="4"/>
    <x v="5"/>
    <x v="123"/>
    <x v="147"/>
    <x v="49"/>
    <x v="154"/>
    <x v="80"/>
    <x v="127"/>
    <x v="2"/>
  </r>
  <r>
    <x v="0"/>
    <x v="9"/>
    <x v="9"/>
    <x v="7"/>
    <x v="7"/>
    <x v="7"/>
    <x v="6"/>
    <x v="124"/>
    <x v="148"/>
    <x v="103"/>
    <x v="155"/>
    <x v="39"/>
    <x v="128"/>
    <x v="2"/>
  </r>
  <r>
    <x v="0"/>
    <x v="9"/>
    <x v="9"/>
    <x v="5"/>
    <x v="5"/>
    <x v="5"/>
    <x v="7"/>
    <x v="106"/>
    <x v="149"/>
    <x v="47"/>
    <x v="156"/>
    <x v="35"/>
    <x v="100"/>
    <x v="2"/>
  </r>
  <r>
    <x v="0"/>
    <x v="9"/>
    <x v="9"/>
    <x v="10"/>
    <x v="10"/>
    <x v="10"/>
    <x v="7"/>
    <x v="106"/>
    <x v="149"/>
    <x v="33"/>
    <x v="157"/>
    <x v="36"/>
    <x v="129"/>
    <x v="2"/>
  </r>
  <r>
    <x v="0"/>
    <x v="9"/>
    <x v="9"/>
    <x v="8"/>
    <x v="8"/>
    <x v="8"/>
    <x v="9"/>
    <x v="125"/>
    <x v="150"/>
    <x v="51"/>
    <x v="158"/>
    <x v="63"/>
    <x v="130"/>
    <x v="2"/>
  </r>
  <r>
    <x v="0"/>
    <x v="9"/>
    <x v="9"/>
    <x v="13"/>
    <x v="13"/>
    <x v="13"/>
    <x v="9"/>
    <x v="125"/>
    <x v="150"/>
    <x v="68"/>
    <x v="159"/>
    <x v="55"/>
    <x v="131"/>
    <x v="2"/>
  </r>
  <r>
    <x v="0"/>
    <x v="9"/>
    <x v="9"/>
    <x v="11"/>
    <x v="11"/>
    <x v="11"/>
    <x v="11"/>
    <x v="64"/>
    <x v="14"/>
    <x v="69"/>
    <x v="160"/>
    <x v="37"/>
    <x v="2"/>
    <x v="2"/>
  </r>
  <r>
    <x v="0"/>
    <x v="9"/>
    <x v="9"/>
    <x v="12"/>
    <x v="12"/>
    <x v="12"/>
    <x v="12"/>
    <x v="65"/>
    <x v="151"/>
    <x v="35"/>
    <x v="161"/>
    <x v="37"/>
    <x v="2"/>
    <x v="2"/>
  </r>
  <r>
    <x v="0"/>
    <x v="9"/>
    <x v="9"/>
    <x v="9"/>
    <x v="9"/>
    <x v="9"/>
    <x v="12"/>
    <x v="65"/>
    <x v="151"/>
    <x v="62"/>
    <x v="162"/>
    <x v="41"/>
    <x v="99"/>
    <x v="2"/>
  </r>
  <r>
    <x v="0"/>
    <x v="9"/>
    <x v="9"/>
    <x v="17"/>
    <x v="17"/>
    <x v="17"/>
    <x v="14"/>
    <x v="66"/>
    <x v="52"/>
    <x v="104"/>
    <x v="163"/>
    <x v="55"/>
    <x v="131"/>
    <x v="2"/>
  </r>
  <r>
    <x v="0"/>
    <x v="9"/>
    <x v="9"/>
    <x v="20"/>
    <x v="20"/>
    <x v="20"/>
    <x v="15"/>
    <x v="126"/>
    <x v="152"/>
    <x v="37"/>
    <x v="106"/>
    <x v="81"/>
    <x v="86"/>
    <x v="2"/>
  </r>
  <r>
    <x v="0"/>
    <x v="9"/>
    <x v="9"/>
    <x v="18"/>
    <x v="18"/>
    <x v="18"/>
    <x v="16"/>
    <x v="127"/>
    <x v="153"/>
    <x v="35"/>
    <x v="161"/>
    <x v="52"/>
    <x v="132"/>
    <x v="2"/>
  </r>
  <r>
    <x v="0"/>
    <x v="9"/>
    <x v="9"/>
    <x v="15"/>
    <x v="15"/>
    <x v="15"/>
    <x v="16"/>
    <x v="127"/>
    <x v="153"/>
    <x v="32"/>
    <x v="164"/>
    <x v="49"/>
    <x v="10"/>
    <x v="1"/>
  </r>
  <r>
    <x v="0"/>
    <x v="9"/>
    <x v="9"/>
    <x v="16"/>
    <x v="16"/>
    <x v="16"/>
    <x v="18"/>
    <x v="53"/>
    <x v="154"/>
    <x v="65"/>
    <x v="63"/>
    <x v="76"/>
    <x v="133"/>
    <x v="2"/>
  </r>
  <r>
    <x v="0"/>
    <x v="9"/>
    <x v="9"/>
    <x v="22"/>
    <x v="22"/>
    <x v="22"/>
    <x v="19"/>
    <x v="68"/>
    <x v="155"/>
    <x v="32"/>
    <x v="164"/>
    <x v="81"/>
    <x v="86"/>
    <x v="2"/>
  </r>
  <r>
    <x v="0"/>
    <x v="10"/>
    <x v="10"/>
    <x v="0"/>
    <x v="0"/>
    <x v="0"/>
    <x v="0"/>
    <x v="128"/>
    <x v="156"/>
    <x v="105"/>
    <x v="165"/>
    <x v="46"/>
    <x v="134"/>
    <x v="2"/>
  </r>
  <r>
    <x v="0"/>
    <x v="10"/>
    <x v="10"/>
    <x v="1"/>
    <x v="1"/>
    <x v="1"/>
    <x v="1"/>
    <x v="42"/>
    <x v="157"/>
    <x v="69"/>
    <x v="166"/>
    <x v="82"/>
    <x v="135"/>
    <x v="2"/>
  </r>
  <r>
    <x v="0"/>
    <x v="10"/>
    <x v="10"/>
    <x v="4"/>
    <x v="4"/>
    <x v="4"/>
    <x v="2"/>
    <x v="129"/>
    <x v="158"/>
    <x v="49"/>
    <x v="167"/>
    <x v="83"/>
    <x v="136"/>
    <x v="2"/>
  </r>
  <r>
    <x v="0"/>
    <x v="10"/>
    <x v="10"/>
    <x v="2"/>
    <x v="2"/>
    <x v="2"/>
    <x v="3"/>
    <x v="130"/>
    <x v="159"/>
    <x v="43"/>
    <x v="168"/>
    <x v="41"/>
    <x v="137"/>
    <x v="2"/>
  </r>
  <r>
    <x v="0"/>
    <x v="10"/>
    <x v="10"/>
    <x v="6"/>
    <x v="6"/>
    <x v="6"/>
    <x v="4"/>
    <x v="131"/>
    <x v="160"/>
    <x v="106"/>
    <x v="169"/>
    <x v="47"/>
    <x v="77"/>
    <x v="2"/>
  </r>
  <r>
    <x v="0"/>
    <x v="10"/>
    <x v="10"/>
    <x v="3"/>
    <x v="3"/>
    <x v="3"/>
    <x v="5"/>
    <x v="107"/>
    <x v="161"/>
    <x v="93"/>
    <x v="170"/>
    <x v="44"/>
    <x v="138"/>
    <x v="2"/>
  </r>
  <r>
    <x v="0"/>
    <x v="10"/>
    <x v="10"/>
    <x v="7"/>
    <x v="7"/>
    <x v="7"/>
    <x v="5"/>
    <x v="107"/>
    <x v="161"/>
    <x v="102"/>
    <x v="171"/>
    <x v="64"/>
    <x v="139"/>
    <x v="2"/>
  </r>
  <r>
    <x v="0"/>
    <x v="10"/>
    <x v="10"/>
    <x v="10"/>
    <x v="10"/>
    <x v="10"/>
    <x v="7"/>
    <x v="114"/>
    <x v="50"/>
    <x v="107"/>
    <x v="172"/>
    <x v="57"/>
    <x v="140"/>
    <x v="2"/>
  </r>
  <r>
    <x v="0"/>
    <x v="10"/>
    <x v="10"/>
    <x v="5"/>
    <x v="5"/>
    <x v="5"/>
    <x v="8"/>
    <x v="132"/>
    <x v="162"/>
    <x v="108"/>
    <x v="173"/>
    <x v="60"/>
    <x v="141"/>
    <x v="2"/>
  </r>
  <r>
    <x v="0"/>
    <x v="10"/>
    <x v="10"/>
    <x v="20"/>
    <x v="20"/>
    <x v="20"/>
    <x v="9"/>
    <x v="133"/>
    <x v="163"/>
    <x v="66"/>
    <x v="174"/>
    <x v="49"/>
    <x v="142"/>
    <x v="2"/>
  </r>
  <r>
    <x v="0"/>
    <x v="10"/>
    <x v="10"/>
    <x v="11"/>
    <x v="11"/>
    <x v="11"/>
    <x v="10"/>
    <x v="65"/>
    <x v="164"/>
    <x v="88"/>
    <x v="175"/>
    <x v="52"/>
    <x v="143"/>
    <x v="2"/>
  </r>
  <r>
    <x v="0"/>
    <x v="10"/>
    <x v="10"/>
    <x v="13"/>
    <x v="13"/>
    <x v="13"/>
    <x v="11"/>
    <x v="126"/>
    <x v="165"/>
    <x v="35"/>
    <x v="16"/>
    <x v="63"/>
    <x v="0"/>
    <x v="2"/>
  </r>
  <r>
    <x v="0"/>
    <x v="10"/>
    <x v="10"/>
    <x v="12"/>
    <x v="12"/>
    <x v="12"/>
    <x v="12"/>
    <x v="77"/>
    <x v="92"/>
    <x v="55"/>
    <x v="176"/>
    <x v="52"/>
    <x v="143"/>
    <x v="2"/>
  </r>
  <r>
    <x v="0"/>
    <x v="10"/>
    <x v="10"/>
    <x v="14"/>
    <x v="14"/>
    <x v="14"/>
    <x v="13"/>
    <x v="53"/>
    <x v="77"/>
    <x v="69"/>
    <x v="166"/>
    <x v="41"/>
    <x v="137"/>
    <x v="2"/>
  </r>
  <r>
    <x v="0"/>
    <x v="10"/>
    <x v="10"/>
    <x v="8"/>
    <x v="8"/>
    <x v="8"/>
    <x v="13"/>
    <x v="53"/>
    <x v="77"/>
    <x v="68"/>
    <x v="162"/>
    <x v="48"/>
    <x v="144"/>
    <x v="2"/>
  </r>
  <r>
    <x v="0"/>
    <x v="10"/>
    <x v="10"/>
    <x v="18"/>
    <x v="18"/>
    <x v="18"/>
    <x v="15"/>
    <x v="69"/>
    <x v="166"/>
    <x v="94"/>
    <x v="177"/>
    <x v="60"/>
    <x v="141"/>
    <x v="2"/>
  </r>
  <r>
    <x v="0"/>
    <x v="10"/>
    <x v="10"/>
    <x v="15"/>
    <x v="15"/>
    <x v="15"/>
    <x v="16"/>
    <x v="134"/>
    <x v="67"/>
    <x v="76"/>
    <x v="87"/>
    <x v="37"/>
    <x v="145"/>
    <x v="2"/>
  </r>
  <r>
    <x v="0"/>
    <x v="10"/>
    <x v="10"/>
    <x v="9"/>
    <x v="9"/>
    <x v="9"/>
    <x v="17"/>
    <x v="56"/>
    <x v="53"/>
    <x v="88"/>
    <x v="175"/>
    <x v="76"/>
    <x v="146"/>
    <x v="2"/>
  </r>
  <r>
    <x v="0"/>
    <x v="10"/>
    <x v="10"/>
    <x v="21"/>
    <x v="21"/>
    <x v="21"/>
    <x v="18"/>
    <x v="115"/>
    <x v="155"/>
    <x v="78"/>
    <x v="178"/>
    <x v="41"/>
    <x v="137"/>
    <x v="2"/>
  </r>
  <r>
    <x v="0"/>
    <x v="10"/>
    <x v="10"/>
    <x v="32"/>
    <x v="32"/>
    <x v="32"/>
    <x v="19"/>
    <x v="80"/>
    <x v="167"/>
    <x v="66"/>
    <x v="174"/>
    <x v="74"/>
    <x v="147"/>
    <x v="2"/>
  </r>
  <r>
    <x v="0"/>
    <x v="11"/>
    <x v="11"/>
    <x v="1"/>
    <x v="1"/>
    <x v="1"/>
    <x v="0"/>
    <x v="75"/>
    <x v="168"/>
    <x v="109"/>
    <x v="179"/>
    <x v="46"/>
    <x v="148"/>
    <x v="2"/>
  </r>
  <r>
    <x v="0"/>
    <x v="11"/>
    <x v="11"/>
    <x v="4"/>
    <x v="4"/>
    <x v="4"/>
    <x v="1"/>
    <x v="113"/>
    <x v="169"/>
    <x v="67"/>
    <x v="180"/>
    <x v="27"/>
    <x v="149"/>
    <x v="2"/>
  </r>
  <r>
    <x v="0"/>
    <x v="11"/>
    <x v="11"/>
    <x v="2"/>
    <x v="2"/>
    <x v="2"/>
    <x v="2"/>
    <x v="92"/>
    <x v="103"/>
    <x v="110"/>
    <x v="181"/>
    <x v="62"/>
    <x v="150"/>
    <x v="2"/>
  </r>
  <r>
    <x v="0"/>
    <x v="11"/>
    <x v="11"/>
    <x v="0"/>
    <x v="0"/>
    <x v="0"/>
    <x v="2"/>
    <x v="92"/>
    <x v="103"/>
    <x v="97"/>
    <x v="182"/>
    <x v="75"/>
    <x v="151"/>
    <x v="2"/>
  </r>
  <r>
    <x v="0"/>
    <x v="11"/>
    <x v="11"/>
    <x v="5"/>
    <x v="5"/>
    <x v="5"/>
    <x v="4"/>
    <x v="76"/>
    <x v="170"/>
    <x v="44"/>
    <x v="183"/>
    <x v="42"/>
    <x v="152"/>
    <x v="2"/>
  </r>
  <r>
    <x v="0"/>
    <x v="11"/>
    <x v="11"/>
    <x v="14"/>
    <x v="14"/>
    <x v="14"/>
    <x v="5"/>
    <x v="135"/>
    <x v="171"/>
    <x v="108"/>
    <x v="184"/>
    <x v="41"/>
    <x v="82"/>
    <x v="2"/>
  </r>
  <r>
    <x v="0"/>
    <x v="11"/>
    <x v="11"/>
    <x v="3"/>
    <x v="3"/>
    <x v="3"/>
    <x v="6"/>
    <x v="103"/>
    <x v="172"/>
    <x v="51"/>
    <x v="185"/>
    <x v="54"/>
    <x v="153"/>
    <x v="2"/>
  </r>
  <r>
    <x v="0"/>
    <x v="11"/>
    <x v="11"/>
    <x v="11"/>
    <x v="11"/>
    <x v="11"/>
    <x v="7"/>
    <x v="67"/>
    <x v="173"/>
    <x v="88"/>
    <x v="172"/>
    <x v="41"/>
    <x v="82"/>
    <x v="2"/>
  </r>
  <r>
    <x v="0"/>
    <x v="11"/>
    <x v="11"/>
    <x v="7"/>
    <x v="7"/>
    <x v="7"/>
    <x v="8"/>
    <x v="134"/>
    <x v="138"/>
    <x v="95"/>
    <x v="186"/>
    <x v="75"/>
    <x v="151"/>
    <x v="2"/>
  </r>
  <r>
    <x v="0"/>
    <x v="11"/>
    <x v="11"/>
    <x v="12"/>
    <x v="12"/>
    <x v="12"/>
    <x v="9"/>
    <x v="55"/>
    <x v="174"/>
    <x v="35"/>
    <x v="187"/>
    <x v="74"/>
    <x v="154"/>
    <x v="2"/>
  </r>
  <r>
    <x v="0"/>
    <x v="11"/>
    <x v="11"/>
    <x v="19"/>
    <x v="19"/>
    <x v="19"/>
    <x v="10"/>
    <x v="115"/>
    <x v="175"/>
    <x v="88"/>
    <x v="172"/>
    <x v="62"/>
    <x v="150"/>
    <x v="2"/>
  </r>
  <r>
    <x v="0"/>
    <x v="11"/>
    <x v="11"/>
    <x v="8"/>
    <x v="8"/>
    <x v="8"/>
    <x v="11"/>
    <x v="116"/>
    <x v="166"/>
    <x v="37"/>
    <x v="188"/>
    <x v="42"/>
    <x v="152"/>
    <x v="2"/>
  </r>
  <r>
    <x v="0"/>
    <x v="11"/>
    <x v="11"/>
    <x v="24"/>
    <x v="24"/>
    <x v="24"/>
    <x v="12"/>
    <x v="109"/>
    <x v="153"/>
    <x v="37"/>
    <x v="188"/>
    <x v="60"/>
    <x v="155"/>
    <x v="2"/>
  </r>
  <r>
    <x v="0"/>
    <x v="11"/>
    <x v="11"/>
    <x v="25"/>
    <x v="25"/>
    <x v="25"/>
    <x v="13"/>
    <x v="110"/>
    <x v="176"/>
    <x v="104"/>
    <x v="189"/>
    <x v="74"/>
    <x v="154"/>
    <x v="2"/>
  </r>
  <r>
    <x v="0"/>
    <x v="11"/>
    <x v="11"/>
    <x v="9"/>
    <x v="9"/>
    <x v="9"/>
    <x v="13"/>
    <x v="110"/>
    <x v="176"/>
    <x v="66"/>
    <x v="190"/>
    <x v="75"/>
    <x v="151"/>
    <x v="2"/>
  </r>
  <r>
    <x v="0"/>
    <x v="11"/>
    <x v="11"/>
    <x v="6"/>
    <x v="6"/>
    <x v="6"/>
    <x v="13"/>
    <x v="110"/>
    <x v="176"/>
    <x v="54"/>
    <x v="191"/>
    <x v="62"/>
    <x v="150"/>
    <x v="2"/>
  </r>
  <r>
    <x v="0"/>
    <x v="11"/>
    <x v="11"/>
    <x v="22"/>
    <x v="22"/>
    <x v="22"/>
    <x v="16"/>
    <x v="111"/>
    <x v="155"/>
    <x v="77"/>
    <x v="192"/>
    <x v="42"/>
    <x v="152"/>
    <x v="2"/>
  </r>
  <r>
    <x v="0"/>
    <x v="11"/>
    <x v="11"/>
    <x v="13"/>
    <x v="13"/>
    <x v="13"/>
    <x v="16"/>
    <x v="111"/>
    <x v="155"/>
    <x v="104"/>
    <x v="189"/>
    <x v="64"/>
    <x v="156"/>
    <x v="2"/>
  </r>
  <r>
    <x v="0"/>
    <x v="11"/>
    <x v="11"/>
    <x v="33"/>
    <x v="33"/>
    <x v="33"/>
    <x v="18"/>
    <x v="112"/>
    <x v="129"/>
    <x v="78"/>
    <x v="193"/>
    <x v="76"/>
    <x v="157"/>
    <x v="2"/>
  </r>
  <r>
    <x v="0"/>
    <x v="11"/>
    <x v="11"/>
    <x v="27"/>
    <x v="27"/>
    <x v="27"/>
    <x v="18"/>
    <x v="112"/>
    <x v="129"/>
    <x v="52"/>
    <x v="194"/>
    <x v="64"/>
    <x v="156"/>
    <x v="2"/>
  </r>
  <r>
    <x v="0"/>
    <x v="12"/>
    <x v="12"/>
    <x v="3"/>
    <x v="3"/>
    <x v="3"/>
    <x v="0"/>
    <x v="106"/>
    <x v="177"/>
    <x v="64"/>
    <x v="195"/>
    <x v="47"/>
    <x v="158"/>
    <x v="2"/>
  </r>
  <r>
    <x v="0"/>
    <x v="12"/>
    <x v="12"/>
    <x v="0"/>
    <x v="0"/>
    <x v="0"/>
    <x v="1"/>
    <x v="136"/>
    <x v="178"/>
    <x v="59"/>
    <x v="196"/>
    <x v="64"/>
    <x v="159"/>
    <x v="2"/>
  </r>
  <r>
    <x v="0"/>
    <x v="12"/>
    <x v="12"/>
    <x v="5"/>
    <x v="5"/>
    <x v="5"/>
    <x v="2"/>
    <x v="137"/>
    <x v="179"/>
    <x v="34"/>
    <x v="197"/>
    <x v="64"/>
    <x v="159"/>
    <x v="1"/>
  </r>
  <r>
    <x v="0"/>
    <x v="12"/>
    <x v="12"/>
    <x v="4"/>
    <x v="4"/>
    <x v="4"/>
    <x v="3"/>
    <x v="113"/>
    <x v="180"/>
    <x v="95"/>
    <x v="198"/>
    <x v="84"/>
    <x v="160"/>
    <x v="2"/>
  </r>
  <r>
    <x v="0"/>
    <x v="12"/>
    <x v="12"/>
    <x v="2"/>
    <x v="2"/>
    <x v="2"/>
    <x v="4"/>
    <x v="48"/>
    <x v="181"/>
    <x v="110"/>
    <x v="199"/>
    <x v="75"/>
    <x v="161"/>
    <x v="2"/>
  </r>
  <r>
    <x v="0"/>
    <x v="12"/>
    <x v="12"/>
    <x v="6"/>
    <x v="6"/>
    <x v="6"/>
    <x v="5"/>
    <x v="126"/>
    <x v="182"/>
    <x v="62"/>
    <x v="200"/>
    <x v="76"/>
    <x v="144"/>
    <x v="2"/>
  </r>
  <r>
    <x v="0"/>
    <x v="12"/>
    <x v="12"/>
    <x v="16"/>
    <x v="16"/>
    <x v="16"/>
    <x v="6"/>
    <x v="127"/>
    <x v="183"/>
    <x v="107"/>
    <x v="201"/>
    <x v="64"/>
    <x v="159"/>
    <x v="2"/>
  </r>
  <r>
    <x v="0"/>
    <x v="12"/>
    <x v="12"/>
    <x v="9"/>
    <x v="9"/>
    <x v="9"/>
    <x v="7"/>
    <x v="77"/>
    <x v="184"/>
    <x v="65"/>
    <x v="202"/>
    <x v="42"/>
    <x v="77"/>
    <x v="2"/>
  </r>
  <r>
    <x v="0"/>
    <x v="12"/>
    <x v="12"/>
    <x v="1"/>
    <x v="1"/>
    <x v="1"/>
    <x v="8"/>
    <x v="67"/>
    <x v="185"/>
    <x v="38"/>
    <x v="203"/>
    <x v="43"/>
    <x v="162"/>
    <x v="2"/>
  </r>
  <r>
    <x v="0"/>
    <x v="12"/>
    <x v="12"/>
    <x v="11"/>
    <x v="11"/>
    <x v="11"/>
    <x v="9"/>
    <x v="78"/>
    <x v="186"/>
    <x v="65"/>
    <x v="202"/>
    <x v="62"/>
    <x v="141"/>
    <x v="2"/>
  </r>
  <r>
    <x v="0"/>
    <x v="12"/>
    <x v="12"/>
    <x v="8"/>
    <x v="8"/>
    <x v="8"/>
    <x v="10"/>
    <x v="54"/>
    <x v="187"/>
    <x v="95"/>
    <x v="198"/>
    <x v="60"/>
    <x v="163"/>
    <x v="2"/>
  </r>
  <r>
    <x v="0"/>
    <x v="12"/>
    <x v="12"/>
    <x v="19"/>
    <x v="19"/>
    <x v="19"/>
    <x v="11"/>
    <x v="108"/>
    <x v="14"/>
    <x v="38"/>
    <x v="203"/>
    <x v="73"/>
    <x v="164"/>
    <x v="2"/>
  </r>
  <r>
    <x v="0"/>
    <x v="12"/>
    <x v="12"/>
    <x v="29"/>
    <x v="29"/>
    <x v="29"/>
    <x v="12"/>
    <x v="116"/>
    <x v="188"/>
    <x v="37"/>
    <x v="204"/>
    <x v="42"/>
    <x v="77"/>
    <x v="2"/>
  </r>
  <r>
    <x v="0"/>
    <x v="12"/>
    <x v="12"/>
    <x v="14"/>
    <x v="14"/>
    <x v="14"/>
    <x v="13"/>
    <x v="109"/>
    <x v="15"/>
    <x v="53"/>
    <x v="175"/>
    <x v="73"/>
    <x v="164"/>
    <x v="2"/>
  </r>
  <r>
    <x v="0"/>
    <x v="12"/>
    <x v="12"/>
    <x v="18"/>
    <x v="18"/>
    <x v="18"/>
    <x v="13"/>
    <x v="109"/>
    <x v="15"/>
    <x v="15"/>
    <x v="205"/>
    <x v="60"/>
    <x v="163"/>
    <x v="1"/>
  </r>
  <r>
    <x v="0"/>
    <x v="12"/>
    <x v="12"/>
    <x v="7"/>
    <x v="7"/>
    <x v="7"/>
    <x v="13"/>
    <x v="109"/>
    <x v="15"/>
    <x v="53"/>
    <x v="175"/>
    <x v="73"/>
    <x v="164"/>
    <x v="2"/>
  </r>
  <r>
    <x v="0"/>
    <x v="12"/>
    <x v="12"/>
    <x v="12"/>
    <x v="12"/>
    <x v="12"/>
    <x v="16"/>
    <x v="110"/>
    <x v="176"/>
    <x v="37"/>
    <x v="204"/>
    <x v="76"/>
    <x v="144"/>
    <x v="2"/>
  </r>
  <r>
    <x v="0"/>
    <x v="12"/>
    <x v="12"/>
    <x v="27"/>
    <x v="27"/>
    <x v="27"/>
    <x v="16"/>
    <x v="110"/>
    <x v="176"/>
    <x v="77"/>
    <x v="206"/>
    <x v="64"/>
    <x v="159"/>
    <x v="2"/>
  </r>
  <r>
    <x v="0"/>
    <x v="12"/>
    <x v="12"/>
    <x v="10"/>
    <x v="10"/>
    <x v="10"/>
    <x v="18"/>
    <x v="111"/>
    <x v="19"/>
    <x v="15"/>
    <x v="205"/>
    <x v="76"/>
    <x v="144"/>
    <x v="2"/>
  </r>
  <r>
    <x v="0"/>
    <x v="12"/>
    <x v="12"/>
    <x v="34"/>
    <x v="34"/>
    <x v="34"/>
    <x v="19"/>
    <x v="112"/>
    <x v="129"/>
    <x v="78"/>
    <x v="207"/>
    <x v="76"/>
    <x v="144"/>
    <x v="2"/>
  </r>
  <r>
    <x v="0"/>
    <x v="12"/>
    <x v="12"/>
    <x v="23"/>
    <x v="23"/>
    <x v="23"/>
    <x v="19"/>
    <x v="112"/>
    <x v="129"/>
    <x v="15"/>
    <x v="205"/>
    <x v="75"/>
    <x v="161"/>
    <x v="2"/>
  </r>
  <r>
    <x v="0"/>
    <x v="13"/>
    <x v="13"/>
    <x v="4"/>
    <x v="4"/>
    <x v="4"/>
    <x v="0"/>
    <x v="53"/>
    <x v="189"/>
    <x v="67"/>
    <x v="208"/>
    <x v="64"/>
    <x v="165"/>
    <x v="2"/>
  </r>
  <r>
    <x v="0"/>
    <x v="13"/>
    <x v="13"/>
    <x v="11"/>
    <x v="11"/>
    <x v="11"/>
    <x v="1"/>
    <x v="116"/>
    <x v="190"/>
    <x v="53"/>
    <x v="209"/>
    <x v="62"/>
    <x v="166"/>
    <x v="2"/>
  </r>
  <r>
    <x v="0"/>
    <x v="13"/>
    <x v="13"/>
    <x v="5"/>
    <x v="5"/>
    <x v="5"/>
    <x v="2"/>
    <x v="110"/>
    <x v="191"/>
    <x v="66"/>
    <x v="210"/>
    <x v="62"/>
    <x v="166"/>
    <x v="1"/>
  </r>
  <r>
    <x v="0"/>
    <x v="13"/>
    <x v="13"/>
    <x v="3"/>
    <x v="3"/>
    <x v="3"/>
    <x v="2"/>
    <x v="110"/>
    <x v="191"/>
    <x v="66"/>
    <x v="210"/>
    <x v="62"/>
    <x v="166"/>
    <x v="1"/>
  </r>
  <r>
    <x v="0"/>
    <x v="13"/>
    <x v="13"/>
    <x v="9"/>
    <x v="9"/>
    <x v="9"/>
    <x v="4"/>
    <x v="138"/>
    <x v="192"/>
    <x v="78"/>
    <x v="211"/>
    <x v="77"/>
    <x v="120"/>
    <x v="2"/>
  </r>
  <r>
    <x v="0"/>
    <x v="13"/>
    <x v="13"/>
    <x v="8"/>
    <x v="8"/>
    <x v="8"/>
    <x v="4"/>
    <x v="138"/>
    <x v="192"/>
    <x v="77"/>
    <x v="212"/>
    <x v="73"/>
    <x v="167"/>
    <x v="2"/>
  </r>
  <r>
    <x v="0"/>
    <x v="13"/>
    <x v="13"/>
    <x v="12"/>
    <x v="12"/>
    <x v="12"/>
    <x v="6"/>
    <x v="139"/>
    <x v="193"/>
    <x v="77"/>
    <x v="212"/>
    <x v="77"/>
    <x v="120"/>
    <x v="2"/>
  </r>
  <r>
    <x v="0"/>
    <x v="13"/>
    <x v="13"/>
    <x v="24"/>
    <x v="24"/>
    <x v="24"/>
    <x v="6"/>
    <x v="139"/>
    <x v="193"/>
    <x v="52"/>
    <x v="213"/>
    <x v="62"/>
    <x v="166"/>
    <x v="2"/>
  </r>
  <r>
    <x v="0"/>
    <x v="13"/>
    <x v="13"/>
    <x v="2"/>
    <x v="2"/>
    <x v="2"/>
    <x v="6"/>
    <x v="139"/>
    <x v="193"/>
    <x v="77"/>
    <x v="212"/>
    <x v="77"/>
    <x v="120"/>
    <x v="2"/>
  </r>
  <r>
    <x v="0"/>
    <x v="13"/>
    <x v="13"/>
    <x v="19"/>
    <x v="19"/>
    <x v="19"/>
    <x v="6"/>
    <x v="139"/>
    <x v="193"/>
    <x v="104"/>
    <x v="157"/>
    <x v="73"/>
    <x v="167"/>
    <x v="2"/>
  </r>
  <r>
    <x v="0"/>
    <x v="13"/>
    <x v="13"/>
    <x v="29"/>
    <x v="29"/>
    <x v="29"/>
    <x v="10"/>
    <x v="140"/>
    <x v="92"/>
    <x v="104"/>
    <x v="157"/>
    <x v="77"/>
    <x v="120"/>
    <x v="2"/>
  </r>
  <r>
    <x v="0"/>
    <x v="13"/>
    <x v="13"/>
    <x v="35"/>
    <x v="35"/>
    <x v="35"/>
    <x v="10"/>
    <x v="140"/>
    <x v="92"/>
    <x v="76"/>
    <x v="87"/>
    <x v="75"/>
    <x v="168"/>
    <x v="2"/>
  </r>
  <r>
    <x v="0"/>
    <x v="13"/>
    <x v="13"/>
    <x v="25"/>
    <x v="25"/>
    <x v="25"/>
    <x v="10"/>
    <x v="140"/>
    <x v="92"/>
    <x v="76"/>
    <x v="87"/>
    <x v="75"/>
    <x v="168"/>
    <x v="2"/>
  </r>
  <r>
    <x v="0"/>
    <x v="13"/>
    <x v="13"/>
    <x v="0"/>
    <x v="0"/>
    <x v="0"/>
    <x v="10"/>
    <x v="140"/>
    <x v="92"/>
    <x v="104"/>
    <x v="157"/>
    <x v="77"/>
    <x v="120"/>
    <x v="2"/>
  </r>
  <r>
    <x v="0"/>
    <x v="13"/>
    <x v="13"/>
    <x v="6"/>
    <x v="6"/>
    <x v="6"/>
    <x v="10"/>
    <x v="140"/>
    <x v="92"/>
    <x v="76"/>
    <x v="87"/>
    <x v="77"/>
    <x v="120"/>
    <x v="2"/>
  </r>
  <r>
    <x v="0"/>
    <x v="13"/>
    <x v="13"/>
    <x v="16"/>
    <x v="16"/>
    <x v="16"/>
    <x v="15"/>
    <x v="141"/>
    <x v="194"/>
    <x v="76"/>
    <x v="87"/>
    <x v="62"/>
    <x v="166"/>
    <x v="2"/>
  </r>
  <r>
    <x v="0"/>
    <x v="13"/>
    <x v="13"/>
    <x v="36"/>
    <x v="36"/>
    <x v="36"/>
    <x v="15"/>
    <x v="141"/>
    <x v="194"/>
    <x v="52"/>
    <x v="213"/>
    <x v="77"/>
    <x v="120"/>
    <x v="2"/>
  </r>
  <r>
    <x v="0"/>
    <x v="13"/>
    <x v="13"/>
    <x v="37"/>
    <x v="37"/>
    <x v="37"/>
    <x v="15"/>
    <x v="141"/>
    <x v="194"/>
    <x v="76"/>
    <x v="87"/>
    <x v="62"/>
    <x v="166"/>
    <x v="2"/>
  </r>
  <r>
    <x v="0"/>
    <x v="13"/>
    <x v="13"/>
    <x v="7"/>
    <x v="7"/>
    <x v="7"/>
    <x v="15"/>
    <x v="141"/>
    <x v="194"/>
    <x v="32"/>
    <x v="214"/>
    <x v="73"/>
    <x v="167"/>
    <x v="2"/>
  </r>
  <r>
    <x v="0"/>
    <x v="13"/>
    <x v="13"/>
    <x v="38"/>
    <x v="38"/>
    <x v="38"/>
    <x v="15"/>
    <x v="141"/>
    <x v="194"/>
    <x v="76"/>
    <x v="87"/>
    <x v="77"/>
    <x v="120"/>
    <x v="2"/>
  </r>
  <r>
    <x v="0"/>
    <x v="14"/>
    <x v="14"/>
    <x v="4"/>
    <x v="4"/>
    <x v="4"/>
    <x v="0"/>
    <x v="65"/>
    <x v="195"/>
    <x v="68"/>
    <x v="215"/>
    <x v="69"/>
    <x v="169"/>
    <x v="2"/>
  </r>
  <r>
    <x v="0"/>
    <x v="14"/>
    <x v="14"/>
    <x v="11"/>
    <x v="11"/>
    <x v="11"/>
    <x v="1"/>
    <x v="56"/>
    <x v="196"/>
    <x v="54"/>
    <x v="216"/>
    <x v="48"/>
    <x v="54"/>
    <x v="2"/>
  </r>
  <r>
    <x v="0"/>
    <x v="14"/>
    <x v="14"/>
    <x v="3"/>
    <x v="3"/>
    <x v="3"/>
    <x v="1"/>
    <x v="56"/>
    <x v="196"/>
    <x v="35"/>
    <x v="217"/>
    <x v="64"/>
    <x v="170"/>
    <x v="2"/>
  </r>
  <r>
    <x v="0"/>
    <x v="14"/>
    <x v="14"/>
    <x v="2"/>
    <x v="2"/>
    <x v="2"/>
    <x v="1"/>
    <x v="56"/>
    <x v="196"/>
    <x v="95"/>
    <x v="218"/>
    <x v="73"/>
    <x v="171"/>
    <x v="2"/>
  </r>
  <r>
    <x v="0"/>
    <x v="14"/>
    <x v="14"/>
    <x v="5"/>
    <x v="5"/>
    <x v="5"/>
    <x v="4"/>
    <x v="79"/>
    <x v="197"/>
    <x v="35"/>
    <x v="217"/>
    <x v="42"/>
    <x v="172"/>
    <x v="2"/>
  </r>
  <r>
    <x v="0"/>
    <x v="14"/>
    <x v="14"/>
    <x v="0"/>
    <x v="0"/>
    <x v="0"/>
    <x v="5"/>
    <x v="80"/>
    <x v="198"/>
    <x v="38"/>
    <x v="183"/>
    <x v="75"/>
    <x v="173"/>
    <x v="2"/>
  </r>
  <r>
    <x v="0"/>
    <x v="14"/>
    <x v="14"/>
    <x v="13"/>
    <x v="13"/>
    <x v="13"/>
    <x v="6"/>
    <x v="109"/>
    <x v="27"/>
    <x v="37"/>
    <x v="201"/>
    <x v="60"/>
    <x v="174"/>
    <x v="2"/>
  </r>
  <r>
    <x v="0"/>
    <x v="14"/>
    <x v="14"/>
    <x v="1"/>
    <x v="1"/>
    <x v="1"/>
    <x v="7"/>
    <x v="111"/>
    <x v="199"/>
    <x v="32"/>
    <x v="219"/>
    <x v="39"/>
    <x v="175"/>
    <x v="2"/>
  </r>
  <r>
    <x v="0"/>
    <x v="14"/>
    <x v="14"/>
    <x v="10"/>
    <x v="10"/>
    <x v="10"/>
    <x v="7"/>
    <x v="111"/>
    <x v="199"/>
    <x v="77"/>
    <x v="220"/>
    <x v="42"/>
    <x v="172"/>
    <x v="2"/>
  </r>
  <r>
    <x v="0"/>
    <x v="14"/>
    <x v="14"/>
    <x v="6"/>
    <x v="6"/>
    <x v="6"/>
    <x v="7"/>
    <x v="111"/>
    <x v="199"/>
    <x v="54"/>
    <x v="216"/>
    <x v="77"/>
    <x v="120"/>
    <x v="2"/>
  </r>
  <r>
    <x v="0"/>
    <x v="14"/>
    <x v="14"/>
    <x v="12"/>
    <x v="12"/>
    <x v="12"/>
    <x v="10"/>
    <x v="112"/>
    <x v="91"/>
    <x v="78"/>
    <x v="118"/>
    <x v="76"/>
    <x v="61"/>
    <x v="2"/>
  </r>
  <r>
    <x v="0"/>
    <x v="14"/>
    <x v="14"/>
    <x v="7"/>
    <x v="7"/>
    <x v="7"/>
    <x v="10"/>
    <x v="112"/>
    <x v="91"/>
    <x v="66"/>
    <x v="221"/>
    <x v="73"/>
    <x v="171"/>
    <x v="2"/>
  </r>
  <r>
    <x v="0"/>
    <x v="14"/>
    <x v="14"/>
    <x v="28"/>
    <x v="28"/>
    <x v="28"/>
    <x v="12"/>
    <x v="117"/>
    <x v="109"/>
    <x v="52"/>
    <x v="222"/>
    <x v="42"/>
    <x v="172"/>
    <x v="2"/>
  </r>
  <r>
    <x v="0"/>
    <x v="14"/>
    <x v="14"/>
    <x v="8"/>
    <x v="8"/>
    <x v="8"/>
    <x v="13"/>
    <x v="142"/>
    <x v="77"/>
    <x v="104"/>
    <x v="19"/>
    <x v="75"/>
    <x v="173"/>
    <x v="2"/>
  </r>
  <r>
    <x v="0"/>
    <x v="14"/>
    <x v="14"/>
    <x v="20"/>
    <x v="20"/>
    <x v="20"/>
    <x v="13"/>
    <x v="142"/>
    <x v="77"/>
    <x v="32"/>
    <x v="219"/>
    <x v="60"/>
    <x v="174"/>
    <x v="2"/>
  </r>
  <r>
    <x v="0"/>
    <x v="14"/>
    <x v="14"/>
    <x v="18"/>
    <x v="18"/>
    <x v="18"/>
    <x v="15"/>
    <x v="138"/>
    <x v="52"/>
    <x v="104"/>
    <x v="19"/>
    <x v="73"/>
    <x v="171"/>
    <x v="2"/>
  </r>
  <r>
    <x v="0"/>
    <x v="14"/>
    <x v="14"/>
    <x v="37"/>
    <x v="37"/>
    <x v="37"/>
    <x v="15"/>
    <x v="138"/>
    <x v="52"/>
    <x v="52"/>
    <x v="222"/>
    <x v="75"/>
    <x v="173"/>
    <x v="2"/>
  </r>
  <r>
    <x v="0"/>
    <x v="14"/>
    <x v="14"/>
    <x v="29"/>
    <x v="29"/>
    <x v="29"/>
    <x v="17"/>
    <x v="139"/>
    <x v="36"/>
    <x v="32"/>
    <x v="219"/>
    <x v="75"/>
    <x v="173"/>
    <x v="2"/>
  </r>
  <r>
    <x v="0"/>
    <x v="14"/>
    <x v="14"/>
    <x v="26"/>
    <x v="26"/>
    <x v="26"/>
    <x v="17"/>
    <x v="139"/>
    <x v="36"/>
    <x v="52"/>
    <x v="222"/>
    <x v="62"/>
    <x v="55"/>
    <x v="2"/>
  </r>
  <r>
    <x v="0"/>
    <x v="14"/>
    <x v="14"/>
    <x v="9"/>
    <x v="9"/>
    <x v="9"/>
    <x v="17"/>
    <x v="139"/>
    <x v="36"/>
    <x v="52"/>
    <x v="222"/>
    <x v="62"/>
    <x v="55"/>
    <x v="2"/>
  </r>
  <r>
    <x v="0"/>
    <x v="15"/>
    <x v="15"/>
    <x v="4"/>
    <x v="4"/>
    <x v="4"/>
    <x v="0"/>
    <x v="67"/>
    <x v="57"/>
    <x v="53"/>
    <x v="223"/>
    <x v="57"/>
    <x v="176"/>
    <x v="2"/>
  </r>
  <r>
    <x v="0"/>
    <x v="15"/>
    <x v="15"/>
    <x v="1"/>
    <x v="1"/>
    <x v="1"/>
    <x v="1"/>
    <x v="53"/>
    <x v="200"/>
    <x v="54"/>
    <x v="224"/>
    <x v="69"/>
    <x v="177"/>
    <x v="2"/>
  </r>
  <r>
    <x v="0"/>
    <x v="15"/>
    <x v="15"/>
    <x v="2"/>
    <x v="2"/>
    <x v="2"/>
    <x v="2"/>
    <x v="68"/>
    <x v="132"/>
    <x v="107"/>
    <x v="225"/>
    <x v="62"/>
    <x v="178"/>
    <x v="2"/>
  </r>
  <r>
    <x v="0"/>
    <x v="15"/>
    <x v="15"/>
    <x v="3"/>
    <x v="3"/>
    <x v="3"/>
    <x v="3"/>
    <x v="55"/>
    <x v="201"/>
    <x v="38"/>
    <x v="226"/>
    <x v="64"/>
    <x v="179"/>
    <x v="2"/>
  </r>
  <r>
    <x v="0"/>
    <x v="15"/>
    <x v="15"/>
    <x v="5"/>
    <x v="5"/>
    <x v="5"/>
    <x v="4"/>
    <x v="56"/>
    <x v="197"/>
    <x v="94"/>
    <x v="227"/>
    <x v="62"/>
    <x v="178"/>
    <x v="2"/>
  </r>
  <r>
    <x v="0"/>
    <x v="15"/>
    <x v="15"/>
    <x v="0"/>
    <x v="0"/>
    <x v="0"/>
    <x v="5"/>
    <x v="79"/>
    <x v="202"/>
    <x v="68"/>
    <x v="228"/>
    <x v="73"/>
    <x v="180"/>
    <x v="2"/>
  </r>
  <r>
    <x v="0"/>
    <x v="15"/>
    <x v="15"/>
    <x v="6"/>
    <x v="6"/>
    <x v="6"/>
    <x v="6"/>
    <x v="81"/>
    <x v="203"/>
    <x v="69"/>
    <x v="229"/>
    <x v="73"/>
    <x v="180"/>
    <x v="2"/>
  </r>
  <r>
    <x v="0"/>
    <x v="15"/>
    <x v="15"/>
    <x v="13"/>
    <x v="13"/>
    <x v="13"/>
    <x v="7"/>
    <x v="108"/>
    <x v="204"/>
    <x v="37"/>
    <x v="230"/>
    <x v="64"/>
    <x v="179"/>
    <x v="2"/>
  </r>
  <r>
    <x v="0"/>
    <x v="15"/>
    <x v="15"/>
    <x v="7"/>
    <x v="7"/>
    <x v="7"/>
    <x v="8"/>
    <x v="110"/>
    <x v="7"/>
    <x v="54"/>
    <x v="224"/>
    <x v="62"/>
    <x v="178"/>
    <x v="2"/>
  </r>
  <r>
    <x v="0"/>
    <x v="15"/>
    <x v="15"/>
    <x v="8"/>
    <x v="8"/>
    <x v="8"/>
    <x v="9"/>
    <x v="112"/>
    <x v="205"/>
    <x v="66"/>
    <x v="231"/>
    <x v="73"/>
    <x v="180"/>
    <x v="2"/>
  </r>
  <r>
    <x v="0"/>
    <x v="15"/>
    <x v="15"/>
    <x v="12"/>
    <x v="12"/>
    <x v="12"/>
    <x v="10"/>
    <x v="117"/>
    <x v="206"/>
    <x v="52"/>
    <x v="232"/>
    <x v="42"/>
    <x v="181"/>
    <x v="2"/>
  </r>
  <r>
    <x v="0"/>
    <x v="15"/>
    <x v="15"/>
    <x v="30"/>
    <x v="30"/>
    <x v="30"/>
    <x v="10"/>
    <x v="117"/>
    <x v="206"/>
    <x v="66"/>
    <x v="231"/>
    <x v="77"/>
    <x v="120"/>
    <x v="2"/>
  </r>
  <r>
    <x v="0"/>
    <x v="15"/>
    <x v="15"/>
    <x v="15"/>
    <x v="15"/>
    <x v="15"/>
    <x v="10"/>
    <x v="117"/>
    <x v="206"/>
    <x v="76"/>
    <x v="87"/>
    <x v="74"/>
    <x v="182"/>
    <x v="2"/>
  </r>
  <r>
    <x v="0"/>
    <x v="15"/>
    <x v="15"/>
    <x v="14"/>
    <x v="14"/>
    <x v="14"/>
    <x v="13"/>
    <x v="118"/>
    <x v="175"/>
    <x v="37"/>
    <x v="230"/>
    <x v="77"/>
    <x v="120"/>
    <x v="2"/>
  </r>
  <r>
    <x v="0"/>
    <x v="15"/>
    <x v="15"/>
    <x v="17"/>
    <x v="17"/>
    <x v="17"/>
    <x v="13"/>
    <x v="118"/>
    <x v="175"/>
    <x v="32"/>
    <x v="233"/>
    <x v="42"/>
    <x v="181"/>
    <x v="2"/>
  </r>
  <r>
    <x v="0"/>
    <x v="15"/>
    <x v="15"/>
    <x v="10"/>
    <x v="10"/>
    <x v="10"/>
    <x v="13"/>
    <x v="118"/>
    <x v="175"/>
    <x v="52"/>
    <x v="232"/>
    <x v="60"/>
    <x v="183"/>
    <x v="2"/>
  </r>
  <r>
    <x v="0"/>
    <x v="15"/>
    <x v="15"/>
    <x v="18"/>
    <x v="18"/>
    <x v="18"/>
    <x v="13"/>
    <x v="118"/>
    <x v="175"/>
    <x v="104"/>
    <x v="234"/>
    <x v="76"/>
    <x v="184"/>
    <x v="2"/>
  </r>
  <r>
    <x v="0"/>
    <x v="15"/>
    <x v="15"/>
    <x v="20"/>
    <x v="20"/>
    <x v="20"/>
    <x v="17"/>
    <x v="138"/>
    <x v="207"/>
    <x v="52"/>
    <x v="232"/>
    <x v="75"/>
    <x v="42"/>
    <x v="2"/>
  </r>
  <r>
    <x v="0"/>
    <x v="15"/>
    <x v="15"/>
    <x v="9"/>
    <x v="9"/>
    <x v="9"/>
    <x v="18"/>
    <x v="139"/>
    <x v="208"/>
    <x v="104"/>
    <x v="234"/>
    <x v="73"/>
    <x v="180"/>
    <x v="2"/>
  </r>
  <r>
    <x v="0"/>
    <x v="15"/>
    <x v="15"/>
    <x v="25"/>
    <x v="25"/>
    <x v="25"/>
    <x v="19"/>
    <x v="140"/>
    <x v="209"/>
    <x v="32"/>
    <x v="233"/>
    <x v="62"/>
    <x v="178"/>
    <x v="2"/>
  </r>
  <r>
    <x v="0"/>
    <x v="15"/>
    <x v="15"/>
    <x v="32"/>
    <x v="32"/>
    <x v="32"/>
    <x v="19"/>
    <x v="140"/>
    <x v="209"/>
    <x v="32"/>
    <x v="233"/>
    <x v="62"/>
    <x v="178"/>
    <x v="2"/>
  </r>
  <r>
    <x v="0"/>
    <x v="15"/>
    <x v="15"/>
    <x v="39"/>
    <x v="39"/>
    <x v="39"/>
    <x v="19"/>
    <x v="140"/>
    <x v="209"/>
    <x v="76"/>
    <x v="87"/>
    <x v="75"/>
    <x v="42"/>
    <x v="2"/>
  </r>
  <r>
    <x v="0"/>
    <x v="16"/>
    <x v="16"/>
    <x v="0"/>
    <x v="0"/>
    <x v="0"/>
    <x v="0"/>
    <x v="48"/>
    <x v="210"/>
    <x v="98"/>
    <x v="235"/>
    <x v="42"/>
    <x v="185"/>
    <x v="2"/>
  </r>
  <r>
    <x v="0"/>
    <x v="16"/>
    <x v="16"/>
    <x v="1"/>
    <x v="1"/>
    <x v="1"/>
    <x v="1"/>
    <x v="92"/>
    <x v="190"/>
    <x v="62"/>
    <x v="236"/>
    <x v="68"/>
    <x v="186"/>
    <x v="2"/>
  </r>
  <r>
    <x v="0"/>
    <x v="16"/>
    <x v="16"/>
    <x v="3"/>
    <x v="3"/>
    <x v="3"/>
    <x v="2"/>
    <x v="50"/>
    <x v="168"/>
    <x v="87"/>
    <x v="237"/>
    <x v="52"/>
    <x v="187"/>
    <x v="2"/>
  </r>
  <r>
    <x v="0"/>
    <x v="16"/>
    <x v="16"/>
    <x v="2"/>
    <x v="2"/>
    <x v="2"/>
    <x v="3"/>
    <x v="125"/>
    <x v="211"/>
    <x v="93"/>
    <x v="238"/>
    <x v="74"/>
    <x v="188"/>
    <x v="2"/>
  </r>
  <r>
    <x v="0"/>
    <x v="16"/>
    <x v="16"/>
    <x v="4"/>
    <x v="4"/>
    <x v="4"/>
    <x v="4"/>
    <x v="94"/>
    <x v="212"/>
    <x v="66"/>
    <x v="239"/>
    <x v="85"/>
    <x v="189"/>
    <x v="2"/>
  </r>
  <r>
    <x v="0"/>
    <x v="16"/>
    <x v="16"/>
    <x v="8"/>
    <x v="8"/>
    <x v="8"/>
    <x v="5"/>
    <x v="68"/>
    <x v="213"/>
    <x v="111"/>
    <x v="45"/>
    <x v="60"/>
    <x v="53"/>
    <x v="2"/>
  </r>
  <r>
    <x v="0"/>
    <x v="16"/>
    <x v="16"/>
    <x v="6"/>
    <x v="6"/>
    <x v="6"/>
    <x v="5"/>
    <x v="68"/>
    <x v="213"/>
    <x v="111"/>
    <x v="45"/>
    <x v="75"/>
    <x v="190"/>
    <x v="2"/>
  </r>
  <r>
    <x v="0"/>
    <x v="16"/>
    <x v="16"/>
    <x v="5"/>
    <x v="5"/>
    <x v="5"/>
    <x v="7"/>
    <x v="56"/>
    <x v="214"/>
    <x v="68"/>
    <x v="240"/>
    <x v="75"/>
    <x v="190"/>
    <x v="2"/>
  </r>
  <r>
    <x v="0"/>
    <x v="16"/>
    <x v="16"/>
    <x v="10"/>
    <x v="10"/>
    <x v="10"/>
    <x v="8"/>
    <x v="115"/>
    <x v="64"/>
    <x v="68"/>
    <x v="240"/>
    <x v="73"/>
    <x v="18"/>
    <x v="2"/>
  </r>
  <r>
    <x v="0"/>
    <x v="16"/>
    <x v="16"/>
    <x v="7"/>
    <x v="7"/>
    <x v="7"/>
    <x v="8"/>
    <x v="115"/>
    <x v="64"/>
    <x v="68"/>
    <x v="240"/>
    <x v="73"/>
    <x v="18"/>
    <x v="2"/>
  </r>
  <r>
    <x v="0"/>
    <x v="16"/>
    <x v="16"/>
    <x v="25"/>
    <x v="25"/>
    <x v="25"/>
    <x v="10"/>
    <x v="111"/>
    <x v="215"/>
    <x v="104"/>
    <x v="241"/>
    <x v="64"/>
    <x v="191"/>
    <x v="2"/>
  </r>
  <r>
    <x v="0"/>
    <x v="16"/>
    <x v="16"/>
    <x v="27"/>
    <x v="27"/>
    <x v="27"/>
    <x v="10"/>
    <x v="111"/>
    <x v="215"/>
    <x v="77"/>
    <x v="242"/>
    <x v="42"/>
    <x v="185"/>
    <x v="2"/>
  </r>
  <r>
    <x v="0"/>
    <x v="16"/>
    <x v="16"/>
    <x v="9"/>
    <x v="9"/>
    <x v="9"/>
    <x v="10"/>
    <x v="111"/>
    <x v="215"/>
    <x v="66"/>
    <x v="239"/>
    <x v="62"/>
    <x v="192"/>
    <x v="2"/>
  </r>
  <r>
    <x v="0"/>
    <x v="16"/>
    <x v="16"/>
    <x v="20"/>
    <x v="20"/>
    <x v="20"/>
    <x v="10"/>
    <x v="111"/>
    <x v="215"/>
    <x v="78"/>
    <x v="34"/>
    <x v="60"/>
    <x v="53"/>
    <x v="2"/>
  </r>
  <r>
    <x v="0"/>
    <x v="16"/>
    <x v="16"/>
    <x v="18"/>
    <x v="18"/>
    <x v="18"/>
    <x v="14"/>
    <x v="117"/>
    <x v="194"/>
    <x v="66"/>
    <x v="239"/>
    <x v="77"/>
    <x v="120"/>
    <x v="2"/>
  </r>
  <r>
    <x v="0"/>
    <x v="16"/>
    <x v="16"/>
    <x v="22"/>
    <x v="22"/>
    <x v="22"/>
    <x v="15"/>
    <x v="118"/>
    <x v="208"/>
    <x v="52"/>
    <x v="90"/>
    <x v="60"/>
    <x v="53"/>
    <x v="2"/>
  </r>
  <r>
    <x v="0"/>
    <x v="16"/>
    <x v="16"/>
    <x v="11"/>
    <x v="11"/>
    <x v="11"/>
    <x v="16"/>
    <x v="142"/>
    <x v="216"/>
    <x v="77"/>
    <x v="242"/>
    <x v="62"/>
    <x v="192"/>
    <x v="2"/>
  </r>
  <r>
    <x v="0"/>
    <x v="16"/>
    <x v="16"/>
    <x v="12"/>
    <x v="12"/>
    <x v="12"/>
    <x v="16"/>
    <x v="142"/>
    <x v="216"/>
    <x v="52"/>
    <x v="90"/>
    <x v="76"/>
    <x v="193"/>
    <x v="2"/>
  </r>
  <r>
    <x v="0"/>
    <x v="16"/>
    <x v="16"/>
    <x v="17"/>
    <x v="17"/>
    <x v="17"/>
    <x v="16"/>
    <x v="142"/>
    <x v="216"/>
    <x v="77"/>
    <x v="242"/>
    <x v="62"/>
    <x v="192"/>
    <x v="2"/>
  </r>
  <r>
    <x v="0"/>
    <x v="16"/>
    <x v="16"/>
    <x v="13"/>
    <x v="13"/>
    <x v="13"/>
    <x v="16"/>
    <x v="142"/>
    <x v="216"/>
    <x v="52"/>
    <x v="90"/>
    <x v="76"/>
    <x v="193"/>
    <x v="2"/>
  </r>
  <r>
    <x v="0"/>
    <x v="16"/>
    <x v="16"/>
    <x v="15"/>
    <x v="15"/>
    <x v="15"/>
    <x v="16"/>
    <x v="142"/>
    <x v="216"/>
    <x v="32"/>
    <x v="243"/>
    <x v="60"/>
    <x v="53"/>
    <x v="2"/>
  </r>
  <r>
    <x v="0"/>
    <x v="17"/>
    <x v="17"/>
    <x v="1"/>
    <x v="1"/>
    <x v="1"/>
    <x v="0"/>
    <x v="110"/>
    <x v="195"/>
    <x v="54"/>
    <x v="244"/>
    <x v="62"/>
    <x v="194"/>
    <x v="2"/>
  </r>
  <r>
    <x v="0"/>
    <x v="17"/>
    <x v="17"/>
    <x v="0"/>
    <x v="0"/>
    <x v="0"/>
    <x v="1"/>
    <x v="118"/>
    <x v="217"/>
    <x v="15"/>
    <x v="245"/>
    <x v="73"/>
    <x v="195"/>
    <x v="2"/>
  </r>
  <r>
    <x v="0"/>
    <x v="17"/>
    <x v="17"/>
    <x v="12"/>
    <x v="12"/>
    <x v="12"/>
    <x v="2"/>
    <x v="138"/>
    <x v="218"/>
    <x v="77"/>
    <x v="246"/>
    <x v="73"/>
    <x v="195"/>
    <x v="2"/>
  </r>
  <r>
    <x v="0"/>
    <x v="17"/>
    <x v="17"/>
    <x v="5"/>
    <x v="5"/>
    <x v="5"/>
    <x v="2"/>
    <x v="138"/>
    <x v="218"/>
    <x v="78"/>
    <x v="247"/>
    <x v="77"/>
    <x v="120"/>
    <x v="2"/>
  </r>
  <r>
    <x v="0"/>
    <x v="17"/>
    <x v="17"/>
    <x v="3"/>
    <x v="3"/>
    <x v="3"/>
    <x v="2"/>
    <x v="138"/>
    <x v="218"/>
    <x v="78"/>
    <x v="247"/>
    <x v="77"/>
    <x v="120"/>
    <x v="2"/>
  </r>
  <r>
    <x v="0"/>
    <x v="17"/>
    <x v="17"/>
    <x v="11"/>
    <x v="11"/>
    <x v="11"/>
    <x v="5"/>
    <x v="139"/>
    <x v="27"/>
    <x v="52"/>
    <x v="248"/>
    <x v="62"/>
    <x v="194"/>
    <x v="2"/>
  </r>
  <r>
    <x v="0"/>
    <x v="17"/>
    <x v="17"/>
    <x v="13"/>
    <x v="13"/>
    <x v="13"/>
    <x v="5"/>
    <x v="139"/>
    <x v="27"/>
    <x v="32"/>
    <x v="249"/>
    <x v="75"/>
    <x v="196"/>
    <x v="2"/>
  </r>
  <r>
    <x v="0"/>
    <x v="17"/>
    <x v="17"/>
    <x v="7"/>
    <x v="7"/>
    <x v="7"/>
    <x v="5"/>
    <x v="139"/>
    <x v="27"/>
    <x v="77"/>
    <x v="246"/>
    <x v="77"/>
    <x v="120"/>
    <x v="2"/>
  </r>
  <r>
    <x v="0"/>
    <x v="17"/>
    <x v="17"/>
    <x v="19"/>
    <x v="19"/>
    <x v="19"/>
    <x v="5"/>
    <x v="139"/>
    <x v="27"/>
    <x v="104"/>
    <x v="250"/>
    <x v="73"/>
    <x v="195"/>
    <x v="2"/>
  </r>
  <r>
    <x v="0"/>
    <x v="17"/>
    <x v="17"/>
    <x v="14"/>
    <x v="14"/>
    <x v="14"/>
    <x v="9"/>
    <x v="140"/>
    <x v="91"/>
    <x v="52"/>
    <x v="248"/>
    <x v="73"/>
    <x v="195"/>
    <x v="2"/>
  </r>
  <r>
    <x v="0"/>
    <x v="17"/>
    <x v="17"/>
    <x v="15"/>
    <x v="15"/>
    <x v="15"/>
    <x v="9"/>
    <x v="140"/>
    <x v="91"/>
    <x v="76"/>
    <x v="87"/>
    <x v="62"/>
    <x v="194"/>
    <x v="2"/>
  </r>
  <r>
    <x v="0"/>
    <x v="17"/>
    <x v="17"/>
    <x v="4"/>
    <x v="4"/>
    <x v="4"/>
    <x v="11"/>
    <x v="141"/>
    <x v="77"/>
    <x v="76"/>
    <x v="87"/>
    <x v="62"/>
    <x v="194"/>
    <x v="2"/>
  </r>
  <r>
    <x v="0"/>
    <x v="17"/>
    <x v="17"/>
    <x v="24"/>
    <x v="24"/>
    <x v="24"/>
    <x v="11"/>
    <x v="141"/>
    <x v="77"/>
    <x v="76"/>
    <x v="87"/>
    <x v="62"/>
    <x v="194"/>
    <x v="2"/>
  </r>
  <r>
    <x v="0"/>
    <x v="17"/>
    <x v="17"/>
    <x v="30"/>
    <x v="30"/>
    <x v="30"/>
    <x v="11"/>
    <x v="141"/>
    <x v="77"/>
    <x v="52"/>
    <x v="248"/>
    <x v="77"/>
    <x v="120"/>
    <x v="2"/>
  </r>
  <r>
    <x v="0"/>
    <x v="17"/>
    <x v="17"/>
    <x v="26"/>
    <x v="26"/>
    <x v="26"/>
    <x v="11"/>
    <x v="141"/>
    <x v="77"/>
    <x v="32"/>
    <x v="249"/>
    <x v="73"/>
    <x v="195"/>
    <x v="2"/>
  </r>
  <r>
    <x v="0"/>
    <x v="17"/>
    <x v="17"/>
    <x v="27"/>
    <x v="27"/>
    <x v="27"/>
    <x v="11"/>
    <x v="141"/>
    <x v="77"/>
    <x v="76"/>
    <x v="87"/>
    <x v="62"/>
    <x v="194"/>
    <x v="2"/>
  </r>
  <r>
    <x v="0"/>
    <x v="17"/>
    <x v="17"/>
    <x v="8"/>
    <x v="8"/>
    <x v="8"/>
    <x v="11"/>
    <x v="141"/>
    <x v="77"/>
    <x v="52"/>
    <x v="248"/>
    <x v="77"/>
    <x v="120"/>
    <x v="2"/>
  </r>
  <r>
    <x v="0"/>
    <x v="17"/>
    <x v="17"/>
    <x v="18"/>
    <x v="18"/>
    <x v="18"/>
    <x v="11"/>
    <x v="141"/>
    <x v="77"/>
    <x v="52"/>
    <x v="248"/>
    <x v="77"/>
    <x v="120"/>
    <x v="2"/>
  </r>
  <r>
    <x v="0"/>
    <x v="17"/>
    <x v="17"/>
    <x v="31"/>
    <x v="31"/>
    <x v="31"/>
    <x v="11"/>
    <x v="141"/>
    <x v="77"/>
    <x v="76"/>
    <x v="87"/>
    <x v="73"/>
    <x v="195"/>
    <x v="2"/>
  </r>
  <r>
    <x v="0"/>
    <x v="17"/>
    <x v="17"/>
    <x v="40"/>
    <x v="40"/>
    <x v="40"/>
    <x v="11"/>
    <x v="141"/>
    <x v="77"/>
    <x v="76"/>
    <x v="87"/>
    <x v="62"/>
    <x v="194"/>
    <x v="2"/>
  </r>
  <r>
    <x v="0"/>
    <x v="17"/>
    <x v="17"/>
    <x v="38"/>
    <x v="38"/>
    <x v="38"/>
    <x v="11"/>
    <x v="141"/>
    <x v="77"/>
    <x v="76"/>
    <x v="87"/>
    <x v="77"/>
    <x v="120"/>
    <x v="2"/>
  </r>
  <r>
    <x v="0"/>
    <x v="18"/>
    <x v="18"/>
    <x v="4"/>
    <x v="4"/>
    <x v="4"/>
    <x v="0"/>
    <x v="79"/>
    <x v="219"/>
    <x v="53"/>
    <x v="251"/>
    <x v="64"/>
    <x v="197"/>
    <x v="2"/>
  </r>
  <r>
    <x v="0"/>
    <x v="18"/>
    <x v="18"/>
    <x v="0"/>
    <x v="0"/>
    <x v="0"/>
    <x v="1"/>
    <x v="80"/>
    <x v="220"/>
    <x v="88"/>
    <x v="252"/>
    <x v="73"/>
    <x v="198"/>
    <x v="2"/>
  </r>
  <r>
    <x v="0"/>
    <x v="18"/>
    <x v="18"/>
    <x v="2"/>
    <x v="2"/>
    <x v="2"/>
    <x v="2"/>
    <x v="110"/>
    <x v="4"/>
    <x v="55"/>
    <x v="253"/>
    <x v="73"/>
    <x v="198"/>
    <x v="2"/>
  </r>
  <r>
    <x v="0"/>
    <x v="18"/>
    <x v="18"/>
    <x v="23"/>
    <x v="23"/>
    <x v="23"/>
    <x v="3"/>
    <x v="117"/>
    <x v="45"/>
    <x v="37"/>
    <x v="254"/>
    <x v="73"/>
    <x v="198"/>
    <x v="2"/>
  </r>
  <r>
    <x v="0"/>
    <x v="18"/>
    <x v="18"/>
    <x v="6"/>
    <x v="6"/>
    <x v="6"/>
    <x v="3"/>
    <x v="117"/>
    <x v="45"/>
    <x v="77"/>
    <x v="255"/>
    <x v="76"/>
    <x v="199"/>
    <x v="2"/>
  </r>
  <r>
    <x v="0"/>
    <x v="18"/>
    <x v="18"/>
    <x v="11"/>
    <x v="11"/>
    <x v="11"/>
    <x v="5"/>
    <x v="118"/>
    <x v="221"/>
    <x v="77"/>
    <x v="255"/>
    <x v="75"/>
    <x v="200"/>
    <x v="2"/>
  </r>
  <r>
    <x v="0"/>
    <x v="18"/>
    <x v="18"/>
    <x v="12"/>
    <x v="12"/>
    <x v="12"/>
    <x v="5"/>
    <x v="118"/>
    <x v="221"/>
    <x v="78"/>
    <x v="256"/>
    <x v="62"/>
    <x v="201"/>
    <x v="2"/>
  </r>
  <r>
    <x v="0"/>
    <x v="18"/>
    <x v="18"/>
    <x v="3"/>
    <x v="3"/>
    <x v="3"/>
    <x v="5"/>
    <x v="118"/>
    <x v="221"/>
    <x v="37"/>
    <x v="254"/>
    <x v="77"/>
    <x v="120"/>
    <x v="2"/>
  </r>
  <r>
    <x v="0"/>
    <x v="18"/>
    <x v="18"/>
    <x v="14"/>
    <x v="14"/>
    <x v="14"/>
    <x v="8"/>
    <x v="142"/>
    <x v="222"/>
    <x v="78"/>
    <x v="256"/>
    <x v="73"/>
    <x v="198"/>
    <x v="2"/>
  </r>
  <r>
    <x v="0"/>
    <x v="18"/>
    <x v="18"/>
    <x v="5"/>
    <x v="5"/>
    <x v="5"/>
    <x v="8"/>
    <x v="142"/>
    <x v="222"/>
    <x v="15"/>
    <x v="257"/>
    <x v="77"/>
    <x v="120"/>
    <x v="2"/>
  </r>
  <r>
    <x v="0"/>
    <x v="18"/>
    <x v="18"/>
    <x v="25"/>
    <x v="25"/>
    <x v="25"/>
    <x v="10"/>
    <x v="138"/>
    <x v="223"/>
    <x v="52"/>
    <x v="258"/>
    <x v="75"/>
    <x v="200"/>
    <x v="2"/>
  </r>
  <r>
    <x v="0"/>
    <x v="18"/>
    <x v="18"/>
    <x v="10"/>
    <x v="10"/>
    <x v="10"/>
    <x v="10"/>
    <x v="138"/>
    <x v="223"/>
    <x v="104"/>
    <x v="259"/>
    <x v="62"/>
    <x v="201"/>
    <x v="2"/>
  </r>
  <r>
    <x v="0"/>
    <x v="18"/>
    <x v="18"/>
    <x v="15"/>
    <x v="15"/>
    <x v="15"/>
    <x v="10"/>
    <x v="138"/>
    <x v="223"/>
    <x v="76"/>
    <x v="87"/>
    <x v="77"/>
    <x v="120"/>
    <x v="2"/>
  </r>
  <r>
    <x v="0"/>
    <x v="18"/>
    <x v="18"/>
    <x v="9"/>
    <x v="9"/>
    <x v="9"/>
    <x v="13"/>
    <x v="139"/>
    <x v="224"/>
    <x v="77"/>
    <x v="255"/>
    <x v="77"/>
    <x v="120"/>
    <x v="2"/>
  </r>
  <r>
    <x v="0"/>
    <x v="18"/>
    <x v="18"/>
    <x v="20"/>
    <x v="20"/>
    <x v="20"/>
    <x v="13"/>
    <x v="139"/>
    <x v="224"/>
    <x v="32"/>
    <x v="33"/>
    <x v="75"/>
    <x v="200"/>
    <x v="2"/>
  </r>
  <r>
    <x v="0"/>
    <x v="18"/>
    <x v="18"/>
    <x v="7"/>
    <x v="7"/>
    <x v="7"/>
    <x v="13"/>
    <x v="139"/>
    <x v="224"/>
    <x v="104"/>
    <x v="259"/>
    <x v="73"/>
    <x v="198"/>
    <x v="2"/>
  </r>
  <r>
    <x v="0"/>
    <x v="18"/>
    <x v="18"/>
    <x v="19"/>
    <x v="19"/>
    <x v="19"/>
    <x v="13"/>
    <x v="139"/>
    <x v="224"/>
    <x v="77"/>
    <x v="255"/>
    <x v="77"/>
    <x v="120"/>
    <x v="2"/>
  </r>
  <r>
    <x v="0"/>
    <x v="18"/>
    <x v="18"/>
    <x v="21"/>
    <x v="21"/>
    <x v="21"/>
    <x v="13"/>
    <x v="139"/>
    <x v="224"/>
    <x v="32"/>
    <x v="33"/>
    <x v="75"/>
    <x v="200"/>
    <x v="2"/>
  </r>
  <r>
    <x v="0"/>
    <x v="18"/>
    <x v="18"/>
    <x v="1"/>
    <x v="1"/>
    <x v="1"/>
    <x v="18"/>
    <x v="140"/>
    <x v="225"/>
    <x v="52"/>
    <x v="258"/>
    <x v="73"/>
    <x v="198"/>
    <x v="2"/>
  </r>
  <r>
    <x v="0"/>
    <x v="18"/>
    <x v="18"/>
    <x v="13"/>
    <x v="13"/>
    <x v="13"/>
    <x v="18"/>
    <x v="140"/>
    <x v="225"/>
    <x v="76"/>
    <x v="87"/>
    <x v="75"/>
    <x v="200"/>
    <x v="2"/>
  </r>
  <r>
    <x v="0"/>
    <x v="19"/>
    <x v="19"/>
    <x v="23"/>
    <x v="23"/>
    <x v="23"/>
    <x v="0"/>
    <x v="80"/>
    <x v="226"/>
    <x v="35"/>
    <x v="260"/>
    <x v="76"/>
    <x v="202"/>
    <x v="2"/>
  </r>
  <r>
    <x v="0"/>
    <x v="19"/>
    <x v="19"/>
    <x v="1"/>
    <x v="1"/>
    <x v="1"/>
    <x v="1"/>
    <x v="108"/>
    <x v="227"/>
    <x v="53"/>
    <x v="261"/>
    <x v="75"/>
    <x v="203"/>
    <x v="2"/>
  </r>
  <r>
    <x v="0"/>
    <x v="19"/>
    <x v="19"/>
    <x v="0"/>
    <x v="0"/>
    <x v="0"/>
    <x v="2"/>
    <x v="112"/>
    <x v="228"/>
    <x v="66"/>
    <x v="262"/>
    <x v="73"/>
    <x v="204"/>
    <x v="2"/>
  </r>
  <r>
    <x v="0"/>
    <x v="19"/>
    <x v="19"/>
    <x v="4"/>
    <x v="4"/>
    <x v="4"/>
    <x v="3"/>
    <x v="117"/>
    <x v="229"/>
    <x v="104"/>
    <x v="9"/>
    <x v="60"/>
    <x v="205"/>
    <x v="2"/>
  </r>
  <r>
    <x v="0"/>
    <x v="19"/>
    <x v="19"/>
    <x v="3"/>
    <x v="3"/>
    <x v="3"/>
    <x v="4"/>
    <x v="118"/>
    <x v="73"/>
    <x v="37"/>
    <x v="263"/>
    <x v="77"/>
    <x v="120"/>
    <x v="2"/>
  </r>
  <r>
    <x v="0"/>
    <x v="19"/>
    <x v="19"/>
    <x v="6"/>
    <x v="6"/>
    <x v="6"/>
    <x v="4"/>
    <x v="118"/>
    <x v="73"/>
    <x v="37"/>
    <x v="263"/>
    <x v="77"/>
    <x v="120"/>
    <x v="2"/>
  </r>
  <r>
    <x v="0"/>
    <x v="19"/>
    <x v="19"/>
    <x v="12"/>
    <x v="12"/>
    <x v="12"/>
    <x v="6"/>
    <x v="142"/>
    <x v="230"/>
    <x v="15"/>
    <x v="264"/>
    <x v="77"/>
    <x v="120"/>
    <x v="2"/>
  </r>
  <r>
    <x v="0"/>
    <x v="19"/>
    <x v="19"/>
    <x v="14"/>
    <x v="14"/>
    <x v="14"/>
    <x v="6"/>
    <x v="142"/>
    <x v="230"/>
    <x v="78"/>
    <x v="265"/>
    <x v="73"/>
    <x v="204"/>
    <x v="2"/>
  </r>
  <r>
    <x v="0"/>
    <x v="19"/>
    <x v="19"/>
    <x v="34"/>
    <x v="34"/>
    <x v="34"/>
    <x v="8"/>
    <x v="138"/>
    <x v="173"/>
    <x v="104"/>
    <x v="9"/>
    <x v="62"/>
    <x v="206"/>
    <x v="2"/>
  </r>
  <r>
    <x v="0"/>
    <x v="19"/>
    <x v="19"/>
    <x v="24"/>
    <x v="24"/>
    <x v="24"/>
    <x v="9"/>
    <x v="139"/>
    <x v="231"/>
    <x v="52"/>
    <x v="266"/>
    <x v="62"/>
    <x v="206"/>
    <x v="2"/>
  </r>
  <r>
    <x v="0"/>
    <x v="19"/>
    <x v="19"/>
    <x v="8"/>
    <x v="8"/>
    <x v="8"/>
    <x v="9"/>
    <x v="139"/>
    <x v="231"/>
    <x v="104"/>
    <x v="9"/>
    <x v="73"/>
    <x v="204"/>
    <x v="2"/>
  </r>
  <r>
    <x v="0"/>
    <x v="19"/>
    <x v="19"/>
    <x v="22"/>
    <x v="22"/>
    <x v="22"/>
    <x v="9"/>
    <x v="139"/>
    <x v="231"/>
    <x v="76"/>
    <x v="87"/>
    <x v="76"/>
    <x v="202"/>
    <x v="2"/>
  </r>
  <r>
    <x v="0"/>
    <x v="19"/>
    <x v="19"/>
    <x v="7"/>
    <x v="7"/>
    <x v="7"/>
    <x v="9"/>
    <x v="139"/>
    <x v="231"/>
    <x v="77"/>
    <x v="144"/>
    <x v="77"/>
    <x v="120"/>
    <x v="2"/>
  </r>
  <r>
    <x v="0"/>
    <x v="19"/>
    <x v="19"/>
    <x v="27"/>
    <x v="27"/>
    <x v="27"/>
    <x v="13"/>
    <x v="140"/>
    <x v="232"/>
    <x v="52"/>
    <x v="266"/>
    <x v="73"/>
    <x v="204"/>
    <x v="2"/>
  </r>
  <r>
    <x v="0"/>
    <x v="19"/>
    <x v="19"/>
    <x v="17"/>
    <x v="17"/>
    <x v="17"/>
    <x v="13"/>
    <x v="140"/>
    <x v="232"/>
    <x v="32"/>
    <x v="207"/>
    <x v="62"/>
    <x v="206"/>
    <x v="2"/>
  </r>
  <r>
    <x v="0"/>
    <x v="19"/>
    <x v="19"/>
    <x v="11"/>
    <x v="11"/>
    <x v="11"/>
    <x v="15"/>
    <x v="141"/>
    <x v="233"/>
    <x v="32"/>
    <x v="207"/>
    <x v="73"/>
    <x v="204"/>
    <x v="2"/>
  </r>
  <r>
    <x v="0"/>
    <x v="19"/>
    <x v="19"/>
    <x v="41"/>
    <x v="41"/>
    <x v="41"/>
    <x v="15"/>
    <x v="141"/>
    <x v="233"/>
    <x v="76"/>
    <x v="87"/>
    <x v="62"/>
    <x v="206"/>
    <x v="2"/>
  </r>
  <r>
    <x v="0"/>
    <x v="19"/>
    <x v="19"/>
    <x v="28"/>
    <x v="28"/>
    <x v="28"/>
    <x v="15"/>
    <x v="141"/>
    <x v="233"/>
    <x v="52"/>
    <x v="266"/>
    <x v="77"/>
    <x v="120"/>
    <x v="2"/>
  </r>
  <r>
    <x v="0"/>
    <x v="19"/>
    <x v="19"/>
    <x v="9"/>
    <x v="9"/>
    <x v="9"/>
    <x v="15"/>
    <x v="141"/>
    <x v="233"/>
    <x v="52"/>
    <x v="266"/>
    <x v="77"/>
    <x v="120"/>
    <x v="2"/>
  </r>
  <r>
    <x v="0"/>
    <x v="19"/>
    <x v="19"/>
    <x v="5"/>
    <x v="5"/>
    <x v="5"/>
    <x v="15"/>
    <x v="141"/>
    <x v="233"/>
    <x v="52"/>
    <x v="266"/>
    <x v="77"/>
    <x v="120"/>
    <x v="2"/>
  </r>
  <r>
    <x v="0"/>
    <x v="19"/>
    <x v="19"/>
    <x v="2"/>
    <x v="2"/>
    <x v="2"/>
    <x v="15"/>
    <x v="141"/>
    <x v="233"/>
    <x v="52"/>
    <x v="266"/>
    <x v="77"/>
    <x v="120"/>
    <x v="2"/>
  </r>
  <r>
    <x v="0"/>
    <x v="19"/>
    <x v="19"/>
    <x v="15"/>
    <x v="15"/>
    <x v="15"/>
    <x v="15"/>
    <x v="141"/>
    <x v="233"/>
    <x v="76"/>
    <x v="87"/>
    <x v="77"/>
    <x v="120"/>
    <x v="2"/>
  </r>
  <r>
    <x v="0"/>
    <x v="19"/>
    <x v="19"/>
    <x v="19"/>
    <x v="19"/>
    <x v="19"/>
    <x v="15"/>
    <x v="141"/>
    <x v="233"/>
    <x v="52"/>
    <x v="266"/>
    <x v="77"/>
    <x v="120"/>
    <x v="2"/>
  </r>
  <r>
    <x v="0"/>
    <x v="20"/>
    <x v="20"/>
    <x v="0"/>
    <x v="0"/>
    <x v="0"/>
    <x v="0"/>
    <x v="143"/>
    <x v="234"/>
    <x v="97"/>
    <x v="267"/>
    <x v="39"/>
    <x v="207"/>
    <x v="2"/>
  </r>
  <r>
    <x v="0"/>
    <x v="20"/>
    <x v="20"/>
    <x v="3"/>
    <x v="3"/>
    <x v="3"/>
    <x v="1"/>
    <x v="91"/>
    <x v="235"/>
    <x v="47"/>
    <x v="268"/>
    <x v="45"/>
    <x v="208"/>
    <x v="2"/>
  </r>
  <r>
    <x v="0"/>
    <x v="20"/>
    <x v="20"/>
    <x v="4"/>
    <x v="4"/>
    <x v="4"/>
    <x v="2"/>
    <x v="76"/>
    <x v="236"/>
    <x v="69"/>
    <x v="269"/>
    <x v="86"/>
    <x v="209"/>
    <x v="2"/>
  </r>
  <r>
    <x v="0"/>
    <x v="20"/>
    <x v="20"/>
    <x v="2"/>
    <x v="2"/>
    <x v="2"/>
    <x v="3"/>
    <x v="94"/>
    <x v="237"/>
    <x v="31"/>
    <x v="228"/>
    <x v="76"/>
    <x v="210"/>
    <x v="2"/>
  </r>
  <r>
    <x v="0"/>
    <x v="20"/>
    <x v="20"/>
    <x v="8"/>
    <x v="8"/>
    <x v="8"/>
    <x v="4"/>
    <x v="132"/>
    <x v="238"/>
    <x v="49"/>
    <x v="270"/>
    <x v="54"/>
    <x v="211"/>
    <x v="2"/>
  </r>
  <r>
    <x v="0"/>
    <x v="20"/>
    <x v="20"/>
    <x v="1"/>
    <x v="1"/>
    <x v="1"/>
    <x v="5"/>
    <x v="77"/>
    <x v="239"/>
    <x v="66"/>
    <x v="271"/>
    <x v="61"/>
    <x v="212"/>
    <x v="2"/>
  </r>
  <r>
    <x v="0"/>
    <x v="20"/>
    <x v="20"/>
    <x v="5"/>
    <x v="5"/>
    <x v="5"/>
    <x v="6"/>
    <x v="68"/>
    <x v="240"/>
    <x v="65"/>
    <x v="272"/>
    <x v="75"/>
    <x v="213"/>
    <x v="2"/>
  </r>
  <r>
    <x v="0"/>
    <x v="20"/>
    <x v="20"/>
    <x v="11"/>
    <x v="11"/>
    <x v="11"/>
    <x v="7"/>
    <x v="54"/>
    <x v="241"/>
    <x v="94"/>
    <x v="186"/>
    <x v="42"/>
    <x v="214"/>
    <x v="2"/>
  </r>
  <r>
    <x v="0"/>
    <x v="20"/>
    <x v="20"/>
    <x v="7"/>
    <x v="7"/>
    <x v="7"/>
    <x v="7"/>
    <x v="54"/>
    <x v="241"/>
    <x v="67"/>
    <x v="273"/>
    <x v="76"/>
    <x v="210"/>
    <x v="2"/>
  </r>
  <r>
    <x v="0"/>
    <x v="20"/>
    <x v="20"/>
    <x v="24"/>
    <x v="24"/>
    <x v="24"/>
    <x v="9"/>
    <x v="69"/>
    <x v="107"/>
    <x v="94"/>
    <x v="186"/>
    <x v="60"/>
    <x v="132"/>
    <x v="2"/>
  </r>
  <r>
    <x v="0"/>
    <x v="20"/>
    <x v="20"/>
    <x v="14"/>
    <x v="14"/>
    <x v="14"/>
    <x v="10"/>
    <x v="56"/>
    <x v="127"/>
    <x v="53"/>
    <x v="274"/>
    <x v="74"/>
    <x v="215"/>
    <x v="2"/>
  </r>
  <r>
    <x v="0"/>
    <x v="20"/>
    <x v="20"/>
    <x v="18"/>
    <x v="18"/>
    <x v="18"/>
    <x v="10"/>
    <x v="56"/>
    <x v="127"/>
    <x v="53"/>
    <x v="274"/>
    <x v="74"/>
    <x v="215"/>
    <x v="2"/>
  </r>
  <r>
    <x v="0"/>
    <x v="20"/>
    <x v="20"/>
    <x v="9"/>
    <x v="9"/>
    <x v="9"/>
    <x v="12"/>
    <x v="79"/>
    <x v="164"/>
    <x v="38"/>
    <x v="275"/>
    <x v="60"/>
    <x v="132"/>
    <x v="2"/>
  </r>
  <r>
    <x v="0"/>
    <x v="20"/>
    <x v="20"/>
    <x v="19"/>
    <x v="19"/>
    <x v="19"/>
    <x v="12"/>
    <x v="79"/>
    <x v="164"/>
    <x v="68"/>
    <x v="276"/>
    <x v="62"/>
    <x v="216"/>
    <x v="2"/>
  </r>
  <r>
    <x v="0"/>
    <x v="20"/>
    <x v="20"/>
    <x v="17"/>
    <x v="17"/>
    <x v="17"/>
    <x v="14"/>
    <x v="115"/>
    <x v="242"/>
    <x v="78"/>
    <x v="205"/>
    <x v="41"/>
    <x v="217"/>
    <x v="2"/>
  </r>
  <r>
    <x v="0"/>
    <x v="20"/>
    <x v="20"/>
    <x v="12"/>
    <x v="12"/>
    <x v="12"/>
    <x v="15"/>
    <x v="80"/>
    <x v="243"/>
    <x v="54"/>
    <x v="277"/>
    <x v="64"/>
    <x v="218"/>
    <x v="2"/>
  </r>
  <r>
    <x v="0"/>
    <x v="20"/>
    <x v="20"/>
    <x v="27"/>
    <x v="27"/>
    <x v="27"/>
    <x v="16"/>
    <x v="108"/>
    <x v="244"/>
    <x v="78"/>
    <x v="205"/>
    <x v="39"/>
    <x v="207"/>
    <x v="2"/>
  </r>
  <r>
    <x v="0"/>
    <x v="20"/>
    <x v="20"/>
    <x v="6"/>
    <x v="6"/>
    <x v="6"/>
    <x v="16"/>
    <x v="108"/>
    <x v="244"/>
    <x v="66"/>
    <x v="271"/>
    <x v="60"/>
    <x v="132"/>
    <x v="2"/>
  </r>
  <r>
    <x v="0"/>
    <x v="20"/>
    <x v="20"/>
    <x v="25"/>
    <x v="25"/>
    <x v="25"/>
    <x v="18"/>
    <x v="110"/>
    <x v="245"/>
    <x v="77"/>
    <x v="55"/>
    <x v="64"/>
    <x v="218"/>
    <x v="2"/>
  </r>
  <r>
    <x v="0"/>
    <x v="20"/>
    <x v="20"/>
    <x v="10"/>
    <x v="10"/>
    <x v="10"/>
    <x v="18"/>
    <x v="110"/>
    <x v="245"/>
    <x v="54"/>
    <x v="277"/>
    <x v="62"/>
    <x v="216"/>
    <x v="2"/>
  </r>
  <r>
    <x v="0"/>
    <x v="21"/>
    <x v="21"/>
    <x v="4"/>
    <x v="4"/>
    <x v="4"/>
    <x v="0"/>
    <x v="116"/>
    <x v="246"/>
    <x v="66"/>
    <x v="278"/>
    <x v="60"/>
    <x v="165"/>
    <x v="2"/>
  </r>
  <r>
    <x v="0"/>
    <x v="21"/>
    <x v="21"/>
    <x v="3"/>
    <x v="3"/>
    <x v="3"/>
    <x v="1"/>
    <x v="112"/>
    <x v="247"/>
    <x v="37"/>
    <x v="279"/>
    <x v="62"/>
    <x v="219"/>
    <x v="2"/>
  </r>
  <r>
    <x v="0"/>
    <x v="21"/>
    <x v="21"/>
    <x v="42"/>
    <x v="42"/>
    <x v="42"/>
    <x v="1"/>
    <x v="112"/>
    <x v="247"/>
    <x v="66"/>
    <x v="278"/>
    <x v="73"/>
    <x v="220"/>
    <x v="2"/>
  </r>
  <r>
    <x v="0"/>
    <x v="21"/>
    <x v="21"/>
    <x v="5"/>
    <x v="5"/>
    <x v="5"/>
    <x v="3"/>
    <x v="117"/>
    <x v="248"/>
    <x v="66"/>
    <x v="278"/>
    <x v="77"/>
    <x v="120"/>
    <x v="2"/>
  </r>
  <r>
    <x v="0"/>
    <x v="21"/>
    <x v="21"/>
    <x v="2"/>
    <x v="2"/>
    <x v="2"/>
    <x v="4"/>
    <x v="118"/>
    <x v="158"/>
    <x v="37"/>
    <x v="279"/>
    <x v="77"/>
    <x v="120"/>
    <x v="2"/>
  </r>
  <r>
    <x v="0"/>
    <x v="21"/>
    <x v="21"/>
    <x v="0"/>
    <x v="0"/>
    <x v="0"/>
    <x v="5"/>
    <x v="142"/>
    <x v="249"/>
    <x v="15"/>
    <x v="280"/>
    <x v="77"/>
    <x v="120"/>
    <x v="2"/>
  </r>
  <r>
    <x v="0"/>
    <x v="21"/>
    <x v="21"/>
    <x v="8"/>
    <x v="8"/>
    <x v="8"/>
    <x v="6"/>
    <x v="138"/>
    <x v="250"/>
    <x v="52"/>
    <x v="281"/>
    <x v="75"/>
    <x v="221"/>
    <x v="2"/>
  </r>
  <r>
    <x v="0"/>
    <x v="21"/>
    <x v="21"/>
    <x v="16"/>
    <x v="16"/>
    <x v="16"/>
    <x v="7"/>
    <x v="139"/>
    <x v="221"/>
    <x v="52"/>
    <x v="281"/>
    <x v="62"/>
    <x v="219"/>
    <x v="2"/>
  </r>
  <r>
    <x v="0"/>
    <x v="21"/>
    <x v="21"/>
    <x v="18"/>
    <x v="18"/>
    <x v="18"/>
    <x v="7"/>
    <x v="139"/>
    <x v="221"/>
    <x v="32"/>
    <x v="282"/>
    <x v="75"/>
    <x v="221"/>
    <x v="2"/>
  </r>
  <r>
    <x v="0"/>
    <x v="21"/>
    <x v="21"/>
    <x v="29"/>
    <x v="29"/>
    <x v="29"/>
    <x v="9"/>
    <x v="140"/>
    <x v="251"/>
    <x v="52"/>
    <x v="281"/>
    <x v="73"/>
    <x v="220"/>
    <x v="2"/>
  </r>
  <r>
    <x v="0"/>
    <x v="21"/>
    <x v="21"/>
    <x v="15"/>
    <x v="15"/>
    <x v="15"/>
    <x v="9"/>
    <x v="140"/>
    <x v="251"/>
    <x v="76"/>
    <x v="87"/>
    <x v="73"/>
    <x v="220"/>
    <x v="2"/>
  </r>
  <r>
    <x v="0"/>
    <x v="21"/>
    <x v="21"/>
    <x v="12"/>
    <x v="12"/>
    <x v="12"/>
    <x v="11"/>
    <x v="141"/>
    <x v="252"/>
    <x v="52"/>
    <x v="281"/>
    <x v="77"/>
    <x v="120"/>
    <x v="2"/>
  </r>
  <r>
    <x v="0"/>
    <x v="21"/>
    <x v="21"/>
    <x v="35"/>
    <x v="35"/>
    <x v="35"/>
    <x v="11"/>
    <x v="141"/>
    <x v="252"/>
    <x v="76"/>
    <x v="87"/>
    <x v="62"/>
    <x v="219"/>
    <x v="2"/>
  </r>
  <r>
    <x v="0"/>
    <x v="21"/>
    <x v="21"/>
    <x v="26"/>
    <x v="26"/>
    <x v="26"/>
    <x v="11"/>
    <x v="141"/>
    <x v="252"/>
    <x v="76"/>
    <x v="87"/>
    <x v="62"/>
    <x v="219"/>
    <x v="2"/>
  </r>
  <r>
    <x v="0"/>
    <x v="21"/>
    <x v="21"/>
    <x v="19"/>
    <x v="19"/>
    <x v="19"/>
    <x v="11"/>
    <x v="141"/>
    <x v="252"/>
    <x v="52"/>
    <x v="281"/>
    <x v="77"/>
    <x v="120"/>
    <x v="2"/>
  </r>
  <r>
    <x v="0"/>
    <x v="21"/>
    <x v="21"/>
    <x v="11"/>
    <x v="11"/>
    <x v="11"/>
    <x v="15"/>
    <x v="144"/>
    <x v="253"/>
    <x v="32"/>
    <x v="282"/>
    <x v="77"/>
    <x v="120"/>
    <x v="2"/>
  </r>
  <r>
    <x v="0"/>
    <x v="21"/>
    <x v="21"/>
    <x v="36"/>
    <x v="36"/>
    <x v="36"/>
    <x v="15"/>
    <x v="144"/>
    <x v="253"/>
    <x v="32"/>
    <x v="282"/>
    <x v="77"/>
    <x v="120"/>
    <x v="2"/>
  </r>
  <r>
    <x v="0"/>
    <x v="21"/>
    <x v="21"/>
    <x v="24"/>
    <x v="24"/>
    <x v="24"/>
    <x v="15"/>
    <x v="144"/>
    <x v="253"/>
    <x v="76"/>
    <x v="87"/>
    <x v="73"/>
    <x v="220"/>
    <x v="2"/>
  </r>
  <r>
    <x v="0"/>
    <x v="21"/>
    <x v="21"/>
    <x v="41"/>
    <x v="41"/>
    <x v="41"/>
    <x v="15"/>
    <x v="144"/>
    <x v="253"/>
    <x v="32"/>
    <x v="282"/>
    <x v="77"/>
    <x v="120"/>
    <x v="2"/>
  </r>
  <r>
    <x v="0"/>
    <x v="21"/>
    <x v="21"/>
    <x v="43"/>
    <x v="43"/>
    <x v="43"/>
    <x v="15"/>
    <x v="144"/>
    <x v="253"/>
    <x v="32"/>
    <x v="282"/>
    <x v="77"/>
    <x v="120"/>
    <x v="2"/>
  </r>
  <r>
    <x v="0"/>
    <x v="21"/>
    <x v="21"/>
    <x v="23"/>
    <x v="23"/>
    <x v="23"/>
    <x v="15"/>
    <x v="144"/>
    <x v="253"/>
    <x v="32"/>
    <x v="282"/>
    <x v="77"/>
    <x v="120"/>
    <x v="2"/>
  </r>
  <r>
    <x v="0"/>
    <x v="21"/>
    <x v="21"/>
    <x v="44"/>
    <x v="44"/>
    <x v="44"/>
    <x v="15"/>
    <x v="144"/>
    <x v="253"/>
    <x v="32"/>
    <x v="282"/>
    <x v="77"/>
    <x v="120"/>
    <x v="2"/>
  </r>
  <r>
    <x v="0"/>
    <x v="21"/>
    <x v="21"/>
    <x v="45"/>
    <x v="45"/>
    <x v="45"/>
    <x v="15"/>
    <x v="144"/>
    <x v="253"/>
    <x v="76"/>
    <x v="87"/>
    <x v="73"/>
    <x v="220"/>
    <x v="2"/>
  </r>
  <r>
    <x v="0"/>
    <x v="21"/>
    <x v="21"/>
    <x v="27"/>
    <x v="27"/>
    <x v="27"/>
    <x v="15"/>
    <x v="144"/>
    <x v="253"/>
    <x v="32"/>
    <x v="282"/>
    <x v="77"/>
    <x v="120"/>
    <x v="2"/>
  </r>
  <r>
    <x v="0"/>
    <x v="21"/>
    <x v="21"/>
    <x v="17"/>
    <x v="17"/>
    <x v="17"/>
    <x v="15"/>
    <x v="144"/>
    <x v="253"/>
    <x v="32"/>
    <x v="282"/>
    <x v="77"/>
    <x v="120"/>
    <x v="2"/>
  </r>
  <r>
    <x v="0"/>
    <x v="21"/>
    <x v="21"/>
    <x v="1"/>
    <x v="1"/>
    <x v="1"/>
    <x v="15"/>
    <x v="144"/>
    <x v="253"/>
    <x v="32"/>
    <x v="282"/>
    <x v="77"/>
    <x v="120"/>
    <x v="2"/>
  </r>
  <r>
    <x v="0"/>
    <x v="21"/>
    <x v="21"/>
    <x v="10"/>
    <x v="10"/>
    <x v="10"/>
    <x v="15"/>
    <x v="144"/>
    <x v="253"/>
    <x v="32"/>
    <x v="282"/>
    <x v="77"/>
    <x v="120"/>
    <x v="2"/>
  </r>
  <r>
    <x v="0"/>
    <x v="21"/>
    <x v="21"/>
    <x v="7"/>
    <x v="7"/>
    <x v="7"/>
    <x v="15"/>
    <x v="144"/>
    <x v="253"/>
    <x v="76"/>
    <x v="87"/>
    <x v="73"/>
    <x v="220"/>
    <x v="2"/>
  </r>
  <r>
    <x v="0"/>
    <x v="22"/>
    <x v="22"/>
    <x v="4"/>
    <x v="4"/>
    <x v="4"/>
    <x v="0"/>
    <x v="112"/>
    <x v="254"/>
    <x v="78"/>
    <x v="41"/>
    <x v="76"/>
    <x v="222"/>
    <x v="2"/>
  </r>
  <r>
    <x v="0"/>
    <x v="22"/>
    <x v="22"/>
    <x v="11"/>
    <x v="11"/>
    <x v="11"/>
    <x v="1"/>
    <x v="118"/>
    <x v="168"/>
    <x v="37"/>
    <x v="283"/>
    <x v="77"/>
    <x v="120"/>
    <x v="2"/>
  </r>
  <r>
    <x v="0"/>
    <x v="22"/>
    <x v="22"/>
    <x v="5"/>
    <x v="5"/>
    <x v="5"/>
    <x v="2"/>
    <x v="142"/>
    <x v="255"/>
    <x v="15"/>
    <x v="284"/>
    <x v="77"/>
    <x v="120"/>
    <x v="2"/>
  </r>
  <r>
    <x v="0"/>
    <x v="22"/>
    <x v="22"/>
    <x v="0"/>
    <x v="0"/>
    <x v="0"/>
    <x v="2"/>
    <x v="142"/>
    <x v="255"/>
    <x v="15"/>
    <x v="284"/>
    <x v="77"/>
    <x v="120"/>
    <x v="2"/>
  </r>
  <r>
    <x v="0"/>
    <x v="22"/>
    <x v="22"/>
    <x v="12"/>
    <x v="12"/>
    <x v="12"/>
    <x v="4"/>
    <x v="138"/>
    <x v="23"/>
    <x v="78"/>
    <x v="41"/>
    <x v="77"/>
    <x v="120"/>
    <x v="2"/>
  </r>
  <r>
    <x v="0"/>
    <x v="22"/>
    <x v="22"/>
    <x v="16"/>
    <x v="16"/>
    <x v="16"/>
    <x v="4"/>
    <x v="138"/>
    <x v="23"/>
    <x v="78"/>
    <x v="41"/>
    <x v="77"/>
    <x v="120"/>
    <x v="2"/>
  </r>
  <r>
    <x v="0"/>
    <x v="22"/>
    <x v="22"/>
    <x v="3"/>
    <x v="3"/>
    <x v="3"/>
    <x v="4"/>
    <x v="138"/>
    <x v="23"/>
    <x v="78"/>
    <x v="41"/>
    <x v="77"/>
    <x v="120"/>
    <x v="2"/>
  </r>
  <r>
    <x v="0"/>
    <x v="22"/>
    <x v="22"/>
    <x v="8"/>
    <x v="8"/>
    <x v="8"/>
    <x v="7"/>
    <x v="139"/>
    <x v="256"/>
    <x v="77"/>
    <x v="285"/>
    <x v="77"/>
    <x v="120"/>
    <x v="2"/>
  </r>
  <r>
    <x v="0"/>
    <x v="22"/>
    <x v="22"/>
    <x v="14"/>
    <x v="14"/>
    <x v="14"/>
    <x v="8"/>
    <x v="140"/>
    <x v="257"/>
    <x v="104"/>
    <x v="286"/>
    <x v="77"/>
    <x v="120"/>
    <x v="2"/>
  </r>
  <r>
    <x v="0"/>
    <x v="22"/>
    <x v="22"/>
    <x v="2"/>
    <x v="2"/>
    <x v="2"/>
    <x v="8"/>
    <x v="140"/>
    <x v="257"/>
    <x v="52"/>
    <x v="287"/>
    <x v="73"/>
    <x v="66"/>
    <x v="2"/>
  </r>
  <r>
    <x v="0"/>
    <x v="22"/>
    <x v="22"/>
    <x v="29"/>
    <x v="29"/>
    <x v="29"/>
    <x v="10"/>
    <x v="141"/>
    <x v="9"/>
    <x v="52"/>
    <x v="287"/>
    <x v="77"/>
    <x v="120"/>
    <x v="2"/>
  </r>
  <r>
    <x v="0"/>
    <x v="22"/>
    <x v="22"/>
    <x v="41"/>
    <x v="41"/>
    <x v="41"/>
    <x v="10"/>
    <x v="141"/>
    <x v="9"/>
    <x v="32"/>
    <x v="160"/>
    <x v="73"/>
    <x v="66"/>
    <x v="2"/>
  </r>
  <r>
    <x v="0"/>
    <x v="22"/>
    <x v="22"/>
    <x v="35"/>
    <x v="35"/>
    <x v="35"/>
    <x v="12"/>
    <x v="144"/>
    <x v="37"/>
    <x v="32"/>
    <x v="160"/>
    <x v="77"/>
    <x v="120"/>
    <x v="2"/>
  </r>
  <r>
    <x v="0"/>
    <x v="22"/>
    <x v="22"/>
    <x v="36"/>
    <x v="36"/>
    <x v="36"/>
    <x v="12"/>
    <x v="144"/>
    <x v="37"/>
    <x v="32"/>
    <x v="160"/>
    <x v="77"/>
    <x v="120"/>
    <x v="2"/>
  </r>
  <r>
    <x v="0"/>
    <x v="22"/>
    <x v="22"/>
    <x v="23"/>
    <x v="23"/>
    <x v="23"/>
    <x v="12"/>
    <x v="144"/>
    <x v="37"/>
    <x v="76"/>
    <x v="87"/>
    <x v="73"/>
    <x v="66"/>
    <x v="2"/>
  </r>
  <r>
    <x v="0"/>
    <x v="22"/>
    <x v="22"/>
    <x v="28"/>
    <x v="28"/>
    <x v="28"/>
    <x v="12"/>
    <x v="144"/>
    <x v="37"/>
    <x v="76"/>
    <x v="87"/>
    <x v="73"/>
    <x v="66"/>
    <x v="2"/>
  </r>
  <r>
    <x v="0"/>
    <x v="22"/>
    <x v="22"/>
    <x v="9"/>
    <x v="9"/>
    <x v="9"/>
    <x v="12"/>
    <x v="144"/>
    <x v="37"/>
    <x v="32"/>
    <x v="160"/>
    <x v="77"/>
    <x v="120"/>
    <x v="2"/>
  </r>
  <r>
    <x v="0"/>
    <x v="22"/>
    <x v="22"/>
    <x v="1"/>
    <x v="1"/>
    <x v="1"/>
    <x v="12"/>
    <x v="144"/>
    <x v="37"/>
    <x v="76"/>
    <x v="87"/>
    <x v="73"/>
    <x v="66"/>
    <x v="2"/>
  </r>
  <r>
    <x v="0"/>
    <x v="22"/>
    <x v="22"/>
    <x v="42"/>
    <x v="42"/>
    <x v="42"/>
    <x v="12"/>
    <x v="144"/>
    <x v="37"/>
    <x v="32"/>
    <x v="160"/>
    <x v="77"/>
    <x v="120"/>
    <x v="2"/>
  </r>
  <r>
    <x v="0"/>
    <x v="22"/>
    <x v="22"/>
    <x v="37"/>
    <x v="37"/>
    <x v="37"/>
    <x v="12"/>
    <x v="144"/>
    <x v="37"/>
    <x v="32"/>
    <x v="160"/>
    <x v="77"/>
    <x v="120"/>
    <x v="2"/>
  </r>
  <r>
    <x v="0"/>
    <x v="22"/>
    <x v="22"/>
    <x v="6"/>
    <x v="6"/>
    <x v="6"/>
    <x v="12"/>
    <x v="144"/>
    <x v="37"/>
    <x v="76"/>
    <x v="87"/>
    <x v="77"/>
    <x v="120"/>
    <x v="2"/>
  </r>
  <r>
    <x v="0"/>
    <x v="22"/>
    <x v="22"/>
    <x v="7"/>
    <x v="7"/>
    <x v="7"/>
    <x v="12"/>
    <x v="144"/>
    <x v="37"/>
    <x v="32"/>
    <x v="160"/>
    <x v="77"/>
    <x v="120"/>
    <x v="2"/>
  </r>
  <r>
    <x v="0"/>
    <x v="22"/>
    <x v="22"/>
    <x v="15"/>
    <x v="15"/>
    <x v="15"/>
    <x v="12"/>
    <x v="144"/>
    <x v="37"/>
    <x v="76"/>
    <x v="87"/>
    <x v="73"/>
    <x v="66"/>
    <x v="2"/>
  </r>
  <r>
    <x v="0"/>
    <x v="22"/>
    <x v="22"/>
    <x v="31"/>
    <x v="31"/>
    <x v="31"/>
    <x v="12"/>
    <x v="144"/>
    <x v="37"/>
    <x v="32"/>
    <x v="160"/>
    <x v="77"/>
    <x v="120"/>
    <x v="2"/>
  </r>
  <r>
    <x v="0"/>
    <x v="22"/>
    <x v="22"/>
    <x v="21"/>
    <x v="21"/>
    <x v="21"/>
    <x v="12"/>
    <x v="144"/>
    <x v="37"/>
    <x v="32"/>
    <x v="160"/>
    <x v="77"/>
    <x v="120"/>
    <x v="2"/>
  </r>
  <r>
    <x v="0"/>
    <x v="23"/>
    <x v="23"/>
    <x v="4"/>
    <x v="4"/>
    <x v="4"/>
    <x v="0"/>
    <x v="115"/>
    <x v="258"/>
    <x v="53"/>
    <x v="288"/>
    <x v="42"/>
    <x v="223"/>
    <x v="2"/>
  </r>
  <r>
    <x v="0"/>
    <x v="23"/>
    <x v="23"/>
    <x v="0"/>
    <x v="0"/>
    <x v="0"/>
    <x v="1"/>
    <x v="108"/>
    <x v="259"/>
    <x v="38"/>
    <x v="289"/>
    <x v="73"/>
    <x v="224"/>
    <x v="2"/>
  </r>
  <r>
    <x v="0"/>
    <x v="23"/>
    <x v="23"/>
    <x v="3"/>
    <x v="3"/>
    <x v="3"/>
    <x v="2"/>
    <x v="109"/>
    <x v="260"/>
    <x v="54"/>
    <x v="290"/>
    <x v="75"/>
    <x v="225"/>
    <x v="2"/>
  </r>
  <r>
    <x v="0"/>
    <x v="23"/>
    <x v="23"/>
    <x v="5"/>
    <x v="5"/>
    <x v="5"/>
    <x v="3"/>
    <x v="111"/>
    <x v="261"/>
    <x v="54"/>
    <x v="290"/>
    <x v="73"/>
    <x v="224"/>
    <x v="2"/>
  </r>
  <r>
    <x v="0"/>
    <x v="23"/>
    <x v="23"/>
    <x v="17"/>
    <x v="17"/>
    <x v="17"/>
    <x v="4"/>
    <x v="112"/>
    <x v="262"/>
    <x v="52"/>
    <x v="291"/>
    <x v="64"/>
    <x v="226"/>
    <x v="2"/>
  </r>
  <r>
    <x v="0"/>
    <x v="23"/>
    <x v="23"/>
    <x v="11"/>
    <x v="11"/>
    <x v="11"/>
    <x v="5"/>
    <x v="118"/>
    <x v="263"/>
    <x v="78"/>
    <x v="1"/>
    <x v="62"/>
    <x v="207"/>
    <x v="2"/>
  </r>
  <r>
    <x v="0"/>
    <x v="23"/>
    <x v="23"/>
    <x v="7"/>
    <x v="7"/>
    <x v="7"/>
    <x v="5"/>
    <x v="118"/>
    <x v="263"/>
    <x v="15"/>
    <x v="292"/>
    <x v="73"/>
    <x v="224"/>
    <x v="2"/>
  </r>
  <r>
    <x v="0"/>
    <x v="23"/>
    <x v="23"/>
    <x v="22"/>
    <x v="22"/>
    <x v="22"/>
    <x v="7"/>
    <x v="142"/>
    <x v="240"/>
    <x v="104"/>
    <x v="158"/>
    <x v="75"/>
    <x v="225"/>
    <x v="2"/>
  </r>
  <r>
    <x v="0"/>
    <x v="23"/>
    <x v="23"/>
    <x v="12"/>
    <x v="12"/>
    <x v="12"/>
    <x v="8"/>
    <x v="138"/>
    <x v="264"/>
    <x v="78"/>
    <x v="1"/>
    <x v="77"/>
    <x v="120"/>
    <x v="2"/>
  </r>
  <r>
    <x v="0"/>
    <x v="23"/>
    <x v="23"/>
    <x v="14"/>
    <x v="14"/>
    <x v="14"/>
    <x v="8"/>
    <x v="138"/>
    <x v="264"/>
    <x v="77"/>
    <x v="293"/>
    <x v="73"/>
    <x v="224"/>
    <x v="2"/>
  </r>
  <r>
    <x v="0"/>
    <x v="23"/>
    <x v="23"/>
    <x v="8"/>
    <x v="8"/>
    <x v="8"/>
    <x v="8"/>
    <x v="138"/>
    <x v="264"/>
    <x v="77"/>
    <x v="293"/>
    <x v="73"/>
    <x v="224"/>
    <x v="2"/>
  </r>
  <r>
    <x v="0"/>
    <x v="23"/>
    <x v="23"/>
    <x v="2"/>
    <x v="2"/>
    <x v="2"/>
    <x v="8"/>
    <x v="138"/>
    <x v="264"/>
    <x v="77"/>
    <x v="293"/>
    <x v="73"/>
    <x v="224"/>
    <x v="2"/>
  </r>
  <r>
    <x v="0"/>
    <x v="23"/>
    <x v="23"/>
    <x v="46"/>
    <x v="46"/>
    <x v="46"/>
    <x v="12"/>
    <x v="139"/>
    <x v="111"/>
    <x v="76"/>
    <x v="87"/>
    <x v="76"/>
    <x v="227"/>
    <x v="2"/>
  </r>
  <r>
    <x v="0"/>
    <x v="23"/>
    <x v="23"/>
    <x v="15"/>
    <x v="15"/>
    <x v="15"/>
    <x v="12"/>
    <x v="139"/>
    <x v="111"/>
    <x v="76"/>
    <x v="87"/>
    <x v="75"/>
    <x v="225"/>
    <x v="2"/>
  </r>
  <r>
    <x v="0"/>
    <x v="23"/>
    <x v="23"/>
    <x v="47"/>
    <x v="47"/>
    <x v="47"/>
    <x v="14"/>
    <x v="140"/>
    <x v="265"/>
    <x v="52"/>
    <x v="291"/>
    <x v="73"/>
    <x v="224"/>
    <x v="2"/>
  </r>
  <r>
    <x v="0"/>
    <x v="23"/>
    <x v="23"/>
    <x v="27"/>
    <x v="27"/>
    <x v="27"/>
    <x v="14"/>
    <x v="140"/>
    <x v="265"/>
    <x v="32"/>
    <x v="123"/>
    <x v="62"/>
    <x v="207"/>
    <x v="2"/>
  </r>
  <r>
    <x v="0"/>
    <x v="23"/>
    <x v="23"/>
    <x v="9"/>
    <x v="9"/>
    <x v="9"/>
    <x v="14"/>
    <x v="140"/>
    <x v="265"/>
    <x v="104"/>
    <x v="158"/>
    <x v="77"/>
    <x v="120"/>
    <x v="2"/>
  </r>
  <r>
    <x v="0"/>
    <x v="23"/>
    <x v="23"/>
    <x v="1"/>
    <x v="1"/>
    <x v="1"/>
    <x v="14"/>
    <x v="140"/>
    <x v="265"/>
    <x v="52"/>
    <x v="291"/>
    <x v="73"/>
    <x v="224"/>
    <x v="2"/>
  </r>
  <r>
    <x v="0"/>
    <x v="23"/>
    <x v="23"/>
    <x v="10"/>
    <x v="10"/>
    <x v="10"/>
    <x v="14"/>
    <x v="140"/>
    <x v="265"/>
    <x v="52"/>
    <x v="291"/>
    <x v="73"/>
    <x v="224"/>
    <x v="2"/>
  </r>
  <r>
    <x v="0"/>
    <x v="23"/>
    <x v="23"/>
    <x v="19"/>
    <x v="19"/>
    <x v="19"/>
    <x v="14"/>
    <x v="140"/>
    <x v="265"/>
    <x v="104"/>
    <x v="158"/>
    <x v="77"/>
    <x v="120"/>
    <x v="2"/>
  </r>
  <r>
    <x v="0"/>
    <x v="24"/>
    <x v="24"/>
    <x v="4"/>
    <x v="4"/>
    <x v="4"/>
    <x v="0"/>
    <x v="79"/>
    <x v="266"/>
    <x v="55"/>
    <x v="294"/>
    <x v="74"/>
    <x v="228"/>
    <x v="2"/>
  </r>
  <r>
    <x v="0"/>
    <x v="24"/>
    <x v="24"/>
    <x v="2"/>
    <x v="2"/>
    <x v="2"/>
    <x v="1"/>
    <x v="110"/>
    <x v="267"/>
    <x v="54"/>
    <x v="295"/>
    <x v="62"/>
    <x v="229"/>
    <x v="2"/>
  </r>
  <r>
    <x v="0"/>
    <x v="24"/>
    <x v="24"/>
    <x v="42"/>
    <x v="42"/>
    <x v="42"/>
    <x v="2"/>
    <x v="111"/>
    <x v="268"/>
    <x v="37"/>
    <x v="296"/>
    <x v="75"/>
    <x v="230"/>
    <x v="2"/>
  </r>
  <r>
    <x v="0"/>
    <x v="24"/>
    <x v="24"/>
    <x v="5"/>
    <x v="5"/>
    <x v="5"/>
    <x v="3"/>
    <x v="112"/>
    <x v="269"/>
    <x v="78"/>
    <x v="297"/>
    <x v="76"/>
    <x v="231"/>
    <x v="2"/>
  </r>
  <r>
    <x v="0"/>
    <x v="24"/>
    <x v="24"/>
    <x v="3"/>
    <x v="3"/>
    <x v="3"/>
    <x v="4"/>
    <x v="117"/>
    <x v="270"/>
    <x v="15"/>
    <x v="298"/>
    <x v="62"/>
    <x v="229"/>
    <x v="2"/>
  </r>
  <r>
    <x v="0"/>
    <x v="24"/>
    <x v="24"/>
    <x v="22"/>
    <x v="22"/>
    <x v="22"/>
    <x v="4"/>
    <x v="117"/>
    <x v="270"/>
    <x v="66"/>
    <x v="299"/>
    <x v="77"/>
    <x v="120"/>
    <x v="2"/>
  </r>
  <r>
    <x v="0"/>
    <x v="24"/>
    <x v="24"/>
    <x v="1"/>
    <x v="1"/>
    <x v="1"/>
    <x v="4"/>
    <x v="117"/>
    <x v="270"/>
    <x v="37"/>
    <x v="296"/>
    <x v="73"/>
    <x v="232"/>
    <x v="2"/>
  </r>
  <r>
    <x v="0"/>
    <x v="24"/>
    <x v="24"/>
    <x v="11"/>
    <x v="11"/>
    <x v="11"/>
    <x v="7"/>
    <x v="118"/>
    <x v="271"/>
    <x v="78"/>
    <x v="297"/>
    <x v="62"/>
    <x v="229"/>
    <x v="2"/>
  </r>
  <r>
    <x v="0"/>
    <x v="24"/>
    <x v="24"/>
    <x v="12"/>
    <x v="12"/>
    <x v="12"/>
    <x v="7"/>
    <x v="118"/>
    <x v="271"/>
    <x v="78"/>
    <x v="297"/>
    <x v="62"/>
    <x v="229"/>
    <x v="2"/>
  </r>
  <r>
    <x v="0"/>
    <x v="24"/>
    <x v="24"/>
    <x v="0"/>
    <x v="0"/>
    <x v="0"/>
    <x v="7"/>
    <x v="118"/>
    <x v="271"/>
    <x v="37"/>
    <x v="296"/>
    <x v="77"/>
    <x v="120"/>
    <x v="2"/>
  </r>
  <r>
    <x v="0"/>
    <x v="24"/>
    <x v="24"/>
    <x v="14"/>
    <x v="14"/>
    <x v="14"/>
    <x v="10"/>
    <x v="142"/>
    <x v="272"/>
    <x v="52"/>
    <x v="190"/>
    <x v="76"/>
    <x v="231"/>
    <x v="2"/>
  </r>
  <r>
    <x v="0"/>
    <x v="24"/>
    <x v="24"/>
    <x v="19"/>
    <x v="19"/>
    <x v="19"/>
    <x v="10"/>
    <x v="142"/>
    <x v="272"/>
    <x v="78"/>
    <x v="297"/>
    <x v="73"/>
    <x v="232"/>
    <x v="2"/>
  </r>
  <r>
    <x v="0"/>
    <x v="24"/>
    <x v="24"/>
    <x v="7"/>
    <x v="7"/>
    <x v="7"/>
    <x v="12"/>
    <x v="138"/>
    <x v="29"/>
    <x v="104"/>
    <x v="187"/>
    <x v="62"/>
    <x v="229"/>
    <x v="2"/>
  </r>
  <r>
    <x v="0"/>
    <x v="24"/>
    <x v="24"/>
    <x v="29"/>
    <x v="29"/>
    <x v="29"/>
    <x v="13"/>
    <x v="139"/>
    <x v="273"/>
    <x v="52"/>
    <x v="190"/>
    <x v="62"/>
    <x v="229"/>
    <x v="2"/>
  </r>
  <r>
    <x v="0"/>
    <x v="24"/>
    <x v="24"/>
    <x v="8"/>
    <x v="8"/>
    <x v="8"/>
    <x v="13"/>
    <x v="139"/>
    <x v="273"/>
    <x v="104"/>
    <x v="187"/>
    <x v="73"/>
    <x v="232"/>
    <x v="2"/>
  </r>
  <r>
    <x v="0"/>
    <x v="24"/>
    <x v="24"/>
    <x v="37"/>
    <x v="37"/>
    <x v="37"/>
    <x v="13"/>
    <x v="139"/>
    <x v="273"/>
    <x v="76"/>
    <x v="87"/>
    <x v="76"/>
    <x v="231"/>
    <x v="2"/>
  </r>
  <r>
    <x v="0"/>
    <x v="24"/>
    <x v="24"/>
    <x v="6"/>
    <x v="6"/>
    <x v="6"/>
    <x v="16"/>
    <x v="140"/>
    <x v="274"/>
    <x v="32"/>
    <x v="192"/>
    <x v="62"/>
    <x v="229"/>
    <x v="2"/>
  </r>
  <r>
    <x v="0"/>
    <x v="24"/>
    <x v="24"/>
    <x v="25"/>
    <x v="25"/>
    <x v="25"/>
    <x v="17"/>
    <x v="141"/>
    <x v="275"/>
    <x v="52"/>
    <x v="190"/>
    <x v="77"/>
    <x v="120"/>
    <x v="2"/>
  </r>
  <r>
    <x v="0"/>
    <x v="24"/>
    <x v="24"/>
    <x v="48"/>
    <x v="48"/>
    <x v="48"/>
    <x v="17"/>
    <x v="141"/>
    <x v="275"/>
    <x v="52"/>
    <x v="190"/>
    <x v="77"/>
    <x v="120"/>
    <x v="2"/>
  </r>
  <r>
    <x v="0"/>
    <x v="24"/>
    <x v="24"/>
    <x v="23"/>
    <x v="23"/>
    <x v="23"/>
    <x v="17"/>
    <x v="141"/>
    <x v="275"/>
    <x v="52"/>
    <x v="190"/>
    <x v="77"/>
    <x v="120"/>
    <x v="2"/>
  </r>
  <r>
    <x v="0"/>
    <x v="24"/>
    <x v="24"/>
    <x v="45"/>
    <x v="45"/>
    <x v="45"/>
    <x v="17"/>
    <x v="141"/>
    <x v="275"/>
    <x v="76"/>
    <x v="87"/>
    <x v="62"/>
    <x v="229"/>
    <x v="2"/>
  </r>
  <r>
    <x v="0"/>
    <x v="24"/>
    <x v="24"/>
    <x v="17"/>
    <x v="17"/>
    <x v="17"/>
    <x v="17"/>
    <x v="141"/>
    <x v="275"/>
    <x v="52"/>
    <x v="190"/>
    <x v="77"/>
    <x v="120"/>
    <x v="2"/>
  </r>
  <r>
    <x v="0"/>
    <x v="24"/>
    <x v="24"/>
    <x v="9"/>
    <x v="9"/>
    <x v="9"/>
    <x v="17"/>
    <x v="141"/>
    <x v="275"/>
    <x v="52"/>
    <x v="190"/>
    <x v="77"/>
    <x v="120"/>
    <x v="2"/>
  </r>
  <r>
    <x v="0"/>
    <x v="24"/>
    <x v="24"/>
    <x v="49"/>
    <x v="49"/>
    <x v="49"/>
    <x v="17"/>
    <x v="141"/>
    <x v="275"/>
    <x v="32"/>
    <x v="192"/>
    <x v="73"/>
    <x v="232"/>
    <x v="2"/>
  </r>
  <r>
    <x v="0"/>
    <x v="24"/>
    <x v="24"/>
    <x v="18"/>
    <x v="18"/>
    <x v="18"/>
    <x v="17"/>
    <x v="141"/>
    <x v="275"/>
    <x v="76"/>
    <x v="87"/>
    <x v="62"/>
    <x v="229"/>
    <x v="2"/>
  </r>
  <r>
    <x v="0"/>
    <x v="25"/>
    <x v="25"/>
    <x v="0"/>
    <x v="0"/>
    <x v="0"/>
    <x v="0"/>
    <x v="65"/>
    <x v="226"/>
    <x v="33"/>
    <x v="300"/>
    <x v="75"/>
    <x v="233"/>
    <x v="2"/>
  </r>
  <r>
    <x v="0"/>
    <x v="25"/>
    <x v="25"/>
    <x v="2"/>
    <x v="2"/>
    <x v="2"/>
    <x v="1"/>
    <x v="69"/>
    <x v="276"/>
    <x v="111"/>
    <x v="301"/>
    <x v="62"/>
    <x v="234"/>
    <x v="2"/>
  </r>
  <r>
    <x v="0"/>
    <x v="25"/>
    <x v="25"/>
    <x v="3"/>
    <x v="3"/>
    <x v="3"/>
    <x v="2"/>
    <x v="79"/>
    <x v="277"/>
    <x v="15"/>
    <x v="44"/>
    <x v="41"/>
    <x v="235"/>
    <x v="2"/>
  </r>
  <r>
    <x v="0"/>
    <x v="25"/>
    <x v="25"/>
    <x v="1"/>
    <x v="1"/>
    <x v="1"/>
    <x v="3"/>
    <x v="115"/>
    <x v="278"/>
    <x v="52"/>
    <x v="161"/>
    <x v="47"/>
    <x v="221"/>
    <x v="2"/>
  </r>
  <r>
    <x v="0"/>
    <x v="25"/>
    <x v="25"/>
    <x v="4"/>
    <x v="4"/>
    <x v="4"/>
    <x v="4"/>
    <x v="80"/>
    <x v="279"/>
    <x v="77"/>
    <x v="302"/>
    <x v="41"/>
    <x v="235"/>
    <x v="2"/>
  </r>
  <r>
    <x v="0"/>
    <x v="25"/>
    <x v="25"/>
    <x v="9"/>
    <x v="9"/>
    <x v="9"/>
    <x v="4"/>
    <x v="80"/>
    <x v="279"/>
    <x v="55"/>
    <x v="303"/>
    <x v="42"/>
    <x v="236"/>
    <x v="2"/>
  </r>
  <r>
    <x v="0"/>
    <x v="25"/>
    <x v="25"/>
    <x v="7"/>
    <x v="7"/>
    <x v="7"/>
    <x v="6"/>
    <x v="81"/>
    <x v="280"/>
    <x v="38"/>
    <x v="304"/>
    <x v="62"/>
    <x v="234"/>
    <x v="2"/>
  </r>
  <r>
    <x v="0"/>
    <x v="25"/>
    <x v="25"/>
    <x v="6"/>
    <x v="6"/>
    <x v="6"/>
    <x v="7"/>
    <x v="108"/>
    <x v="161"/>
    <x v="55"/>
    <x v="303"/>
    <x v="76"/>
    <x v="237"/>
    <x v="2"/>
  </r>
  <r>
    <x v="0"/>
    <x v="25"/>
    <x v="25"/>
    <x v="12"/>
    <x v="12"/>
    <x v="12"/>
    <x v="8"/>
    <x v="111"/>
    <x v="281"/>
    <x v="78"/>
    <x v="305"/>
    <x v="60"/>
    <x v="220"/>
    <x v="2"/>
  </r>
  <r>
    <x v="0"/>
    <x v="25"/>
    <x v="25"/>
    <x v="10"/>
    <x v="10"/>
    <x v="10"/>
    <x v="9"/>
    <x v="112"/>
    <x v="282"/>
    <x v="77"/>
    <x v="302"/>
    <x v="60"/>
    <x v="220"/>
    <x v="2"/>
  </r>
  <r>
    <x v="0"/>
    <x v="25"/>
    <x v="25"/>
    <x v="15"/>
    <x v="15"/>
    <x v="15"/>
    <x v="10"/>
    <x v="117"/>
    <x v="283"/>
    <x v="76"/>
    <x v="87"/>
    <x v="74"/>
    <x v="238"/>
    <x v="2"/>
  </r>
  <r>
    <x v="0"/>
    <x v="25"/>
    <x v="25"/>
    <x v="30"/>
    <x v="30"/>
    <x v="30"/>
    <x v="11"/>
    <x v="142"/>
    <x v="284"/>
    <x v="77"/>
    <x v="302"/>
    <x v="62"/>
    <x v="234"/>
    <x v="2"/>
  </r>
  <r>
    <x v="0"/>
    <x v="25"/>
    <x v="25"/>
    <x v="11"/>
    <x v="11"/>
    <x v="11"/>
    <x v="12"/>
    <x v="138"/>
    <x v="285"/>
    <x v="104"/>
    <x v="306"/>
    <x v="62"/>
    <x v="234"/>
    <x v="2"/>
  </r>
  <r>
    <x v="0"/>
    <x v="25"/>
    <x v="25"/>
    <x v="5"/>
    <x v="5"/>
    <x v="5"/>
    <x v="12"/>
    <x v="138"/>
    <x v="285"/>
    <x v="104"/>
    <x v="306"/>
    <x v="62"/>
    <x v="234"/>
    <x v="2"/>
  </r>
  <r>
    <x v="0"/>
    <x v="25"/>
    <x v="25"/>
    <x v="8"/>
    <x v="8"/>
    <x v="8"/>
    <x v="12"/>
    <x v="138"/>
    <x v="285"/>
    <x v="77"/>
    <x v="302"/>
    <x v="73"/>
    <x v="239"/>
    <x v="2"/>
  </r>
  <r>
    <x v="0"/>
    <x v="25"/>
    <x v="25"/>
    <x v="18"/>
    <x v="18"/>
    <x v="18"/>
    <x v="12"/>
    <x v="138"/>
    <x v="285"/>
    <x v="104"/>
    <x v="306"/>
    <x v="62"/>
    <x v="234"/>
    <x v="2"/>
  </r>
  <r>
    <x v="0"/>
    <x v="25"/>
    <x v="25"/>
    <x v="17"/>
    <x v="17"/>
    <x v="17"/>
    <x v="16"/>
    <x v="139"/>
    <x v="17"/>
    <x v="52"/>
    <x v="161"/>
    <x v="62"/>
    <x v="234"/>
    <x v="2"/>
  </r>
  <r>
    <x v="0"/>
    <x v="25"/>
    <x v="25"/>
    <x v="13"/>
    <x v="13"/>
    <x v="13"/>
    <x v="16"/>
    <x v="139"/>
    <x v="17"/>
    <x v="32"/>
    <x v="307"/>
    <x v="75"/>
    <x v="233"/>
    <x v="2"/>
  </r>
  <r>
    <x v="0"/>
    <x v="25"/>
    <x v="25"/>
    <x v="14"/>
    <x v="14"/>
    <x v="14"/>
    <x v="18"/>
    <x v="140"/>
    <x v="286"/>
    <x v="52"/>
    <x v="161"/>
    <x v="73"/>
    <x v="239"/>
    <x v="2"/>
  </r>
  <r>
    <x v="0"/>
    <x v="25"/>
    <x v="25"/>
    <x v="23"/>
    <x v="23"/>
    <x v="23"/>
    <x v="18"/>
    <x v="140"/>
    <x v="286"/>
    <x v="52"/>
    <x v="161"/>
    <x v="73"/>
    <x v="239"/>
    <x v="2"/>
  </r>
  <r>
    <x v="0"/>
    <x v="25"/>
    <x v="25"/>
    <x v="50"/>
    <x v="50"/>
    <x v="50"/>
    <x v="18"/>
    <x v="140"/>
    <x v="286"/>
    <x v="32"/>
    <x v="307"/>
    <x v="62"/>
    <x v="234"/>
    <x v="2"/>
  </r>
  <r>
    <x v="0"/>
    <x v="25"/>
    <x v="25"/>
    <x v="22"/>
    <x v="22"/>
    <x v="22"/>
    <x v="18"/>
    <x v="140"/>
    <x v="286"/>
    <x v="76"/>
    <x v="87"/>
    <x v="75"/>
    <x v="233"/>
    <x v="2"/>
  </r>
  <r>
    <x v="0"/>
    <x v="25"/>
    <x v="25"/>
    <x v="49"/>
    <x v="49"/>
    <x v="49"/>
    <x v="18"/>
    <x v="140"/>
    <x v="286"/>
    <x v="32"/>
    <x v="307"/>
    <x v="62"/>
    <x v="234"/>
    <x v="2"/>
  </r>
  <r>
    <x v="0"/>
    <x v="25"/>
    <x v="25"/>
    <x v="19"/>
    <x v="19"/>
    <x v="19"/>
    <x v="18"/>
    <x v="140"/>
    <x v="286"/>
    <x v="52"/>
    <x v="161"/>
    <x v="73"/>
    <x v="239"/>
    <x v="2"/>
  </r>
  <r>
    <x v="0"/>
    <x v="25"/>
    <x v="25"/>
    <x v="21"/>
    <x v="21"/>
    <x v="21"/>
    <x v="18"/>
    <x v="140"/>
    <x v="286"/>
    <x v="76"/>
    <x v="87"/>
    <x v="75"/>
    <x v="233"/>
    <x v="2"/>
  </r>
  <r>
    <x v="0"/>
    <x v="26"/>
    <x v="26"/>
    <x v="2"/>
    <x v="2"/>
    <x v="2"/>
    <x v="0"/>
    <x v="107"/>
    <x v="287"/>
    <x v="90"/>
    <x v="308"/>
    <x v="75"/>
    <x v="240"/>
    <x v="2"/>
  </r>
  <r>
    <x v="0"/>
    <x v="26"/>
    <x v="26"/>
    <x v="1"/>
    <x v="1"/>
    <x v="1"/>
    <x v="1"/>
    <x v="47"/>
    <x v="83"/>
    <x v="95"/>
    <x v="309"/>
    <x v="87"/>
    <x v="241"/>
    <x v="2"/>
  </r>
  <r>
    <x v="0"/>
    <x v="26"/>
    <x v="26"/>
    <x v="0"/>
    <x v="0"/>
    <x v="0"/>
    <x v="2"/>
    <x v="49"/>
    <x v="288"/>
    <x v="31"/>
    <x v="310"/>
    <x v="47"/>
    <x v="242"/>
    <x v="2"/>
  </r>
  <r>
    <x v="0"/>
    <x v="26"/>
    <x v="26"/>
    <x v="3"/>
    <x v="3"/>
    <x v="3"/>
    <x v="3"/>
    <x v="65"/>
    <x v="289"/>
    <x v="69"/>
    <x v="221"/>
    <x v="63"/>
    <x v="243"/>
    <x v="2"/>
  </r>
  <r>
    <x v="0"/>
    <x v="26"/>
    <x v="26"/>
    <x v="6"/>
    <x v="6"/>
    <x v="6"/>
    <x v="3"/>
    <x v="65"/>
    <x v="289"/>
    <x v="67"/>
    <x v="62"/>
    <x v="54"/>
    <x v="244"/>
    <x v="1"/>
  </r>
  <r>
    <x v="0"/>
    <x v="26"/>
    <x v="26"/>
    <x v="10"/>
    <x v="10"/>
    <x v="10"/>
    <x v="5"/>
    <x v="115"/>
    <x v="290"/>
    <x v="35"/>
    <x v="311"/>
    <x v="60"/>
    <x v="86"/>
    <x v="2"/>
  </r>
  <r>
    <x v="0"/>
    <x v="26"/>
    <x v="26"/>
    <x v="7"/>
    <x v="7"/>
    <x v="7"/>
    <x v="5"/>
    <x v="115"/>
    <x v="290"/>
    <x v="88"/>
    <x v="312"/>
    <x v="62"/>
    <x v="245"/>
    <x v="2"/>
  </r>
  <r>
    <x v="0"/>
    <x v="26"/>
    <x v="26"/>
    <x v="5"/>
    <x v="5"/>
    <x v="5"/>
    <x v="7"/>
    <x v="80"/>
    <x v="291"/>
    <x v="53"/>
    <x v="313"/>
    <x v="60"/>
    <x v="86"/>
    <x v="2"/>
  </r>
  <r>
    <x v="0"/>
    <x v="26"/>
    <x v="26"/>
    <x v="4"/>
    <x v="4"/>
    <x v="4"/>
    <x v="8"/>
    <x v="81"/>
    <x v="292"/>
    <x v="77"/>
    <x v="314"/>
    <x v="54"/>
    <x v="244"/>
    <x v="2"/>
  </r>
  <r>
    <x v="0"/>
    <x v="26"/>
    <x v="26"/>
    <x v="13"/>
    <x v="13"/>
    <x v="13"/>
    <x v="9"/>
    <x v="108"/>
    <x v="193"/>
    <x v="52"/>
    <x v="315"/>
    <x v="54"/>
    <x v="244"/>
    <x v="2"/>
  </r>
  <r>
    <x v="0"/>
    <x v="26"/>
    <x v="26"/>
    <x v="9"/>
    <x v="9"/>
    <x v="9"/>
    <x v="10"/>
    <x v="109"/>
    <x v="293"/>
    <x v="54"/>
    <x v="172"/>
    <x v="75"/>
    <x v="240"/>
    <x v="2"/>
  </r>
  <r>
    <x v="0"/>
    <x v="26"/>
    <x v="26"/>
    <x v="8"/>
    <x v="8"/>
    <x v="8"/>
    <x v="11"/>
    <x v="110"/>
    <x v="243"/>
    <x v="37"/>
    <x v="274"/>
    <x v="76"/>
    <x v="59"/>
    <x v="2"/>
  </r>
  <r>
    <x v="0"/>
    <x v="26"/>
    <x v="26"/>
    <x v="12"/>
    <x v="12"/>
    <x v="12"/>
    <x v="12"/>
    <x v="111"/>
    <x v="294"/>
    <x v="104"/>
    <x v="193"/>
    <x v="64"/>
    <x v="246"/>
    <x v="2"/>
  </r>
  <r>
    <x v="0"/>
    <x v="26"/>
    <x v="26"/>
    <x v="11"/>
    <x v="11"/>
    <x v="11"/>
    <x v="13"/>
    <x v="142"/>
    <x v="167"/>
    <x v="77"/>
    <x v="314"/>
    <x v="62"/>
    <x v="245"/>
    <x v="2"/>
  </r>
  <r>
    <x v="0"/>
    <x v="26"/>
    <x v="26"/>
    <x v="14"/>
    <x v="14"/>
    <x v="14"/>
    <x v="14"/>
    <x v="138"/>
    <x v="286"/>
    <x v="104"/>
    <x v="193"/>
    <x v="62"/>
    <x v="245"/>
    <x v="2"/>
  </r>
  <r>
    <x v="0"/>
    <x v="26"/>
    <x v="26"/>
    <x v="28"/>
    <x v="28"/>
    <x v="28"/>
    <x v="14"/>
    <x v="138"/>
    <x v="286"/>
    <x v="52"/>
    <x v="315"/>
    <x v="75"/>
    <x v="240"/>
    <x v="2"/>
  </r>
  <r>
    <x v="0"/>
    <x v="26"/>
    <x v="26"/>
    <x v="17"/>
    <x v="17"/>
    <x v="17"/>
    <x v="14"/>
    <x v="138"/>
    <x v="286"/>
    <x v="52"/>
    <x v="315"/>
    <x v="75"/>
    <x v="240"/>
    <x v="2"/>
  </r>
  <r>
    <x v="0"/>
    <x v="26"/>
    <x v="26"/>
    <x v="18"/>
    <x v="18"/>
    <x v="18"/>
    <x v="14"/>
    <x v="138"/>
    <x v="286"/>
    <x v="77"/>
    <x v="314"/>
    <x v="73"/>
    <x v="87"/>
    <x v="2"/>
  </r>
  <r>
    <x v="0"/>
    <x v="26"/>
    <x v="26"/>
    <x v="15"/>
    <x v="15"/>
    <x v="15"/>
    <x v="14"/>
    <x v="138"/>
    <x v="286"/>
    <x v="76"/>
    <x v="87"/>
    <x v="76"/>
    <x v="59"/>
    <x v="2"/>
  </r>
  <r>
    <x v="0"/>
    <x v="26"/>
    <x v="26"/>
    <x v="20"/>
    <x v="20"/>
    <x v="20"/>
    <x v="19"/>
    <x v="139"/>
    <x v="295"/>
    <x v="76"/>
    <x v="87"/>
    <x v="76"/>
    <x v="59"/>
    <x v="2"/>
  </r>
  <r>
    <x v="0"/>
    <x v="26"/>
    <x v="26"/>
    <x v="51"/>
    <x v="51"/>
    <x v="51"/>
    <x v="19"/>
    <x v="139"/>
    <x v="295"/>
    <x v="104"/>
    <x v="193"/>
    <x v="73"/>
    <x v="87"/>
    <x v="2"/>
  </r>
  <r>
    <x v="0"/>
    <x v="26"/>
    <x v="26"/>
    <x v="19"/>
    <x v="19"/>
    <x v="19"/>
    <x v="19"/>
    <x v="139"/>
    <x v="295"/>
    <x v="104"/>
    <x v="193"/>
    <x v="73"/>
    <x v="87"/>
    <x v="2"/>
  </r>
  <r>
    <x v="0"/>
    <x v="27"/>
    <x v="27"/>
    <x v="14"/>
    <x v="14"/>
    <x v="14"/>
    <x v="0"/>
    <x v="129"/>
    <x v="296"/>
    <x v="43"/>
    <x v="316"/>
    <x v="57"/>
    <x v="64"/>
    <x v="2"/>
  </r>
  <r>
    <x v="0"/>
    <x v="27"/>
    <x v="27"/>
    <x v="0"/>
    <x v="0"/>
    <x v="0"/>
    <x v="1"/>
    <x v="145"/>
    <x v="297"/>
    <x v="83"/>
    <x v="317"/>
    <x v="76"/>
    <x v="247"/>
    <x v="2"/>
  </r>
  <r>
    <x v="0"/>
    <x v="27"/>
    <x v="27"/>
    <x v="4"/>
    <x v="4"/>
    <x v="4"/>
    <x v="2"/>
    <x v="103"/>
    <x v="72"/>
    <x v="55"/>
    <x v="318"/>
    <x v="56"/>
    <x v="248"/>
    <x v="2"/>
  </r>
  <r>
    <x v="0"/>
    <x v="27"/>
    <x v="27"/>
    <x v="2"/>
    <x v="2"/>
    <x v="2"/>
    <x v="3"/>
    <x v="126"/>
    <x v="44"/>
    <x v="49"/>
    <x v="97"/>
    <x v="42"/>
    <x v="249"/>
    <x v="2"/>
  </r>
  <r>
    <x v="0"/>
    <x v="27"/>
    <x v="27"/>
    <x v="1"/>
    <x v="1"/>
    <x v="1"/>
    <x v="4"/>
    <x v="127"/>
    <x v="298"/>
    <x v="37"/>
    <x v="319"/>
    <x v="46"/>
    <x v="250"/>
    <x v="2"/>
  </r>
  <r>
    <x v="0"/>
    <x v="27"/>
    <x v="27"/>
    <x v="5"/>
    <x v="5"/>
    <x v="5"/>
    <x v="5"/>
    <x v="77"/>
    <x v="299"/>
    <x v="62"/>
    <x v="320"/>
    <x v="64"/>
    <x v="251"/>
    <x v="2"/>
  </r>
  <r>
    <x v="0"/>
    <x v="27"/>
    <x v="27"/>
    <x v="11"/>
    <x v="11"/>
    <x v="11"/>
    <x v="6"/>
    <x v="67"/>
    <x v="300"/>
    <x v="95"/>
    <x v="321"/>
    <x v="39"/>
    <x v="252"/>
    <x v="2"/>
  </r>
  <r>
    <x v="0"/>
    <x v="27"/>
    <x v="27"/>
    <x v="3"/>
    <x v="3"/>
    <x v="3"/>
    <x v="6"/>
    <x v="67"/>
    <x v="300"/>
    <x v="68"/>
    <x v="322"/>
    <x v="54"/>
    <x v="253"/>
    <x v="2"/>
  </r>
  <r>
    <x v="0"/>
    <x v="27"/>
    <x v="27"/>
    <x v="24"/>
    <x v="24"/>
    <x v="24"/>
    <x v="8"/>
    <x v="68"/>
    <x v="301"/>
    <x v="69"/>
    <x v="323"/>
    <x v="54"/>
    <x v="253"/>
    <x v="2"/>
  </r>
  <r>
    <x v="0"/>
    <x v="27"/>
    <x v="27"/>
    <x v="6"/>
    <x v="6"/>
    <x v="6"/>
    <x v="9"/>
    <x v="69"/>
    <x v="48"/>
    <x v="95"/>
    <x v="321"/>
    <x v="75"/>
    <x v="254"/>
    <x v="2"/>
  </r>
  <r>
    <x v="0"/>
    <x v="27"/>
    <x v="27"/>
    <x v="7"/>
    <x v="7"/>
    <x v="7"/>
    <x v="10"/>
    <x v="134"/>
    <x v="186"/>
    <x v="111"/>
    <x v="324"/>
    <x v="73"/>
    <x v="110"/>
    <x v="2"/>
  </r>
  <r>
    <x v="0"/>
    <x v="27"/>
    <x v="27"/>
    <x v="8"/>
    <x v="8"/>
    <x v="8"/>
    <x v="11"/>
    <x v="56"/>
    <x v="231"/>
    <x v="68"/>
    <x v="322"/>
    <x v="75"/>
    <x v="254"/>
    <x v="2"/>
  </r>
  <r>
    <x v="0"/>
    <x v="27"/>
    <x v="27"/>
    <x v="12"/>
    <x v="12"/>
    <x v="12"/>
    <x v="12"/>
    <x v="79"/>
    <x v="302"/>
    <x v="35"/>
    <x v="325"/>
    <x v="42"/>
    <x v="249"/>
    <x v="2"/>
  </r>
  <r>
    <x v="0"/>
    <x v="27"/>
    <x v="27"/>
    <x v="9"/>
    <x v="9"/>
    <x v="9"/>
    <x v="13"/>
    <x v="115"/>
    <x v="303"/>
    <x v="54"/>
    <x v="175"/>
    <x v="74"/>
    <x v="0"/>
    <x v="2"/>
  </r>
  <r>
    <x v="0"/>
    <x v="27"/>
    <x v="27"/>
    <x v="13"/>
    <x v="13"/>
    <x v="13"/>
    <x v="13"/>
    <x v="115"/>
    <x v="303"/>
    <x v="55"/>
    <x v="318"/>
    <x v="64"/>
    <x v="251"/>
    <x v="2"/>
  </r>
  <r>
    <x v="0"/>
    <x v="27"/>
    <x v="27"/>
    <x v="10"/>
    <x v="10"/>
    <x v="10"/>
    <x v="15"/>
    <x v="109"/>
    <x v="78"/>
    <x v="15"/>
    <x v="176"/>
    <x v="42"/>
    <x v="249"/>
    <x v="2"/>
  </r>
  <r>
    <x v="0"/>
    <x v="27"/>
    <x v="27"/>
    <x v="20"/>
    <x v="20"/>
    <x v="20"/>
    <x v="16"/>
    <x v="110"/>
    <x v="128"/>
    <x v="77"/>
    <x v="326"/>
    <x v="64"/>
    <x v="251"/>
    <x v="2"/>
  </r>
  <r>
    <x v="0"/>
    <x v="27"/>
    <x v="27"/>
    <x v="23"/>
    <x v="23"/>
    <x v="23"/>
    <x v="17"/>
    <x v="111"/>
    <x v="304"/>
    <x v="37"/>
    <x v="319"/>
    <x v="75"/>
    <x v="254"/>
    <x v="2"/>
  </r>
  <r>
    <x v="0"/>
    <x v="27"/>
    <x v="27"/>
    <x v="17"/>
    <x v="17"/>
    <x v="17"/>
    <x v="17"/>
    <x v="111"/>
    <x v="304"/>
    <x v="76"/>
    <x v="87"/>
    <x v="48"/>
    <x v="255"/>
    <x v="2"/>
  </r>
  <r>
    <x v="0"/>
    <x v="27"/>
    <x v="27"/>
    <x v="36"/>
    <x v="36"/>
    <x v="36"/>
    <x v="19"/>
    <x v="118"/>
    <x v="305"/>
    <x v="15"/>
    <x v="176"/>
    <x v="73"/>
    <x v="110"/>
    <x v="2"/>
  </r>
  <r>
    <x v="0"/>
    <x v="27"/>
    <x v="27"/>
    <x v="47"/>
    <x v="47"/>
    <x v="47"/>
    <x v="19"/>
    <x v="118"/>
    <x v="305"/>
    <x v="78"/>
    <x v="86"/>
    <x v="62"/>
    <x v="111"/>
    <x v="2"/>
  </r>
  <r>
    <x v="0"/>
    <x v="27"/>
    <x v="27"/>
    <x v="25"/>
    <x v="25"/>
    <x v="25"/>
    <x v="19"/>
    <x v="118"/>
    <x v="305"/>
    <x v="77"/>
    <x v="326"/>
    <x v="75"/>
    <x v="254"/>
    <x v="2"/>
  </r>
  <r>
    <x v="0"/>
    <x v="27"/>
    <x v="27"/>
    <x v="19"/>
    <x v="19"/>
    <x v="19"/>
    <x v="19"/>
    <x v="118"/>
    <x v="305"/>
    <x v="37"/>
    <x v="319"/>
    <x v="77"/>
    <x v="120"/>
    <x v="2"/>
  </r>
  <r>
    <x v="0"/>
    <x v="28"/>
    <x v="28"/>
    <x v="0"/>
    <x v="0"/>
    <x v="0"/>
    <x v="0"/>
    <x v="77"/>
    <x v="306"/>
    <x v="51"/>
    <x v="327"/>
    <x v="62"/>
    <x v="256"/>
    <x v="2"/>
  </r>
  <r>
    <x v="0"/>
    <x v="28"/>
    <x v="28"/>
    <x v="1"/>
    <x v="1"/>
    <x v="1"/>
    <x v="1"/>
    <x v="115"/>
    <x v="307"/>
    <x v="76"/>
    <x v="87"/>
    <x v="69"/>
    <x v="257"/>
    <x v="2"/>
  </r>
  <r>
    <x v="0"/>
    <x v="28"/>
    <x v="28"/>
    <x v="3"/>
    <x v="3"/>
    <x v="3"/>
    <x v="2"/>
    <x v="80"/>
    <x v="308"/>
    <x v="54"/>
    <x v="328"/>
    <x v="64"/>
    <x v="194"/>
    <x v="2"/>
  </r>
  <r>
    <x v="0"/>
    <x v="28"/>
    <x v="28"/>
    <x v="2"/>
    <x v="2"/>
    <x v="2"/>
    <x v="2"/>
    <x v="80"/>
    <x v="308"/>
    <x v="69"/>
    <x v="329"/>
    <x v="62"/>
    <x v="256"/>
    <x v="2"/>
  </r>
  <r>
    <x v="0"/>
    <x v="28"/>
    <x v="28"/>
    <x v="6"/>
    <x v="6"/>
    <x v="6"/>
    <x v="4"/>
    <x v="108"/>
    <x v="309"/>
    <x v="66"/>
    <x v="330"/>
    <x v="76"/>
    <x v="258"/>
    <x v="2"/>
  </r>
  <r>
    <x v="0"/>
    <x v="28"/>
    <x v="28"/>
    <x v="7"/>
    <x v="7"/>
    <x v="7"/>
    <x v="5"/>
    <x v="116"/>
    <x v="310"/>
    <x v="53"/>
    <x v="331"/>
    <x v="62"/>
    <x v="256"/>
    <x v="2"/>
  </r>
  <r>
    <x v="0"/>
    <x v="28"/>
    <x v="28"/>
    <x v="4"/>
    <x v="4"/>
    <x v="4"/>
    <x v="6"/>
    <x v="111"/>
    <x v="311"/>
    <x v="52"/>
    <x v="332"/>
    <x v="74"/>
    <x v="259"/>
    <x v="2"/>
  </r>
  <r>
    <x v="0"/>
    <x v="28"/>
    <x v="28"/>
    <x v="23"/>
    <x v="23"/>
    <x v="23"/>
    <x v="7"/>
    <x v="112"/>
    <x v="28"/>
    <x v="15"/>
    <x v="333"/>
    <x v="75"/>
    <x v="260"/>
    <x v="2"/>
  </r>
  <r>
    <x v="0"/>
    <x v="28"/>
    <x v="28"/>
    <x v="24"/>
    <x v="24"/>
    <x v="24"/>
    <x v="8"/>
    <x v="118"/>
    <x v="312"/>
    <x v="78"/>
    <x v="334"/>
    <x v="62"/>
    <x v="256"/>
    <x v="2"/>
  </r>
  <r>
    <x v="0"/>
    <x v="28"/>
    <x v="28"/>
    <x v="5"/>
    <x v="5"/>
    <x v="5"/>
    <x v="8"/>
    <x v="118"/>
    <x v="312"/>
    <x v="15"/>
    <x v="333"/>
    <x v="73"/>
    <x v="114"/>
    <x v="2"/>
  </r>
  <r>
    <x v="0"/>
    <x v="28"/>
    <x v="28"/>
    <x v="22"/>
    <x v="22"/>
    <x v="22"/>
    <x v="10"/>
    <x v="142"/>
    <x v="313"/>
    <x v="76"/>
    <x v="87"/>
    <x v="42"/>
    <x v="261"/>
    <x v="2"/>
  </r>
  <r>
    <x v="0"/>
    <x v="28"/>
    <x v="28"/>
    <x v="29"/>
    <x v="29"/>
    <x v="29"/>
    <x v="11"/>
    <x v="138"/>
    <x v="314"/>
    <x v="76"/>
    <x v="87"/>
    <x v="60"/>
    <x v="262"/>
    <x v="2"/>
  </r>
  <r>
    <x v="0"/>
    <x v="28"/>
    <x v="28"/>
    <x v="14"/>
    <x v="14"/>
    <x v="14"/>
    <x v="11"/>
    <x v="138"/>
    <x v="314"/>
    <x v="77"/>
    <x v="335"/>
    <x v="73"/>
    <x v="114"/>
    <x v="2"/>
  </r>
  <r>
    <x v="0"/>
    <x v="28"/>
    <x v="28"/>
    <x v="8"/>
    <x v="8"/>
    <x v="8"/>
    <x v="11"/>
    <x v="138"/>
    <x v="314"/>
    <x v="77"/>
    <x v="335"/>
    <x v="73"/>
    <x v="114"/>
    <x v="2"/>
  </r>
  <r>
    <x v="0"/>
    <x v="28"/>
    <x v="28"/>
    <x v="20"/>
    <x v="20"/>
    <x v="20"/>
    <x v="11"/>
    <x v="138"/>
    <x v="314"/>
    <x v="52"/>
    <x v="332"/>
    <x v="75"/>
    <x v="260"/>
    <x v="2"/>
  </r>
  <r>
    <x v="0"/>
    <x v="28"/>
    <x v="28"/>
    <x v="11"/>
    <x v="11"/>
    <x v="11"/>
    <x v="15"/>
    <x v="139"/>
    <x v="152"/>
    <x v="104"/>
    <x v="336"/>
    <x v="73"/>
    <x v="114"/>
    <x v="2"/>
  </r>
  <r>
    <x v="0"/>
    <x v="28"/>
    <x v="28"/>
    <x v="10"/>
    <x v="10"/>
    <x v="10"/>
    <x v="15"/>
    <x v="139"/>
    <x v="152"/>
    <x v="32"/>
    <x v="106"/>
    <x v="75"/>
    <x v="260"/>
    <x v="2"/>
  </r>
  <r>
    <x v="0"/>
    <x v="28"/>
    <x v="28"/>
    <x v="13"/>
    <x v="13"/>
    <x v="13"/>
    <x v="15"/>
    <x v="139"/>
    <x v="152"/>
    <x v="32"/>
    <x v="106"/>
    <x v="75"/>
    <x v="260"/>
    <x v="2"/>
  </r>
  <r>
    <x v="0"/>
    <x v="28"/>
    <x v="28"/>
    <x v="15"/>
    <x v="15"/>
    <x v="15"/>
    <x v="15"/>
    <x v="139"/>
    <x v="152"/>
    <x v="76"/>
    <x v="87"/>
    <x v="62"/>
    <x v="256"/>
    <x v="2"/>
  </r>
  <r>
    <x v="0"/>
    <x v="28"/>
    <x v="28"/>
    <x v="21"/>
    <x v="21"/>
    <x v="21"/>
    <x v="15"/>
    <x v="139"/>
    <x v="152"/>
    <x v="76"/>
    <x v="87"/>
    <x v="76"/>
    <x v="258"/>
    <x v="2"/>
  </r>
  <r>
    <x v="0"/>
    <x v="29"/>
    <x v="29"/>
    <x v="16"/>
    <x v="16"/>
    <x v="16"/>
    <x v="0"/>
    <x v="61"/>
    <x v="315"/>
    <x v="112"/>
    <x v="337"/>
    <x v="47"/>
    <x v="263"/>
    <x v="2"/>
  </r>
  <r>
    <x v="0"/>
    <x v="29"/>
    <x v="29"/>
    <x v="5"/>
    <x v="5"/>
    <x v="5"/>
    <x v="1"/>
    <x v="50"/>
    <x v="316"/>
    <x v="109"/>
    <x v="338"/>
    <x v="76"/>
    <x v="264"/>
    <x v="2"/>
  </r>
  <r>
    <x v="0"/>
    <x v="29"/>
    <x v="29"/>
    <x v="3"/>
    <x v="3"/>
    <x v="3"/>
    <x v="2"/>
    <x v="114"/>
    <x v="317"/>
    <x v="50"/>
    <x v="339"/>
    <x v="60"/>
    <x v="265"/>
    <x v="2"/>
  </r>
  <r>
    <x v="0"/>
    <x v="29"/>
    <x v="29"/>
    <x v="2"/>
    <x v="2"/>
    <x v="2"/>
    <x v="3"/>
    <x v="64"/>
    <x v="318"/>
    <x v="50"/>
    <x v="339"/>
    <x v="73"/>
    <x v="266"/>
    <x v="2"/>
  </r>
  <r>
    <x v="0"/>
    <x v="29"/>
    <x v="29"/>
    <x v="4"/>
    <x v="4"/>
    <x v="4"/>
    <x v="4"/>
    <x v="78"/>
    <x v="319"/>
    <x v="69"/>
    <x v="276"/>
    <x v="48"/>
    <x v="267"/>
    <x v="2"/>
  </r>
  <r>
    <x v="0"/>
    <x v="29"/>
    <x v="29"/>
    <x v="0"/>
    <x v="0"/>
    <x v="0"/>
    <x v="5"/>
    <x v="54"/>
    <x v="24"/>
    <x v="107"/>
    <x v="340"/>
    <x v="77"/>
    <x v="120"/>
    <x v="2"/>
  </r>
  <r>
    <x v="0"/>
    <x v="29"/>
    <x v="29"/>
    <x v="1"/>
    <x v="1"/>
    <x v="1"/>
    <x v="6"/>
    <x v="115"/>
    <x v="320"/>
    <x v="69"/>
    <x v="276"/>
    <x v="75"/>
    <x v="268"/>
    <x v="2"/>
  </r>
  <r>
    <x v="0"/>
    <x v="29"/>
    <x v="29"/>
    <x v="12"/>
    <x v="12"/>
    <x v="12"/>
    <x v="7"/>
    <x v="108"/>
    <x v="282"/>
    <x v="38"/>
    <x v="341"/>
    <x v="73"/>
    <x v="266"/>
    <x v="2"/>
  </r>
  <r>
    <x v="0"/>
    <x v="29"/>
    <x v="29"/>
    <x v="11"/>
    <x v="11"/>
    <x v="11"/>
    <x v="8"/>
    <x v="109"/>
    <x v="321"/>
    <x v="53"/>
    <x v="9"/>
    <x v="73"/>
    <x v="266"/>
    <x v="2"/>
  </r>
  <r>
    <x v="0"/>
    <x v="29"/>
    <x v="29"/>
    <x v="13"/>
    <x v="13"/>
    <x v="13"/>
    <x v="9"/>
    <x v="111"/>
    <x v="322"/>
    <x v="37"/>
    <x v="342"/>
    <x v="75"/>
    <x v="268"/>
    <x v="2"/>
  </r>
  <r>
    <x v="0"/>
    <x v="29"/>
    <x v="29"/>
    <x v="7"/>
    <x v="7"/>
    <x v="7"/>
    <x v="9"/>
    <x v="111"/>
    <x v="322"/>
    <x v="55"/>
    <x v="343"/>
    <x v="77"/>
    <x v="120"/>
    <x v="2"/>
  </r>
  <r>
    <x v="0"/>
    <x v="29"/>
    <x v="29"/>
    <x v="42"/>
    <x v="42"/>
    <x v="42"/>
    <x v="11"/>
    <x v="112"/>
    <x v="244"/>
    <x v="66"/>
    <x v="344"/>
    <x v="73"/>
    <x v="266"/>
    <x v="2"/>
  </r>
  <r>
    <x v="0"/>
    <x v="29"/>
    <x v="29"/>
    <x v="36"/>
    <x v="36"/>
    <x v="36"/>
    <x v="12"/>
    <x v="117"/>
    <x v="96"/>
    <x v="15"/>
    <x v="345"/>
    <x v="62"/>
    <x v="31"/>
    <x v="2"/>
  </r>
  <r>
    <x v="0"/>
    <x v="29"/>
    <x v="29"/>
    <x v="24"/>
    <x v="24"/>
    <x v="24"/>
    <x v="13"/>
    <x v="118"/>
    <x v="323"/>
    <x v="15"/>
    <x v="345"/>
    <x v="73"/>
    <x v="266"/>
    <x v="2"/>
  </r>
  <r>
    <x v="0"/>
    <x v="29"/>
    <x v="29"/>
    <x v="8"/>
    <x v="8"/>
    <x v="8"/>
    <x v="13"/>
    <x v="118"/>
    <x v="323"/>
    <x v="37"/>
    <x v="342"/>
    <x v="77"/>
    <x v="120"/>
    <x v="2"/>
  </r>
  <r>
    <x v="0"/>
    <x v="29"/>
    <x v="29"/>
    <x v="29"/>
    <x v="29"/>
    <x v="29"/>
    <x v="15"/>
    <x v="142"/>
    <x v="324"/>
    <x v="77"/>
    <x v="346"/>
    <x v="62"/>
    <x v="31"/>
    <x v="2"/>
  </r>
  <r>
    <x v="0"/>
    <x v="29"/>
    <x v="29"/>
    <x v="47"/>
    <x v="47"/>
    <x v="47"/>
    <x v="16"/>
    <x v="138"/>
    <x v="325"/>
    <x v="78"/>
    <x v="347"/>
    <x v="77"/>
    <x v="120"/>
    <x v="2"/>
  </r>
  <r>
    <x v="0"/>
    <x v="29"/>
    <x v="29"/>
    <x v="23"/>
    <x v="23"/>
    <x v="23"/>
    <x v="17"/>
    <x v="139"/>
    <x v="326"/>
    <x v="77"/>
    <x v="346"/>
    <x v="77"/>
    <x v="120"/>
    <x v="2"/>
  </r>
  <r>
    <x v="0"/>
    <x v="29"/>
    <x v="29"/>
    <x v="27"/>
    <x v="27"/>
    <x v="27"/>
    <x v="17"/>
    <x v="139"/>
    <x v="326"/>
    <x v="32"/>
    <x v="148"/>
    <x v="75"/>
    <x v="268"/>
    <x v="2"/>
  </r>
  <r>
    <x v="0"/>
    <x v="29"/>
    <x v="29"/>
    <x v="17"/>
    <x v="17"/>
    <x v="17"/>
    <x v="17"/>
    <x v="139"/>
    <x v="326"/>
    <x v="32"/>
    <x v="148"/>
    <x v="75"/>
    <x v="268"/>
    <x v="2"/>
  </r>
  <r>
    <x v="0"/>
    <x v="29"/>
    <x v="29"/>
    <x v="9"/>
    <x v="9"/>
    <x v="9"/>
    <x v="17"/>
    <x v="139"/>
    <x v="326"/>
    <x v="77"/>
    <x v="346"/>
    <x v="77"/>
    <x v="120"/>
    <x v="2"/>
  </r>
  <r>
    <x v="0"/>
    <x v="29"/>
    <x v="29"/>
    <x v="19"/>
    <x v="19"/>
    <x v="19"/>
    <x v="17"/>
    <x v="139"/>
    <x v="326"/>
    <x v="104"/>
    <x v="69"/>
    <x v="73"/>
    <x v="266"/>
    <x v="2"/>
  </r>
  <r>
    <x v="0"/>
    <x v="30"/>
    <x v="30"/>
    <x v="0"/>
    <x v="0"/>
    <x v="0"/>
    <x v="0"/>
    <x v="101"/>
    <x v="327"/>
    <x v="83"/>
    <x v="348"/>
    <x v="62"/>
    <x v="74"/>
    <x v="2"/>
  </r>
  <r>
    <x v="0"/>
    <x v="30"/>
    <x v="30"/>
    <x v="3"/>
    <x v="3"/>
    <x v="3"/>
    <x v="1"/>
    <x v="125"/>
    <x v="21"/>
    <x v="42"/>
    <x v="349"/>
    <x v="48"/>
    <x v="269"/>
    <x v="2"/>
  </r>
  <r>
    <x v="0"/>
    <x v="30"/>
    <x v="30"/>
    <x v="2"/>
    <x v="2"/>
    <x v="2"/>
    <x v="2"/>
    <x v="65"/>
    <x v="181"/>
    <x v="108"/>
    <x v="350"/>
    <x v="62"/>
    <x v="74"/>
    <x v="2"/>
  </r>
  <r>
    <x v="0"/>
    <x v="30"/>
    <x v="30"/>
    <x v="16"/>
    <x v="16"/>
    <x v="16"/>
    <x v="3"/>
    <x v="127"/>
    <x v="328"/>
    <x v="68"/>
    <x v="320"/>
    <x v="43"/>
    <x v="243"/>
    <x v="2"/>
  </r>
  <r>
    <x v="0"/>
    <x v="30"/>
    <x v="30"/>
    <x v="4"/>
    <x v="4"/>
    <x v="4"/>
    <x v="4"/>
    <x v="77"/>
    <x v="104"/>
    <x v="54"/>
    <x v="351"/>
    <x v="63"/>
    <x v="270"/>
    <x v="2"/>
  </r>
  <r>
    <x v="0"/>
    <x v="30"/>
    <x v="30"/>
    <x v="5"/>
    <x v="5"/>
    <x v="5"/>
    <x v="5"/>
    <x v="56"/>
    <x v="329"/>
    <x v="94"/>
    <x v="352"/>
    <x v="62"/>
    <x v="74"/>
    <x v="2"/>
  </r>
  <r>
    <x v="0"/>
    <x v="30"/>
    <x v="30"/>
    <x v="31"/>
    <x v="31"/>
    <x v="31"/>
    <x v="6"/>
    <x v="81"/>
    <x v="330"/>
    <x v="78"/>
    <x v="234"/>
    <x v="48"/>
    <x v="269"/>
    <x v="2"/>
  </r>
  <r>
    <x v="0"/>
    <x v="30"/>
    <x v="30"/>
    <x v="12"/>
    <x v="12"/>
    <x v="12"/>
    <x v="7"/>
    <x v="108"/>
    <x v="108"/>
    <x v="78"/>
    <x v="234"/>
    <x v="39"/>
    <x v="271"/>
    <x v="2"/>
  </r>
  <r>
    <x v="0"/>
    <x v="30"/>
    <x v="30"/>
    <x v="1"/>
    <x v="1"/>
    <x v="1"/>
    <x v="8"/>
    <x v="116"/>
    <x v="331"/>
    <x v="37"/>
    <x v="353"/>
    <x v="42"/>
    <x v="272"/>
    <x v="2"/>
  </r>
  <r>
    <x v="0"/>
    <x v="30"/>
    <x v="30"/>
    <x v="11"/>
    <x v="11"/>
    <x v="11"/>
    <x v="9"/>
    <x v="109"/>
    <x v="10"/>
    <x v="53"/>
    <x v="341"/>
    <x v="73"/>
    <x v="273"/>
    <x v="2"/>
  </r>
  <r>
    <x v="0"/>
    <x v="30"/>
    <x v="30"/>
    <x v="8"/>
    <x v="8"/>
    <x v="8"/>
    <x v="9"/>
    <x v="109"/>
    <x v="10"/>
    <x v="55"/>
    <x v="354"/>
    <x v="62"/>
    <x v="74"/>
    <x v="2"/>
  </r>
  <r>
    <x v="0"/>
    <x v="30"/>
    <x v="30"/>
    <x v="6"/>
    <x v="6"/>
    <x v="6"/>
    <x v="11"/>
    <x v="110"/>
    <x v="332"/>
    <x v="66"/>
    <x v="66"/>
    <x v="73"/>
    <x v="273"/>
    <x v="2"/>
  </r>
  <r>
    <x v="0"/>
    <x v="30"/>
    <x v="30"/>
    <x v="7"/>
    <x v="7"/>
    <x v="7"/>
    <x v="11"/>
    <x v="110"/>
    <x v="332"/>
    <x v="55"/>
    <x v="354"/>
    <x v="73"/>
    <x v="273"/>
    <x v="2"/>
  </r>
  <r>
    <x v="0"/>
    <x v="30"/>
    <x v="30"/>
    <x v="19"/>
    <x v="19"/>
    <x v="19"/>
    <x v="13"/>
    <x v="111"/>
    <x v="94"/>
    <x v="66"/>
    <x v="66"/>
    <x v="62"/>
    <x v="74"/>
    <x v="2"/>
  </r>
  <r>
    <x v="0"/>
    <x v="30"/>
    <x v="30"/>
    <x v="9"/>
    <x v="9"/>
    <x v="9"/>
    <x v="14"/>
    <x v="112"/>
    <x v="333"/>
    <x v="66"/>
    <x v="66"/>
    <x v="73"/>
    <x v="273"/>
    <x v="2"/>
  </r>
  <r>
    <x v="0"/>
    <x v="30"/>
    <x v="30"/>
    <x v="18"/>
    <x v="18"/>
    <x v="18"/>
    <x v="14"/>
    <x v="112"/>
    <x v="333"/>
    <x v="78"/>
    <x v="234"/>
    <x v="76"/>
    <x v="274"/>
    <x v="2"/>
  </r>
  <r>
    <x v="0"/>
    <x v="30"/>
    <x v="30"/>
    <x v="27"/>
    <x v="27"/>
    <x v="27"/>
    <x v="16"/>
    <x v="117"/>
    <x v="52"/>
    <x v="77"/>
    <x v="355"/>
    <x v="76"/>
    <x v="274"/>
    <x v="2"/>
  </r>
  <r>
    <x v="0"/>
    <x v="30"/>
    <x v="30"/>
    <x v="13"/>
    <x v="13"/>
    <x v="13"/>
    <x v="16"/>
    <x v="117"/>
    <x v="52"/>
    <x v="37"/>
    <x v="353"/>
    <x v="73"/>
    <x v="273"/>
    <x v="2"/>
  </r>
  <r>
    <x v="0"/>
    <x v="30"/>
    <x v="30"/>
    <x v="36"/>
    <x v="36"/>
    <x v="36"/>
    <x v="18"/>
    <x v="118"/>
    <x v="116"/>
    <x v="78"/>
    <x v="234"/>
    <x v="62"/>
    <x v="74"/>
    <x v="2"/>
  </r>
  <r>
    <x v="0"/>
    <x v="30"/>
    <x v="30"/>
    <x v="17"/>
    <x v="17"/>
    <x v="17"/>
    <x v="18"/>
    <x v="118"/>
    <x v="116"/>
    <x v="78"/>
    <x v="234"/>
    <x v="62"/>
    <x v="74"/>
    <x v="2"/>
  </r>
  <r>
    <x v="0"/>
    <x v="30"/>
    <x v="30"/>
    <x v="15"/>
    <x v="15"/>
    <x v="15"/>
    <x v="18"/>
    <x v="118"/>
    <x v="116"/>
    <x v="76"/>
    <x v="87"/>
    <x v="76"/>
    <x v="274"/>
    <x v="2"/>
  </r>
  <r>
    <x v="0"/>
    <x v="31"/>
    <x v="31"/>
    <x v="16"/>
    <x v="16"/>
    <x v="16"/>
    <x v="0"/>
    <x v="55"/>
    <x v="334"/>
    <x v="88"/>
    <x v="127"/>
    <x v="60"/>
    <x v="275"/>
    <x v="2"/>
  </r>
  <r>
    <x v="0"/>
    <x v="31"/>
    <x v="31"/>
    <x v="4"/>
    <x v="4"/>
    <x v="4"/>
    <x v="1"/>
    <x v="79"/>
    <x v="335"/>
    <x v="15"/>
    <x v="356"/>
    <x v="41"/>
    <x v="276"/>
    <x v="2"/>
  </r>
  <r>
    <x v="0"/>
    <x v="31"/>
    <x v="31"/>
    <x v="3"/>
    <x v="3"/>
    <x v="3"/>
    <x v="2"/>
    <x v="81"/>
    <x v="336"/>
    <x v="88"/>
    <x v="127"/>
    <x v="77"/>
    <x v="120"/>
    <x v="2"/>
  </r>
  <r>
    <x v="0"/>
    <x v="31"/>
    <x v="31"/>
    <x v="5"/>
    <x v="5"/>
    <x v="5"/>
    <x v="3"/>
    <x v="108"/>
    <x v="337"/>
    <x v="38"/>
    <x v="357"/>
    <x v="73"/>
    <x v="277"/>
    <x v="2"/>
  </r>
  <r>
    <x v="0"/>
    <x v="31"/>
    <x v="31"/>
    <x v="17"/>
    <x v="17"/>
    <x v="17"/>
    <x v="4"/>
    <x v="116"/>
    <x v="338"/>
    <x v="54"/>
    <x v="358"/>
    <x v="76"/>
    <x v="278"/>
    <x v="2"/>
  </r>
  <r>
    <x v="0"/>
    <x v="31"/>
    <x v="31"/>
    <x v="0"/>
    <x v="0"/>
    <x v="0"/>
    <x v="5"/>
    <x v="110"/>
    <x v="339"/>
    <x v="53"/>
    <x v="359"/>
    <x v="77"/>
    <x v="120"/>
    <x v="2"/>
  </r>
  <r>
    <x v="0"/>
    <x v="31"/>
    <x v="31"/>
    <x v="11"/>
    <x v="11"/>
    <x v="11"/>
    <x v="6"/>
    <x v="117"/>
    <x v="271"/>
    <x v="66"/>
    <x v="211"/>
    <x v="77"/>
    <x v="120"/>
    <x v="2"/>
  </r>
  <r>
    <x v="0"/>
    <x v="31"/>
    <x v="31"/>
    <x v="12"/>
    <x v="12"/>
    <x v="12"/>
    <x v="7"/>
    <x v="118"/>
    <x v="63"/>
    <x v="37"/>
    <x v="360"/>
    <x v="77"/>
    <x v="120"/>
    <x v="2"/>
  </r>
  <r>
    <x v="0"/>
    <x v="31"/>
    <x v="31"/>
    <x v="36"/>
    <x v="36"/>
    <x v="36"/>
    <x v="8"/>
    <x v="142"/>
    <x v="340"/>
    <x v="15"/>
    <x v="356"/>
    <x v="77"/>
    <x v="120"/>
    <x v="2"/>
  </r>
  <r>
    <x v="0"/>
    <x v="31"/>
    <x v="31"/>
    <x v="8"/>
    <x v="8"/>
    <x v="8"/>
    <x v="8"/>
    <x v="142"/>
    <x v="340"/>
    <x v="15"/>
    <x v="356"/>
    <x v="77"/>
    <x v="120"/>
    <x v="2"/>
  </r>
  <r>
    <x v="0"/>
    <x v="31"/>
    <x v="31"/>
    <x v="19"/>
    <x v="19"/>
    <x v="19"/>
    <x v="8"/>
    <x v="142"/>
    <x v="340"/>
    <x v="78"/>
    <x v="361"/>
    <x v="73"/>
    <x v="277"/>
    <x v="2"/>
  </r>
  <r>
    <x v="0"/>
    <x v="31"/>
    <x v="31"/>
    <x v="1"/>
    <x v="1"/>
    <x v="1"/>
    <x v="11"/>
    <x v="138"/>
    <x v="206"/>
    <x v="52"/>
    <x v="362"/>
    <x v="75"/>
    <x v="279"/>
    <x v="2"/>
  </r>
  <r>
    <x v="0"/>
    <x v="31"/>
    <x v="31"/>
    <x v="13"/>
    <x v="13"/>
    <x v="13"/>
    <x v="11"/>
    <x v="138"/>
    <x v="206"/>
    <x v="104"/>
    <x v="363"/>
    <x v="62"/>
    <x v="280"/>
    <x v="2"/>
  </r>
  <r>
    <x v="0"/>
    <x v="31"/>
    <x v="31"/>
    <x v="14"/>
    <x v="14"/>
    <x v="14"/>
    <x v="13"/>
    <x v="139"/>
    <x v="341"/>
    <x v="77"/>
    <x v="154"/>
    <x v="77"/>
    <x v="120"/>
    <x v="2"/>
  </r>
  <r>
    <x v="0"/>
    <x v="31"/>
    <x v="31"/>
    <x v="33"/>
    <x v="33"/>
    <x v="33"/>
    <x v="13"/>
    <x v="139"/>
    <x v="341"/>
    <x v="77"/>
    <x v="154"/>
    <x v="77"/>
    <x v="120"/>
    <x v="2"/>
  </r>
  <r>
    <x v="0"/>
    <x v="31"/>
    <x v="31"/>
    <x v="9"/>
    <x v="9"/>
    <x v="9"/>
    <x v="13"/>
    <x v="139"/>
    <x v="341"/>
    <x v="77"/>
    <x v="154"/>
    <x v="77"/>
    <x v="120"/>
    <x v="2"/>
  </r>
  <r>
    <x v="0"/>
    <x v="31"/>
    <x v="31"/>
    <x v="29"/>
    <x v="29"/>
    <x v="29"/>
    <x v="16"/>
    <x v="140"/>
    <x v="98"/>
    <x v="52"/>
    <x v="362"/>
    <x v="73"/>
    <x v="277"/>
    <x v="2"/>
  </r>
  <r>
    <x v="0"/>
    <x v="31"/>
    <x v="31"/>
    <x v="2"/>
    <x v="2"/>
    <x v="2"/>
    <x v="16"/>
    <x v="140"/>
    <x v="98"/>
    <x v="104"/>
    <x v="363"/>
    <x v="77"/>
    <x v="120"/>
    <x v="2"/>
  </r>
  <r>
    <x v="0"/>
    <x v="31"/>
    <x v="31"/>
    <x v="47"/>
    <x v="47"/>
    <x v="47"/>
    <x v="18"/>
    <x v="141"/>
    <x v="342"/>
    <x v="52"/>
    <x v="362"/>
    <x v="77"/>
    <x v="120"/>
    <x v="2"/>
  </r>
  <r>
    <x v="0"/>
    <x v="31"/>
    <x v="31"/>
    <x v="44"/>
    <x v="44"/>
    <x v="44"/>
    <x v="18"/>
    <x v="141"/>
    <x v="342"/>
    <x v="76"/>
    <x v="87"/>
    <x v="62"/>
    <x v="280"/>
    <x v="2"/>
  </r>
  <r>
    <x v="0"/>
    <x v="31"/>
    <x v="31"/>
    <x v="45"/>
    <x v="45"/>
    <x v="45"/>
    <x v="18"/>
    <x v="141"/>
    <x v="342"/>
    <x v="76"/>
    <x v="87"/>
    <x v="62"/>
    <x v="280"/>
    <x v="2"/>
  </r>
  <r>
    <x v="0"/>
    <x v="31"/>
    <x v="31"/>
    <x v="10"/>
    <x v="10"/>
    <x v="10"/>
    <x v="18"/>
    <x v="141"/>
    <x v="342"/>
    <x v="76"/>
    <x v="87"/>
    <x v="62"/>
    <x v="280"/>
    <x v="2"/>
  </r>
  <r>
    <x v="0"/>
    <x v="31"/>
    <x v="31"/>
    <x v="6"/>
    <x v="6"/>
    <x v="6"/>
    <x v="18"/>
    <x v="141"/>
    <x v="342"/>
    <x v="32"/>
    <x v="364"/>
    <x v="77"/>
    <x v="120"/>
    <x v="2"/>
  </r>
  <r>
    <x v="0"/>
    <x v="31"/>
    <x v="31"/>
    <x v="7"/>
    <x v="7"/>
    <x v="7"/>
    <x v="18"/>
    <x v="141"/>
    <x v="342"/>
    <x v="52"/>
    <x v="362"/>
    <x v="77"/>
    <x v="120"/>
    <x v="2"/>
  </r>
  <r>
    <x v="0"/>
    <x v="31"/>
    <x v="31"/>
    <x v="31"/>
    <x v="31"/>
    <x v="31"/>
    <x v="18"/>
    <x v="141"/>
    <x v="342"/>
    <x v="76"/>
    <x v="87"/>
    <x v="62"/>
    <x v="280"/>
    <x v="2"/>
  </r>
  <r>
    <x v="0"/>
    <x v="31"/>
    <x v="31"/>
    <x v="40"/>
    <x v="40"/>
    <x v="40"/>
    <x v="18"/>
    <x v="141"/>
    <x v="342"/>
    <x v="52"/>
    <x v="362"/>
    <x v="77"/>
    <x v="120"/>
    <x v="2"/>
  </r>
  <r>
    <x v="0"/>
    <x v="32"/>
    <x v="32"/>
    <x v="16"/>
    <x v="16"/>
    <x v="16"/>
    <x v="0"/>
    <x v="109"/>
    <x v="343"/>
    <x v="54"/>
    <x v="365"/>
    <x v="75"/>
    <x v="281"/>
    <x v="2"/>
  </r>
  <r>
    <x v="0"/>
    <x v="32"/>
    <x v="32"/>
    <x v="17"/>
    <x v="17"/>
    <x v="17"/>
    <x v="1"/>
    <x v="140"/>
    <x v="344"/>
    <x v="104"/>
    <x v="195"/>
    <x v="77"/>
    <x v="120"/>
    <x v="2"/>
  </r>
  <r>
    <x v="0"/>
    <x v="32"/>
    <x v="32"/>
    <x v="5"/>
    <x v="5"/>
    <x v="5"/>
    <x v="1"/>
    <x v="140"/>
    <x v="344"/>
    <x v="104"/>
    <x v="195"/>
    <x v="77"/>
    <x v="120"/>
    <x v="2"/>
  </r>
  <r>
    <x v="0"/>
    <x v="32"/>
    <x v="32"/>
    <x v="3"/>
    <x v="3"/>
    <x v="3"/>
    <x v="1"/>
    <x v="140"/>
    <x v="344"/>
    <x v="104"/>
    <x v="195"/>
    <x v="77"/>
    <x v="120"/>
    <x v="2"/>
  </r>
  <r>
    <x v="0"/>
    <x v="32"/>
    <x v="32"/>
    <x v="4"/>
    <x v="4"/>
    <x v="4"/>
    <x v="4"/>
    <x v="141"/>
    <x v="262"/>
    <x v="32"/>
    <x v="117"/>
    <x v="73"/>
    <x v="282"/>
    <x v="2"/>
  </r>
  <r>
    <x v="0"/>
    <x v="32"/>
    <x v="32"/>
    <x v="29"/>
    <x v="29"/>
    <x v="29"/>
    <x v="4"/>
    <x v="141"/>
    <x v="262"/>
    <x v="52"/>
    <x v="366"/>
    <x v="77"/>
    <x v="120"/>
    <x v="2"/>
  </r>
  <r>
    <x v="0"/>
    <x v="32"/>
    <x v="32"/>
    <x v="11"/>
    <x v="11"/>
    <x v="11"/>
    <x v="6"/>
    <x v="144"/>
    <x v="345"/>
    <x v="32"/>
    <x v="117"/>
    <x v="77"/>
    <x v="120"/>
    <x v="2"/>
  </r>
  <r>
    <x v="0"/>
    <x v="32"/>
    <x v="32"/>
    <x v="12"/>
    <x v="12"/>
    <x v="12"/>
    <x v="6"/>
    <x v="144"/>
    <x v="345"/>
    <x v="32"/>
    <x v="117"/>
    <x v="77"/>
    <x v="120"/>
    <x v="2"/>
  </r>
  <r>
    <x v="0"/>
    <x v="32"/>
    <x v="32"/>
    <x v="36"/>
    <x v="36"/>
    <x v="36"/>
    <x v="6"/>
    <x v="144"/>
    <x v="345"/>
    <x v="32"/>
    <x v="117"/>
    <x v="77"/>
    <x v="120"/>
    <x v="2"/>
  </r>
  <r>
    <x v="0"/>
    <x v="32"/>
    <x v="32"/>
    <x v="45"/>
    <x v="45"/>
    <x v="45"/>
    <x v="6"/>
    <x v="144"/>
    <x v="345"/>
    <x v="32"/>
    <x v="117"/>
    <x v="77"/>
    <x v="120"/>
    <x v="2"/>
  </r>
  <r>
    <x v="0"/>
    <x v="32"/>
    <x v="32"/>
    <x v="9"/>
    <x v="9"/>
    <x v="9"/>
    <x v="6"/>
    <x v="144"/>
    <x v="345"/>
    <x v="32"/>
    <x v="117"/>
    <x v="77"/>
    <x v="120"/>
    <x v="2"/>
  </r>
  <r>
    <x v="0"/>
    <x v="32"/>
    <x v="32"/>
    <x v="42"/>
    <x v="42"/>
    <x v="42"/>
    <x v="6"/>
    <x v="144"/>
    <x v="345"/>
    <x v="32"/>
    <x v="117"/>
    <x v="77"/>
    <x v="120"/>
    <x v="2"/>
  </r>
  <r>
    <x v="0"/>
    <x v="32"/>
    <x v="32"/>
    <x v="2"/>
    <x v="2"/>
    <x v="2"/>
    <x v="6"/>
    <x v="144"/>
    <x v="345"/>
    <x v="32"/>
    <x v="117"/>
    <x v="77"/>
    <x v="120"/>
    <x v="2"/>
  </r>
  <r>
    <x v="0"/>
    <x v="32"/>
    <x v="32"/>
    <x v="51"/>
    <x v="51"/>
    <x v="51"/>
    <x v="6"/>
    <x v="144"/>
    <x v="345"/>
    <x v="76"/>
    <x v="87"/>
    <x v="77"/>
    <x v="120"/>
    <x v="2"/>
  </r>
  <r>
    <x v="0"/>
    <x v="32"/>
    <x v="32"/>
    <x v="7"/>
    <x v="7"/>
    <x v="7"/>
    <x v="6"/>
    <x v="144"/>
    <x v="345"/>
    <x v="32"/>
    <x v="117"/>
    <x v="77"/>
    <x v="120"/>
    <x v="2"/>
  </r>
  <r>
    <x v="0"/>
    <x v="33"/>
    <x v="33"/>
    <x v="5"/>
    <x v="5"/>
    <x v="5"/>
    <x v="0"/>
    <x v="53"/>
    <x v="346"/>
    <x v="49"/>
    <x v="367"/>
    <x v="77"/>
    <x v="120"/>
    <x v="1"/>
  </r>
  <r>
    <x v="0"/>
    <x v="33"/>
    <x v="33"/>
    <x v="42"/>
    <x v="42"/>
    <x v="42"/>
    <x v="1"/>
    <x v="54"/>
    <x v="347"/>
    <x v="107"/>
    <x v="368"/>
    <x v="77"/>
    <x v="120"/>
    <x v="2"/>
  </r>
  <r>
    <x v="0"/>
    <x v="33"/>
    <x v="33"/>
    <x v="2"/>
    <x v="2"/>
    <x v="2"/>
    <x v="1"/>
    <x v="54"/>
    <x v="347"/>
    <x v="107"/>
    <x v="368"/>
    <x v="77"/>
    <x v="120"/>
    <x v="2"/>
  </r>
  <r>
    <x v="0"/>
    <x v="33"/>
    <x v="33"/>
    <x v="3"/>
    <x v="3"/>
    <x v="3"/>
    <x v="3"/>
    <x v="134"/>
    <x v="348"/>
    <x v="62"/>
    <x v="369"/>
    <x v="77"/>
    <x v="120"/>
    <x v="2"/>
  </r>
  <r>
    <x v="0"/>
    <x v="33"/>
    <x v="33"/>
    <x v="4"/>
    <x v="4"/>
    <x v="4"/>
    <x v="4"/>
    <x v="55"/>
    <x v="226"/>
    <x v="66"/>
    <x v="370"/>
    <x v="41"/>
    <x v="283"/>
    <x v="2"/>
  </r>
  <r>
    <x v="0"/>
    <x v="33"/>
    <x v="33"/>
    <x v="0"/>
    <x v="0"/>
    <x v="0"/>
    <x v="5"/>
    <x v="112"/>
    <x v="349"/>
    <x v="66"/>
    <x v="370"/>
    <x v="73"/>
    <x v="268"/>
    <x v="2"/>
  </r>
  <r>
    <x v="0"/>
    <x v="33"/>
    <x v="33"/>
    <x v="22"/>
    <x v="22"/>
    <x v="22"/>
    <x v="6"/>
    <x v="139"/>
    <x v="30"/>
    <x v="104"/>
    <x v="277"/>
    <x v="73"/>
    <x v="268"/>
    <x v="2"/>
  </r>
  <r>
    <x v="0"/>
    <x v="33"/>
    <x v="33"/>
    <x v="37"/>
    <x v="37"/>
    <x v="37"/>
    <x v="6"/>
    <x v="139"/>
    <x v="30"/>
    <x v="104"/>
    <x v="277"/>
    <x v="73"/>
    <x v="268"/>
    <x v="2"/>
  </r>
  <r>
    <x v="0"/>
    <x v="33"/>
    <x v="33"/>
    <x v="6"/>
    <x v="6"/>
    <x v="6"/>
    <x v="6"/>
    <x v="139"/>
    <x v="30"/>
    <x v="76"/>
    <x v="87"/>
    <x v="77"/>
    <x v="120"/>
    <x v="2"/>
  </r>
  <r>
    <x v="0"/>
    <x v="33"/>
    <x v="33"/>
    <x v="9"/>
    <x v="9"/>
    <x v="9"/>
    <x v="9"/>
    <x v="140"/>
    <x v="166"/>
    <x v="32"/>
    <x v="371"/>
    <x v="62"/>
    <x v="284"/>
    <x v="2"/>
  </r>
  <r>
    <x v="0"/>
    <x v="33"/>
    <x v="33"/>
    <x v="11"/>
    <x v="11"/>
    <x v="11"/>
    <x v="10"/>
    <x v="141"/>
    <x v="141"/>
    <x v="52"/>
    <x v="282"/>
    <x v="77"/>
    <x v="120"/>
    <x v="2"/>
  </r>
  <r>
    <x v="0"/>
    <x v="33"/>
    <x v="33"/>
    <x v="16"/>
    <x v="16"/>
    <x v="16"/>
    <x v="10"/>
    <x v="141"/>
    <x v="141"/>
    <x v="32"/>
    <x v="371"/>
    <x v="73"/>
    <x v="268"/>
    <x v="2"/>
  </r>
  <r>
    <x v="0"/>
    <x v="33"/>
    <x v="33"/>
    <x v="52"/>
    <x v="52"/>
    <x v="52"/>
    <x v="10"/>
    <x v="141"/>
    <x v="141"/>
    <x v="76"/>
    <x v="87"/>
    <x v="73"/>
    <x v="268"/>
    <x v="2"/>
  </r>
  <r>
    <x v="0"/>
    <x v="33"/>
    <x v="33"/>
    <x v="1"/>
    <x v="1"/>
    <x v="1"/>
    <x v="10"/>
    <x v="141"/>
    <x v="141"/>
    <x v="52"/>
    <x v="282"/>
    <x v="77"/>
    <x v="120"/>
    <x v="2"/>
  </r>
  <r>
    <x v="0"/>
    <x v="33"/>
    <x v="33"/>
    <x v="7"/>
    <x v="7"/>
    <x v="7"/>
    <x v="10"/>
    <x v="141"/>
    <x v="141"/>
    <x v="52"/>
    <x v="282"/>
    <x v="77"/>
    <x v="120"/>
    <x v="2"/>
  </r>
  <r>
    <x v="0"/>
    <x v="33"/>
    <x v="33"/>
    <x v="12"/>
    <x v="12"/>
    <x v="12"/>
    <x v="15"/>
    <x v="144"/>
    <x v="350"/>
    <x v="32"/>
    <x v="371"/>
    <x v="77"/>
    <x v="120"/>
    <x v="2"/>
  </r>
  <r>
    <x v="0"/>
    <x v="33"/>
    <x v="33"/>
    <x v="29"/>
    <x v="29"/>
    <x v="29"/>
    <x v="15"/>
    <x v="144"/>
    <x v="350"/>
    <x v="32"/>
    <x v="371"/>
    <x v="77"/>
    <x v="120"/>
    <x v="2"/>
  </r>
  <r>
    <x v="0"/>
    <x v="33"/>
    <x v="33"/>
    <x v="35"/>
    <x v="35"/>
    <x v="35"/>
    <x v="15"/>
    <x v="144"/>
    <x v="350"/>
    <x v="76"/>
    <x v="87"/>
    <x v="73"/>
    <x v="268"/>
    <x v="2"/>
  </r>
  <r>
    <x v="0"/>
    <x v="33"/>
    <x v="33"/>
    <x v="41"/>
    <x v="41"/>
    <x v="41"/>
    <x v="15"/>
    <x v="144"/>
    <x v="350"/>
    <x v="76"/>
    <x v="87"/>
    <x v="73"/>
    <x v="268"/>
    <x v="2"/>
  </r>
  <r>
    <x v="0"/>
    <x v="33"/>
    <x v="33"/>
    <x v="44"/>
    <x v="44"/>
    <x v="44"/>
    <x v="15"/>
    <x v="144"/>
    <x v="350"/>
    <x v="32"/>
    <x v="371"/>
    <x v="77"/>
    <x v="120"/>
    <x v="2"/>
  </r>
  <r>
    <x v="0"/>
    <x v="33"/>
    <x v="33"/>
    <x v="45"/>
    <x v="45"/>
    <x v="45"/>
    <x v="15"/>
    <x v="144"/>
    <x v="350"/>
    <x v="76"/>
    <x v="87"/>
    <x v="73"/>
    <x v="268"/>
    <x v="2"/>
  </r>
  <r>
    <x v="0"/>
    <x v="33"/>
    <x v="33"/>
    <x v="26"/>
    <x v="26"/>
    <x v="26"/>
    <x v="15"/>
    <x v="144"/>
    <x v="350"/>
    <x v="32"/>
    <x v="371"/>
    <x v="77"/>
    <x v="120"/>
    <x v="2"/>
  </r>
  <r>
    <x v="0"/>
    <x v="33"/>
    <x v="33"/>
    <x v="27"/>
    <x v="27"/>
    <x v="27"/>
    <x v="15"/>
    <x v="144"/>
    <x v="350"/>
    <x v="32"/>
    <x v="371"/>
    <x v="77"/>
    <x v="120"/>
    <x v="2"/>
  </r>
  <r>
    <x v="0"/>
    <x v="33"/>
    <x v="33"/>
    <x v="10"/>
    <x v="10"/>
    <x v="10"/>
    <x v="15"/>
    <x v="144"/>
    <x v="350"/>
    <x v="32"/>
    <x v="371"/>
    <x v="77"/>
    <x v="120"/>
    <x v="2"/>
  </r>
  <r>
    <x v="0"/>
    <x v="33"/>
    <x v="33"/>
    <x v="15"/>
    <x v="15"/>
    <x v="15"/>
    <x v="15"/>
    <x v="144"/>
    <x v="350"/>
    <x v="76"/>
    <x v="87"/>
    <x v="73"/>
    <x v="268"/>
    <x v="2"/>
  </r>
  <r>
    <x v="0"/>
    <x v="33"/>
    <x v="33"/>
    <x v="31"/>
    <x v="31"/>
    <x v="31"/>
    <x v="15"/>
    <x v="144"/>
    <x v="350"/>
    <x v="32"/>
    <x v="371"/>
    <x v="77"/>
    <x v="120"/>
    <x v="2"/>
  </r>
  <r>
    <x v="0"/>
    <x v="33"/>
    <x v="33"/>
    <x v="19"/>
    <x v="19"/>
    <x v="19"/>
    <x v="15"/>
    <x v="144"/>
    <x v="350"/>
    <x v="32"/>
    <x v="371"/>
    <x v="77"/>
    <x v="120"/>
    <x v="2"/>
  </r>
  <r>
    <x v="0"/>
    <x v="33"/>
    <x v="33"/>
    <x v="38"/>
    <x v="38"/>
    <x v="38"/>
    <x v="15"/>
    <x v="144"/>
    <x v="350"/>
    <x v="76"/>
    <x v="87"/>
    <x v="77"/>
    <x v="120"/>
    <x v="2"/>
  </r>
  <r>
    <x v="0"/>
    <x v="34"/>
    <x v="34"/>
    <x v="4"/>
    <x v="4"/>
    <x v="4"/>
    <x v="0"/>
    <x v="112"/>
    <x v="351"/>
    <x v="76"/>
    <x v="87"/>
    <x v="39"/>
    <x v="285"/>
    <x v="2"/>
  </r>
  <r>
    <x v="0"/>
    <x v="34"/>
    <x v="34"/>
    <x v="5"/>
    <x v="5"/>
    <x v="5"/>
    <x v="1"/>
    <x v="139"/>
    <x v="352"/>
    <x v="77"/>
    <x v="372"/>
    <x v="77"/>
    <x v="120"/>
    <x v="2"/>
  </r>
  <r>
    <x v="0"/>
    <x v="34"/>
    <x v="34"/>
    <x v="29"/>
    <x v="29"/>
    <x v="29"/>
    <x v="2"/>
    <x v="140"/>
    <x v="258"/>
    <x v="104"/>
    <x v="373"/>
    <x v="77"/>
    <x v="120"/>
    <x v="2"/>
  </r>
  <r>
    <x v="0"/>
    <x v="34"/>
    <x v="34"/>
    <x v="42"/>
    <x v="42"/>
    <x v="42"/>
    <x v="2"/>
    <x v="140"/>
    <x v="258"/>
    <x v="52"/>
    <x v="374"/>
    <x v="73"/>
    <x v="286"/>
    <x v="2"/>
  </r>
  <r>
    <x v="0"/>
    <x v="34"/>
    <x v="34"/>
    <x v="15"/>
    <x v="15"/>
    <x v="15"/>
    <x v="2"/>
    <x v="140"/>
    <x v="258"/>
    <x v="76"/>
    <x v="87"/>
    <x v="62"/>
    <x v="287"/>
    <x v="2"/>
  </r>
  <r>
    <x v="0"/>
    <x v="34"/>
    <x v="34"/>
    <x v="2"/>
    <x v="2"/>
    <x v="2"/>
    <x v="5"/>
    <x v="141"/>
    <x v="353"/>
    <x v="32"/>
    <x v="375"/>
    <x v="73"/>
    <x v="286"/>
    <x v="2"/>
  </r>
  <r>
    <x v="0"/>
    <x v="34"/>
    <x v="34"/>
    <x v="3"/>
    <x v="3"/>
    <x v="3"/>
    <x v="6"/>
    <x v="144"/>
    <x v="199"/>
    <x v="32"/>
    <x v="375"/>
    <x v="77"/>
    <x v="120"/>
    <x v="2"/>
  </r>
  <r>
    <x v="0"/>
    <x v="34"/>
    <x v="34"/>
    <x v="1"/>
    <x v="1"/>
    <x v="1"/>
    <x v="6"/>
    <x v="144"/>
    <x v="199"/>
    <x v="76"/>
    <x v="87"/>
    <x v="73"/>
    <x v="286"/>
    <x v="2"/>
  </r>
  <r>
    <x v="0"/>
    <x v="34"/>
    <x v="34"/>
    <x v="0"/>
    <x v="0"/>
    <x v="0"/>
    <x v="6"/>
    <x v="144"/>
    <x v="199"/>
    <x v="76"/>
    <x v="87"/>
    <x v="73"/>
    <x v="286"/>
    <x v="2"/>
  </r>
  <r>
    <x v="0"/>
    <x v="35"/>
    <x v="35"/>
    <x v="4"/>
    <x v="4"/>
    <x v="4"/>
    <x v="0"/>
    <x v="65"/>
    <x v="354"/>
    <x v="67"/>
    <x v="376"/>
    <x v="43"/>
    <x v="288"/>
    <x v="2"/>
  </r>
  <r>
    <x v="0"/>
    <x v="35"/>
    <x v="35"/>
    <x v="42"/>
    <x v="42"/>
    <x v="42"/>
    <x v="1"/>
    <x v="55"/>
    <x v="355"/>
    <x v="94"/>
    <x v="377"/>
    <x v="75"/>
    <x v="289"/>
    <x v="2"/>
  </r>
  <r>
    <x v="0"/>
    <x v="35"/>
    <x v="35"/>
    <x v="3"/>
    <x v="3"/>
    <x v="3"/>
    <x v="2"/>
    <x v="80"/>
    <x v="356"/>
    <x v="38"/>
    <x v="197"/>
    <x v="75"/>
    <x v="289"/>
    <x v="2"/>
  </r>
  <r>
    <x v="0"/>
    <x v="35"/>
    <x v="35"/>
    <x v="5"/>
    <x v="5"/>
    <x v="5"/>
    <x v="3"/>
    <x v="81"/>
    <x v="357"/>
    <x v="38"/>
    <x v="197"/>
    <x v="73"/>
    <x v="290"/>
    <x v="1"/>
  </r>
  <r>
    <x v="0"/>
    <x v="35"/>
    <x v="35"/>
    <x v="2"/>
    <x v="2"/>
    <x v="2"/>
    <x v="3"/>
    <x v="81"/>
    <x v="357"/>
    <x v="38"/>
    <x v="197"/>
    <x v="62"/>
    <x v="291"/>
    <x v="2"/>
  </r>
  <r>
    <x v="0"/>
    <x v="35"/>
    <x v="35"/>
    <x v="0"/>
    <x v="0"/>
    <x v="0"/>
    <x v="5"/>
    <x v="109"/>
    <x v="236"/>
    <x v="55"/>
    <x v="378"/>
    <x v="73"/>
    <x v="290"/>
    <x v="1"/>
  </r>
  <r>
    <x v="0"/>
    <x v="35"/>
    <x v="35"/>
    <x v="16"/>
    <x v="16"/>
    <x v="16"/>
    <x v="6"/>
    <x v="118"/>
    <x v="358"/>
    <x v="78"/>
    <x v="379"/>
    <x v="62"/>
    <x v="291"/>
    <x v="2"/>
  </r>
  <r>
    <x v="0"/>
    <x v="35"/>
    <x v="35"/>
    <x v="29"/>
    <x v="29"/>
    <x v="29"/>
    <x v="7"/>
    <x v="138"/>
    <x v="359"/>
    <x v="104"/>
    <x v="380"/>
    <x v="73"/>
    <x v="290"/>
    <x v="1"/>
  </r>
  <r>
    <x v="0"/>
    <x v="35"/>
    <x v="35"/>
    <x v="12"/>
    <x v="12"/>
    <x v="12"/>
    <x v="8"/>
    <x v="139"/>
    <x v="76"/>
    <x v="32"/>
    <x v="206"/>
    <x v="75"/>
    <x v="289"/>
    <x v="2"/>
  </r>
  <r>
    <x v="0"/>
    <x v="35"/>
    <x v="35"/>
    <x v="13"/>
    <x v="13"/>
    <x v="13"/>
    <x v="8"/>
    <x v="139"/>
    <x v="76"/>
    <x v="32"/>
    <x v="206"/>
    <x v="62"/>
    <x v="291"/>
    <x v="2"/>
  </r>
  <r>
    <x v="0"/>
    <x v="35"/>
    <x v="35"/>
    <x v="31"/>
    <x v="31"/>
    <x v="31"/>
    <x v="8"/>
    <x v="139"/>
    <x v="76"/>
    <x v="52"/>
    <x v="138"/>
    <x v="73"/>
    <x v="290"/>
    <x v="2"/>
  </r>
  <r>
    <x v="0"/>
    <x v="35"/>
    <x v="35"/>
    <x v="19"/>
    <x v="19"/>
    <x v="19"/>
    <x v="8"/>
    <x v="139"/>
    <x v="76"/>
    <x v="104"/>
    <x v="380"/>
    <x v="73"/>
    <x v="290"/>
    <x v="2"/>
  </r>
  <r>
    <x v="0"/>
    <x v="35"/>
    <x v="35"/>
    <x v="8"/>
    <x v="8"/>
    <x v="8"/>
    <x v="12"/>
    <x v="140"/>
    <x v="245"/>
    <x v="52"/>
    <x v="138"/>
    <x v="73"/>
    <x v="290"/>
    <x v="2"/>
  </r>
  <r>
    <x v="0"/>
    <x v="35"/>
    <x v="35"/>
    <x v="37"/>
    <x v="37"/>
    <x v="37"/>
    <x v="12"/>
    <x v="140"/>
    <x v="245"/>
    <x v="76"/>
    <x v="87"/>
    <x v="77"/>
    <x v="120"/>
    <x v="2"/>
  </r>
  <r>
    <x v="0"/>
    <x v="35"/>
    <x v="35"/>
    <x v="11"/>
    <x v="11"/>
    <x v="11"/>
    <x v="14"/>
    <x v="141"/>
    <x v="305"/>
    <x v="52"/>
    <x v="138"/>
    <x v="77"/>
    <x v="120"/>
    <x v="2"/>
  </r>
  <r>
    <x v="0"/>
    <x v="35"/>
    <x v="35"/>
    <x v="36"/>
    <x v="36"/>
    <x v="36"/>
    <x v="14"/>
    <x v="141"/>
    <x v="305"/>
    <x v="76"/>
    <x v="87"/>
    <x v="77"/>
    <x v="120"/>
    <x v="5"/>
  </r>
  <r>
    <x v="0"/>
    <x v="35"/>
    <x v="35"/>
    <x v="18"/>
    <x v="18"/>
    <x v="18"/>
    <x v="14"/>
    <x v="141"/>
    <x v="305"/>
    <x v="52"/>
    <x v="138"/>
    <x v="77"/>
    <x v="120"/>
    <x v="2"/>
  </r>
  <r>
    <x v="0"/>
    <x v="35"/>
    <x v="35"/>
    <x v="7"/>
    <x v="7"/>
    <x v="7"/>
    <x v="14"/>
    <x v="141"/>
    <x v="305"/>
    <x v="52"/>
    <x v="138"/>
    <x v="77"/>
    <x v="120"/>
    <x v="2"/>
  </r>
  <r>
    <x v="0"/>
    <x v="35"/>
    <x v="35"/>
    <x v="15"/>
    <x v="15"/>
    <x v="15"/>
    <x v="14"/>
    <x v="141"/>
    <x v="305"/>
    <x v="76"/>
    <x v="87"/>
    <x v="62"/>
    <x v="291"/>
    <x v="2"/>
  </r>
  <r>
    <x v="0"/>
    <x v="35"/>
    <x v="35"/>
    <x v="21"/>
    <x v="21"/>
    <x v="21"/>
    <x v="14"/>
    <x v="141"/>
    <x v="305"/>
    <x v="76"/>
    <x v="87"/>
    <x v="73"/>
    <x v="290"/>
    <x v="2"/>
  </r>
  <r>
    <x v="0"/>
    <x v="35"/>
    <x v="35"/>
    <x v="38"/>
    <x v="38"/>
    <x v="38"/>
    <x v="14"/>
    <x v="141"/>
    <x v="305"/>
    <x v="76"/>
    <x v="87"/>
    <x v="77"/>
    <x v="120"/>
    <x v="5"/>
  </r>
  <r>
    <x v="0"/>
    <x v="36"/>
    <x v="36"/>
    <x v="4"/>
    <x v="4"/>
    <x v="4"/>
    <x v="0"/>
    <x v="117"/>
    <x v="360"/>
    <x v="32"/>
    <x v="248"/>
    <x v="64"/>
    <x v="288"/>
    <x v="2"/>
  </r>
  <r>
    <x v="0"/>
    <x v="36"/>
    <x v="36"/>
    <x v="42"/>
    <x v="42"/>
    <x v="42"/>
    <x v="1"/>
    <x v="118"/>
    <x v="361"/>
    <x v="15"/>
    <x v="381"/>
    <x v="73"/>
    <x v="291"/>
    <x v="2"/>
  </r>
  <r>
    <x v="0"/>
    <x v="36"/>
    <x v="36"/>
    <x v="5"/>
    <x v="5"/>
    <x v="5"/>
    <x v="2"/>
    <x v="138"/>
    <x v="234"/>
    <x v="78"/>
    <x v="382"/>
    <x v="77"/>
    <x v="120"/>
    <x v="2"/>
  </r>
  <r>
    <x v="0"/>
    <x v="36"/>
    <x v="36"/>
    <x v="49"/>
    <x v="49"/>
    <x v="49"/>
    <x v="2"/>
    <x v="138"/>
    <x v="234"/>
    <x v="104"/>
    <x v="245"/>
    <x v="62"/>
    <x v="203"/>
    <x v="2"/>
  </r>
  <r>
    <x v="0"/>
    <x v="36"/>
    <x v="36"/>
    <x v="2"/>
    <x v="2"/>
    <x v="2"/>
    <x v="4"/>
    <x v="139"/>
    <x v="159"/>
    <x v="77"/>
    <x v="383"/>
    <x v="77"/>
    <x v="120"/>
    <x v="2"/>
  </r>
  <r>
    <x v="0"/>
    <x v="36"/>
    <x v="36"/>
    <x v="16"/>
    <x v="16"/>
    <x v="16"/>
    <x v="5"/>
    <x v="140"/>
    <x v="362"/>
    <x v="32"/>
    <x v="248"/>
    <x v="62"/>
    <x v="203"/>
    <x v="2"/>
  </r>
  <r>
    <x v="0"/>
    <x v="36"/>
    <x v="36"/>
    <x v="0"/>
    <x v="0"/>
    <x v="0"/>
    <x v="5"/>
    <x v="140"/>
    <x v="362"/>
    <x v="104"/>
    <x v="245"/>
    <x v="77"/>
    <x v="120"/>
    <x v="2"/>
  </r>
  <r>
    <x v="0"/>
    <x v="36"/>
    <x v="36"/>
    <x v="15"/>
    <x v="15"/>
    <x v="15"/>
    <x v="5"/>
    <x v="140"/>
    <x v="362"/>
    <x v="76"/>
    <x v="87"/>
    <x v="62"/>
    <x v="203"/>
    <x v="2"/>
  </r>
  <r>
    <x v="0"/>
    <x v="36"/>
    <x v="36"/>
    <x v="31"/>
    <x v="31"/>
    <x v="31"/>
    <x v="5"/>
    <x v="140"/>
    <x v="362"/>
    <x v="76"/>
    <x v="87"/>
    <x v="77"/>
    <x v="120"/>
    <x v="2"/>
  </r>
  <r>
    <x v="0"/>
    <x v="36"/>
    <x v="36"/>
    <x v="12"/>
    <x v="12"/>
    <x v="12"/>
    <x v="9"/>
    <x v="141"/>
    <x v="149"/>
    <x v="76"/>
    <x v="87"/>
    <x v="62"/>
    <x v="203"/>
    <x v="2"/>
  </r>
  <r>
    <x v="0"/>
    <x v="36"/>
    <x v="36"/>
    <x v="3"/>
    <x v="3"/>
    <x v="3"/>
    <x v="9"/>
    <x v="141"/>
    <x v="149"/>
    <x v="32"/>
    <x v="248"/>
    <x v="73"/>
    <x v="291"/>
    <x v="2"/>
  </r>
  <r>
    <x v="0"/>
    <x v="36"/>
    <x v="36"/>
    <x v="29"/>
    <x v="29"/>
    <x v="29"/>
    <x v="11"/>
    <x v="144"/>
    <x v="363"/>
    <x v="32"/>
    <x v="248"/>
    <x v="77"/>
    <x v="120"/>
    <x v="2"/>
  </r>
  <r>
    <x v="0"/>
    <x v="36"/>
    <x v="36"/>
    <x v="41"/>
    <x v="41"/>
    <x v="41"/>
    <x v="11"/>
    <x v="144"/>
    <x v="363"/>
    <x v="76"/>
    <x v="87"/>
    <x v="73"/>
    <x v="291"/>
    <x v="2"/>
  </r>
  <r>
    <x v="0"/>
    <x v="36"/>
    <x v="36"/>
    <x v="53"/>
    <x v="53"/>
    <x v="53"/>
    <x v="11"/>
    <x v="144"/>
    <x v="363"/>
    <x v="76"/>
    <x v="87"/>
    <x v="73"/>
    <x v="291"/>
    <x v="2"/>
  </r>
  <r>
    <x v="0"/>
    <x v="36"/>
    <x v="36"/>
    <x v="23"/>
    <x v="23"/>
    <x v="23"/>
    <x v="11"/>
    <x v="144"/>
    <x v="363"/>
    <x v="76"/>
    <x v="87"/>
    <x v="73"/>
    <x v="291"/>
    <x v="2"/>
  </r>
  <r>
    <x v="0"/>
    <x v="36"/>
    <x v="36"/>
    <x v="27"/>
    <x v="27"/>
    <x v="27"/>
    <x v="11"/>
    <x v="144"/>
    <x v="363"/>
    <x v="76"/>
    <x v="87"/>
    <x v="73"/>
    <x v="291"/>
    <x v="2"/>
  </r>
  <r>
    <x v="0"/>
    <x v="36"/>
    <x v="36"/>
    <x v="10"/>
    <x v="10"/>
    <x v="10"/>
    <x v="11"/>
    <x v="144"/>
    <x v="363"/>
    <x v="32"/>
    <x v="248"/>
    <x v="77"/>
    <x v="120"/>
    <x v="2"/>
  </r>
  <r>
    <x v="0"/>
    <x v="36"/>
    <x v="36"/>
    <x v="37"/>
    <x v="37"/>
    <x v="37"/>
    <x v="11"/>
    <x v="144"/>
    <x v="363"/>
    <x v="32"/>
    <x v="248"/>
    <x v="77"/>
    <x v="120"/>
    <x v="2"/>
  </r>
  <r>
    <x v="0"/>
    <x v="36"/>
    <x v="36"/>
    <x v="7"/>
    <x v="7"/>
    <x v="7"/>
    <x v="11"/>
    <x v="144"/>
    <x v="363"/>
    <x v="76"/>
    <x v="87"/>
    <x v="77"/>
    <x v="120"/>
    <x v="2"/>
  </r>
  <r>
    <x v="0"/>
    <x v="36"/>
    <x v="36"/>
    <x v="19"/>
    <x v="19"/>
    <x v="19"/>
    <x v="11"/>
    <x v="144"/>
    <x v="363"/>
    <x v="76"/>
    <x v="87"/>
    <x v="73"/>
    <x v="291"/>
    <x v="2"/>
  </r>
  <r>
    <x v="0"/>
    <x v="36"/>
    <x v="36"/>
    <x v="21"/>
    <x v="21"/>
    <x v="21"/>
    <x v="11"/>
    <x v="144"/>
    <x v="363"/>
    <x v="32"/>
    <x v="248"/>
    <x v="77"/>
    <x v="120"/>
    <x v="2"/>
  </r>
  <r>
    <x v="0"/>
    <x v="37"/>
    <x v="37"/>
    <x v="4"/>
    <x v="4"/>
    <x v="4"/>
    <x v="0"/>
    <x v="112"/>
    <x v="364"/>
    <x v="76"/>
    <x v="87"/>
    <x v="39"/>
    <x v="292"/>
    <x v="2"/>
  </r>
  <r>
    <x v="0"/>
    <x v="37"/>
    <x v="37"/>
    <x v="5"/>
    <x v="5"/>
    <x v="5"/>
    <x v="1"/>
    <x v="118"/>
    <x v="365"/>
    <x v="78"/>
    <x v="384"/>
    <x v="62"/>
    <x v="293"/>
    <x v="2"/>
  </r>
  <r>
    <x v="0"/>
    <x v="37"/>
    <x v="37"/>
    <x v="29"/>
    <x v="29"/>
    <x v="29"/>
    <x v="2"/>
    <x v="139"/>
    <x v="276"/>
    <x v="52"/>
    <x v="385"/>
    <x v="62"/>
    <x v="293"/>
    <x v="2"/>
  </r>
  <r>
    <x v="0"/>
    <x v="37"/>
    <x v="37"/>
    <x v="42"/>
    <x v="42"/>
    <x v="42"/>
    <x v="2"/>
    <x v="139"/>
    <x v="276"/>
    <x v="104"/>
    <x v="386"/>
    <x v="73"/>
    <x v="69"/>
    <x v="2"/>
  </r>
  <r>
    <x v="0"/>
    <x v="37"/>
    <x v="37"/>
    <x v="12"/>
    <x v="12"/>
    <x v="12"/>
    <x v="4"/>
    <x v="141"/>
    <x v="366"/>
    <x v="76"/>
    <x v="87"/>
    <x v="62"/>
    <x v="293"/>
    <x v="2"/>
  </r>
  <r>
    <x v="0"/>
    <x v="37"/>
    <x v="37"/>
    <x v="16"/>
    <x v="16"/>
    <x v="16"/>
    <x v="4"/>
    <x v="141"/>
    <x v="366"/>
    <x v="32"/>
    <x v="387"/>
    <x v="73"/>
    <x v="69"/>
    <x v="2"/>
  </r>
  <r>
    <x v="0"/>
    <x v="37"/>
    <x v="37"/>
    <x v="41"/>
    <x v="41"/>
    <x v="41"/>
    <x v="4"/>
    <x v="141"/>
    <x v="366"/>
    <x v="76"/>
    <x v="87"/>
    <x v="62"/>
    <x v="293"/>
    <x v="2"/>
  </r>
  <r>
    <x v="0"/>
    <x v="37"/>
    <x v="37"/>
    <x v="3"/>
    <x v="3"/>
    <x v="3"/>
    <x v="4"/>
    <x v="141"/>
    <x v="366"/>
    <x v="76"/>
    <x v="87"/>
    <x v="62"/>
    <x v="293"/>
    <x v="2"/>
  </r>
  <r>
    <x v="0"/>
    <x v="37"/>
    <x v="37"/>
    <x v="0"/>
    <x v="0"/>
    <x v="0"/>
    <x v="4"/>
    <x v="141"/>
    <x v="366"/>
    <x v="32"/>
    <x v="387"/>
    <x v="73"/>
    <x v="69"/>
    <x v="2"/>
  </r>
  <r>
    <x v="0"/>
    <x v="37"/>
    <x v="37"/>
    <x v="37"/>
    <x v="37"/>
    <x v="37"/>
    <x v="4"/>
    <x v="141"/>
    <x v="366"/>
    <x v="32"/>
    <x v="387"/>
    <x v="77"/>
    <x v="120"/>
    <x v="2"/>
  </r>
  <r>
    <x v="0"/>
    <x v="37"/>
    <x v="37"/>
    <x v="24"/>
    <x v="24"/>
    <x v="24"/>
    <x v="10"/>
    <x v="144"/>
    <x v="333"/>
    <x v="32"/>
    <x v="387"/>
    <x v="77"/>
    <x v="120"/>
    <x v="2"/>
  </r>
  <r>
    <x v="0"/>
    <x v="37"/>
    <x v="37"/>
    <x v="23"/>
    <x v="23"/>
    <x v="23"/>
    <x v="10"/>
    <x v="144"/>
    <x v="333"/>
    <x v="32"/>
    <x v="387"/>
    <x v="77"/>
    <x v="120"/>
    <x v="2"/>
  </r>
  <r>
    <x v="0"/>
    <x v="37"/>
    <x v="37"/>
    <x v="27"/>
    <x v="27"/>
    <x v="27"/>
    <x v="10"/>
    <x v="144"/>
    <x v="333"/>
    <x v="76"/>
    <x v="87"/>
    <x v="73"/>
    <x v="69"/>
    <x v="2"/>
  </r>
  <r>
    <x v="0"/>
    <x v="37"/>
    <x v="37"/>
    <x v="9"/>
    <x v="9"/>
    <x v="9"/>
    <x v="10"/>
    <x v="144"/>
    <x v="333"/>
    <x v="32"/>
    <x v="387"/>
    <x v="77"/>
    <x v="120"/>
    <x v="2"/>
  </r>
  <r>
    <x v="0"/>
    <x v="37"/>
    <x v="37"/>
    <x v="8"/>
    <x v="8"/>
    <x v="8"/>
    <x v="10"/>
    <x v="144"/>
    <x v="333"/>
    <x v="76"/>
    <x v="87"/>
    <x v="73"/>
    <x v="69"/>
    <x v="2"/>
  </r>
  <r>
    <x v="0"/>
    <x v="37"/>
    <x v="37"/>
    <x v="22"/>
    <x v="22"/>
    <x v="22"/>
    <x v="10"/>
    <x v="144"/>
    <x v="333"/>
    <x v="32"/>
    <x v="387"/>
    <x v="77"/>
    <x v="120"/>
    <x v="2"/>
  </r>
  <r>
    <x v="0"/>
    <x v="37"/>
    <x v="37"/>
    <x v="1"/>
    <x v="1"/>
    <x v="1"/>
    <x v="10"/>
    <x v="144"/>
    <x v="333"/>
    <x v="32"/>
    <x v="387"/>
    <x v="77"/>
    <x v="120"/>
    <x v="2"/>
  </r>
  <r>
    <x v="0"/>
    <x v="37"/>
    <x v="37"/>
    <x v="49"/>
    <x v="49"/>
    <x v="49"/>
    <x v="10"/>
    <x v="144"/>
    <x v="333"/>
    <x v="32"/>
    <x v="387"/>
    <x v="77"/>
    <x v="120"/>
    <x v="2"/>
  </r>
  <r>
    <x v="0"/>
    <x v="37"/>
    <x v="37"/>
    <x v="2"/>
    <x v="2"/>
    <x v="2"/>
    <x v="10"/>
    <x v="144"/>
    <x v="333"/>
    <x v="32"/>
    <x v="387"/>
    <x v="77"/>
    <x v="120"/>
    <x v="2"/>
  </r>
  <r>
    <x v="0"/>
    <x v="37"/>
    <x v="37"/>
    <x v="51"/>
    <x v="51"/>
    <x v="51"/>
    <x v="10"/>
    <x v="144"/>
    <x v="333"/>
    <x v="76"/>
    <x v="87"/>
    <x v="77"/>
    <x v="120"/>
    <x v="2"/>
  </r>
  <r>
    <x v="0"/>
    <x v="37"/>
    <x v="37"/>
    <x v="18"/>
    <x v="18"/>
    <x v="18"/>
    <x v="10"/>
    <x v="144"/>
    <x v="333"/>
    <x v="76"/>
    <x v="87"/>
    <x v="77"/>
    <x v="120"/>
    <x v="2"/>
  </r>
  <r>
    <x v="0"/>
    <x v="37"/>
    <x v="37"/>
    <x v="15"/>
    <x v="15"/>
    <x v="15"/>
    <x v="10"/>
    <x v="144"/>
    <x v="333"/>
    <x v="76"/>
    <x v="87"/>
    <x v="77"/>
    <x v="120"/>
    <x v="2"/>
  </r>
  <r>
    <x v="0"/>
    <x v="38"/>
    <x v="38"/>
    <x v="4"/>
    <x v="4"/>
    <x v="4"/>
    <x v="0"/>
    <x v="111"/>
    <x v="168"/>
    <x v="78"/>
    <x v="388"/>
    <x v="60"/>
    <x v="282"/>
    <x v="2"/>
  </r>
  <r>
    <x v="0"/>
    <x v="38"/>
    <x v="38"/>
    <x v="5"/>
    <x v="5"/>
    <x v="5"/>
    <x v="1"/>
    <x v="112"/>
    <x v="211"/>
    <x v="66"/>
    <x v="389"/>
    <x v="73"/>
    <x v="294"/>
    <x v="2"/>
  </r>
  <r>
    <x v="0"/>
    <x v="38"/>
    <x v="38"/>
    <x v="3"/>
    <x v="3"/>
    <x v="3"/>
    <x v="2"/>
    <x v="117"/>
    <x v="212"/>
    <x v="78"/>
    <x v="388"/>
    <x v="75"/>
    <x v="295"/>
    <x v="2"/>
  </r>
  <r>
    <x v="0"/>
    <x v="38"/>
    <x v="38"/>
    <x v="29"/>
    <x v="29"/>
    <x v="29"/>
    <x v="3"/>
    <x v="142"/>
    <x v="367"/>
    <x v="78"/>
    <x v="388"/>
    <x v="77"/>
    <x v="120"/>
    <x v="1"/>
  </r>
  <r>
    <x v="0"/>
    <x v="38"/>
    <x v="38"/>
    <x v="16"/>
    <x v="16"/>
    <x v="16"/>
    <x v="3"/>
    <x v="142"/>
    <x v="367"/>
    <x v="104"/>
    <x v="276"/>
    <x v="75"/>
    <x v="295"/>
    <x v="2"/>
  </r>
  <r>
    <x v="0"/>
    <x v="38"/>
    <x v="38"/>
    <x v="36"/>
    <x v="36"/>
    <x v="36"/>
    <x v="3"/>
    <x v="142"/>
    <x v="367"/>
    <x v="78"/>
    <x v="388"/>
    <x v="73"/>
    <x v="294"/>
    <x v="2"/>
  </r>
  <r>
    <x v="0"/>
    <x v="38"/>
    <x v="38"/>
    <x v="0"/>
    <x v="0"/>
    <x v="0"/>
    <x v="3"/>
    <x v="142"/>
    <x v="367"/>
    <x v="15"/>
    <x v="390"/>
    <x v="77"/>
    <x v="120"/>
    <x v="2"/>
  </r>
  <r>
    <x v="0"/>
    <x v="38"/>
    <x v="38"/>
    <x v="2"/>
    <x v="2"/>
    <x v="2"/>
    <x v="7"/>
    <x v="138"/>
    <x v="213"/>
    <x v="78"/>
    <x v="388"/>
    <x v="77"/>
    <x v="120"/>
    <x v="2"/>
  </r>
  <r>
    <x v="0"/>
    <x v="38"/>
    <x v="38"/>
    <x v="12"/>
    <x v="12"/>
    <x v="12"/>
    <x v="8"/>
    <x v="139"/>
    <x v="192"/>
    <x v="77"/>
    <x v="391"/>
    <x v="77"/>
    <x v="120"/>
    <x v="2"/>
  </r>
  <r>
    <x v="0"/>
    <x v="38"/>
    <x v="38"/>
    <x v="10"/>
    <x v="10"/>
    <x v="10"/>
    <x v="8"/>
    <x v="139"/>
    <x v="192"/>
    <x v="104"/>
    <x v="276"/>
    <x v="73"/>
    <x v="294"/>
    <x v="2"/>
  </r>
  <r>
    <x v="0"/>
    <x v="38"/>
    <x v="38"/>
    <x v="42"/>
    <x v="42"/>
    <x v="42"/>
    <x v="8"/>
    <x v="139"/>
    <x v="192"/>
    <x v="77"/>
    <x v="391"/>
    <x v="77"/>
    <x v="120"/>
    <x v="2"/>
  </r>
  <r>
    <x v="0"/>
    <x v="38"/>
    <x v="38"/>
    <x v="37"/>
    <x v="37"/>
    <x v="37"/>
    <x v="8"/>
    <x v="139"/>
    <x v="192"/>
    <x v="32"/>
    <x v="392"/>
    <x v="73"/>
    <x v="294"/>
    <x v="1"/>
  </r>
  <r>
    <x v="0"/>
    <x v="38"/>
    <x v="38"/>
    <x v="6"/>
    <x v="6"/>
    <x v="6"/>
    <x v="8"/>
    <x v="139"/>
    <x v="192"/>
    <x v="52"/>
    <x v="393"/>
    <x v="77"/>
    <x v="120"/>
    <x v="2"/>
  </r>
  <r>
    <x v="0"/>
    <x v="38"/>
    <x v="38"/>
    <x v="23"/>
    <x v="23"/>
    <x v="23"/>
    <x v="13"/>
    <x v="140"/>
    <x v="368"/>
    <x v="104"/>
    <x v="276"/>
    <x v="77"/>
    <x v="120"/>
    <x v="2"/>
  </r>
  <r>
    <x v="0"/>
    <x v="38"/>
    <x v="38"/>
    <x v="9"/>
    <x v="9"/>
    <x v="9"/>
    <x v="13"/>
    <x v="140"/>
    <x v="368"/>
    <x v="104"/>
    <x v="276"/>
    <x v="77"/>
    <x v="120"/>
    <x v="2"/>
  </r>
  <r>
    <x v="0"/>
    <x v="38"/>
    <x v="38"/>
    <x v="1"/>
    <x v="1"/>
    <x v="1"/>
    <x v="15"/>
    <x v="141"/>
    <x v="215"/>
    <x v="52"/>
    <x v="393"/>
    <x v="77"/>
    <x v="120"/>
    <x v="2"/>
  </r>
  <r>
    <x v="0"/>
    <x v="38"/>
    <x v="38"/>
    <x v="19"/>
    <x v="19"/>
    <x v="19"/>
    <x v="15"/>
    <x v="141"/>
    <x v="215"/>
    <x v="52"/>
    <x v="393"/>
    <x v="77"/>
    <x v="120"/>
    <x v="2"/>
  </r>
  <r>
    <x v="0"/>
    <x v="38"/>
    <x v="38"/>
    <x v="11"/>
    <x v="11"/>
    <x v="11"/>
    <x v="17"/>
    <x v="144"/>
    <x v="369"/>
    <x v="76"/>
    <x v="87"/>
    <x v="73"/>
    <x v="294"/>
    <x v="2"/>
  </r>
  <r>
    <x v="0"/>
    <x v="38"/>
    <x v="38"/>
    <x v="35"/>
    <x v="35"/>
    <x v="35"/>
    <x v="17"/>
    <x v="144"/>
    <x v="369"/>
    <x v="76"/>
    <x v="87"/>
    <x v="73"/>
    <x v="294"/>
    <x v="2"/>
  </r>
  <r>
    <x v="0"/>
    <x v="38"/>
    <x v="38"/>
    <x v="47"/>
    <x v="47"/>
    <x v="47"/>
    <x v="17"/>
    <x v="144"/>
    <x v="369"/>
    <x v="32"/>
    <x v="392"/>
    <x v="77"/>
    <x v="120"/>
    <x v="2"/>
  </r>
  <r>
    <x v="0"/>
    <x v="38"/>
    <x v="38"/>
    <x v="24"/>
    <x v="24"/>
    <x v="24"/>
    <x v="17"/>
    <x v="144"/>
    <x v="369"/>
    <x v="32"/>
    <x v="392"/>
    <x v="77"/>
    <x v="120"/>
    <x v="2"/>
  </r>
  <r>
    <x v="0"/>
    <x v="38"/>
    <x v="38"/>
    <x v="41"/>
    <x v="41"/>
    <x v="41"/>
    <x v="17"/>
    <x v="144"/>
    <x v="369"/>
    <x v="32"/>
    <x v="392"/>
    <x v="77"/>
    <x v="120"/>
    <x v="2"/>
  </r>
  <r>
    <x v="0"/>
    <x v="38"/>
    <x v="38"/>
    <x v="54"/>
    <x v="54"/>
    <x v="54"/>
    <x v="17"/>
    <x v="144"/>
    <x v="369"/>
    <x v="76"/>
    <x v="87"/>
    <x v="73"/>
    <x v="294"/>
    <x v="2"/>
  </r>
  <r>
    <x v="0"/>
    <x v="38"/>
    <x v="38"/>
    <x v="44"/>
    <x v="44"/>
    <x v="44"/>
    <x v="17"/>
    <x v="144"/>
    <x v="369"/>
    <x v="76"/>
    <x v="87"/>
    <x v="73"/>
    <x v="294"/>
    <x v="2"/>
  </r>
  <r>
    <x v="0"/>
    <x v="38"/>
    <x v="38"/>
    <x v="28"/>
    <x v="28"/>
    <x v="28"/>
    <x v="17"/>
    <x v="144"/>
    <x v="369"/>
    <x v="76"/>
    <x v="87"/>
    <x v="73"/>
    <x v="294"/>
    <x v="2"/>
  </r>
  <r>
    <x v="0"/>
    <x v="38"/>
    <x v="38"/>
    <x v="17"/>
    <x v="17"/>
    <x v="17"/>
    <x v="17"/>
    <x v="144"/>
    <x v="369"/>
    <x v="32"/>
    <x v="392"/>
    <x v="77"/>
    <x v="120"/>
    <x v="2"/>
  </r>
  <r>
    <x v="0"/>
    <x v="38"/>
    <x v="38"/>
    <x v="8"/>
    <x v="8"/>
    <x v="8"/>
    <x v="17"/>
    <x v="144"/>
    <x v="369"/>
    <x v="32"/>
    <x v="392"/>
    <x v="77"/>
    <x v="120"/>
    <x v="2"/>
  </r>
  <r>
    <x v="0"/>
    <x v="38"/>
    <x v="38"/>
    <x v="22"/>
    <x v="22"/>
    <x v="22"/>
    <x v="17"/>
    <x v="144"/>
    <x v="369"/>
    <x v="32"/>
    <x v="392"/>
    <x v="77"/>
    <x v="120"/>
    <x v="2"/>
  </r>
  <r>
    <x v="0"/>
    <x v="38"/>
    <x v="38"/>
    <x v="51"/>
    <x v="51"/>
    <x v="51"/>
    <x v="17"/>
    <x v="144"/>
    <x v="369"/>
    <x v="76"/>
    <x v="87"/>
    <x v="77"/>
    <x v="120"/>
    <x v="2"/>
  </r>
  <r>
    <x v="0"/>
    <x v="38"/>
    <x v="38"/>
    <x v="7"/>
    <x v="7"/>
    <x v="7"/>
    <x v="17"/>
    <x v="144"/>
    <x v="369"/>
    <x v="32"/>
    <x v="392"/>
    <x v="77"/>
    <x v="120"/>
    <x v="2"/>
  </r>
  <r>
    <x v="0"/>
    <x v="38"/>
    <x v="38"/>
    <x v="55"/>
    <x v="55"/>
    <x v="55"/>
    <x v="17"/>
    <x v="144"/>
    <x v="369"/>
    <x v="76"/>
    <x v="87"/>
    <x v="77"/>
    <x v="120"/>
    <x v="1"/>
  </r>
  <r>
    <x v="0"/>
    <x v="39"/>
    <x v="39"/>
    <x v="4"/>
    <x v="4"/>
    <x v="4"/>
    <x v="0"/>
    <x v="116"/>
    <x v="370"/>
    <x v="37"/>
    <x v="279"/>
    <x v="42"/>
    <x v="296"/>
    <x v="2"/>
  </r>
  <r>
    <x v="0"/>
    <x v="39"/>
    <x v="39"/>
    <x v="16"/>
    <x v="16"/>
    <x v="16"/>
    <x v="0"/>
    <x v="116"/>
    <x v="370"/>
    <x v="55"/>
    <x v="394"/>
    <x v="75"/>
    <x v="297"/>
    <x v="2"/>
  </r>
  <r>
    <x v="0"/>
    <x v="39"/>
    <x v="39"/>
    <x v="5"/>
    <x v="5"/>
    <x v="5"/>
    <x v="2"/>
    <x v="112"/>
    <x v="371"/>
    <x v="54"/>
    <x v="395"/>
    <x v="77"/>
    <x v="120"/>
    <x v="2"/>
  </r>
  <r>
    <x v="0"/>
    <x v="39"/>
    <x v="39"/>
    <x v="3"/>
    <x v="3"/>
    <x v="3"/>
    <x v="3"/>
    <x v="118"/>
    <x v="336"/>
    <x v="37"/>
    <x v="279"/>
    <x v="77"/>
    <x v="120"/>
    <x v="2"/>
  </r>
  <r>
    <x v="0"/>
    <x v="39"/>
    <x v="39"/>
    <x v="29"/>
    <x v="29"/>
    <x v="29"/>
    <x v="4"/>
    <x v="138"/>
    <x v="147"/>
    <x v="77"/>
    <x v="370"/>
    <x v="73"/>
    <x v="298"/>
    <x v="2"/>
  </r>
  <r>
    <x v="0"/>
    <x v="39"/>
    <x v="39"/>
    <x v="42"/>
    <x v="42"/>
    <x v="42"/>
    <x v="4"/>
    <x v="138"/>
    <x v="147"/>
    <x v="52"/>
    <x v="281"/>
    <x v="75"/>
    <x v="297"/>
    <x v="2"/>
  </r>
  <r>
    <x v="0"/>
    <x v="39"/>
    <x v="39"/>
    <x v="19"/>
    <x v="19"/>
    <x v="19"/>
    <x v="6"/>
    <x v="139"/>
    <x v="372"/>
    <x v="77"/>
    <x v="370"/>
    <x v="77"/>
    <x v="120"/>
    <x v="2"/>
  </r>
  <r>
    <x v="0"/>
    <x v="39"/>
    <x v="39"/>
    <x v="9"/>
    <x v="9"/>
    <x v="9"/>
    <x v="7"/>
    <x v="140"/>
    <x v="241"/>
    <x v="104"/>
    <x v="231"/>
    <x v="77"/>
    <x v="120"/>
    <x v="2"/>
  </r>
  <r>
    <x v="0"/>
    <x v="39"/>
    <x v="39"/>
    <x v="2"/>
    <x v="2"/>
    <x v="2"/>
    <x v="7"/>
    <x v="140"/>
    <x v="241"/>
    <x v="104"/>
    <x v="231"/>
    <x v="77"/>
    <x v="120"/>
    <x v="2"/>
  </r>
  <r>
    <x v="0"/>
    <x v="39"/>
    <x v="39"/>
    <x v="0"/>
    <x v="0"/>
    <x v="0"/>
    <x v="7"/>
    <x v="140"/>
    <x v="241"/>
    <x v="104"/>
    <x v="231"/>
    <x v="77"/>
    <x v="120"/>
    <x v="2"/>
  </r>
  <r>
    <x v="0"/>
    <x v="39"/>
    <x v="39"/>
    <x v="12"/>
    <x v="12"/>
    <x v="12"/>
    <x v="10"/>
    <x v="141"/>
    <x v="373"/>
    <x v="52"/>
    <x v="281"/>
    <x v="77"/>
    <x v="120"/>
    <x v="2"/>
  </r>
  <r>
    <x v="0"/>
    <x v="39"/>
    <x v="39"/>
    <x v="27"/>
    <x v="27"/>
    <x v="27"/>
    <x v="10"/>
    <x v="141"/>
    <x v="373"/>
    <x v="52"/>
    <x v="281"/>
    <x v="77"/>
    <x v="120"/>
    <x v="2"/>
  </r>
  <r>
    <x v="0"/>
    <x v="39"/>
    <x v="39"/>
    <x v="10"/>
    <x v="10"/>
    <x v="10"/>
    <x v="10"/>
    <x v="141"/>
    <x v="373"/>
    <x v="52"/>
    <x v="281"/>
    <x v="77"/>
    <x v="120"/>
    <x v="2"/>
  </r>
  <r>
    <x v="0"/>
    <x v="39"/>
    <x v="39"/>
    <x v="15"/>
    <x v="15"/>
    <x v="15"/>
    <x v="10"/>
    <x v="141"/>
    <x v="373"/>
    <x v="76"/>
    <x v="87"/>
    <x v="62"/>
    <x v="299"/>
    <x v="2"/>
  </r>
  <r>
    <x v="0"/>
    <x v="39"/>
    <x v="39"/>
    <x v="35"/>
    <x v="35"/>
    <x v="35"/>
    <x v="14"/>
    <x v="144"/>
    <x v="216"/>
    <x v="32"/>
    <x v="282"/>
    <x v="77"/>
    <x v="120"/>
    <x v="2"/>
  </r>
  <r>
    <x v="0"/>
    <x v="39"/>
    <x v="39"/>
    <x v="46"/>
    <x v="46"/>
    <x v="46"/>
    <x v="14"/>
    <x v="144"/>
    <x v="216"/>
    <x v="32"/>
    <x v="282"/>
    <x v="77"/>
    <x v="120"/>
    <x v="2"/>
  </r>
  <r>
    <x v="0"/>
    <x v="39"/>
    <x v="39"/>
    <x v="24"/>
    <x v="24"/>
    <x v="24"/>
    <x v="14"/>
    <x v="144"/>
    <x v="216"/>
    <x v="32"/>
    <x v="282"/>
    <x v="77"/>
    <x v="120"/>
    <x v="2"/>
  </r>
  <r>
    <x v="0"/>
    <x v="39"/>
    <x v="39"/>
    <x v="23"/>
    <x v="23"/>
    <x v="23"/>
    <x v="14"/>
    <x v="144"/>
    <x v="216"/>
    <x v="32"/>
    <x v="282"/>
    <x v="77"/>
    <x v="120"/>
    <x v="2"/>
  </r>
  <r>
    <x v="0"/>
    <x v="39"/>
    <x v="39"/>
    <x v="56"/>
    <x v="56"/>
    <x v="56"/>
    <x v="14"/>
    <x v="144"/>
    <x v="216"/>
    <x v="76"/>
    <x v="87"/>
    <x v="77"/>
    <x v="120"/>
    <x v="2"/>
  </r>
  <r>
    <x v="0"/>
    <x v="39"/>
    <x v="39"/>
    <x v="26"/>
    <x v="26"/>
    <x v="26"/>
    <x v="14"/>
    <x v="144"/>
    <x v="216"/>
    <x v="32"/>
    <x v="282"/>
    <x v="77"/>
    <x v="120"/>
    <x v="2"/>
  </r>
  <r>
    <x v="0"/>
    <x v="39"/>
    <x v="39"/>
    <x v="8"/>
    <x v="8"/>
    <x v="8"/>
    <x v="14"/>
    <x v="144"/>
    <x v="216"/>
    <x v="32"/>
    <x v="282"/>
    <x v="77"/>
    <x v="120"/>
    <x v="2"/>
  </r>
  <r>
    <x v="0"/>
    <x v="39"/>
    <x v="39"/>
    <x v="13"/>
    <x v="13"/>
    <x v="13"/>
    <x v="14"/>
    <x v="144"/>
    <x v="216"/>
    <x v="76"/>
    <x v="87"/>
    <x v="73"/>
    <x v="298"/>
    <x v="2"/>
  </r>
  <r>
    <x v="0"/>
    <x v="39"/>
    <x v="39"/>
    <x v="37"/>
    <x v="37"/>
    <x v="37"/>
    <x v="14"/>
    <x v="144"/>
    <x v="216"/>
    <x v="76"/>
    <x v="87"/>
    <x v="73"/>
    <x v="298"/>
    <x v="2"/>
  </r>
  <r>
    <x v="0"/>
    <x v="39"/>
    <x v="39"/>
    <x v="7"/>
    <x v="7"/>
    <x v="7"/>
    <x v="14"/>
    <x v="144"/>
    <x v="216"/>
    <x v="32"/>
    <x v="282"/>
    <x v="77"/>
    <x v="120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9"/>
    <x v="3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5"/>
    <x v="15"/>
    <x v="14"/>
    <x v="15"/>
    <x v="15"/>
    <x v="15"/>
    <x v="14"/>
    <x v="0"/>
  </r>
  <r>
    <x v="0"/>
    <x v="0"/>
    <x v="0"/>
    <x v="16"/>
    <x v="16"/>
    <x v="16"/>
    <x v="15"/>
    <x v="15"/>
    <x v="14"/>
    <x v="16"/>
    <x v="16"/>
    <x v="16"/>
    <x v="15"/>
    <x v="0"/>
  </r>
  <r>
    <x v="0"/>
    <x v="0"/>
    <x v="0"/>
    <x v="17"/>
    <x v="17"/>
    <x v="17"/>
    <x v="16"/>
    <x v="16"/>
    <x v="15"/>
    <x v="17"/>
    <x v="17"/>
    <x v="17"/>
    <x v="16"/>
    <x v="0"/>
  </r>
  <r>
    <x v="0"/>
    <x v="0"/>
    <x v="0"/>
    <x v="18"/>
    <x v="18"/>
    <x v="18"/>
    <x v="17"/>
    <x v="17"/>
    <x v="16"/>
    <x v="18"/>
    <x v="18"/>
    <x v="18"/>
    <x v="17"/>
    <x v="2"/>
  </r>
  <r>
    <x v="0"/>
    <x v="0"/>
    <x v="0"/>
    <x v="19"/>
    <x v="19"/>
    <x v="19"/>
    <x v="18"/>
    <x v="18"/>
    <x v="17"/>
    <x v="19"/>
    <x v="19"/>
    <x v="19"/>
    <x v="18"/>
    <x v="2"/>
  </r>
  <r>
    <x v="0"/>
    <x v="1"/>
    <x v="1"/>
    <x v="0"/>
    <x v="0"/>
    <x v="0"/>
    <x v="0"/>
    <x v="19"/>
    <x v="18"/>
    <x v="20"/>
    <x v="20"/>
    <x v="20"/>
    <x v="0"/>
    <x v="0"/>
  </r>
  <r>
    <x v="0"/>
    <x v="1"/>
    <x v="1"/>
    <x v="1"/>
    <x v="1"/>
    <x v="1"/>
    <x v="1"/>
    <x v="20"/>
    <x v="19"/>
    <x v="21"/>
    <x v="21"/>
    <x v="21"/>
    <x v="19"/>
    <x v="0"/>
  </r>
  <r>
    <x v="0"/>
    <x v="1"/>
    <x v="1"/>
    <x v="10"/>
    <x v="10"/>
    <x v="10"/>
    <x v="2"/>
    <x v="21"/>
    <x v="20"/>
    <x v="22"/>
    <x v="22"/>
    <x v="22"/>
    <x v="20"/>
    <x v="0"/>
  </r>
  <r>
    <x v="0"/>
    <x v="1"/>
    <x v="1"/>
    <x v="8"/>
    <x v="8"/>
    <x v="8"/>
    <x v="3"/>
    <x v="22"/>
    <x v="21"/>
    <x v="23"/>
    <x v="23"/>
    <x v="23"/>
    <x v="21"/>
    <x v="0"/>
  </r>
  <r>
    <x v="0"/>
    <x v="1"/>
    <x v="1"/>
    <x v="3"/>
    <x v="3"/>
    <x v="3"/>
    <x v="4"/>
    <x v="23"/>
    <x v="22"/>
    <x v="24"/>
    <x v="24"/>
    <x v="24"/>
    <x v="22"/>
    <x v="0"/>
  </r>
  <r>
    <x v="0"/>
    <x v="1"/>
    <x v="1"/>
    <x v="5"/>
    <x v="5"/>
    <x v="5"/>
    <x v="5"/>
    <x v="24"/>
    <x v="23"/>
    <x v="25"/>
    <x v="25"/>
    <x v="16"/>
    <x v="23"/>
    <x v="0"/>
  </r>
  <r>
    <x v="0"/>
    <x v="1"/>
    <x v="1"/>
    <x v="6"/>
    <x v="6"/>
    <x v="6"/>
    <x v="6"/>
    <x v="25"/>
    <x v="24"/>
    <x v="26"/>
    <x v="26"/>
    <x v="25"/>
    <x v="24"/>
    <x v="0"/>
  </r>
  <r>
    <x v="0"/>
    <x v="1"/>
    <x v="1"/>
    <x v="7"/>
    <x v="7"/>
    <x v="7"/>
    <x v="7"/>
    <x v="26"/>
    <x v="25"/>
    <x v="25"/>
    <x v="25"/>
    <x v="24"/>
    <x v="22"/>
    <x v="0"/>
  </r>
  <r>
    <x v="0"/>
    <x v="1"/>
    <x v="1"/>
    <x v="4"/>
    <x v="4"/>
    <x v="4"/>
    <x v="8"/>
    <x v="27"/>
    <x v="26"/>
    <x v="27"/>
    <x v="27"/>
    <x v="26"/>
    <x v="25"/>
    <x v="0"/>
  </r>
  <r>
    <x v="0"/>
    <x v="1"/>
    <x v="1"/>
    <x v="15"/>
    <x v="15"/>
    <x v="15"/>
    <x v="9"/>
    <x v="28"/>
    <x v="27"/>
    <x v="28"/>
    <x v="28"/>
    <x v="27"/>
    <x v="26"/>
    <x v="0"/>
  </r>
  <r>
    <x v="0"/>
    <x v="1"/>
    <x v="1"/>
    <x v="12"/>
    <x v="12"/>
    <x v="12"/>
    <x v="10"/>
    <x v="29"/>
    <x v="28"/>
    <x v="14"/>
    <x v="29"/>
    <x v="28"/>
    <x v="27"/>
    <x v="0"/>
  </r>
  <r>
    <x v="0"/>
    <x v="1"/>
    <x v="1"/>
    <x v="9"/>
    <x v="9"/>
    <x v="9"/>
    <x v="11"/>
    <x v="30"/>
    <x v="29"/>
    <x v="21"/>
    <x v="21"/>
    <x v="29"/>
    <x v="28"/>
    <x v="2"/>
  </r>
  <r>
    <x v="0"/>
    <x v="1"/>
    <x v="1"/>
    <x v="2"/>
    <x v="2"/>
    <x v="2"/>
    <x v="12"/>
    <x v="31"/>
    <x v="30"/>
    <x v="29"/>
    <x v="30"/>
    <x v="30"/>
    <x v="29"/>
    <x v="0"/>
  </r>
  <r>
    <x v="0"/>
    <x v="1"/>
    <x v="1"/>
    <x v="13"/>
    <x v="13"/>
    <x v="13"/>
    <x v="13"/>
    <x v="32"/>
    <x v="31"/>
    <x v="30"/>
    <x v="31"/>
    <x v="29"/>
    <x v="28"/>
    <x v="2"/>
  </r>
  <r>
    <x v="0"/>
    <x v="1"/>
    <x v="1"/>
    <x v="20"/>
    <x v="20"/>
    <x v="20"/>
    <x v="13"/>
    <x v="32"/>
    <x v="31"/>
    <x v="31"/>
    <x v="32"/>
    <x v="31"/>
    <x v="30"/>
    <x v="2"/>
  </r>
  <r>
    <x v="0"/>
    <x v="1"/>
    <x v="1"/>
    <x v="21"/>
    <x v="21"/>
    <x v="21"/>
    <x v="15"/>
    <x v="33"/>
    <x v="32"/>
    <x v="10"/>
    <x v="33"/>
    <x v="32"/>
    <x v="31"/>
    <x v="0"/>
  </r>
  <r>
    <x v="0"/>
    <x v="1"/>
    <x v="1"/>
    <x v="14"/>
    <x v="14"/>
    <x v="14"/>
    <x v="19"/>
    <x v="34"/>
    <x v="33"/>
    <x v="32"/>
    <x v="34"/>
    <x v="33"/>
    <x v="32"/>
    <x v="0"/>
  </r>
  <r>
    <x v="0"/>
    <x v="1"/>
    <x v="1"/>
    <x v="22"/>
    <x v="22"/>
    <x v="22"/>
    <x v="16"/>
    <x v="35"/>
    <x v="34"/>
    <x v="33"/>
    <x v="35"/>
    <x v="34"/>
    <x v="33"/>
    <x v="0"/>
  </r>
  <r>
    <x v="0"/>
    <x v="1"/>
    <x v="1"/>
    <x v="18"/>
    <x v="18"/>
    <x v="18"/>
    <x v="17"/>
    <x v="36"/>
    <x v="35"/>
    <x v="34"/>
    <x v="36"/>
    <x v="35"/>
    <x v="34"/>
    <x v="0"/>
  </r>
  <r>
    <x v="0"/>
    <x v="1"/>
    <x v="1"/>
    <x v="23"/>
    <x v="23"/>
    <x v="23"/>
    <x v="18"/>
    <x v="37"/>
    <x v="17"/>
    <x v="35"/>
    <x v="37"/>
    <x v="36"/>
    <x v="35"/>
    <x v="2"/>
  </r>
  <r>
    <x v="0"/>
    <x v="2"/>
    <x v="2"/>
    <x v="0"/>
    <x v="0"/>
    <x v="0"/>
    <x v="0"/>
    <x v="38"/>
    <x v="36"/>
    <x v="36"/>
    <x v="38"/>
    <x v="37"/>
    <x v="36"/>
    <x v="0"/>
  </r>
  <r>
    <x v="0"/>
    <x v="2"/>
    <x v="2"/>
    <x v="24"/>
    <x v="24"/>
    <x v="24"/>
    <x v="1"/>
    <x v="39"/>
    <x v="37"/>
    <x v="28"/>
    <x v="39"/>
    <x v="38"/>
    <x v="37"/>
    <x v="0"/>
  </r>
  <r>
    <x v="0"/>
    <x v="2"/>
    <x v="2"/>
    <x v="4"/>
    <x v="4"/>
    <x v="4"/>
    <x v="2"/>
    <x v="40"/>
    <x v="38"/>
    <x v="37"/>
    <x v="40"/>
    <x v="39"/>
    <x v="38"/>
    <x v="0"/>
  </r>
  <r>
    <x v="0"/>
    <x v="2"/>
    <x v="2"/>
    <x v="3"/>
    <x v="3"/>
    <x v="3"/>
    <x v="3"/>
    <x v="41"/>
    <x v="39"/>
    <x v="38"/>
    <x v="41"/>
    <x v="40"/>
    <x v="39"/>
    <x v="0"/>
  </r>
  <r>
    <x v="0"/>
    <x v="2"/>
    <x v="2"/>
    <x v="2"/>
    <x v="2"/>
    <x v="2"/>
    <x v="4"/>
    <x v="42"/>
    <x v="40"/>
    <x v="39"/>
    <x v="42"/>
    <x v="41"/>
    <x v="40"/>
    <x v="0"/>
  </r>
  <r>
    <x v="0"/>
    <x v="2"/>
    <x v="2"/>
    <x v="1"/>
    <x v="1"/>
    <x v="1"/>
    <x v="5"/>
    <x v="43"/>
    <x v="41"/>
    <x v="40"/>
    <x v="43"/>
    <x v="42"/>
    <x v="41"/>
    <x v="0"/>
  </r>
  <r>
    <x v="0"/>
    <x v="2"/>
    <x v="2"/>
    <x v="21"/>
    <x v="21"/>
    <x v="21"/>
    <x v="6"/>
    <x v="44"/>
    <x v="42"/>
    <x v="41"/>
    <x v="44"/>
    <x v="38"/>
    <x v="37"/>
    <x v="0"/>
  </r>
  <r>
    <x v="0"/>
    <x v="2"/>
    <x v="2"/>
    <x v="9"/>
    <x v="9"/>
    <x v="9"/>
    <x v="7"/>
    <x v="45"/>
    <x v="43"/>
    <x v="33"/>
    <x v="45"/>
    <x v="43"/>
    <x v="42"/>
    <x v="0"/>
  </r>
  <r>
    <x v="0"/>
    <x v="2"/>
    <x v="2"/>
    <x v="6"/>
    <x v="6"/>
    <x v="6"/>
    <x v="8"/>
    <x v="46"/>
    <x v="44"/>
    <x v="42"/>
    <x v="46"/>
    <x v="43"/>
    <x v="42"/>
    <x v="0"/>
  </r>
  <r>
    <x v="0"/>
    <x v="2"/>
    <x v="2"/>
    <x v="25"/>
    <x v="25"/>
    <x v="25"/>
    <x v="9"/>
    <x v="47"/>
    <x v="29"/>
    <x v="32"/>
    <x v="47"/>
    <x v="26"/>
    <x v="43"/>
    <x v="0"/>
  </r>
  <r>
    <x v="0"/>
    <x v="2"/>
    <x v="2"/>
    <x v="5"/>
    <x v="5"/>
    <x v="5"/>
    <x v="10"/>
    <x v="48"/>
    <x v="45"/>
    <x v="40"/>
    <x v="43"/>
    <x v="44"/>
    <x v="44"/>
    <x v="2"/>
  </r>
  <r>
    <x v="0"/>
    <x v="2"/>
    <x v="2"/>
    <x v="26"/>
    <x v="26"/>
    <x v="26"/>
    <x v="11"/>
    <x v="49"/>
    <x v="46"/>
    <x v="32"/>
    <x v="47"/>
    <x v="45"/>
    <x v="45"/>
    <x v="0"/>
  </r>
  <r>
    <x v="0"/>
    <x v="2"/>
    <x v="2"/>
    <x v="13"/>
    <x v="13"/>
    <x v="13"/>
    <x v="11"/>
    <x v="49"/>
    <x v="46"/>
    <x v="43"/>
    <x v="48"/>
    <x v="39"/>
    <x v="38"/>
    <x v="0"/>
  </r>
  <r>
    <x v="0"/>
    <x v="2"/>
    <x v="2"/>
    <x v="27"/>
    <x v="27"/>
    <x v="27"/>
    <x v="13"/>
    <x v="50"/>
    <x v="13"/>
    <x v="44"/>
    <x v="49"/>
    <x v="26"/>
    <x v="43"/>
    <x v="0"/>
  </r>
  <r>
    <x v="0"/>
    <x v="2"/>
    <x v="2"/>
    <x v="11"/>
    <x v="11"/>
    <x v="11"/>
    <x v="13"/>
    <x v="50"/>
    <x v="13"/>
    <x v="22"/>
    <x v="50"/>
    <x v="40"/>
    <x v="39"/>
    <x v="0"/>
  </r>
  <r>
    <x v="0"/>
    <x v="2"/>
    <x v="2"/>
    <x v="28"/>
    <x v="28"/>
    <x v="28"/>
    <x v="15"/>
    <x v="51"/>
    <x v="47"/>
    <x v="32"/>
    <x v="47"/>
    <x v="40"/>
    <x v="39"/>
    <x v="0"/>
  </r>
  <r>
    <x v="0"/>
    <x v="2"/>
    <x v="2"/>
    <x v="29"/>
    <x v="29"/>
    <x v="29"/>
    <x v="19"/>
    <x v="52"/>
    <x v="17"/>
    <x v="45"/>
    <x v="51"/>
    <x v="43"/>
    <x v="42"/>
    <x v="0"/>
  </r>
  <r>
    <x v="0"/>
    <x v="2"/>
    <x v="2"/>
    <x v="7"/>
    <x v="7"/>
    <x v="7"/>
    <x v="19"/>
    <x v="52"/>
    <x v="17"/>
    <x v="39"/>
    <x v="42"/>
    <x v="46"/>
    <x v="46"/>
    <x v="0"/>
  </r>
  <r>
    <x v="0"/>
    <x v="2"/>
    <x v="2"/>
    <x v="14"/>
    <x v="14"/>
    <x v="14"/>
    <x v="17"/>
    <x v="53"/>
    <x v="48"/>
    <x v="46"/>
    <x v="52"/>
    <x v="28"/>
    <x v="47"/>
    <x v="0"/>
  </r>
  <r>
    <x v="0"/>
    <x v="2"/>
    <x v="2"/>
    <x v="15"/>
    <x v="15"/>
    <x v="15"/>
    <x v="17"/>
    <x v="53"/>
    <x v="48"/>
    <x v="47"/>
    <x v="53"/>
    <x v="44"/>
    <x v="44"/>
    <x v="0"/>
  </r>
  <r>
    <x v="0"/>
    <x v="2"/>
    <x v="2"/>
    <x v="8"/>
    <x v="8"/>
    <x v="8"/>
    <x v="17"/>
    <x v="53"/>
    <x v="48"/>
    <x v="45"/>
    <x v="51"/>
    <x v="40"/>
    <x v="39"/>
    <x v="0"/>
  </r>
  <r>
    <x v="0"/>
    <x v="2"/>
    <x v="2"/>
    <x v="18"/>
    <x v="18"/>
    <x v="18"/>
    <x v="17"/>
    <x v="53"/>
    <x v="48"/>
    <x v="45"/>
    <x v="51"/>
    <x v="40"/>
    <x v="39"/>
    <x v="0"/>
  </r>
  <r>
    <x v="0"/>
    <x v="3"/>
    <x v="3"/>
    <x v="0"/>
    <x v="0"/>
    <x v="0"/>
    <x v="0"/>
    <x v="54"/>
    <x v="49"/>
    <x v="48"/>
    <x v="54"/>
    <x v="38"/>
    <x v="48"/>
    <x v="0"/>
  </r>
  <r>
    <x v="0"/>
    <x v="3"/>
    <x v="3"/>
    <x v="1"/>
    <x v="1"/>
    <x v="1"/>
    <x v="1"/>
    <x v="55"/>
    <x v="1"/>
    <x v="49"/>
    <x v="55"/>
    <x v="47"/>
    <x v="49"/>
    <x v="0"/>
  </r>
  <r>
    <x v="0"/>
    <x v="3"/>
    <x v="3"/>
    <x v="3"/>
    <x v="3"/>
    <x v="3"/>
    <x v="2"/>
    <x v="56"/>
    <x v="50"/>
    <x v="50"/>
    <x v="56"/>
    <x v="44"/>
    <x v="50"/>
    <x v="0"/>
  </r>
  <r>
    <x v="0"/>
    <x v="3"/>
    <x v="3"/>
    <x v="4"/>
    <x v="4"/>
    <x v="4"/>
    <x v="3"/>
    <x v="57"/>
    <x v="51"/>
    <x v="51"/>
    <x v="57"/>
    <x v="39"/>
    <x v="51"/>
    <x v="0"/>
  </r>
  <r>
    <x v="0"/>
    <x v="3"/>
    <x v="3"/>
    <x v="6"/>
    <x v="6"/>
    <x v="6"/>
    <x v="4"/>
    <x v="58"/>
    <x v="52"/>
    <x v="52"/>
    <x v="58"/>
    <x v="48"/>
    <x v="52"/>
    <x v="0"/>
  </r>
  <r>
    <x v="0"/>
    <x v="3"/>
    <x v="3"/>
    <x v="12"/>
    <x v="12"/>
    <x v="12"/>
    <x v="5"/>
    <x v="59"/>
    <x v="53"/>
    <x v="28"/>
    <x v="59"/>
    <x v="49"/>
    <x v="53"/>
    <x v="0"/>
  </r>
  <r>
    <x v="0"/>
    <x v="3"/>
    <x v="3"/>
    <x v="11"/>
    <x v="11"/>
    <x v="11"/>
    <x v="6"/>
    <x v="60"/>
    <x v="54"/>
    <x v="43"/>
    <x v="60"/>
    <x v="50"/>
    <x v="54"/>
    <x v="0"/>
  </r>
  <r>
    <x v="0"/>
    <x v="3"/>
    <x v="3"/>
    <x v="5"/>
    <x v="5"/>
    <x v="5"/>
    <x v="6"/>
    <x v="60"/>
    <x v="54"/>
    <x v="53"/>
    <x v="61"/>
    <x v="43"/>
    <x v="55"/>
    <x v="0"/>
  </r>
  <r>
    <x v="0"/>
    <x v="3"/>
    <x v="3"/>
    <x v="7"/>
    <x v="7"/>
    <x v="7"/>
    <x v="8"/>
    <x v="61"/>
    <x v="55"/>
    <x v="54"/>
    <x v="26"/>
    <x v="51"/>
    <x v="56"/>
    <x v="2"/>
  </r>
  <r>
    <x v="0"/>
    <x v="3"/>
    <x v="3"/>
    <x v="13"/>
    <x v="13"/>
    <x v="13"/>
    <x v="9"/>
    <x v="62"/>
    <x v="8"/>
    <x v="55"/>
    <x v="62"/>
    <x v="38"/>
    <x v="48"/>
    <x v="0"/>
  </r>
  <r>
    <x v="0"/>
    <x v="3"/>
    <x v="3"/>
    <x v="2"/>
    <x v="2"/>
    <x v="2"/>
    <x v="10"/>
    <x v="45"/>
    <x v="28"/>
    <x v="56"/>
    <x v="63"/>
    <x v="52"/>
    <x v="57"/>
    <x v="0"/>
  </r>
  <r>
    <x v="0"/>
    <x v="3"/>
    <x v="3"/>
    <x v="9"/>
    <x v="9"/>
    <x v="9"/>
    <x v="10"/>
    <x v="45"/>
    <x v="28"/>
    <x v="33"/>
    <x v="64"/>
    <x v="43"/>
    <x v="55"/>
    <x v="0"/>
  </r>
  <r>
    <x v="0"/>
    <x v="3"/>
    <x v="3"/>
    <x v="8"/>
    <x v="8"/>
    <x v="8"/>
    <x v="12"/>
    <x v="46"/>
    <x v="56"/>
    <x v="33"/>
    <x v="64"/>
    <x v="40"/>
    <x v="58"/>
    <x v="0"/>
  </r>
  <r>
    <x v="0"/>
    <x v="3"/>
    <x v="3"/>
    <x v="10"/>
    <x v="10"/>
    <x v="10"/>
    <x v="13"/>
    <x v="47"/>
    <x v="57"/>
    <x v="46"/>
    <x v="65"/>
    <x v="24"/>
    <x v="59"/>
    <x v="0"/>
  </r>
  <r>
    <x v="0"/>
    <x v="3"/>
    <x v="3"/>
    <x v="17"/>
    <x v="17"/>
    <x v="17"/>
    <x v="14"/>
    <x v="48"/>
    <x v="58"/>
    <x v="44"/>
    <x v="66"/>
    <x v="53"/>
    <x v="60"/>
    <x v="0"/>
  </r>
  <r>
    <x v="0"/>
    <x v="3"/>
    <x v="3"/>
    <x v="30"/>
    <x v="30"/>
    <x v="30"/>
    <x v="15"/>
    <x v="63"/>
    <x v="59"/>
    <x v="55"/>
    <x v="62"/>
    <x v="51"/>
    <x v="56"/>
    <x v="0"/>
  </r>
  <r>
    <x v="0"/>
    <x v="3"/>
    <x v="3"/>
    <x v="18"/>
    <x v="18"/>
    <x v="18"/>
    <x v="19"/>
    <x v="49"/>
    <x v="60"/>
    <x v="22"/>
    <x v="67"/>
    <x v="43"/>
    <x v="55"/>
    <x v="0"/>
  </r>
  <r>
    <x v="0"/>
    <x v="3"/>
    <x v="3"/>
    <x v="21"/>
    <x v="21"/>
    <x v="21"/>
    <x v="16"/>
    <x v="64"/>
    <x v="33"/>
    <x v="47"/>
    <x v="68"/>
    <x v="26"/>
    <x v="24"/>
    <x v="0"/>
  </r>
  <r>
    <x v="0"/>
    <x v="3"/>
    <x v="3"/>
    <x v="19"/>
    <x v="19"/>
    <x v="19"/>
    <x v="16"/>
    <x v="64"/>
    <x v="33"/>
    <x v="32"/>
    <x v="69"/>
    <x v="43"/>
    <x v="55"/>
    <x v="0"/>
  </r>
  <r>
    <x v="0"/>
    <x v="3"/>
    <x v="3"/>
    <x v="31"/>
    <x v="31"/>
    <x v="31"/>
    <x v="18"/>
    <x v="51"/>
    <x v="61"/>
    <x v="57"/>
    <x v="70"/>
    <x v="28"/>
    <x v="61"/>
    <x v="0"/>
  </r>
  <r>
    <x v="0"/>
    <x v="4"/>
    <x v="4"/>
    <x v="0"/>
    <x v="0"/>
    <x v="0"/>
    <x v="0"/>
    <x v="65"/>
    <x v="62"/>
    <x v="58"/>
    <x v="71"/>
    <x v="43"/>
    <x v="62"/>
    <x v="0"/>
  </r>
  <r>
    <x v="0"/>
    <x v="4"/>
    <x v="4"/>
    <x v="4"/>
    <x v="4"/>
    <x v="4"/>
    <x v="1"/>
    <x v="61"/>
    <x v="63"/>
    <x v="29"/>
    <x v="72"/>
    <x v="51"/>
    <x v="27"/>
    <x v="0"/>
  </r>
  <r>
    <x v="0"/>
    <x v="4"/>
    <x v="4"/>
    <x v="8"/>
    <x v="8"/>
    <x v="8"/>
    <x v="2"/>
    <x v="66"/>
    <x v="64"/>
    <x v="52"/>
    <x v="73"/>
    <x v="54"/>
    <x v="63"/>
    <x v="0"/>
  </r>
  <r>
    <x v="0"/>
    <x v="4"/>
    <x v="4"/>
    <x v="3"/>
    <x v="3"/>
    <x v="3"/>
    <x v="3"/>
    <x v="43"/>
    <x v="65"/>
    <x v="53"/>
    <x v="74"/>
    <x v="49"/>
    <x v="64"/>
    <x v="0"/>
  </r>
  <r>
    <x v="0"/>
    <x v="4"/>
    <x v="4"/>
    <x v="11"/>
    <x v="11"/>
    <x v="11"/>
    <x v="4"/>
    <x v="67"/>
    <x v="66"/>
    <x v="59"/>
    <x v="5"/>
    <x v="45"/>
    <x v="65"/>
    <x v="0"/>
  </r>
  <r>
    <x v="0"/>
    <x v="4"/>
    <x v="4"/>
    <x v="9"/>
    <x v="9"/>
    <x v="9"/>
    <x v="5"/>
    <x v="44"/>
    <x v="67"/>
    <x v="52"/>
    <x v="73"/>
    <x v="51"/>
    <x v="27"/>
    <x v="0"/>
  </r>
  <r>
    <x v="0"/>
    <x v="4"/>
    <x v="4"/>
    <x v="16"/>
    <x v="16"/>
    <x v="16"/>
    <x v="5"/>
    <x v="44"/>
    <x v="67"/>
    <x v="52"/>
    <x v="73"/>
    <x v="51"/>
    <x v="27"/>
    <x v="0"/>
  </r>
  <r>
    <x v="0"/>
    <x v="4"/>
    <x v="4"/>
    <x v="1"/>
    <x v="1"/>
    <x v="1"/>
    <x v="7"/>
    <x v="46"/>
    <x v="68"/>
    <x v="35"/>
    <x v="75"/>
    <x v="55"/>
    <x v="66"/>
    <x v="0"/>
  </r>
  <r>
    <x v="0"/>
    <x v="4"/>
    <x v="4"/>
    <x v="19"/>
    <x v="19"/>
    <x v="19"/>
    <x v="8"/>
    <x v="47"/>
    <x v="42"/>
    <x v="55"/>
    <x v="76"/>
    <x v="43"/>
    <x v="62"/>
    <x v="0"/>
  </r>
  <r>
    <x v="0"/>
    <x v="4"/>
    <x v="4"/>
    <x v="17"/>
    <x v="17"/>
    <x v="17"/>
    <x v="8"/>
    <x v="47"/>
    <x v="42"/>
    <x v="60"/>
    <x v="77"/>
    <x v="48"/>
    <x v="67"/>
    <x v="0"/>
  </r>
  <r>
    <x v="0"/>
    <x v="4"/>
    <x v="4"/>
    <x v="6"/>
    <x v="6"/>
    <x v="6"/>
    <x v="8"/>
    <x v="47"/>
    <x v="42"/>
    <x v="33"/>
    <x v="78"/>
    <x v="39"/>
    <x v="68"/>
    <x v="0"/>
  </r>
  <r>
    <x v="0"/>
    <x v="4"/>
    <x v="4"/>
    <x v="7"/>
    <x v="7"/>
    <x v="7"/>
    <x v="11"/>
    <x v="48"/>
    <x v="9"/>
    <x v="55"/>
    <x v="76"/>
    <x v="40"/>
    <x v="69"/>
    <x v="0"/>
  </r>
  <r>
    <x v="0"/>
    <x v="4"/>
    <x v="4"/>
    <x v="12"/>
    <x v="12"/>
    <x v="12"/>
    <x v="12"/>
    <x v="68"/>
    <x v="69"/>
    <x v="33"/>
    <x v="78"/>
    <x v="49"/>
    <x v="64"/>
    <x v="0"/>
  </r>
  <r>
    <x v="0"/>
    <x v="4"/>
    <x v="4"/>
    <x v="2"/>
    <x v="2"/>
    <x v="2"/>
    <x v="13"/>
    <x v="50"/>
    <x v="70"/>
    <x v="56"/>
    <x v="30"/>
    <x v="56"/>
    <x v="70"/>
    <x v="0"/>
  </r>
  <r>
    <x v="0"/>
    <x v="4"/>
    <x v="4"/>
    <x v="14"/>
    <x v="14"/>
    <x v="14"/>
    <x v="14"/>
    <x v="64"/>
    <x v="71"/>
    <x v="61"/>
    <x v="79"/>
    <x v="56"/>
    <x v="70"/>
    <x v="0"/>
  </r>
  <r>
    <x v="0"/>
    <x v="4"/>
    <x v="4"/>
    <x v="5"/>
    <x v="5"/>
    <x v="5"/>
    <x v="15"/>
    <x v="51"/>
    <x v="72"/>
    <x v="62"/>
    <x v="80"/>
    <x v="45"/>
    <x v="65"/>
    <x v="0"/>
  </r>
  <r>
    <x v="0"/>
    <x v="4"/>
    <x v="4"/>
    <x v="21"/>
    <x v="21"/>
    <x v="21"/>
    <x v="19"/>
    <x v="52"/>
    <x v="73"/>
    <x v="60"/>
    <x v="77"/>
    <x v="40"/>
    <x v="69"/>
    <x v="0"/>
  </r>
  <r>
    <x v="0"/>
    <x v="4"/>
    <x v="4"/>
    <x v="32"/>
    <x v="32"/>
    <x v="32"/>
    <x v="19"/>
    <x v="52"/>
    <x v="73"/>
    <x v="40"/>
    <x v="81"/>
    <x v="51"/>
    <x v="27"/>
    <x v="0"/>
  </r>
  <r>
    <x v="0"/>
    <x v="4"/>
    <x v="4"/>
    <x v="33"/>
    <x v="33"/>
    <x v="33"/>
    <x v="17"/>
    <x v="53"/>
    <x v="47"/>
    <x v="47"/>
    <x v="82"/>
    <x v="44"/>
    <x v="71"/>
    <x v="0"/>
  </r>
  <r>
    <x v="0"/>
    <x v="4"/>
    <x v="4"/>
    <x v="34"/>
    <x v="34"/>
    <x v="34"/>
    <x v="17"/>
    <x v="53"/>
    <x v="47"/>
    <x v="32"/>
    <x v="83"/>
    <x v="51"/>
    <x v="27"/>
    <x v="0"/>
  </r>
  <r>
    <x v="0"/>
    <x v="5"/>
    <x v="5"/>
    <x v="1"/>
    <x v="1"/>
    <x v="1"/>
    <x v="0"/>
    <x v="69"/>
    <x v="74"/>
    <x v="63"/>
    <x v="84"/>
    <x v="57"/>
    <x v="72"/>
    <x v="0"/>
  </r>
  <r>
    <x v="0"/>
    <x v="5"/>
    <x v="5"/>
    <x v="0"/>
    <x v="0"/>
    <x v="0"/>
    <x v="1"/>
    <x v="70"/>
    <x v="75"/>
    <x v="64"/>
    <x v="85"/>
    <x v="58"/>
    <x v="73"/>
    <x v="0"/>
  </r>
  <r>
    <x v="0"/>
    <x v="5"/>
    <x v="5"/>
    <x v="3"/>
    <x v="3"/>
    <x v="3"/>
    <x v="2"/>
    <x v="71"/>
    <x v="76"/>
    <x v="65"/>
    <x v="86"/>
    <x v="44"/>
    <x v="74"/>
    <x v="0"/>
  </r>
  <r>
    <x v="0"/>
    <x v="5"/>
    <x v="5"/>
    <x v="5"/>
    <x v="5"/>
    <x v="5"/>
    <x v="3"/>
    <x v="72"/>
    <x v="77"/>
    <x v="66"/>
    <x v="6"/>
    <x v="58"/>
    <x v="73"/>
    <x v="0"/>
  </r>
  <r>
    <x v="0"/>
    <x v="5"/>
    <x v="5"/>
    <x v="6"/>
    <x v="6"/>
    <x v="6"/>
    <x v="4"/>
    <x v="73"/>
    <x v="5"/>
    <x v="67"/>
    <x v="87"/>
    <x v="28"/>
    <x v="75"/>
    <x v="0"/>
  </r>
  <r>
    <x v="0"/>
    <x v="5"/>
    <x v="5"/>
    <x v="4"/>
    <x v="4"/>
    <x v="4"/>
    <x v="4"/>
    <x v="73"/>
    <x v="5"/>
    <x v="68"/>
    <x v="88"/>
    <x v="43"/>
    <x v="76"/>
    <x v="0"/>
  </r>
  <r>
    <x v="0"/>
    <x v="5"/>
    <x v="5"/>
    <x v="13"/>
    <x v="13"/>
    <x v="13"/>
    <x v="6"/>
    <x v="74"/>
    <x v="54"/>
    <x v="69"/>
    <x v="89"/>
    <x v="54"/>
    <x v="77"/>
    <x v="0"/>
  </r>
  <r>
    <x v="0"/>
    <x v="5"/>
    <x v="5"/>
    <x v="7"/>
    <x v="7"/>
    <x v="7"/>
    <x v="7"/>
    <x v="75"/>
    <x v="78"/>
    <x v="51"/>
    <x v="90"/>
    <x v="43"/>
    <x v="76"/>
    <x v="0"/>
  </r>
  <r>
    <x v="0"/>
    <x v="5"/>
    <x v="5"/>
    <x v="2"/>
    <x v="2"/>
    <x v="2"/>
    <x v="8"/>
    <x v="57"/>
    <x v="79"/>
    <x v="32"/>
    <x v="91"/>
    <x v="59"/>
    <x v="78"/>
    <x v="0"/>
  </r>
  <r>
    <x v="0"/>
    <x v="5"/>
    <x v="5"/>
    <x v="10"/>
    <x v="10"/>
    <x v="10"/>
    <x v="9"/>
    <x v="76"/>
    <x v="80"/>
    <x v="61"/>
    <x v="22"/>
    <x v="60"/>
    <x v="79"/>
    <x v="2"/>
  </r>
  <r>
    <x v="0"/>
    <x v="5"/>
    <x v="5"/>
    <x v="8"/>
    <x v="8"/>
    <x v="8"/>
    <x v="10"/>
    <x v="39"/>
    <x v="81"/>
    <x v="38"/>
    <x v="92"/>
    <x v="37"/>
    <x v="80"/>
    <x v="0"/>
  </r>
  <r>
    <x v="0"/>
    <x v="5"/>
    <x v="5"/>
    <x v="16"/>
    <x v="16"/>
    <x v="16"/>
    <x v="11"/>
    <x v="77"/>
    <x v="82"/>
    <x v="70"/>
    <x v="93"/>
    <x v="43"/>
    <x v="76"/>
    <x v="0"/>
  </r>
  <r>
    <x v="0"/>
    <x v="5"/>
    <x v="5"/>
    <x v="17"/>
    <x v="17"/>
    <x v="17"/>
    <x v="12"/>
    <x v="58"/>
    <x v="57"/>
    <x v="39"/>
    <x v="94"/>
    <x v="55"/>
    <x v="81"/>
    <x v="0"/>
  </r>
  <r>
    <x v="0"/>
    <x v="5"/>
    <x v="5"/>
    <x v="12"/>
    <x v="12"/>
    <x v="12"/>
    <x v="13"/>
    <x v="59"/>
    <x v="83"/>
    <x v="71"/>
    <x v="95"/>
    <x v="40"/>
    <x v="51"/>
    <x v="0"/>
  </r>
  <r>
    <x v="0"/>
    <x v="5"/>
    <x v="5"/>
    <x v="20"/>
    <x v="20"/>
    <x v="20"/>
    <x v="14"/>
    <x v="60"/>
    <x v="84"/>
    <x v="31"/>
    <x v="96"/>
    <x v="61"/>
    <x v="82"/>
    <x v="0"/>
  </r>
  <r>
    <x v="0"/>
    <x v="5"/>
    <x v="5"/>
    <x v="14"/>
    <x v="14"/>
    <x v="14"/>
    <x v="15"/>
    <x v="78"/>
    <x v="72"/>
    <x v="61"/>
    <x v="22"/>
    <x v="35"/>
    <x v="83"/>
    <x v="0"/>
  </r>
  <r>
    <x v="0"/>
    <x v="5"/>
    <x v="5"/>
    <x v="18"/>
    <x v="18"/>
    <x v="18"/>
    <x v="15"/>
    <x v="78"/>
    <x v="72"/>
    <x v="52"/>
    <x v="97"/>
    <x v="45"/>
    <x v="84"/>
    <x v="0"/>
  </r>
  <r>
    <x v="0"/>
    <x v="5"/>
    <x v="5"/>
    <x v="21"/>
    <x v="21"/>
    <x v="21"/>
    <x v="16"/>
    <x v="66"/>
    <x v="60"/>
    <x v="45"/>
    <x v="98"/>
    <x v="52"/>
    <x v="60"/>
    <x v="0"/>
  </r>
  <r>
    <x v="0"/>
    <x v="5"/>
    <x v="5"/>
    <x v="11"/>
    <x v="11"/>
    <x v="11"/>
    <x v="16"/>
    <x v="66"/>
    <x v="60"/>
    <x v="72"/>
    <x v="99"/>
    <x v="44"/>
    <x v="74"/>
    <x v="0"/>
  </r>
  <r>
    <x v="0"/>
    <x v="5"/>
    <x v="5"/>
    <x v="9"/>
    <x v="9"/>
    <x v="9"/>
    <x v="18"/>
    <x v="43"/>
    <x v="85"/>
    <x v="73"/>
    <x v="100"/>
    <x v="54"/>
    <x v="77"/>
    <x v="0"/>
  </r>
  <r>
    <x v="0"/>
    <x v="5"/>
    <x v="5"/>
    <x v="15"/>
    <x v="15"/>
    <x v="15"/>
    <x v="18"/>
    <x v="43"/>
    <x v="85"/>
    <x v="62"/>
    <x v="79"/>
    <x v="41"/>
    <x v="85"/>
    <x v="0"/>
  </r>
  <r>
    <x v="0"/>
    <x v="6"/>
    <x v="6"/>
    <x v="35"/>
    <x v="35"/>
    <x v="35"/>
    <x v="0"/>
    <x v="79"/>
    <x v="86"/>
    <x v="74"/>
    <x v="101"/>
    <x v="28"/>
    <x v="86"/>
    <x v="0"/>
  </r>
  <r>
    <x v="0"/>
    <x v="6"/>
    <x v="6"/>
    <x v="0"/>
    <x v="0"/>
    <x v="0"/>
    <x v="1"/>
    <x v="75"/>
    <x v="87"/>
    <x v="69"/>
    <x v="102"/>
    <x v="40"/>
    <x v="87"/>
    <x v="0"/>
  </r>
  <r>
    <x v="0"/>
    <x v="6"/>
    <x v="6"/>
    <x v="1"/>
    <x v="1"/>
    <x v="1"/>
    <x v="2"/>
    <x v="80"/>
    <x v="88"/>
    <x v="40"/>
    <x v="103"/>
    <x v="61"/>
    <x v="88"/>
    <x v="0"/>
  </r>
  <r>
    <x v="0"/>
    <x v="6"/>
    <x v="6"/>
    <x v="13"/>
    <x v="13"/>
    <x v="13"/>
    <x v="3"/>
    <x v="81"/>
    <x v="89"/>
    <x v="70"/>
    <x v="74"/>
    <x v="43"/>
    <x v="31"/>
    <x v="2"/>
  </r>
  <r>
    <x v="0"/>
    <x v="6"/>
    <x v="6"/>
    <x v="16"/>
    <x v="16"/>
    <x v="16"/>
    <x v="4"/>
    <x v="59"/>
    <x v="90"/>
    <x v="29"/>
    <x v="104"/>
    <x v="43"/>
    <x v="31"/>
    <x v="0"/>
  </r>
  <r>
    <x v="0"/>
    <x v="6"/>
    <x v="6"/>
    <x v="4"/>
    <x v="4"/>
    <x v="4"/>
    <x v="5"/>
    <x v="60"/>
    <x v="65"/>
    <x v="75"/>
    <x v="55"/>
    <x v="49"/>
    <x v="89"/>
    <x v="0"/>
  </r>
  <r>
    <x v="0"/>
    <x v="6"/>
    <x v="6"/>
    <x v="3"/>
    <x v="3"/>
    <x v="3"/>
    <x v="5"/>
    <x v="60"/>
    <x v="65"/>
    <x v="38"/>
    <x v="105"/>
    <x v="46"/>
    <x v="46"/>
    <x v="0"/>
  </r>
  <r>
    <x v="0"/>
    <x v="6"/>
    <x v="6"/>
    <x v="6"/>
    <x v="6"/>
    <x v="6"/>
    <x v="7"/>
    <x v="78"/>
    <x v="54"/>
    <x v="29"/>
    <x v="104"/>
    <x v="49"/>
    <x v="89"/>
    <x v="0"/>
  </r>
  <r>
    <x v="0"/>
    <x v="6"/>
    <x v="6"/>
    <x v="2"/>
    <x v="2"/>
    <x v="2"/>
    <x v="8"/>
    <x v="43"/>
    <x v="91"/>
    <x v="32"/>
    <x v="106"/>
    <x v="50"/>
    <x v="90"/>
    <x v="0"/>
  </r>
  <r>
    <x v="0"/>
    <x v="6"/>
    <x v="6"/>
    <x v="12"/>
    <x v="12"/>
    <x v="12"/>
    <x v="8"/>
    <x v="43"/>
    <x v="91"/>
    <x v="76"/>
    <x v="107"/>
    <x v="51"/>
    <x v="7"/>
    <x v="0"/>
  </r>
  <r>
    <x v="0"/>
    <x v="6"/>
    <x v="6"/>
    <x v="9"/>
    <x v="9"/>
    <x v="9"/>
    <x v="10"/>
    <x v="62"/>
    <x v="92"/>
    <x v="73"/>
    <x v="108"/>
    <x v="40"/>
    <x v="87"/>
    <x v="0"/>
  </r>
  <r>
    <x v="0"/>
    <x v="6"/>
    <x v="6"/>
    <x v="7"/>
    <x v="7"/>
    <x v="7"/>
    <x v="10"/>
    <x v="62"/>
    <x v="92"/>
    <x v="77"/>
    <x v="109"/>
    <x v="51"/>
    <x v="7"/>
    <x v="0"/>
  </r>
  <r>
    <x v="0"/>
    <x v="6"/>
    <x v="6"/>
    <x v="5"/>
    <x v="5"/>
    <x v="5"/>
    <x v="12"/>
    <x v="44"/>
    <x v="81"/>
    <x v="41"/>
    <x v="110"/>
    <x v="45"/>
    <x v="91"/>
    <x v="3"/>
  </r>
  <r>
    <x v="0"/>
    <x v="6"/>
    <x v="6"/>
    <x v="36"/>
    <x v="36"/>
    <x v="36"/>
    <x v="13"/>
    <x v="46"/>
    <x v="69"/>
    <x v="42"/>
    <x v="111"/>
    <x v="43"/>
    <x v="31"/>
    <x v="0"/>
  </r>
  <r>
    <x v="0"/>
    <x v="6"/>
    <x v="6"/>
    <x v="8"/>
    <x v="8"/>
    <x v="8"/>
    <x v="13"/>
    <x v="46"/>
    <x v="69"/>
    <x v="42"/>
    <x v="111"/>
    <x v="43"/>
    <x v="31"/>
    <x v="0"/>
  </r>
  <r>
    <x v="0"/>
    <x v="6"/>
    <x v="6"/>
    <x v="11"/>
    <x v="11"/>
    <x v="11"/>
    <x v="15"/>
    <x v="47"/>
    <x v="10"/>
    <x v="55"/>
    <x v="112"/>
    <x v="43"/>
    <x v="31"/>
    <x v="0"/>
  </r>
  <r>
    <x v="0"/>
    <x v="6"/>
    <x v="6"/>
    <x v="10"/>
    <x v="10"/>
    <x v="10"/>
    <x v="19"/>
    <x v="63"/>
    <x v="93"/>
    <x v="31"/>
    <x v="113"/>
    <x v="41"/>
    <x v="92"/>
    <x v="0"/>
  </r>
  <r>
    <x v="0"/>
    <x v="6"/>
    <x v="6"/>
    <x v="19"/>
    <x v="19"/>
    <x v="19"/>
    <x v="16"/>
    <x v="50"/>
    <x v="94"/>
    <x v="43"/>
    <x v="100"/>
    <x v="51"/>
    <x v="7"/>
    <x v="0"/>
  </r>
  <r>
    <x v="0"/>
    <x v="6"/>
    <x v="6"/>
    <x v="17"/>
    <x v="17"/>
    <x v="17"/>
    <x v="17"/>
    <x v="64"/>
    <x v="95"/>
    <x v="44"/>
    <x v="114"/>
    <x v="37"/>
    <x v="93"/>
    <x v="0"/>
  </r>
  <r>
    <x v="0"/>
    <x v="6"/>
    <x v="6"/>
    <x v="14"/>
    <x v="14"/>
    <x v="14"/>
    <x v="18"/>
    <x v="51"/>
    <x v="96"/>
    <x v="61"/>
    <x v="35"/>
    <x v="48"/>
    <x v="94"/>
    <x v="0"/>
  </r>
  <r>
    <x v="0"/>
    <x v="6"/>
    <x v="6"/>
    <x v="25"/>
    <x v="25"/>
    <x v="25"/>
    <x v="18"/>
    <x v="51"/>
    <x v="96"/>
    <x v="62"/>
    <x v="115"/>
    <x v="45"/>
    <x v="91"/>
    <x v="0"/>
  </r>
  <r>
    <x v="0"/>
    <x v="7"/>
    <x v="7"/>
    <x v="2"/>
    <x v="2"/>
    <x v="2"/>
    <x v="0"/>
    <x v="76"/>
    <x v="97"/>
    <x v="33"/>
    <x v="116"/>
    <x v="62"/>
    <x v="95"/>
    <x v="0"/>
  </r>
  <r>
    <x v="0"/>
    <x v="7"/>
    <x v="7"/>
    <x v="1"/>
    <x v="1"/>
    <x v="1"/>
    <x v="1"/>
    <x v="39"/>
    <x v="98"/>
    <x v="37"/>
    <x v="117"/>
    <x v="54"/>
    <x v="96"/>
    <x v="0"/>
  </r>
  <r>
    <x v="0"/>
    <x v="7"/>
    <x v="7"/>
    <x v="0"/>
    <x v="0"/>
    <x v="0"/>
    <x v="2"/>
    <x v="82"/>
    <x v="99"/>
    <x v="38"/>
    <x v="118"/>
    <x v="43"/>
    <x v="97"/>
    <x v="0"/>
  </r>
  <r>
    <x v="0"/>
    <x v="7"/>
    <x v="7"/>
    <x v="9"/>
    <x v="9"/>
    <x v="9"/>
    <x v="3"/>
    <x v="44"/>
    <x v="100"/>
    <x v="73"/>
    <x v="119"/>
    <x v="39"/>
    <x v="98"/>
    <x v="0"/>
  </r>
  <r>
    <x v="0"/>
    <x v="7"/>
    <x v="7"/>
    <x v="4"/>
    <x v="4"/>
    <x v="4"/>
    <x v="4"/>
    <x v="63"/>
    <x v="101"/>
    <x v="33"/>
    <x v="116"/>
    <x v="46"/>
    <x v="46"/>
    <x v="0"/>
  </r>
  <r>
    <x v="0"/>
    <x v="7"/>
    <x v="7"/>
    <x v="35"/>
    <x v="35"/>
    <x v="35"/>
    <x v="5"/>
    <x v="53"/>
    <x v="102"/>
    <x v="56"/>
    <x v="120"/>
    <x v="44"/>
    <x v="99"/>
    <x v="0"/>
  </r>
  <r>
    <x v="0"/>
    <x v="7"/>
    <x v="7"/>
    <x v="32"/>
    <x v="32"/>
    <x v="32"/>
    <x v="5"/>
    <x v="53"/>
    <x v="102"/>
    <x v="40"/>
    <x v="121"/>
    <x v="49"/>
    <x v="100"/>
    <x v="0"/>
  </r>
  <r>
    <x v="0"/>
    <x v="7"/>
    <x v="7"/>
    <x v="8"/>
    <x v="8"/>
    <x v="8"/>
    <x v="7"/>
    <x v="83"/>
    <x v="103"/>
    <x v="32"/>
    <x v="122"/>
    <x v="46"/>
    <x v="46"/>
    <x v="0"/>
  </r>
  <r>
    <x v="0"/>
    <x v="7"/>
    <x v="7"/>
    <x v="21"/>
    <x v="21"/>
    <x v="21"/>
    <x v="8"/>
    <x v="84"/>
    <x v="30"/>
    <x v="56"/>
    <x v="120"/>
    <x v="54"/>
    <x v="96"/>
    <x v="0"/>
  </r>
  <r>
    <x v="0"/>
    <x v="7"/>
    <x v="7"/>
    <x v="26"/>
    <x v="26"/>
    <x v="26"/>
    <x v="8"/>
    <x v="84"/>
    <x v="30"/>
    <x v="78"/>
    <x v="123"/>
    <x v="39"/>
    <x v="98"/>
    <x v="0"/>
  </r>
  <r>
    <x v="0"/>
    <x v="7"/>
    <x v="7"/>
    <x v="7"/>
    <x v="7"/>
    <x v="7"/>
    <x v="8"/>
    <x v="84"/>
    <x v="30"/>
    <x v="62"/>
    <x v="44"/>
    <x v="51"/>
    <x v="101"/>
    <x v="0"/>
  </r>
  <r>
    <x v="0"/>
    <x v="7"/>
    <x v="7"/>
    <x v="16"/>
    <x v="16"/>
    <x v="16"/>
    <x v="8"/>
    <x v="84"/>
    <x v="30"/>
    <x v="62"/>
    <x v="44"/>
    <x v="51"/>
    <x v="101"/>
    <x v="0"/>
  </r>
  <r>
    <x v="0"/>
    <x v="7"/>
    <x v="7"/>
    <x v="25"/>
    <x v="25"/>
    <x v="25"/>
    <x v="12"/>
    <x v="85"/>
    <x v="104"/>
    <x v="47"/>
    <x v="47"/>
    <x v="40"/>
    <x v="102"/>
    <x v="0"/>
  </r>
  <r>
    <x v="0"/>
    <x v="7"/>
    <x v="7"/>
    <x v="14"/>
    <x v="14"/>
    <x v="14"/>
    <x v="13"/>
    <x v="86"/>
    <x v="12"/>
    <x v="31"/>
    <x v="124"/>
    <x v="44"/>
    <x v="99"/>
    <x v="0"/>
  </r>
  <r>
    <x v="0"/>
    <x v="7"/>
    <x v="7"/>
    <x v="11"/>
    <x v="11"/>
    <x v="11"/>
    <x v="14"/>
    <x v="87"/>
    <x v="85"/>
    <x v="47"/>
    <x v="47"/>
    <x v="51"/>
    <x v="101"/>
    <x v="0"/>
  </r>
  <r>
    <x v="0"/>
    <x v="7"/>
    <x v="7"/>
    <x v="17"/>
    <x v="17"/>
    <x v="17"/>
    <x v="14"/>
    <x v="87"/>
    <x v="85"/>
    <x v="44"/>
    <x v="125"/>
    <x v="49"/>
    <x v="100"/>
    <x v="0"/>
  </r>
  <r>
    <x v="0"/>
    <x v="7"/>
    <x v="7"/>
    <x v="37"/>
    <x v="37"/>
    <x v="37"/>
    <x v="14"/>
    <x v="87"/>
    <x v="85"/>
    <x v="44"/>
    <x v="125"/>
    <x v="49"/>
    <x v="100"/>
    <x v="0"/>
  </r>
  <r>
    <x v="0"/>
    <x v="7"/>
    <x v="7"/>
    <x v="3"/>
    <x v="3"/>
    <x v="3"/>
    <x v="14"/>
    <x v="87"/>
    <x v="85"/>
    <x v="44"/>
    <x v="125"/>
    <x v="49"/>
    <x v="100"/>
    <x v="0"/>
  </r>
  <r>
    <x v="0"/>
    <x v="7"/>
    <x v="7"/>
    <x v="27"/>
    <x v="27"/>
    <x v="27"/>
    <x v="17"/>
    <x v="88"/>
    <x v="35"/>
    <x v="56"/>
    <x v="120"/>
    <x v="51"/>
    <x v="101"/>
    <x v="0"/>
  </r>
  <r>
    <x v="0"/>
    <x v="7"/>
    <x v="7"/>
    <x v="6"/>
    <x v="6"/>
    <x v="6"/>
    <x v="17"/>
    <x v="88"/>
    <x v="35"/>
    <x v="44"/>
    <x v="125"/>
    <x v="46"/>
    <x v="46"/>
    <x v="0"/>
  </r>
  <r>
    <x v="0"/>
    <x v="7"/>
    <x v="7"/>
    <x v="13"/>
    <x v="13"/>
    <x v="13"/>
    <x v="17"/>
    <x v="88"/>
    <x v="35"/>
    <x v="47"/>
    <x v="47"/>
    <x v="49"/>
    <x v="100"/>
    <x v="0"/>
  </r>
  <r>
    <x v="0"/>
    <x v="8"/>
    <x v="8"/>
    <x v="2"/>
    <x v="2"/>
    <x v="2"/>
    <x v="0"/>
    <x v="63"/>
    <x v="105"/>
    <x v="56"/>
    <x v="44"/>
    <x v="53"/>
    <x v="103"/>
    <x v="0"/>
  </r>
  <r>
    <x v="0"/>
    <x v="8"/>
    <x v="8"/>
    <x v="6"/>
    <x v="6"/>
    <x v="6"/>
    <x v="1"/>
    <x v="64"/>
    <x v="106"/>
    <x v="22"/>
    <x v="126"/>
    <x v="39"/>
    <x v="104"/>
    <x v="0"/>
  </r>
  <r>
    <x v="0"/>
    <x v="8"/>
    <x v="8"/>
    <x v="1"/>
    <x v="1"/>
    <x v="1"/>
    <x v="2"/>
    <x v="52"/>
    <x v="107"/>
    <x v="56"/>
    <x v="44"/>
    <x v="37"/>
    <x v="105"/>
    <x v="0"/>
  </r>
  <r>
    <x v="0"/>
    <x v="8"/>
    <x v="8"/>
    <x v="0"/>
    <x v="0"/>
    <x v="0"/>
    <x v="2"/>
    <x v="52"/>
    <x v="107"/>
    <x v="40"/>
    <x v="40"/>
    <x v="51"/>
    <x v="106"/>
    <x v="0"/>
  </r>
  <r>
    <x v="0"/>
    <x v="8"/>
    <x v="8"/>
    <x v="4"/>
    <x v="4"/>
    <x v="4"/>
    <x v="4"/>
    <x v="89"/>
    <x v="108"/>
    <x v="40"/>
    <x v="40"/>
    <x v="46"/>
    <x v="46"/>
    <x v="0"/>
  </r>
  <r>
    <x v="0"/>
    <x v="8"/>
    <x v="8"/>
    <x v="9"/>
    <x v="9"/>
    <x v="9"/>
    <x v="5"/>
    <x v="83"/>
    <x v="90"/>
    <x v="32"/>
    <x v="27"/>
    <x v="46"/>
    <x v="46"/>
    <x v="0"/>
  </r>
  <r>
    <x v="0"/>
    <x v="8"/>
    <x v="8"/>
    <x v="37"/>
    <x v="37"/>
    <x v="37"/>
    <x v="6"/>
    <x v="85"/>
    <x v="55"/>
    <x v="78"/>
    <x v="127"/>
    <x v="51"/>
    <x v="106"/>
    <x v="0"/>
  </r>
  <r>
    <x v="0"/>
    <x v="8"/>
    <x v="8"/>
    <x v="7"/>
    <x v="7"/>
    <x v="7"/>
    <x v="6"/>
    <x v="85"/>
    <x v="55"/>
    <x v="45"/>
    <x v="128"/>
    <x v="46"/>
    <x v="46"/>
    <x v="0"/>
  </r>
  <r>
    <x v="0"/>
    <x v="8"/>
    <x v="8"/>
    <x v="14"/>
    <x v="14"/>
    <x v="14"/>
    <x v="8"/>
    <x v="86"/>
    <x v="109"/>
    <x v="56"/>
    <x v="44"/>
    <x v="40"/>
    <x v="107"/>
    <x v="0"/>
  </r>
  <r>
    <x v="0"/>
    <x v="8"/>
    <x v="8"/>
    <x v="13"/>
    <x v="13"/>
    <x v="13"/>
    <x v="9"/>
    <x v="87"/>
    <x v="110"/>
    <x v="47"/>
    <x v="129"/>
    <x v="51"/>
    <x v="106"/>
    <x v="0"/>
  </r>
  <r>
    <x v="0"/>
    <x v="8"/>
    <x v="8"/>
    <x v="11"/>
    <x v="11"/>
    <x v="11"/>
    <x v="10"/>
    <x v="90"/>
    <x v="111"/>
    <x v="57"/>
    <x v="130"/>
    <x v="40"/>
    <x v="107"/>
    <x v="0"/>
  </r>
  <r>
    <x v="0"/>
    <x v="8"/>
    <x v="8"/>
    <x v="27"/>
    <x v="27"/>
    <x v="27"/>
    <x v="11"/>
    <x v="91"/>
    <x v="73"/>
    <x v="31"/>
    <x v="91"/>
    <x v="40"/>
    <x v="107"/>
    <x v="0"/>
  </r>
  <r>
    <x v="0"/>
    <x v="8"/>
    <x v="8"/>
    <x v="38"/>
    <x v="38"/>
    <x v="38"/>
    <x v="11"/>
    <x v="91"/>
    <x v="73"/>
    <x v="61"/>
    <x v="11"/>
    <x v="49"/>
    <x v="108"/>
    <x v="0"/>
  </r>
  <r>
    <x v="0"/>
    <x v="8"/>
    <x v="8"/>
    <x v="39"/>
    <x v="39"/>
    <x v="39"/>
    <x v="11"/>
    <x v="91"/>
    <x v="73"/>
    <x v="46"/>
    <x v="131"/>
    <x v="43"/>
    <x v="29"/>
    <x v="0"/>
  </r>
  <r>
    <x v="0"/>
    <x v="8"/>
    <x v="8"/>
    <x v="17"/>
    <x v="17"/>
    <x v="17"/>
    <x v="11"/>
    <x v="91"/>
    <x v="73"/>
    <x v="57"/>
    <x v="130"/>
    <x v="39"/>
    <x v="104"/>
    <x v="0"/>
  </r>
  <r>
    <x v="0"/>
    <x v="8"/>
    <x v="8"/>
    <x v="33"/>
    <x v="33"/>
    <x v="33"/>
    <x v="15"/>
    <x v="92"/>
    <x v="112"/>
    <x v="79"/>
    <x v="132"/>
    <x v="43"/>
    <x v="29"/>
    <x v="0"/>
  </r>
  <r>
    <x v="0"/>
    <x v="8"/>
    <x v="8"/>
    <x v="3"/>
    <x v="3"/>
    <x v="3"/>
    <x v="15"/>
    <x v="92"/>
    <x v="112"/>
    <x v="61"/>
    <x v="11"/>
    <x v="46"/>
    <x v="46"/>
    <x v="0"/>
  </r>
  <r>
    <x v="0"/>
    <x v="8"/>
    <x v="8"/>
    <x v="40"/>
    <x v="40"/>
    <x v="40"/>
    <x v="15"/>
    <x v="92"/>
    <x v="112"/>
    <x v="80"/>
    <x v="133"/>
    <x v="45"/>
    <x v="109"/>
    <x v="0"/>
  </r>
  <r>
    <x v="0"/>
    <x v="8"/>
    <x v="8"/>
    <x v="16"/>
    <x v="16"/>
    <x v="16"/>
    <x v="15"/>
    <x v="92"/>
    <x v="112"/>
    <x v="35"/>
    <x v="47"/>
    <x v="49"/>
    <x v="108"/>
    <x v="0"/>
  </r>
  <r>
    <x v="0"/>
    <x v="8"/>
    <x v="8"/>
    <x v="41"/>
    <x v="41"/>
    <x v="41"/>
    <x v="18"/>
    <x v="93"/>
    <x v="113"/>
    <x v="57"/>
    <x v="130"/>
    <x v="49"/>
    <x v="108"/>
    <x v="0"/>
  </r>
  <r>
    <x v="0"/>
    <x v="8"/>
    <x v="8"/>
    <x v="42"/>
    <x v="42"/>
    <x v="42"/>
    <x v="18"/>
    <x v="93"/>
    <x v="113"/>
    <x v="80"/>
    <x v="133"/>
    <x v="54"/>
    <x v="110"/>
    <x v="0"/>
  </r>
  <r>
    <x v="0"/>
    <x v="8"/>
    <x v="8"/>
    <x v="21"/>
    <x v="21"/>
    <x v="21"/>
    <x v="18"/>
    <x v="93"/>
    <x v="113"/>
    <x v="57"/>
    <x v="130"/>
    <x v="49"/>
    <x v="108"/>
    <x v="0"/>
  </r>
  <r>
    <x v="0"/>
    <x v="8"/>
    <x v="8"/>
    <x v="19"/>
    <x v="19"/>
    <x v="19"/>
    <x v="18"/>
    <x v="93"/>
    <x v="113"/>
    <x v="57"/>
    <x v="130"/>
    <x v="49"/>
    <x v="108"/>
    <x v="0"/>
  </r>
  <r>
    <x v="0"/>
    <x v="8"/>
    <x v="8"/>
    <x v="26"/>
    <x v="26"/>
    <x v="26"/>
    <x v="18"/>
    <x v="93"/>
    <x v="113"/>
    <x v="46"/>
    <x v="131"/>
    <x v="39"/>
    <x v="104"/>
    <x v="0"/>
  </r>
  <r>
    <x v="0"/>
    <x v="8"/>
    <x v="8"/>
    <x v="43"/>
    <x v="43"/>
    <x v="43"/>
    <x v="18"/>
    <x v="93"/>
    <x v="113"/>
    <x v="35"/>
    <x v="47"/>
    <x v="46"/>
    <x v="46"/>
    <x v="0"/>
  </r>
  <r>
    <x v="0"/>
    <x v="8"/>
    <x v="8"/>
    <x v="5"/>
    <x v="5"/>
    <x v="5"/>
    <x v="18"/>
    <x v="93"/>
    <x v="113"/>
    <x v="31"/>
    <x v="91"/>
    <x v="51"/>
    <x v="106"/>
    <x v="0"/>
  </r>
  <r>
    <x v="0"/>
    <x v="8"/>
    <x v="8"/>
    <x v="30"/>
    <x v="30"/>
    <x v="30"/>
    <x v="18"/>
    <x v="93"/>
    <x v="113"/>
    <x v="35"/>
    <x v="47"/>
    <x v="46"/>
    <x v="46"/>
    <x v="0"/>
  </r>
  <r>
    <x v="0"/>
    <x v="9"/>
    <x v="9"/>
    <x v="0"/>
    <x v="0"/>
    <x v="0"/>
    <x v="0"/>
    <x v="94"/>
    <x v="114"/>
    <x v="81"/>
    <x v="134"/>
    <x v="42"/>
    <x v="111"/>
    <x v="0"/>
  </r>
  <r>
    <x v="0"/>
    <x v="9"/>
    <x v="9"/>
    <x v="1"/>
    <x v="1"/>
    <x v="1"/>
    <x v="1"/>
    <x v="34"/>
    <x v="115"/>
    <x v="22"/>
    <x v="135"/>
    <x v="19"/>
    <x v="112"/>
    <x v="0"/>
  </r>
  <r>
    <x v="0"/>
    <x v="9"/>
    <x v="9"/>
    <x v="5"/>
    <x v="5"/>
    <x v="5"/>
    <x v="2"/>
    <x v="37"/>
    <x v="0"/>
    <x v="65"/>
    <x v="136"/>
    <x v="58"/>
    <x v="113"/>
    <x v="0"/>
  </r>
  <r>
    <x v="0"/>
    <x v="9"/>
    <x v="9"/>
    <x v="3"/>
    <x v="3"/>
    <x v="3"/>
    <x v="3"/>
    <x v="95"/>
    <x v="116"/>
    <x v="82"/>
    <x v="137"/>
    <x v="45"/>
    <x v="114"/>
    <x v="0"/>
  </r>
  <r>
    <x v="0"/>
    <x v="9"/>
    <x v="9"/>
    <x v="7"/>
    <x v="7"/>
    <x v="7"/>
    <x v="4"/>
    <x v="81"/>
    <x v="52"/>
    <x v="74"/>
    <x v="138"/>
    <x v="49"/>
    <x v="115"/>
    <x v="0"/>
  </r>
  <r>
    <x v="0"/>
    <x v="9"/>
    <x v="9"/>
    <x v="18"/>
    <x v="18"/>
    <x v="18"/>
    <x v="5"/>
    <x v="82"/>
    <x v="117"/>
    <x v="54"/>
    <x v="139"/>
    <x v="38"/>
    <x v="116"/>
    <x v="0"/>
  </r>
  <r>
    <x v="0"/>
    <x v="9"/>
    <x v="9"/>
    <x v="2"/>
    <x v="2"/>
    <x v="2"/>
    <x v="6"/>
    <x v="41"/>
    <x v="78"/>
    <x v="61"/>
    <x v="140"/>
    <x v="63"/>
    <x v="117"/>
    <x v="0"/>
  </r>
  <r>
    <x v="0"/>
    <x v="9"/>
    <x v="9"/>
    <x v="10"/>
    <x v="10"/>
    <x v="10"/>
    <x v="6"/>
    <x v="41"/>
    <x v="78"/>
    <x v="57"/>
    <x v="141"/>
    <x v="59"/>
    <x v="118"/>
    <x v="0"/>
  </r>
  <r>
    <x v="0"/>
    <x v="9"/>
    <x v="9"/>
    <x v="4"/>
    <x v="4"/>
    <x v="4"/>
    <x v="8"/>
    <x v="42"/>
    <x v="68"/>
    <x v="49"/>
    <x v="142"/>
    <x v="44"/>
    <x v="119"/>
    <x v="0"/>
  </r>
  <r>
    <x v="0"/>
    <x v="9"/>
    <x v="9"/>
    <x v="17"/>
    <x v="17"/>
    <x v="17"/>
    <x v="9"/>
    <x v="62"/>
    <x v="118"/>
    <x v="44"/>
    <x v="143"/>
    <x v="52"/>
    <x v="120"/>
    <x v="0"/>
  </r>
  <r>
    <x v="0"/>
    <x v="9"/>
    <x v="9"/>
    <x v="15"/>
    <x v="15"/>
    <x v="15"/>
    <x v="9"/>
    <x v="62"/>
    <x v="118"/>
    <x v="44"/>
    <x v="143"/>
    <x v="52"/>
    <x v="120"/>
    <x v="0"/>
  </r>
  <r>
    <x v="0"/>
    <x v="9"/>
    <x v="9"/>
    <x v="6"/>
    <x v="6"/>
    <x v="6"/>
    <x v="11"/>
    <x v="44"/>
    <x v="104"/>
    <x v="43"/>
    <x v="44"/>
    <x v="37"/>
    <x v="31"/>
    <x v="0"/>
  </r>
  <r>
    <x v="0"/>
    <x v="9"/>
    <x v="9"/>
    <x v="20"/>
    <x v="20"/>
    <x v="20"/>
    <x v="12"/>
    <x v="46"/>
    <x v="46"/>
    <x v="83"/>
    <x v="144"/>
    <x v="62"/>
    <x v="121"/>
    <x v="0"/>
  </r>
  <r>
    <x v="0"/>
    <x v="9"/>
    <x v="9"/>
    <x v="19"/>
    <x v="19"/>
    <x v="19"/>
    <x v="13"/>
    <x v="47"/>
    <x v="31"/>
    <x v="39"/>
    <x v="48"/>
    <x v="44"/>
    <x v="119"/>
    <x v="0"/>
  </r>
  <r>
    <x v="0"/>
    <x v="9"/>
    <x v="9"/>
    <x v="11"/>
    <x v="11"/>
    <x v="11"/>
    <x v="14"/>
    <x v="48"/>
    <x v="119"/>
    <x v="60"/>
    <x v="33"/>
    <x v="26"/>
    <x v="122"/>
    <x v="0"/>
  </r>
  <r>
    <x v="0"/>
    <x v="9"/>
    <x v="9"/>
    <x v="8"/>
    <x v="8"/>
    <x v="8"/>
    <x v="15"/>
    <x v="68"/>
    <x v="32"/>
    <x v="43"/>
    <x v="44"/>
    <x v="43"/>
    <x v="123"/>
    <x v="0"/>
  </r>
  <r>
    <x v="0"/>
    <x v="9"/>
    <x v="9"/>
    <x v="44"/>
    <x v="44"/>
    <x v="44"/>
    <x v="19"/>
    <x v="63"/>
    <x v="33"/>
    <x v="83"/>
    <x v="144"/>
    <x v="64"/>
    <x v="124"/>
    <x v="0"/>
  </r>
  <r>
    <x v="0"/>
    <x v="9"/>
    <x v="9"/>
    <x v="22"/>
    <x v="22"/>
    <x v="22"/>
    <x v="19"/>
    <x v="63"/>
    <x v="33"/>
    <x v="57"/>
    <x v="141"/>
    <x v="58"/>
    <x v="113"/>
    <x v="0"/>
  </r>
  <r>
    <x v="0"/>
    <x v="9"/>
    <x v="9"/>
    <x v="45"/>
    <x v="45"/>
    <x v="45"/>
    <x v="17"/>
    <x v="49"/>
    <x v="61"/>
    <x v="41"/>
    <x v="145"/>
    <x v="51"/>
    <x v="89"/>
    <x v="0"/>
  </r>
  <r>
    <x v="0"/>
    <x v="9"/>
    <x v="9"/>
    <x v="46"/>
    <x v="46"/>
    <x v="46"/>
    <x v="17"/>
    <x v="49"/>
    <x v="61"/>
    <x v="32"/>
    <x v="36"/>
    <x v="45"/>
    <x v="114"/>
    <x v="0"/>
  </r>
  <r>
    <x v="0"/>
    <x v="9"/>
    <x v="9"/>
    <x v="30"/>
    <x v="30"/>
    <x v="30"/>
    <x v="17"/>
    <x v="49"/>
    <x v="61"/>
    <x v="55"/>
    <x v="146"/>
    <x v="49"/>
    <x v="115"/>
    <x v="0"/>
  </r>
  <r>
    <x v="0"/>
    <x v="10"/>
    <x v="10"/>
    <x v="0"/>
    <x v="0"/>
    <x v="0"/>
    <x v="0"/>
    <x v="96"/>
    <x v="74"/>
    <x v="84"/>
    <x v="147"/>
    <x v="38"/>
    <x v="125"/>
    <x v="0"/>
  </r>
  <r>
    <x v="0"/>
    <x v="10"/>
    <x v="10"/>
    <x v="3"/>
    <x v="3"/>
    <x v="3"/>
    <x v="1"/>
    <x v="65"/>
    <x v="120"/>
    <x v="68"/>
    <x v="148"/>
    <x v="45"/>
    <x v="126"/>
    <x v="0"/>
  </r>
  <r>
    <x v="0"/>
    <x v="10"/>
    <x v="10"/>
    <x v="5"/>
    <x v="5"/>
    <x v="5"/>
    <x v="2"/>
    <x v="74"/>
    <x v="36"/>
    <x v="85"/>
    <x v="149"/>
    <x v="38"/>
    <x v="125"/>
    <x v="0"/>
  </r>
  <r>
    <x v="0"/>
    <x v="10"/>
    <x v="10"/>
    <x v="1"/>
    <x v="1"/>
    <x v="1"/>
    <x v="3"/>
    <x v="80"/>
    <x v="105"/>
    <x v="62"/>
    <x v="150"/>
    <x v="65"/>
    <x v="127"/>
    <x v="0"/>
  </r>
  <r>
    <x v="0"/>
    <x v="10"/>
    <x v="10"/>
    <x v="14"/>
    <x v="14"/>
    <x v="14"/>
    <x v="4"/>
    <x v="43"/>
    <x v="121"/>
    <x v="44"/>
    <x v="80"/>
    <x v="64"/>
    <x v="128"/>
    <x v="0"/>
  </r>
  <r>
    <x v="0"/>
    <x v="10"/>
    <x v="10"/>
    <x v="2"/>
    <x v="2"/>
    <x v="2"/>
    <x v="5"/>
    <x v="67"/>
    <x v="122"/>
    <x v="35"/>
    <x v="151"/>
    <x v="66"/>
    <x v="129"/>
    <x v="0"/>
  </r>
  <r>
    <x v="0"/>
    <x v="10"/>
    <x v="10"/>
    <x v="18"/>
    <x v="18"/>
    <x v="18"/>
    <x v="6"/>
    <x v="44"/>
    <x v="123"/>
    <x v="33"/>
    <x v="152"/>
    <x v="54"/>
    <x v="31"/>
    <x v="0"/>
  </r>
  <r>
    <x v="0"/>
    <x v="10"/>
    <x v="10"/>
    <x v="10"/>
    <x v="10"/>
    <x v="10"/>
    <x v="7"/>
    <x v="68"/>
    <x v="124"/>
    <x v="83"/>
    <x v="153"/>
    <x v="24"/>
    <x v="130"/>
    <x v="0"/>
  </r>
  <r>
    <x v="0"/>
    <x v="10"/>
    <x v="10"/>
    <x v="4"/>
    <x v="4"/>
    <x v="4"/>
    <x v="7"/>
    <x v="68"/>
    <x v="124"/>
    <x v="55"/>
    <x v="154"/>
    <x v="39"/>
    <x v="123"/>
    <x v="0"/>
  </r>
  <r>
    <x v="0"/>
    <x v="10"/>
    <x v="10"/>
    <x v="22"/>
    <x v="22"/>
    <x v="22"/>
    <x v="9"/>
    <x v="49"/>
    <x v="125"/>
    <x v="57"/>
    <x v="75"/>
    <x v="50"/>
    <x v="26"/>
    <x v="0"/>
  </r>
  <r>
    <x v="0"/>
    <x v="10"/>
    <x v="10"/>
    <x v="8"/>
    <x v="8"/>
    <x v="8"/>
    <x v="10"/>
    <x v="64"/>
    <x v="126"/>
    <x v="60"/>
    <x v="155"/>
    <x v="54"/>
    <x v="31"/>
    <x v="0"/>
  </r>
  <r>
    <x v="0"/>
    <x v="10"/>
    <x v="10"/>
    <x v="7"/>
    <x v="7"/>
    <x v="7"/>
    <x v="10"/>
    <x v="64"/>
    <x v="126"/>
    <x v="39"/>
    <x v="156"/>
    <x v="51"/>
    <x v="131"/>
    <x v="0"/>
  </r>
  <r>
    <x v="0"/>
    <x v="10"/>
    <x v="10"/>
    <x v="12"/>
    <x v="12"/>
    <x v="12"/>
    <x v="12"/>
    <x v="51"/>
    <x v="127"/>
    <x v="39"/>
    <x v="156"/>
    <x v="49"/>
    <x v="132"/>
    <x v="0"/>
  </r>
  <r>
    <x v="0"/>
    <x v="10"/>
    <x v="10"/>
    <x v="28"/>
    <x v="28"/>
    <x v="28"/>
    <x v="13"/>
    <x v="53"/>
    <x v="119"/>
    <x v="47"/>
    <x v="157"/>
    <x v="44"/>
    <x v="133"/>
    <x v="0"/>
  </r>
  <r>
    <x v="0"/>
    <x v="10"/>
    <x v="10"/>
    <x v="24"/>
    <x v="24"/>
    <x v="24"/>
    <x v="13"/>
    <x v="53"/>
    <x v="119"/>
    <x v="44"/>
    <x v="80"/>
    <x v="45"/>
    <x v="126"/>
    <x v="0"/>
  </r>
  <r>
    <x v="0"/>
    <x v="10"/>
    <x v="10"/>
    <x v="11"/>
    <x v="11"/>
    <x v="11"/>
    <x v="13"/>
    <x v="53"/>
    <x v="119"/>
    <x v="47"/>
    <x v="157"/>
    <x v="44"/>
    <x v="133"/>
    <x v="0"/>
  </r>
  <r>
    <x v="0"/>
    <x v="10"/>
    <x v="10"/>
    <x v="15"/>
    <x v="15"/>
    <x v="15"/>
    <x v="13"/>
    <x v="53"/>
    <x v="119"/>
    <x v="56"/>
    <x v="158"/>
    <x v="38"/>
    <x v="125"/>
    <x v="0"/>
  </r>
  <r>
    <x v="0"/>
    <x v="10"/>
    <x v="10"/>
    <x v="27"/>
    <x v="27"/>
    <x v="27"/>
    <x v="16"/>
    <x v="89"/>
    <x v="128"/>
    <x v="57"/>
    <x v="75"/>
    <x v="26"/>
    <x v="134"/>
    <x v="0"/>
  </r>
  <r>
    <x v="0"/>
    <x v="10"/>
    <x v="10"/>
    <x v="6"/>
    <x v="6"/>
    <x v="6"/>
    <x v="16"/>
    <x v="89"/>
    <x v="128"/>
    <x v="45"/>
    <x v="42"/>
    <x v="39"/>
    <x v="123"/>
    <x v="0"/>
  </r>
  <r>
    <x v="0"/>
    <x v="10"/>
    <x v="10"/>
    <x v="20"/>
    <x v="20"/>
    <x v="20"/>
    <x v="16"/>
    <x v="89"/>
    <x v="128"/>
    <x v="80"/>
    <x v="133"/>
    <x v="42"/>
    <x v="135"/>
    <x v="0"/>
  </r>
  <r>
    <x v="0"/>
    <x v="10"/>
    <x v="10"/>
    <x v="46"/>
    <x v="46"/>
    <x v="46"/>
    <x v="16"/>
    <x v="89"/>
    <x v="128"/>
    <x v="78"/>
    <x v="159"/>
    <x v="43"/>
    <x v="136"/>
    <x v="0"/>
  </r>
  <r>
    <x v="0"/>
    <x v="11"/>
    <x v="11"/>
    <x v="1"/>
    <x v="1"/>
    <x v="1"/>
    <x v="0"/>
    <x v="76"/>
    <x v="129"/>
    <x v="71"/>
    <x v="160"/>
    <x v="53"/>
    <x v="137"/>
    <x v="0"/>
  </r>
  <r>
    <x v="0"/>
    <x v="11"/>
    <x v="11"/>
    <x v="0"/>
    <x v="0"/>
    <x v="0"/>
    <x v="1"/>
    <x v="48"/>
    <x v="130"/>
    <x v="72"/>
    <x v="161"/>
    <x v="46"/>
    <x v="46"/>
    <x v="0"/>
  </r>
  <r>
    <x v="0"/>
    <x v="11"/>
    <x v="11"/>
    <x v="2"/>
    <x v="2"/>
    <x v="2"/>
    <x v="2"/>
    <x v="63"/>
    <x v="51"/>
    <x v="56"/>
    <x v="162"/>
    <x v="53"/>
    <x v="137"/>
    <x v="0"/>
  </r>
  <r>
    <x v="0"/>
    <x v="11"/>
    <x v="11"/>
    <x v="4"/>
    <x v="4"/>
    <x v="4"/>
    <x v="3"/>
    <x v="51"/>
    <x v="131"/>
    <x v="43"/>
    <x v="163"/>
    <x v="46"/>
    <x v="46"/>
    <x v="0"/>
  </r>
  <r>
    <x v="0"/>
    <x v="11"/>
    <x v="11"/>
    <x v="6"/>
    <x v="6"/>
    <x v="6"/>
    <x v="4"/>
    <x v="52"/>
    <x v="64"/>
    <x v="32"/>
    <x v="152"/>
    <x v="39"/>
    <x v="138"/>
    <x v="0"/>
  </r>
  <r>
    <x v="0"/>
    <x v="11"/>
    <x v="11"/>
    <x v="16"/>
    <x v="16"/>
    <x v="16"/>
    <x v="5"/>
    <x v="53"/>
    <x v="66"/>
    <x v="32"/>
    <x v="152"/>
    <x v="51"/>
    <x v="139"/>
    <x v="0"/>
  </r>
  <r>
    <x v="0"/>
    <x v="11"/>
    <x v="11"/>
    <x v="7"/>
    <x v="7"/>
    <x v="7"/>
    <x v="6"/>
    <x v="89"/>
    <x v="132"/>
    <x v="40"/>
    <x v="164"/>
    <x v="46"/>
    <x v="46"/>
    <x v="0"/>
  </r>
  <r>
    <x v="0"/>
    <x v="11"/>
    <x v="11"/>
    <x v="3"/>
    <x v="3"/>
    <x v="3"/>
    <x v="6"/>
    <x v="89"/>
    <x v="132"/>
    <x v="60"/>
    <x v="58"/>
    <x v="51"/>
    <x v="139"/>
    <x v="0"/>
  </r>
  <r>
    <x v="0"/>
    <x v="11"/>
    <x v="11"/>
    <x v="14"/>
    <x v="14"/>
    <x v="14"/>
    <x v="8"/>
    <x v="83"/>
    <x v="133"/>
    <x v="79"/>
    <x v="165"/>
    <x v="56"/>
    <x v="140"/>
    <x v="0"/>
  </r>
  <r>
    <x v="0"/>
    <x v="11"/>
    <x v="11"/>
    <x v="24"/>
    <x v="24"/>
    <x v="24"/>
    <x v="8"/>
    <x v="83"/>
    <x v="133"/>
    <x v="45"/>
    <x v="5"/>
    <x v="51"/>
    <x v="139"/>
    <x v="0"/>
  </r>
  <r>
    <x v="0"/>
    <x v="11"/>
    <x v="11"/>
    <x v="9"/>
    <x v="9"/>
    <x v="9"/>
    <x v="8"/>
    <x v="83"/>
    <x v="133"/>
    <x v="45"/>
    <x v="5"/>
    <x v="51"/>
    <x v="139"/>
    <x v="0"/>
  </r>
  <r>
    <x v="0"/>
    <x v="11"/>
    <x v="11"/>
    <x v="32"/>
    <x v="32"/>
    <x v="32"/>
    <x v="11"/>
    <x v="86"/>
    <x v="118"/>
    <x v="78"/>
    <x v="166"/>
    <x v="49"/>
    <x v="131"/>
    <x v="0"/>
  </r>
  <r>
    <x v="0"/>
    <x v="11"/>
    <x v="11"/>
    <x v="33"/>
    <x v="33"/>
    <x v="33"/>
    <x v="12"/>
    <x v="87"/>
    <x v="134"/>
    <x v="61"/>
    <x v="167"/>
    <x v="40"/>
    <x v="5"/>
    <x v="0"/>
  </r>
  <r>
    <x v="0"/>
    <x v="11"/>
    <x v="11"/>
    <x v="27"/>
    <x v="27"/>
    <x v="27"/>
    <x v="12"/>
    <x v="87"/>
    <x v="134"/>
    <x v="61"/>
    <x v="167"/>
    <x v="40"/>
    <x v="5"/>
    <x v="0"/>
  </r>
  <r>
    <x v="0"/>
    <x v="11"/>
    <x v="11"/>
    <x v="13"/>
    <x v="13"/>
    <x v="13"/>
    <x v="12"/>
    <x v="87"/>
    <x v="134"/>
    <x v="44"/>
    <x v="168"/>
    <x v="49"/>
    <x v="131"/>
    <x v="0"/>
  </r>
  <r>
    <x v="0"/>
    <x v="11"/>
    <x v="11"/>
    <x v="8"/>
    <x v="8"/>
    <x v="8"/>
    <x v="12"/>
    <x v="87"/>
    <x v="134"/>
    <x v="78"/>
    <x v="166"/>
    <x v="46"/>
    <x v="46"/>
    <x v="0"/>
  </r>
  <r>
    <x v="0"/>
    <x v="11"/>
    <x v="11"/>
    <x v="29"/>
    <x v="29"/>
    <x v="29"/>
    <x v="19"/>
    <x v="88"/>
    <x v="119"/>
    <x v="61"/>
    <x v="167"/>
    <x v="39"/>
    <x v="138"/>
    <x v="0"/>
  </r>
  <r>
    <x v="0"/>
    <x v="11"/>
    <x v="11"/>
    <x v="25"/>
    <x v="25"/>
    <x v="25"/>
    <x v="16"/>
    <x v="91"/>
    <x v="135"/>
    <x v="57"/>
    <x v="169"/>
    <x v="39"/>
    <x v="138"/>
    <x v="0"/>
  </r>
  <r>
    <x v="0"/>
    <x v="11"/>
    <x v="11"/>
    <x v="41"/>
    <x v="41"/>
    <x v="41"/>
    <x v="16"/>
    <x v="91"/>
    <x v="135"/>
    <x v="31"/>
    <x v="170"/>
    <x v="40"/>
    <x v="5"/>
    <x v="0"/>
  </r>
  <r>
    <x v="0"/>
    <x v="11"/>
    <x v="11"/>
    <x v="19"/>
    <x v="19"/>
    <x v="19"/>
    <x v="16"/>
    <x v="91"/>
    <x v="135"/>
    <x v="61"/>
    <x v="167"/>
    <x v="49"/>
    <x v="131"/>
    <x v="0"/>
  </r>
  <r>
    <x v="0"/>
    <x v="11"/>
    <x v="11"/>
    <x v="17"/>
    <x v="17"/>
    <x v="17"/>
    <x v="16"/>
    <x v="91"/>
    <x v="135"/>
    <x v="57"/>
    <x v="169"/>
    <x v="39"/>
    <x v="138"/>
    <x v="0"/>
  </r>
  <r>
    <x v="0"/>
    <x v="11"/>
    <x v="11"/>
    <x v="44"/>
    <x v="44"/>
    <x v="44"/>
    <x v="16"/>
    <x v="91"/>
    <x v="135"/>
    <x v="46"/>
    <x v="35"/>
    <x v="43"/>
    <x v="141"/>
    <x v="0"/>
  </r>
  <r>
    <x v="0"/>
    <x v="12"/>
    <x v="12"/>
    <x v="2"/>
    <x v="2"/>
    <x v="2"/>
    <x v="0"/>
    <x v="62"/>
    <x v="136"/>
    <x v="44"/>
    <x v="171"/>
    <x v="52"/>
    <x v="142"/>
    <x v="0"/>
  </r>
  <r>
    <x v="0"/>
    <x v="12"/>
    <x v="12"/>
    <x v="0"/>
    <x v="0"/>
    <x v="0"/>
    <x v="0"/>
    <x v="62"/>
    <x v="136"/>
    <x v="52"/>
    <x v="172"/>
    <x v="39"/>
    <x v="143"/>
    <x v="0"/>
  </r>
  <r>
    <x v="0"/>
    <x v="12"/>
    <x v="12"/>
    <x v="35"/>
    <x v="35"/>
    <x v="35"/>
    <x v="2"/>
    <x v="51"/>
    <x v="121"/>
    <x v="45"/>
    <x v="173"/>
    <x v="54"/>
    <x v="144"/>
    <x v="0"/>
  </r>
  <r>
    <x v="0"/>
    <x v="12"/>
    <x v="12"/>
    <x v="7"/>
    <x v="7"/>
    <x v="7"/>
    <x v="3"/>
    <x v="52"/>
    <x v="137"/>
    <x v="39"/>
    <x v="164"/>
    <x v="46"/>
    <x v="46"/>
    <x v="0"/>
  </r>
  <r>
    <x v="0"/>
    <x v="12"/>
    <x v="12"/>
    <x v="9"/>
    <x v="9"/>
    <x v="9"/>
    <x v="4"/>
    <x v="53"/>
    <x v="138"/>
    <x v="60"/>
    <x v="174"/>
    <x v="39"/>
    <x v="143"/>
    <x v="0"/>
  </r>
  <r>
    <x v="0"/>
    <x v="12"/>
    <x v="12"/>
    <x v="19"/>
    <x v="19"/>
    <x v="19"/>
    <x v="5"/>
    <x v="89"/>
    <x v="78"/>
    <x v="60"/>
    <x v="174"/>
    <x v="51"/>
    <x v="136"/>
    <x v="0"/>
  </r>
  <r>
    <x v="0"/>
    <x v="12"/>
    <x v="12"/>
    <x v="11"/>
    <x v="11"/>
    <x v="11"/>
    <x v="5"/>
    <x v="89"/>
    <x v="78"/>
    <x v="62"/>
    <x v="175"/>
    <x v="40"/>
    <x v="33"/>
    <x v="0"/>
  </r>
  <r>
    <x v="0"/>
    <x v="12"/>
    <x v="12"/>
    <x v="37"/>
    <x v="37"/>
    <x v="37"/>
    <x v="5"/>
    <x v="89"/>
    <x v="78"/>
    <x v="47"/>
    <x v="162"/>
    <x v="45"/>
    <x v="145"/>
    <x v="0"/>
  </r>
  <r>
    <x v="0"/>
    <x v="12"/>
    <x v="12"/>
    <x v="4"/>
    <x v="4"/>
    <x v="4"/>
    <x v="5"/>
    <x v="89"/>
    <x v="78"/>
    <x v="40"/>
    <x v="104"/>
    <x v="46"/>
    <x v="46"/>
    <x v="0"/>
  </r>
  <r>
    <x v="0"/>
    <x v="12"/>
    <x v="12"/>
    <x v="8"/>
    <x v="8"/>
    <x v="8"/>
    <x v="9"/>
    <x v="84"/>
    <x v="139"/>
    <x v="62"/>
    <x v="175"/>
    <x v="51"/>
    <x v="136"/>
    <x v="0"/>
  </r>
  <r>
    <x v="0"/>
    <x v="12"/>
    <x v="12"/>
    <x v="16"/>
    <x v="16"/>
    <x v="16"/>
    <x v="9"/>
    <x v="84"/>
    <x v="139"/>
    <x v="45"/>
    <x v="173"/>
    <x v="49"/>
    <x v="146"/>
    <x v="0"/>
  </r>
  <r>
    <x v="0"/>
    <x v="12"/>
    <x v="12"/>
    <x v="14"/>
    <x v="14"/>
    <x v="14"/>
    <x v="11"/>
    <x v="85"/>
    <x v="28"/>
    <x v="46"/>
    <x v="176"/>
    <x v="37"/>
    <x v="2"/>
    <x v="0"/>
  </r>
  <r>
    <x v="0"/>
    <x v="12"/>
    <x v="12"/>
    <x v="6"/>
    <x v="6"/>
    <x v="6"/>
    <x v="11"/>
    <x v="85"/>
    <x v="28"/>
    <x v="62"/>
    <x v="175"/>
    <x v="49"/>
    <x v="146"/>
    <x v="0"/>
  </r>
  <r>
    <x v="0"/>
    <x v="12"/>
    <x v="12"/>
    <x v="13"/>
    <x v="13"/>
    <x v="13"/>
    <x v="11"/>
    <x v="85"/>
    <x v="28"/>
    <x v="44"/>
    <x v="171"/>
    <x v="39"/>
    <x v="143"/>
    <x v="0"/>
  </r>
  <r>
    <x v="0"/>
    <x v="12"/>
    <x v="12"/>
    <x v="32"/>
    <x v="32"/>
    <x v="32"/>
    <x v="14"/>
    <x v="86"/>
    <x v="57"/>
    <x v="78"/>
    <x v="177"/>
    <x v="49"/>
    <x v="146"/>
    <x v="0"/>
  </r>
  <r>
    <x v="0"/>
    <x v="12"/>
    <x v="12"/>
    <x v="18"/>
    <x v="18"/>
    <x v="18"/>
    <x v="14"/>
    <x v="86"/>
    <x v="57"/>
    <x v="78"/>
    <x v="177"/>
    <x v="49"/>
    <x v="146"/>
    <x v="0"/>
  </r>
  <r>
    <x v="0"/>
    <x v="12"/>
    <x v="12"/>
    <x v="5"/>
    <x v="5"/>
    <x v="5"/>
    <x v="14"/>
    <x v="86"/>
    <x v="57"/>
    <x v="44"/>
    <x v="171"/>
    <x v="51"/>
    <x v="136"/>
    <x v="0"/>
  </r>
  <r>
    <x v="0"/>
    <x v="12"/>
    <x v="12"/>
    <x v="21"/>
    <x v="21"/>
    <x v="21"/>
    <x v="16"/>
    <x v="87"/>
    <x v="134"/>
    <x v="47"/>
    <x v="162"/>
    <x v="51"/>
    <x v="136"/>
    <x v="0"/>
  </r>
  <r>
    <x v="0"/>
    <x v="12"/>
    <x v="12"/>
    <x v="47"/>
    <x v="47"/>
    <x v="47"/>
    <x v="17"/>
    <x v="88"/>
    <x v="14"/>
    <x v="56"/>
    <x v="47"/>
    <x v="51"/>
    <x v="136"/>
    <x v="0"/>
  </r>
  <r>
    <x v="0"/>
    <x v="12"/>
    <x v="12"/>
    <x v="48"/>
    <x v="48"/>
    <x v="48"/>
    <x v="17"/>
    <x v="88"/>
    <x v="14"/>
    <x v="47"/>
    <x v="162"/>
    <x v="49"/>
    <x v="146"/>
    <x v="0"/>
  </r>
  <r>
    <x v="0"/>
    <x v="12"/>
    <x v="12"/>
    <x v="3"/>
    <x v="3"/>
    <x v="3"/>
    <x v="17"/>
    <x v="88"/>
    <x v="14"/>
    <x v="47"/>
    <x v="162"/>
    <x v="49"/>
    <x v="146"/>
    <x v="0"/>
  </r>
  <r>
    <x v="0"/>
    <x v="13"/>
    <x v="13"/>
    <x v="2"/>
    <x v="2"/>
    <x v="2"/>
    <x v="0"/>
    <x v="90"/>
    <x v="140"/>
    <x v="31"/>
    <x v="178"/>
    <x v="43"/>
    <x v="147"/>
    <x v="0"/>
  </r>
  <r>
    <x v="0"/>
    <x v="13"/>
    <x v="13"/>
    <x v="33"/>
    <x v="33"/>
    <x v="33"/>
    <x v="1"/>
    <x v="91"/>
    <x v="141"/>
    <x v="56"/>
    <x v="179"/>
    <x v="46"/>
    <x v="46"/>
    <x v="0"/>
  </r>
  <r>
    <x v="0"/>
    <x v="13"/>
    <x v="13"/>
    <x v="14"/>
    <x v="14"/>
    <x v="14"/>
    <x v="2"/>
    <x v="97"/>
    <x v="142"/>
    <x v="31"/>
    <x v="178"/>
    <x v="49"/>
    <x v="57"/>
    <x v="0"/>
  </r>
  <r>
    <x v="0"/>
    <x v="13"/>
    <x v="13"/>
    <x v="11"/>
    <x v="11"/>
    <x v="11"/>
    <x v="2"/>
    <x v="97"/>
    <x v="142"/>
    <x v="31"/>
    <x v="178"/>
    <x v="49"/>
    <x v="57"/>
    <x v="0"/>
  </r>
  <r>
    <x v="0"/>
    <x v="13"/>
    <x v="13"/>
    <x v="6"/>
    <x v="6"/>
    <x v="6"/>
    <x v="2"/>
    <x v="97"/>
    <x v="142"/>
    <x v="31"/>
    <x v="178"/>
    <x v="46"/>
    <x v="46"/>
    <x v="2"/>
  </r>
  <r>
    <x v="0"/>
    <x v="13"/>
    <x v="13"/>
    <x v="49"/>
    <x v="49"/>
    <x v="49"/>
    <x v="5"/>
    <x v="98"/>
    <x v="143"/>
    <x v="31"/>
    <x v="178"/>
    <x v="46"/>
    <x v="46"/>
    <x v="0"/>
  </r>
  <r>
    <x v="0"/>
    <x v="13"/>
    <x v="13"/>
    <x v="21"/>
    <x v="21"/>
    <x v="21"/>
    <x v="5"/>
    <x v="98"/>
    <x v="143"/>
    <x v="31"/>
    <x v="178"/>
    <x v="46"/>
    <x v="46"/>
    <x v="0"/>
  </r>
  <r>
    <x v="0"/>
    <x v="13"/>
    <x v="13"/>
    <x v="9"/>
    <x v="9"/>
    <x v="9"/>
    <x v="5"/>
    <x v="98"/>
    <x v="143"/>
    <x v="79"/>
    <x v="145"/>
    <x v="51"/>
    <x v="148"/>
    <x v="0"/>
  </r>
  <r>
    <x v="0"/>
    <x v="13"/>
    <x v="13"/>
    <x v="16"/>
    <x v="16"/>
    <x v="16"/>
    <x v="5"/>
    <x v="98"/>
    <x v="143"/>
    <x v="46"/>
    <x v="180"/>
    <x v="49"/>
    <x v="57"/>
    <x v="0"/>
  </r>
  <r>
    <x v="0"/>
    <x v="13"/>
    <x v="13"/>
    <x v="50"/>
    <x v="50"/>
    <x v="50"/>
    <x v="9"/>
    <x v="99"/>
    <x v="54"/>
    <x v="79"/>
    <x v="145"/>
    <x v="49"/>
    <x v="57"/>
    <x v="0"/>
  </r>
  <r>
    <x v="0"/>
    <x v="13"/>
    <x v="13"/>
    <x v="51"/>
    <x v="51"/>
    <x v="51"/>
    <x v="9"/>
    <x v="99"/>
    <x v="54"/>
    <x v="46"/>
    <x v="180"/>
    <x v="46"/>
    <x v="46"/>
    <x v="0"/>
  </r>
  <r>
    <x v="0"/>
    <x v="13"/>
    <x v="13"/>
    <x v="25"/>
    <x v="25"/>
    <x v="25"/>
    <x v="9"/>
    <x v="99"/>
    <x v="54"/>
    <x v="46"/>
    <x v="180"/>
    <x v="46"/>
    <x v="46"/>
    <x v="0"/>
  </r>
  <r>
    <x v="0"/>
    <x v="13"/>
    <x v="13"/>
    <x v="52"/>
    <x v="52"/>
    <x v="52"/>
    <x v="9"/>
    <x v="99"/>
    <x v="54"/>
    <x v="80"/>
    <x v="133"/>
    <x v="39"/>
    <x v="149"/>
    <x v="0"/>
  </r>
  <r>
    <x v="0"/>
    <x v="13"/>
    <x v="13"/>
    <x v="37"/>
    <x v="37"/>
    <x v="37"/>
    <x v="9"/>
    <x v="99"/>
    <x v="54"/>
    <x v="83"/>
    <x v="143"/>
    <x v="51"/>
    <x v="148"/>
    <x v="0"/>
  </r>
  <r>
    <x v="0"/>
    <x v="13"/>
    <x v="13"/>
    <x v="53"/>
    <x v="53"/>
    <x v="53"/>
    <x v="9"/>
    <x v="99"/>
    <x v="54"/>
    <x v="80"/>
    <x v="133"/>
    <x v="46"/>
    <x v="46"/>
    <x v="0"/>
  </r>
  <r>
    <x v="0"/>
    <x v="13"/>
    <x v="13"/>
    <x v="54"/>
    <x v="54"/>
    <x v="54"/>
    <x v="15"/>
    <x v="100"/>
    <x v="84"/>
    <x v="80"/>
    <x v="133"/>
    <x v="51"/>
    <x v="148"/>
    <x v="0"/>
  </r>
  <r>
    <x v="0"/>
    <x v="13"/>
    <x v="13"/>
    <x v="55"/>
    <x v="55"/>
    <x v="55"/>
    <x v="15"/>
    <x v="100"/>
    <x v="84"/>
    <x v="79"/>
    <x v="145"/>
    <x v="46"/>
    <x v="46"/>
    <x v="0"/>
  </r>
  <r>
    <x v="0"/>
    <x v="13"/>
    <x v="13"/>
    <x v="36"/>
    <x v="36"/>
    <x v="36"/>
    <x v="15"/>
    <x v="100"/>
    <x v="84"/>
    <x v="79"/>
    <x v="145"/>
    <x v="46"/>
    <x v="46"/>
    <x v="0"/>
  </r>
  <r>
    <x v="0"/>
    <x v="13"/>
    <x v="13"/>
    <x v="56"/>
    <x v="56"/>
    <x v="56"/>
    <x v="15"/>
    <x v="100"/>
    <x v="84"/>
    <x v="79"/>
    <x v="145"/>
    <x v="46"/>
    <x v="46"/>
    <x v="0"/>
  </r>
  <r>
    <x v="0"/>
    <x v="13"/>
    <x v="13"/>
    <x v="57"/>
    <x v="57"/>
    <x v="57"/>
    <x v="15"/>
    <x v="100"/>
    <x v="84"/>
    <x v="80"/>
    <x v="133"/>
    <x v="51"/>
    <x v="148"/>
    <x v="0"/>
  </r>
  <r>
    <x v="0"/>
    <x v="13"/>
    <x v="13"/>
    <x v="32"/>
    <x v="32"/>
    <x v="32"/>
    <x v="15"/>
    <x v="100"/>
    <x v="84"/>
    <x v="79"/>
    <x v="145"/>
    <x v="46"/>
    <x v="46"/>
    <x v="0"/>
  </r>
  <r>
    <x v="0"/>
    <x v="13"/>
    <x v="13"/>
    <x v="19"/>
    <x v="19"/>
    <x v="19"/>
    <x v="15"/>
    <x v="100"/>
    <x v="84"/>
    <x v="79"/>
    <x v="145"/>
    <x v="46"/>
    <x v="46"/>
    <x v="0"/>
  </r>
  <r>
    <x v="0"/>
    <x v="13"/>
    <x v="13"/>
    <x v="58"/>
    <x v="58"/>
    <x v="58"/>
    <x v="15"/>
    <x v="100"/>
    <x v="84"/>
    <x v="79"/>
    <x v="145"/>
    <x v="46"/>
    <x v="46"/>
    <x v="0"/>
  </r>
  <r>
    <x v="0"/>
    <x v="13"/>
    <x v="13"/>
    <x v="12"/>
    <x v="12"/>
    <x v="12"/>
    <x v="15"/>
    <x v="100"/>
    <x v="84"/>
    <x v="79"/>
    <x v="145"/>
    <x v="46"/>
    <x v="46"/>
    <x v="0"/>
  </r>
  <r>
    <x v="0"/>
    <x v="13"/>
    <x v="13"/>
    <x v="0"/>
    <x v="0"/>
    <x v="0"/>
    <x v="15"/>
    <x v="100"/>
    <x v="84"/>
    <x v="79"/>
    <x v="145"/>
    <x v="46"/>
    <x v="46"/>
    <x v="0"/>
  </r>
  <r>
    <x v="0"/>
    <x v="13"/>
    <x v="13"/>
    <x v="3"/>
    <x v="3"/>
    <x v="3"/>
    <x v="15"/>
    <x v="100"/>
    <x v="84"/>
    <x v="83"/>
    <x v="143"/>
    <x v="49"/>
    <x v="57"/>
    <x v="0"/>
  </r>
  <r>
    <x v="0"/>
    <x v="13"/>
    <x v="13"/>
    <x v="59"/>
    <x v="59"/>
    <x v="59"/>
    <x v="15"/>
    <x v="100"/>
    <x v="84"/>
    <x v="80"/>
    <x v="133"/>
    <x v="46"/>
    <x v="46"/>
    <x v="0"/>
  </r>
  <r>
    <x v="0"/>
    <x v="14"/>
    <x v="14"/>
    <x v="2"/>
    <x v="2"/>
    <x v="2"/>
    <x v="0"/>
    <x v="49"/>
    <x v="144"/>
    <x v="62"/>
    <x v="181"/>
    <x v="37"/>
    <x v="150"/>
    <x v="0"/>
  </r>
  <r>
    <x v="0"/>
    <x v="14"/>
    <x v="14"/>
    <x v="60"/>
    <x v="60"/>
    <x v="60"/>
    <x v="1"/>
    <x v="92"/>
    <x v="137"/>
    <x v="79"/>
    <x v="157"/>
    <x v="43"/>
    <x v="151"/>
    <x v="0"/>
  </r>
  <r>
    <x v="0"/>
    <x v="14"/>
    <x v="14"/>
    <x v="6"/>
    <x v="6"/>
    <x v="6"/>
    <x v="1"/>
    <x v="92"/>
    <x v="137"/>
    <x v="35"/>
    <x v="182"/>
    <x v="49"/>
    <x v="152"/>
    <x v="0"/>
  </r>
  <r>
    <x v="0"/>
    <x v="14"/>
    <x v="14"/>
    <x v="0"/>
    <x v="0"/>
    <x v="0"/>
    <x v="1"/>
    <x v="92"/>
    <x v="137"/>
    <x v="35"/>
    <x v="182"/>
    <x v="49"/>
    <x v="152"/>
    <x v="0"/>
  </r>
  <r>
    <x v="0"/>
    <x v="14"/>
    <x v="14"/>
    <x v="5"/>
    <x v="5"/>
    <x v="5"/>
    <x v="1"/>
    <x v="92"/>
    <x v="137"/>
    <x v="61"/>
    <x v="183"/>
    <x v="46"/>
    <x v="46"/>
    <x v="0"/>
  </r>
  <r>
    <x v="0"/>
    <x v="14"/>
    <x v="14"/>
    <x v="1"/>
    <x v="1"/>
    <x v="1"/>
    <x v="5"/>
    <x v="93"/>
    <x v="79"/>
    <x v="80"/>
    <x v="133"/>
    <x v="54"/>
    <x v="153"/>
    <x v="0"/>
  </r>
  <r>
    <x v="0"/>
    <x v="14"/>
    <x v="14"/>
    <x v="15"/>
    <x v="15"/>
    <x v="15"/>
    <x v="5"/>
    <x v="93"/>
    <x v="79"/>
    <x v="79"/>
    <x v="157"/>
    <x v="40"/>
    <x v="154"/>
    <x v="0"/>
  </r>
  <r>
    <x v="0"/>
    <x v="14"/>
    <x v="14"/>
    <x v="7"/>
    <x v="7"/>
    <x v="7"/>
    <x v="5"/>
    <x v="93"/>
    <x v="79"/>
    <x v="35"/>
    <x v="182"/>
    <x v="46"/>
    <x v="46"/>
    <x v="0"/>
  </r>
  <r>
    <x v="0"/>
    <x v="14"/>
    <x v="14"/>
    <x v="61"/>
    <x v="61"/>
    <x v="61"/>
    <x v="8"/>
    <x v="97"/>
    <x v="29"/>
    <x v="79"/>
    <x v="157"/>
    <x v="39"/>
    <x v="155"/>
    <x v="0"/>
  </r>
  <r>
    <x v="0"/>
    <x v="14"/>
    <x v="14"/>
    <x v="28"/>
    <x v="28"/>
    <x v="28"/>
    <x v="8"/>
    <x v="97"/>
    <x v="29"/>
    <x v="46"/>
    <x v="16"/>
    <x v="51"/>
    <x v="24"/>
    <x v="0"/>
  </r>
  <r>
    <x v="0"/>
    <x v="14"/>
    <x v="14"/>
    <x v="32"/>
    <x v="32"/>
    <x v="32"/>
    <x v="8"/>
    <x v="97"/>
    <x v="29"/>
    <x v="46"/>
    <x v="16"/>
    <x v="51"/>
    <x v="24"/>
    <x v="0"/>
  </r>
  <r>
    <x v="0"/>
    <x v="14"/>
    <x v="14"/>
    <x v="19"/>
    <x v="19"/>
    <x v="19"/>
    <x v="8"/>
    <x v="97"/>
    <x v="29"/>
    <x v="57"/>
    <x v="184"/>
    <x v="46"/>
    <x v="46"/>
    <x v="0"/>
  </r>
  <r>
    <x v="0"/>
    <x v="14"/>
    <x v="14"/>
    <x v="11"/>
    <x v="11"/>
    <x v="11"/>
    <x v="8"/>
    <x v="97"/>
    <x v="29"/>
    <x v="79"/>
    <x v="157"/>
    <x v="39"/>
    <x v="155"/>
    <x v="0"/>
  </r>
  <r>
    <x v="0"/>
    <x v="14"/>
    <x v="14"/>
    <x v="17"/>
    <x v="17"/>
    <x v="17"/>
    <x v="8"/>
    <x v="97"/>
    <x v="29"/>
    <x v="79"/>
    <x v="157"/>
    <x v="39"/>
    <x v="155"/>
    <x v="0"/>
  </r>
  <r>
    <x v="0"/>
    <x v="14"/>
    <x v="14"/>
    <x v="46"/>
    <x v="46"/>
    <x v="46"/>
    <x v="8"/>
    <x v="97"/>
    <x v="29"/>
    <x v="31"/>
    <x v="185"/>
    <x v="49"/>
    <x v="152"/>
    <x v="0"/>
  </r>
  <r>
    <x v="0"/>
    <x v="14"/>
    <x v="14"/>
    <x v="50"/>
    <x v="50"/>
    <x v="50"/>
    <x v="15"/>
    <x v="98"/>
    <x v="94"/>
    <x v="83"/>
    <x v="186"/>
    <x v="39"/>
    <x v="155"/>
    <x v="0"/>
  </r>
  <r>
    <x v="0"/>
    <x v="14"/>
    <x v="14"/>
    <x v="62"/>
    <x v="62"/>
    <x v="62"/>
    <x v="15"/>
    <x v="98"/>
    <x v="94"/>
    <x v="79"/>
    <x v="157"/>
    <x v="51"/>
    <x v="24"/>
    <x v="0"/>
  </r>
  <r>
    <x v="0"/>
    <x v="14"/>
    <x v="14"/>
    <x v="27"/>
    <x v="27"/>
    <x v="27"/>
    <x v="15"/>
    <x v="98"/>
    <x v="94"/>
    <x v="83"/>
    <x v="186"/>
    <x v="39"/>
    <x v="155"/>
    <x v="0"/>
  </r>
  <r>
    <x v="0"/>
    <x v="14"/>
    <x v="14"/>
    <x v="9"/>
    <x v="9"/>
    <x v="9"/>
    <x v="15"/>
    <x v="98"/>
    <x v="94"/>
    <x v="46"/>
    <x v="16"/>
    <x v="49"/>
    <x v="152"/>
    <x v="0"/>
  </r>
  <r>
    <x v="0"/>
    <x v="14"/>
    <x v="14"/>
    <x v="22"/>
    <x v="22"/>
    <x v="22"/>
    <x v="15"/>
    <x v="98"/>
    <x v="94"/>
    <x v="80"/>
    <x v="133"/>
    <x v="40"/>
    <x v="154"/>
    <x v="0"/>
  </r>
  <r>
    <x v="0"/>
    <x v="14"/>
    <x v="14"/>
    <x v="23"/>
    <x v="23"/>
    <x v="23"/>
    <x v="15"/>
    <x v="98"/>
    <x v="94"/>
    <x v="80"/>
    <x v="133"/>
    <x v="40"/>
    <x v="154"/>
    <x v="0"/>
  </r>
  <r>
    <x v="0"/>
    <x v="14"/>
    <x v="14"/>
    <x v="8"/>
    <x v="8"/>
    <x v="8"/>
    <x v="15"/>
    <x v="98"/>
    <x v="94"/>
    <x v="46"/>
    <x v="16"/>
    <x v="49"/>
    <x v="152"/>
    <x v="0"/>
  </r>
  <r>
    <x v="0"/>
    <x v="14"/>
    <x v="14"/>
    <x v="12"/>
    <x v="12"/>
    <x v="12"/>
    <x v="15"/>
    <x v="98"/>
    <x v="94"/>
    <x v="31"/>
    <x v="185"/>
    <x v="46"/>
    <x v="46"/>
    <x v="0"/>
  </r>
  <r>
    <x v="0"/>
    <x v="14"/>
    <x v="14"/>
    <x v="30"/>
    <x v="30"/>
    <x v="30"/>
    <x v="15"/>
    <x v="98"/>
    <x v="94"/>
    <x v="46"/>
    <x v="16"/>
    <x v="49"/>
    <x v="152"/>
    <x v="0"/>
  </r>
  <r>
    <x v="0"/>
    <x v="15"/>
    <x v="15"/>
    <x v="1"/>
    <x v="1"/>
    <x v="1"/>
    <x v="0"/>
    <x v="53"/>
    <x v="98"/>
    <x v="61"/>
    <x v="187"/>
    <x v="37"/>
    <x v="156"/>
    <x v="0"/>
  </r>
  <r>
    <x v="0"/>
    <x v="15"/>
    <x v="15"/>
    <x v="2"/>
    <x v="2"/>
    <x v="2"/>
    <x v="1"/>
    <x v="89"/>
    <x v="145"/>
    <x v="56"/>
    <x v="188"/>
    <x v="44"/>
    <x v="157"/>
    <x v="0"/>
  </r>
  <r>
    <x v="0"/>
    <x v="15"/>
    <x v="15"/>
    <x v="0"/>
    <x v="0"/>
    <x v="0"/>
    <x v="2"/>
    <x v="88"/>
    <x v="146"/>
    <x v="47"/>
    <x v="189"/>
    <x v="49"/>
    <x v="119"/>
    <x v="0"/>
  </r>
  <r>
    <x v="0"/>
    <x v="15"/>
    <x v="15"/>
    <x v="3"/>
    <x v="3"/>
    <x v="3"/>
    <x v="3"/>
    <x v="90"/>
    <x v="147"/>
    <x v="56"/>
    <x v="188"/>
    <x v="49"/>
    <x v="119"/>
    <x v="0"/>
  </r>
  <r>
    <x v="0"/>
    <x v="15"/>
    <x v="15"/>
    <x v="38"/>
    <x v="38"/>
    <x v="38"/>
    <x v="4"/>
    <x v="91"/>
    <x v="148"/>
    <x v="56"/>
    <x v="188"/>
    <x v="46"/>
    <x v="46"/>
    <x v="0"/>
  </r>
  <r>
    <x v="0"/>
    <x v="15"/>
    <x v="15"/>
    <x v="17"/>
    <x v="17"/>
    <x v="17"/>
    <x v="4"/>
    <x v="91"/>
    <x v="148"/>
    <x v="35"/>
    <x v="190"/>
    <x v="51"/>
    <x v="158"/>
    <x v="0"/>
  </r>
  <r>
    <x v="0"/>
    <x v="15"/>
    <x v="15"/>
    <x v="7"/>
    <x v="7"/>
    <x v="7"/>
    <x v="4"/>
    <x v="91"/>
    <x v="148"/>
    <x v="56"/>
    <x v="188"/>
    <x v="46"/>
    <x v="46"/>
    <x v="0"/>
  </r>
  <r>
    <x v="0"/>
    <x v="15"/>
    <x v="15"/>
    <x v="18"/>
    <x v="18"/>
    <x v="18"/>
    <x v="4"/>
    <x v="91"/>
    <x v="148"/>
    <x v="56"/>
    <x v="188"/>
    <x v="46"/>
    <x v="46"/>
    <x v="0"/>
  </r>
  <r>
    <x v="0"/>
    <x v="15"/>
    <x v="15"/>
    <x v="9"/>
    <x v="9"/>
    <x v="9"/>
    <x v="8"/>
    <x v="92"/>
    <x v="66"/>
    <x v="57"/>
    <x v="191"/>
    <x v="51"/>
    <x v="158"/>
    <x v="0"/>
  </r>
  <r>
    <x v="0"/>
    <x v="15"/>
    <x v="15"/>
    <x v="11"/>
    <x v="11"/>
    <x v="11"/>
    <x v="8"/>
    <x v="92"/>
    <x v="66"/>
    <x v="61"/>
    <x v="187"/>
    <x v="46"/>
    <x v="46"/>
    <x v="0"/>
  </r>
  <r>
    <x v="0"/>
    <x v="15"/>
    <x v="15"/>
    <x v="15"/>
    <x v="15"/>
    <x v="15"/>
    <x v="8"/>
    <x v="92"/>
    <x v="66"/>
    <x v="46"/>
    <x v="2"/>
    <x v="40"/>
    <x v="159"/>
    <x v="0"/>
  </r>
  <r>
    <x v="0"/>
    <x v="15"/>
    <x v="15"/>
    <x v="5"/>
    <x v="5"/>
    <x v="5"/>
    <x v="8"/>
    <x v="92"/>
    <x v="66"/>
    <x v="35"/>
    <x v="190"/>
    <x v="49"/>
    <x v="119"/>
    <x v="0"/>
  </r>
  <r>
    <x v="0"/>
    <x v="15"/>
    <x v="15"/>
    <x v="24"/>
    <x v="24"/>
    <x v="24"/>
    <x v="12"/>
    <x v="93"/>
    <x v="92"/>
    <x v="35"/>
    <x v="190"/>
    <x v="46"/>
    <x v="46"/>
    <x v="0"/>
  </r>
  <r>
    <x v="0"/>
    <x v="15"/>
    <x v="15"/>
    <x v="19"/>
    <x v="19"/>
    <x v="19"/>
    <x v="12"/>
    <x v="93"/>
    <x v="92"/>
    <x v="35"/>
    <x v="190"/>
    <x v="46"/>
    <x v="46"/>
    <x v="0"/>
  </r>
  <r>
    <x v="0"/>
    <x v="15"/>
    <x v="15"/>
    <x v="6"/>
    <x v="6"/>
    <x v="6"/>
    <x v="12"/>
    <x v="93"/>
    <x v="92"/>
    <x v="31"/>
    <x v="192"/>
    <x v="51"/>
    <x v="158"/>
    <x v="0"/>
  </r>
  <r>
    <x v="0"/>
    <x v="15"/>
    <x v="15"/>
    <x v="4"/>
    <x v="4"/>
    <x v="4"/>
    <x v="12"/>
    <x v="93"/>
    <x v="92"/>
    <x v="35"/>
    <x v="190"/>
    <x v="46"/>
    <x v="46"/>
    <x v="0"/>
  </r>
  <r>
    <x v="0"/>
    <x v="15"/>
    <x v="15"/>
    <x v="14"/>
    <x v="14"/>
    <x v="14"/>
    <x v="19"/>
    <x v="97"/>
    <x v="149"/>
    <x v="83"/>
    <x v="193"/>
    <x v="40"/>
    <x v="159"/>
    <x v="0"/>
  </r>
  <r>
    <x v="0"/>
    <x v="15"/>
    <x v="15"/>
    <x v="22"/>
    <x v="22"/>
    <x v="22"/>
    <x v="19"/>
    <x v="97"/>
    <x v="149"/>
    <x v="79"/>
    <x v="194"/>
    <x v="39"/>
    <x v="47"/>
    <x v="0"/>
  </r>
  <r>
    <x v="0"/>
    <x v="15"/>
    <x v="15"/>
    <x v="20"/>
    <x v="20"/>
    <x v="20"/>
    <x v="19"/>
    <x v="97"/>
    <x v="149"/>
    <x v="83"/>
    <x v="193"/>
    <x v="40"/>
    <x v="159"/>
    <x v="0"/>
  </r>
  <r>
    <x v="0"/>
    <x v="15"/>
    <x v="15"/>
    <x v="43"/>
    <x v="43"/>
    <x v="43"/>
    <x v="19"/>
    <x v="97"/>
    <x v="149"/>
    <x v="57"/>
    <x v="191"/>
    <x v="46"/>
    <x v="46"/>
    <x v="0"/>
  </r>
  <r>
    <x v="0"/>
    <x v="16"/>
    <x v="16"/>
    <x v="0"/>
    <x v="0"/>
    <x v="0"/>
    <x v="0"/>
    <x v="67"/>
    <x v="150"/>
    <x v="77"/>
    <x v="195"/>
    <x v="39"/>
    <x v="160"/>
    <x v="0"/>
  </r>
  <r>
    <x v="0"/>
    <x v="16"/>
    <x v="16"/>
    <x v="1"/>
    <x v="1"/>
    <x v="1"/>
    <x v="1"/>
    <x v="47"/>
    <x v="19"/>
    <x v="78"/>
    <x v="196"/>
    <x v="53"/>
    <x v="112"/>
    <x v="0"/>
  </r>
  <r>
    <x v="0"/>
    <x v="16"/>
    <x v="16"/>
    <x v="6"/>
    <x v="6"/>
    <x v="6"/>
    <x v="2"/>
    <x v="53"/>
    <x v="50"/>
    <x v="44"/>
    <x v="154"/>
    <x v="45"/>
    <x v="161"/>
    <x v="0"/>
  </r>
  <r>
    <x v="0"/>
    <x v="16"/>
    <x v="16"/>
    <x v="5"/>
    <x v="5"/>
    <x v="5"/>
    <x v="2"/>
    <x v="53"/>
    <x v="50"/>
    <x v="32"/>
    <x v="86"/>
    <x v="51"/>
    <x v="162"/>
    <x v="0"/>
  </r>
  <r>
    <x v="0"/>
    <x v="16"/>
    <x v="16"/>
    <x v="2"/>
    <x v="2"/>
    <x v="2"/>
    <x v="4"/>
    <x v="83"/>
    <x v="151"/>
    <x v="46"/>
    <x v="98"/>
    <x v="48"/>
    <x v="163"/>
    <x v="0"/>
  </r>
  <r>
    <x v="0"/>
    <x v="16"/>
    <x v="16"/>
    <x v="11"/>
    <x v="11"/>
    <x v="11"/>
    <x v="5"/>
    <x v="84"/>
    <x v="152"/>
    <x v="78"/>
    <x v="196"/>
    <x v="39"/>
    <x v="160"/>
    <x v="0"/>
  </r>
  <r>
    <x v="0"/>
    <x v="16"/>
    <x v="16"/>
    <x v="13"/>
    <x v="13"/>
    <x v="13"/>
    <x v="5"/>
    <x v="84"/>
    <x v="152"/>
    <x v="44"/>
    <x v="154"/>
    <x v="40"/>
    <x v="164"/>
    <x v="0"/>
  </r>
  <r>
    <x v="0"/>
    <x v="16"/>
    <x v="16"/>
    <x v="4"/>
    <x v="4"/>
    <x v="4"/>
    <x v="5"/>
    <x v="84"/>
    <x v="152"/>
    <x v="45"/>
    <x v="197"/>
    <x v="49"/>
    <x v="15"/>
    <x v="0"/>
  </r>
  <r>
    <x v="0"/>
    <x v="16"/>
    <x v="16"/>
    <x v="8"/>
    <x v="8"/>
    <x v="8"/>
    <x v="8"/>
    <x v="85"/>
    <x v="52"/>
    <x v="47"/>
    <x v="93"/>
    <x v="40"/>
    <x v="164"/>
    <x v="0"/>
  </r>
  <r>
    <x v="0"/>
    <x v="16"/>
    <x v="16"/>
    <x v="3"/>
    <x v="3"/>
    <x v="3"/>
    <x v="8"/>
    <x v="85"/>
    <x v="52"/>
    <x v="62"/>
    <x v="198"/>
    <x v="49"/>
    <x v="15"/>
    <x v="0"/>
  </r>
  <r>
    <x v="0"/>
    <x v="16"/>
    <x v="16"/>
    <x v="7"/>
    <x v="7"/>
    <x v="7"/>
    <x v="10"/>
    <x v="86"/>
    <x v="54"/>
    <x v="78"/>
    <x v="196"/>
    <x v="49"/>
    <x v="15"/>
    <x v="0"/>
  </r>
  <r>
    <x v="0"/>
    <x v="16"/>
    <x v="16"/>
    <x v="26"/>
    <x v="26"/>
    <x v="26"/>
    <x v="11"/>
    <x v="90"/>
    <x v="56"/>
    <x v="61"/>
    <x v="199"/>
    <x v="51"/>
    <x v="162"/>
    <x v="0"/>
  </r>
  <r>
    <x v="0"/>
    <x v="16"/>
    <x v="16"/>
    <x v="17"/>
    <x v="17"/>
    <x v="17"/>
    <x v="11"/>
    <x v="90"/>
    <x v="56"/>
    <x v="57"/>
    <x v="200"/>
    <x v="40"/>
    <x v="164"/>
    <x v="0"/>
  </r>
  <r>
    <x v="0"/>
    <x v="16"/>
    <x v="16"/>
    <x v="63"/>
    <x v="63"/>
    <x v="63"/>
    <x v="11"/>
    <x v="90"/>
    <x v="56"/>
    <x v="47"/>
    <x v="93"/>
    <x v="46"/>
    <x v="46"/>
    <x v="0"/>
  </r>
  <r>
    <x v="0"/>
    <x v="16"/>
    <x v="16"/>
    <x v="62"/>
    <x v="62"/>
    <x v="62"/>
    <x v="14"/>
    <x v="91"/>
    <x v="84"/>
    <x v="83"/>
    <x v="201"/>
    <x v="45"/>
    <x v="161"/>
    <x v="0"/>
  </r>
  <r>
    <x v="0"/>
    <x v="16"/>
    <x v="16"/>
    <x v="19"/>
    <x v="19"/>
    <x v="19"/>
    <x v="14"/>
    <x v="91"/>
    <x v="84"/>
    <x v="56"/>
    <x v="202"/>
    <x v="46"/>
    <x v="46"/>
    <x v="0"/>
  </r>
  <r>
    <x v="0"/>
    <x v="16"/>
    <x v="16"/>
    <x v="22"/>
    <x v="22"/>
    <x v="22"/>
    <x v="14"/>
    <x v="91"/>
    <x v="84"/>
    <x v="46"/>
    <x v="98"/>
    <x v="43"/>
    <x v="165"/>
    <x v="0"/>
  </r>
  <r>
    <x v="0"/>
    <x v="16"/>
    <x v="16"/>
    <x v="14"/>
    <x v="14"/>
    <x v="14"/>
    <x v="16"/>
    <x v="92"/>
    <x v="15"/>
    <x v="83"/>
    <x v="201"/>
    <x v="54"/>
    <x v="166"/>
    <x v="0"/>
  </r>
  <r>
    <x v="0"/>
    <x v="16"/>
    <x v="16"/>
    <x v="12"/>
    <x v="12"/>
    <x v="12"/>
    <x v="16"/>
    <x v="92"/>
    <x v="15"/>
    <x v="35"/>
    <x v="100"/>
    <x v="49"/>
    <x v="15"/>
    <x v="0"/>
  </r>
  <r>
    <x v="0"/>
    <x v="16"/>
    <x v="16"/>
    <x v="33"/>
    <x v="33"/>
    <x v="33"/>
    <x v="18"/>
    <x v="93"/>
    <x v="153"/>
    <x v="46"/>
    <x v="98"/>
    <x v="39"/>
    <x v="160"/>
    <x v="0"/>
  </r>
  <r>
    <x v="0"/>
    <x v="16"/>
    <x v="16"/>
    <x v="64"/>
    <x v="64"/>
    <x v="64"/>
    <x v="18"/>
    <x v="93"/>
    <x v="153"/>
    <x v="31"/>
    <x v="203"/>
    <x v="51"/>
    <x v="162"/>
    <x v="0"/>
  </r>
  <r>
    <x v="0"/>
    <x v="16"/>
    <x v="16"/>
    <x v="9"/>
    <x v="9"/>
    <x v="9"/>
    <x v="18"/>
    <x v="93"/>
    <x v="153"/>
    <x v="31"/>
    <x v="203"/>
    <x v="51"/>
    <x v="162"/>
    <x v="0"/>
  </r>
  <r>
    <x v="0"/>
    <x v="16"/>
    <x v="16"/>
    <x v="65"/>
    <x v="65"/>
    <x v="65"/>
    <x v="18"/>
    <x v="93"/>
    <x v="153"/>
    <x v="57"/>
    <x v="200"/>
    <x v="49"/>
    <x v="15"/>
    <x v="0"/>
  </r>
  <r>
    <x v="0"/>
    <x v="16"/>
    <x v="16"/>
    <x v="10"/>
    <x v="10"/>
    <x v="10"/>
    <x v="18"/>
    <x v="93"/>
    <x v="153"/>
    <x v="80"/>
    <x v="133"/>
    <x v="54"/>
    <x v="166"/>
    <x v="0"/>
  </r>
  <r>
    <x v="0"/>
    <x v="16"/>
    <x v="16"/>
    <x v="20"/>
    <x v="20"/>
    <x v="20"/>
    <x v="18"/>
    <x v="93"/>
    <x v="153"/>
    <x v="80"/>
    <x v="133"/>
    <x v="54"/>
    <x v="166"/>
    <x v="0"/>
  </r>
  <r>
    <x v="0"/>
    <x v="17"/>
    <x v="17"/>
    <x v="1"/>
    <x v="1"/>
    <x v="1"/>
    <x v="0"/>
    <x v="91"/>
    <x v="154"/>
    <x v="61"/>
    <x v="204"/>
    <x v="49"/>
    <x v="167"/>
    <x v="0"/>
  </r>
  <r>
    <x v="0"/>
    <x v="17"/>
    <x v="17"/>
    <x v="0"/>
    <x v="0"/>
    <x v="0"/>
    <x v="1"/>
    <x v="98"/>
    <x v="155"/>
    <x v="46"/>
    <x v="205"/>
    <x v="49"/>
    <x v="167"/>
    <x v="0"/>
  </r>
  <r>
    <x v="0"/>
    <x v="17"/>
    <x v="17"/>
    <x v="3"/>
    <x v="3"/>
    <x v="3"/>
    <x v="1"/>
    <x v="98"/>
    <x v="155"/>
    <x v="31"/>
    <x v="206"/>
    <x v="46"/>
    <x v="46"/>
    <x v="0"/>
  </r>
  <r>
    <x v="0"/>
    <x v="17"/>
    <x v="17"/>
    <x v="16"/>
    <x v="16"/>
    <x v="16"/>
    <x v="1"/>
    <x v="98"/>
    <x v="155"/>
    <x v="46"/>
    <x v="205"/>
    <x v="49"/>
    <x v="167"/>
    <x v="0"/>
  </r>
  <r>
    <x v="0"/>
    <x v="17"/>
    <x v="17"/>
    <x v="27"/>
    <x v="27"/>
    <x v="27"/>
    <x v="4"/>
    <x v="99"/>
    <x v="51"/>
    <x v="79"/>
    <x v="207"/>
    <x v="49"/>
    <x v="167"/>
    <x v="0"/>
  </r>
  <r>
    <x v="0"/>
    <x v="17"/>
    <x v="17"/>
    <x v="61"/>
    <x v="61"/>
    <x v="61"/>
    <x v="5"/>
    <x v="100"/>
    <x v="79"/>
    <x v="83"/>
    <x v="208"/>
    <x v="49"/>
    <x v="167"/>
    <x v="0"/>
  </r>
  <r>
    <x v="0"/>
    <x v="17"/>
    <x v="17"/>
    <x v="25"/>
    <x v="25"/>
    <x v="25"/>
    <x v="5"/>
    <x v="100"/>
    <x v="79"/>
    <x v="79"/>
    <x v="207"/>
    <x v="46"/>
    <x v="46"/>
    <x v="0"/>
  </r>
  <r>
    <x v="0"/>
    <x v="17"/>
    <x v="17"/>
    <x v="64"/>
    <x v="64"/>
    <x v="64"/>
    <x v="5"/>
    <x v="100"/>
    <x v="79"/>
    <x v="80"/>
    <x v="133"/>
    <x v="51"/>
    <x v="88"/>
    <x v="0"/>
  </r>
  <r>
    <x v="0"/>
    <x v="17"/>
    <x v="17"/>
    <x v="32"/>
    <x v="32"/>
    <x v="32"/>
    <x v="5"/>
    <x v="100"/>
    <x v="79"/>
    <x v="79"/>
    <x v="207"/>
    <x v="46"/>
    <x v="46"/>
    <x v="0"/>
  </r>
  <r>
    <x v="0"/>
    <x v="17"/>
    <x v="17"/>
    <x v="11"/>
    <x v="11"/>
    <x v="11"/>
    <x v="5"/>
    <x v="100"/>
    <x v="79"/>
    <x v="79"/>
    <x v="207"/>
    <x v="46"/>
    <x v="46"/>
    <x v="0"/>
  </r>
  <r>
    <x v="0"/>
    <x v="17"/>
    <x v="17"/>
    <x v="13"/>
    <x v="13"/>
    <x v="13"/>
    <x v="5"/>
    <x v="100"/>
    <x v="79"/>
    <x v="79"/>
    <x v="207"/>
    <x v="46"/>
    <x v="46"/>
    <x v="0"/>
  </r>
  <r>
    <x v="0"/>
    <x v="17"/>
    <x v="17"/>
    <x v="66"/>
    <x v="66"/>
    <x v="66"/>
    <x v="5"/>
    <x v="100"/>
    <x v="79"/>
    <x v="83"/>
    <x v="208"/>
    <x v="49"/>
    <x v="167"/>
    <x v="0"/>
  </r>
  <r>
    <x v="0"/>
    <x v="17"/>
    <x v="17"/>
    <x v="4"/>
    <x v="4"/>
    <x v="4"/>
    <x v="5"/>
    <x v="100"/>
    <x v="79"/>
    <x v="79"/>
    <x v="207"/>
    <x v="46"/>
    <x v="46"/>
    <x v="0"/>
  </r>
  <r>
    <x v="0"/>
    <x v="17"/>
    <x v="17"/>
    <x v="67"/>
    <x v="67"/>
    <x v="67"/>
    <x v="5"/>
    <x v="100"/>
    <x v="79"/>
    <x v="79"/>
    <x v="207"/>
    <x v="46"/>
    <x v="46"/>
    <x v="0"/>
  </r>
  <r>
    <x v="0"/>
    <x v="17"/>
    <x v="17"/>
    <x v="68"/>
    <x v="68"/>
    <x v="68"/>
    <x v="5"/>
    <x v="100"/>
    <x v="79"/>
    <x v="80"/>
    <x v="133"/>
    <x v="51"/>
    <x v="88"/>
    <x v="0"/>
  </r>
  <r>
    <x v="0"/>
    <x v="17"/>
    <x v="17"/>
    <x v="69"/>
    <x v="69"/>
    <x v="69"/>
    <x v="5"/>
    <x v="100"/>
    <x v="79"/>
    <x v="80"/>
    <x v="133"/>
    <x v="49"/>
    <x v="167"/>
    <x v="0"/>
  </r>
  <r>
    <x v="0"/>
    <x v="17"/>
    <x v="17"/>
    <x v="59"/>
    <x v="59"/>
    <x v="59"/>
    <x v="5"/>
    <x v="100"/>
    <x v="79"/>
    <x v="80"/>
    <x v="133"/>
    <x v="46"/>
    <x v="46"/>
    <x v="0"/>
  </r>
  <r>
    <x v="0"/>
    <x v="17"/>
    <x v="17"/>
    <x v="2"/>
    <x v="2"/>
    <x v="2"/>
    <x v="16"/>
    <x v="101"/>
    <x v="156"/>
    <x v="80"/>
    <x v="133"/>
    <x v="49"/>
    <x v="167"/>
    <x v="0"/>
  </r>
  <r>
    <x v="0"/>
    <x v="17"/>
    <x v="17"/>
    <x v="14"/>
    <x v="14"/>
    <x v="14"/>
    <x v="16"/>
    <x v="101"/>
    <x v="156"/>
    <x v="80"/>
    <x v="133"/>
    <x v="49"/>
    <x v="167"/>
    <x v="0"/>
  </r>
  <r>
    <x v="0"/>
    <x v="17"/>
    <x v="17"/>
    <x v="49"/>
    <x v="49"/>
    <x v="49"/>
    <x v="16"/>
    <x v="101"/>
    <x v="156"/>
    <x v="83"/>
    <x v="208"/>
    <x v="46"/>
    <x v="46"/>
    <x v="0"/>
  </r>
  <r>
    <x v="0"/>
    <x v="17"/>
    <x v="17"/>
    <x v="28"/>
    <x v="28"/>
    <x v="28"/>
    <x v="16"/>
    <x v="101"/>
    <x v="156"/>
    <x v="80"/>
    <x v="133"/>
    <x v="49"/>
    <x v="167"/>
    <x v="0"/>
  </r>
  <r>
    <x v="0"/>
    <x v="17"/>
    <x v="17"/>
    <x v="36"/>
    <x v="36"/>
    <x v="36"/>
    <x v="16"/>
    <x v="101"/>
    <x v="156"/>
    <x v="83"/>
    <x v="208"/>
    <x v="46"/>
    <x v="46"/>
    <x v="0"/>
  </r>
  <r>
    <x v="0"/>
    <x v="17"/>
    <x v="17"/>
    <x v="70"/>
    <x v="70"/>
    <x v="70"/>
    <x v="16"/>
    <x v="101"/>
    <x v="156"/>
    <x v="83"/>
    <x v="208"/>
    <x v="46"/>
    <x v="46"/>
    <x v="0"/>
  </r>
  <r>
    <x v="0"/>
    <x v="17"/>
    <x v="17"/>
    <x v="24"/>
    <x v="24"/>
    <x v="24"/>
    <x v="16"/>
    <x v="101"/>
    <x v="156"/>
    <x v="83"/>
    <x v="208"/>
    <x v="46"/>
    <x v="46"/>
    <x v="0"/>
  </r>
  <r>
    <x v="0"/>
    <x v="17"/>
    <x v="17"/>
    <x v="71"/>
    <x v="71"/>
    <x v="71"/>
    <x v="16"/>
    <x v="101"/>
    <x v="156"/>
    <x v="80"/>
    <x v="133"/>
    <x v="49"/>
    <x v="167"/>
    <x v="0"/>
  </r>
  <r>
    <x v="0"/>
    <x v="17"/>
    <x v="17"/>
    <x v="72"/>
    <x v="72"/>
    <x v="72"/>
    <x v="16"/>
    <x v="101"/>
    <x v="156"/>
    <x v="80"/>
    <x v="133"/>
    <x v="49"/>
    <x v="167"/>
    <x v="0"/>
  </r>
  <r>
    <x v="0"/>
    <x v="17"/>
    <x v="17"/>
    <x v="73"/>
    <x v="73"/>
    <x v="73"/>
    <x v="16"/>
    <x v="101"/>
    <x v="156"/>
    <x v="80"/>
    <x v="133"/>
    <x v="49"/>
    <x v="167"/>
    <x v="0"/>
  </r>
  <r>
    <x v="0"/>
    <x v="17"/>
    <x v="17"/>
    <x v="74"/>
    <x v="74"/>
    <x v="74"/>
    <x v="16"/>
    <x v="101"/>
    <x v="156"/>
    <x v="80"/>
    <x v="133"/>
    <x v="49"/>
    <x v="167"/>
    <x v="0"/>
  </r>
  <r>
    <x v="0"/>
    <x v="17"/>
    <x v="17"/>
    <x v="38"/>
    <x v="38"/>
    <x v="38"/>
    <x v="16"/>
    <x v="101"/>
    <x v="156"/>
    <x v="83"/>
    <x v="208"/>
    <x v="46"/>
    <x v="46"/>
    <x v="0"/>
  </r>
  <r>
    <x v="0"/>
    <x v="17"/>
    <x v="17"/>
    <x v="75"/>
    <x v="75"/>
    <x v="75"/>
    <x v="16"/>
    <x v="101"/>
    <x v="156"/>
    <x v="83"/>
    <x v="208"/>
    <x v="46"/>
    <x v="46"/>
    <x v="0"/>
  </r>
  <r>
    <x v="0"/>
    <x v="17"/>
    <x v="17"/>
    <x v="57"/>
    <x v="57"/>
    <x v="57"/>
    <x v="16"/>
    <x v="101"/>
    <x v="156"/>
    <x v="83"/>
    <x v="208"/>
    <x v="46"/>
    <x v="46"/>
    <x v="0"/>
  </r>
  <r>
    <x v="0"/>
    <x v="17"/>
    <x v="17"/>
    <x v="76"/>
    <x v="76"/>
    <x v="76"/>
    <x v="16"/>
    <x v="101"/>
    <x v="156"/>
    <x v="83"/>
    <x v="208"/>
    <x v="46"/>
    <x v="46"/>
    <x v="0"/>
  </r>
  <r>
    <x v="0"/>
    <x v="17"/>
    <x v="17"/>
    <x v="77"/>
    <x v="77"/>
    <x v="77"/>
    <x v="16"/>
    <x v="101"/>
    <x v="156"/>
    <x v="83"/>
    <x v="208"/>
    <x v="46"/>
    <x v="46"/>
    <x v="0"/>
  </r>
  <r>
    <x v="0"/>
    <x v="17"/>
    <x v="17"/>
    <x v="78"/>
    <x v="78"/>
    <x v="78"/>
    <x v="16"/>
    <x v="101"/>
    <x v="156"/>
    <x v="83"/>
    <x v="208"/>
    <x v="46"/>
    <x v="46"/>
    <x v="0"/>
  </r>
  <r>
    <x v="0"/>
    <x v="17"/>
    <x v="17"/>
    <x v="79"/>
    <x v="79"/>
    <x v="79"/>
    <x v="16"/>
    <x v="101"/>
    <x v="156"/>
    <x v="80"/>
    <x v="133"/>
    <x v="46"/>
    <x v="46"/>
    <x v="0"/>
  </r>
  <r>
    <x v="0"/>
    <x v="17"/>
    <x v="17"/>
    <x v="80"/>
    <x v="80"/>
    <x v="80"/>
    <x v="16"/>
    <x v="101"/>
    <x v="156"/>
    <x v="80"/>
    <x v="133"/>
    <x v="49"/>
    <x v="167"/>
    <x v="0"/>
  </r>
  <r>
    <x v="0"/>
    <x v="17"/>
    <x v="17"/>
    <x v="81"/>
    <x v="79"/>
    <x v="81"/>
    <x v="16"/>
    <x v="101"/>
    <x v="156"/>
    <x v="80"/>
    <x v="133"/>
    <x v="49"/>
    <x v="167"/>
    <x v="0"/>
  </r>
  <r>
    <x v="0"/>
    <x v="17"/>
    <x v="17"/>
    <x v="82"/>
    <x v="81"/>
    <x v="82"/>
    <x v="16"/>
    <x v="101"/>
    <x v="156"/>
    <x v="83"/>
    <x v="208"/>
    <x v="46"/>
    <x v="46"/>
    <x v="0"/>
  </r>
  <r>
    <x v="0"/>
    <x v="17"/>
    <x v="17"/>
    <x v="83"/>
    <x v="82"/>
    <x v="83"/>
    <x v="16"/>
    <x v="101"/>
    <x v="156"/>
    <x v="83"/>
    <x v="208"/>
    <x v="46"/>
    <x v="46"/>
    <x v="0"/>
  </r>
  <r>
    <x v="0"/>
    <x v="17"/>
    <x v="17"/>
    <x v="19"/>
    <x v="19"/>
    <x v="19"/>
    <x v="16"/>
    <x v="101"/>
    <x v="156"/>
    <x v="83"/>
    <x v="208"/>
    <x v="46"/>
    <x v="46"/>
    <x v="0"/>
  </r>
  <r>
    <x v="0"/>
    <x v="17"/>
    <x v="17"/>
    <x v="9"/>
    <x v="9"/>
    <x v="9"/>
    <x v="16"/>
    <x v="101"/>
    <x v="156"/>
    <x v="83"/>
    <x v="208"/>
    <x v="46"/>
    <x v="46"/>
    <x v="0"/>
  </r>
  <r>
    <x v="0"/>
    <x v="17"/>
    <x v="17"/>
    <x v="84"/>
    <x v="83"/>
    <x v="84"/>
    <x v="16"/>
    <x v="101"/>
    <x v="156"/>
    <x v="83"/>
    <x v="208"/>
    <x v="46"/>
    <x v="46"/>
    <x v="0"/>
  </r>
  <r>
    <x v="0"/>
    <x v="17"/>
    <x v="17"/>
    <x v="58"/>
    <x v="58"/>
    <x v="58"/>
    <x v="16"/>
    <x v="101"/>
    <x v="156"/>
    <x v="83"/>
    <x v="208"/>
    <x v="46"/>
    <x v="46"/>
    <x v="0"/>
  </r>
  <r>
    <x v="0"/>
    <x v="17"/>
    <x v="17"/>
    <x v="37"/>
    <x v="37"/>
    <x v="37"/>
    <x v="16"/>
    <x v="101"/>
    <x v="156"/>
    <x v="83"/>
    <x v="208"/>
    <x v="46"/>
    <x v="46"/>
    <x v="0"/>
  </r>
  <r>
    <x v="0"/>
    <x v="17"/>
    <x v="17"/>
    <x v="65"/>
    <x v="65"/>
    <x v="65"/>
    <x v="16"/>
    <x v="101"/>
    <x v="156"/>
    <x v="83"/>
    <x v="208"/>
    <x v="46"/>
    <x v="46"/>
    <x v="0"/>
  </r>
  <r>
    <x v="0"/>
    <x v="17"/>
    <x v="17"/>
    <x v="6"/>
    <x v="6"/>
    <x v="6"/>
    <x v="16"/>
    <x v="101"/>
    <x v="156"/>
    <x v="83"/>
    <x v="208"/>
    <x v="46"/>
    <x v="46"/>
    <x v="0"/>
  </r>
  <r>
    <x v="0"/>
    <x v="17"/>
    <x v="17"/>
    <x v="44"/>
    <x v="44"/>
    <x v="44"/>
    <x v="16"/>
    <x v="101"/>
    <x v="156"/>
    <x v="83"/>
    <x v="208"/>
    <x v="46"/>
    <x v="46"/>
    <x v="0"/>
  </r>
  <r>
    <x v="0"/>
    <x v="17"/>
    <x v="17"/>
    <x v="85"/>
    <x v="84"/>
    <x v="85"/>
    <x v="16"/>
    <x v="101"/>
    <x v="156"/>
    <x v="80"/>
    <x v="133"/>
    <x v="49"/>
    <x v="167"/>
    <x v="0"/>
  </r>
  <r>
    <x v="0"/>
    <x v="17"/>
    <x v="17"/>
    <x v="10"/>
    <x v="10"/>
    <x v="10"/>
    <x v="16"/>
    <x v="101"/>
    <x v="156"/>
    <x v="80"/>
    <x v="133"/>
    <x v="49"/>
    <x v="167"/>
    <x v="0"/>
  </r>
  <r>
    <x v="0"/>
    <x v="17"/>
    <x v="17"/>
    <x v="15"/>
    <x v="15"/>
    <x v="15"/>
    <x v="16"/>
    <x v="101"/>
    <x v="156"/>
    <x v="80"/>
    <x v="133"/>
    <x v="49"/>
    <x v="167"/>
    <x v="0"/>
  </r>
  <r>
    <x v="0"/>
    <x v="17"/>
    <x v="17"/>
    <x v="86"/>
    <x v="85"/>
    <x v="86"/>
    <x v="16"/>
    <x v="101"/>
    <x v="156"/>
    <x v="80"/>
    <x v="133"/>
    <x v="49"/>
    <x v="167"/>
    <x v="0"/>
  </r>
  <r>
    <x v="0"/>
    <x v="17"/>
    <x v="17"/>
    <x v="43"/>
    <x v="43"/>
    <x v="43"/>
    <x v="16"/>
    <x v="101"/>
    <x v="156"/>
    <x v="83"/>
    <x v="208"/>
    <x v="46"/>
    <x v="46"/>
    <x v="0"/>
  </r>
  <r>
    <x v="0"/>
    <x v="17"/>
    <x v="17"/>
    <x v="87"/>
    <x v="86"/>
    <x v="87"/>
    <x v="16"/>
    <x v="101"/>
    <x v="156"/>
    <x v="83"/>
    <x v="208"/>
    <x v="46"/>
    <x v="46"/>
    <x v="0"/>
  </r>
  <r>
    <x v="0"/>
    <x v="17"/>
    <x v="17"/>
    <x v="48"/>
    <x v="48"/>
    <x v="48"/>
    <x v="16"/>
    <x v="101"/>
    <x v="156"/>
    <x v="83"/>
    <x v="208"/>
    <x v="46"/>
    <x v="46"/>
    <x v="0"/>
  </r>
  <r>
    <x v="0"/>
    <x v="17"/>
    <x v="17"/>
    <x v="53"/>
    <x v="53"/>
    <x v="53"/>
    <x v="16"/>
    <x v="101"/>
    <x v="156"/>
    <x v="80"/>
    <x v="133"/>
    <x v="46"/>
    <x v="46"/>
    <x v="0"/>
  </r>
  <r>
    <x v="0"/>
    <x v="17"/>
    <x v="17"/>
    <x v="88"/>
    <x v="87"/>
    <x v="88"/>
    <x v="16"/>
    <x v="101"/>
    <x v="156"/>
    <x v="80"/>
    <x v="133"/>
    <x v="46"/>
    <x v="46"/>
    <x v="0"/>
  </r>
  <r>
    <x v="0"/>
    <x v="17"/>
    <x v="17"/>
    <x v="89"/>
    <x v="88"/>
    <x v="89"/>
    <x v="16"/>
    <x v="101"/>
    <x v="156"/>
    <x v="80"/>
    <x v="133"/>
    <x v="49"/>
    <x v="167"/>
    <x v="0"/>
  </r>
  <r>
    <x v="0"/>
    <x v="17"/>
    <x v="17"/>
    <x v="90"/>
    <x v="89"/>
    <x v="90"/>
    <x v="16"/>
    <x v="101"/>
    <x v="156"/>
    <x v="80"/>
    <x v="133"/>
    <x v="49"/>
    <x v="167"/>
    <x v="0"/>
  </r>
  <r>
    <x v="0"/>
    <x v="17"/>
    <x v="17"/>
    <x v="91"/>
    <x v="90"/>
    <x v="91"/>
    <x v="16"/>
    <x v="101"/>
    <x v="156"/>
    <x v="80"/>
    <x v="133"/>
    <x v="49"/>
    <x v="167"/>
    <x v="0"/>
  </r>
  <r>
    <x v="0"/>
    <x v="17"/>
    <x v="17"/>
    <x v="92"/>
    <x v="91"/>
    <x v="92"/>
    <x v="16"/>
    <x v="101"/>
    <x v="156"/>
    <x v="80"/>
    <x v="133"/>
    <x v="49"/>
    <x v="167"/>
    <x v="0"/>
  </r>
  <r>
    <x v="0"/>
    <x v="18"/>
    <x v="18"/>
    <x v="2"/>
    <x v="2"/>
    <x v="2"/>
    <x v="0"/>
    <x v="92"/>
    <x v="157"/>
    <x v="31"/>
    <x v="209"/>
    <x v="39"/>
    <x v="168"/>
    <x v="0"/>
  </r>
  <r>
    <x v="0"/>
    <x v="18"/>
    <x v="18"/>
    <x v="93"/>
    <x v="92"/>
    <x v="93"/>
    <x v="0"/>
    <x v="92"/>
    <x v="157"/>
    <x v="35"/>
    <x v="210"/>
    <x v="49"/>
    <x v="169"/>
    <x v="0"/>
  </r>
  <r>
    <x v="0"/>
    <x v="18"/>
    <x v="18"/>
    <x v="0"/>
    <x v="0"/>
    <x v="0"/>
    <x v="0"/>
    <x v="92"/>
    <x v="157"/>
    <x v="35"/>
    <x v="210"/>
    <x v="49"/>
    <x v="169"/>
    <x v="0"/>
  </r>
  <r>
    <x v="0"/>
    <x v="18"/>
    <x v="18"/>
    <x v="4"/>
    <x v="4"/>
    <x v="4"/>
    <x v="3"/>
    <x v="93"/>
    <x v="158"/>
    <x v="35"/>
    <x v="210"/>
    <x v="46"/>
    <x v="46"/>
    <x v="0"/>
  </r>
  <r>
    <x v="0"/>
    <x v="18"/>
    <x v="18"/>
    <x v="5"/>
    <x v="5"/>
    <x v="5"/>
    <x v="4"/>
    <x v="97"/>
    <x v="159"/>
    <x v="79"/>
    <x v="99"/>
    <x v="39"/>
    <x v="168"/>
    <x v="0"/>
  </r>
  <r>
    <x v="0"/>
    <x v="18"/>
    <x v="18"/>
    <x v="14"/>
    <x v="14"/>
    <x v="14"/>
    <x v="5"/>
    <x v="98"/>
    <x v="123"/>
    <x v="46"/>
    <x v="1"/>
    <x v="49"/>
    <x v="169"/>
    <x v="0"/>
  </r>
  <r>
    <x v="0"/>
    <x v="18"/>
    <x v="18"/>
    <x v="85"/>
    <x v="84"/>
    <x v="85"/>
    <x v="5"/>
    <x v="98"/>
    <x v="123"/>
    <x v="83"/>
    <x v="211"/>
    <x v="39"/>
    <x v="168"/>
    <x v="0"/>
  </r>
  <r>
    <x v="0"/>
    <x v="18"/>
    <x v="18"/>
    <x v="12"/>
    <x v="12"/>
    <x v="12"/>
    <x v="5"/>
    <x v="98"/>
    <x v="123"/>
    <x v="31"/>
    <x v="209"/>
    <x v="46"/>
    <x v="46"/>
    <x v="0"/>
  </r>
  <r>
    <x v="0"/>
    <x v="18"/>
    <x v="18"/>
    <x v="7"/>
    <x v="7"/>
    <x v="7"/>
    <x v="5"/>
    <x v="98"/>
    <x v="123"/>
    <x v="46"/>
    <x v="1"/>
    <x v="49"/>
    <x v="169"/>
    <x v="0"/>
  </r>
  <r>
    <x v="0"/>
    <x v="18"/>
    <x v="18"/>
    <x v="16"/>
    <x v="16"/>
    <x v="16"/>
    <x v="5"/>
    <x v="98"/>
    <x v="123"/>
    <x v="31"/>
    <x v="209"/>
    <x v="46"/>
    <x v="46"/>
    <x v="0"/>
  </r>
  <r>
    <x v="0"/>
    <x v="18"/>
    <x v="18"/>
    <x v="62"/>
    <x v="62"/>
    <x v="62"/>
    <x v="10"/>
    <x v="99"/>
    <x v="160"/>
    <x v="83"/>
    <x v="211"/>
    <x v="51"/>
    <x v="170"/>
    <x v="0"/>
  </r>
  <r>
    <x v="0"/>
    <x v="18"/>
    <x v="18"/>
    <x v="49"/>
    <x v="49"/>
    <x v="49"/>
    <x v="10"/>
    <x v="99"/>
    <x v="160"/>
    <x v="79"/>
    <x v="99"/>
    <x v="49"/>
    <x v="169"/>
    <x v="0"/>
  </r>
  <r>
    <x v="0"/>
    <x v="18"/>
    <x v="18"/>
    <x v="25"/>
    <x v="25"/>
    <x v="25"/>
    <x v="10"/>
    <x v="99"/>
    <x v="160"/>
    <x v="46"/>
    <x v="1"/>
    <x v="46"/>
    <x v="46"/>
    <x v="0"/>
  </r>
  <r>
    <x v="0"/>
    <x v="18"/>
    <x v="18"/>
    <x v="94"/>
    <x v="93"/>
    <x v="94"/>
    <x v="10"/>
    <x v="99"/>
    <x v="160"/>
    <x v="79"/>
    <x v="99"/>
    <x v="49"/>
    <x v="169"/>
    <x v="0"/>
  </r>
  <r>
    <x v="0"/>
    <x v="18"/>
    <x v="18"/>
    <x v="21"/>
    <x v="21"/>
    <x v="21"/>
    <x v="10"/>
    <x v="99"/>
    <x v="160"/>
    <x v="46"/>
    <x v="1"/>
    <x v="46"/>
    <x v="46"/>
    <x v="0"/>
  </r>
  <r>
    <x v="0"/>
    <x v="18"/>
    <x v="18"/>
    <x v="9"/>
    <x v="9"/>
    <x v="9"/>
    <x v="10"/>
    <x v="99"/>
    <x v="160"/>
    <x v="46"/>
    <x v="1"/>
    <x v="46"/>
    <x v="46"/>
    <x v="0"/>
  </r>
  <r>
    <x v="0"/>
    <x v="18"/>
    <x v="18"/>
    <x v="37"/>
    <x v="37"/>
    <x v="37"/>
    <x v="10"/>
    <x v="99"/>
    <x v="160"/>
    <x v="46"/>
    <x v="1"/>
    <x v="46"/>
    <x v="46"/>
    <x v="0"/>
  </r>
  <r>
    <x v="0"/>
    <x v="18"/>
    <x v="18"/>
    <x v="18"/>
    <x v="18"/>
    <x v="18"/>
    <x v="10"/>
    <x v="99"/>
    <x v="160"/>
    <x v="79"/>
    <x v="99"/>
    <x v="49"/>
    <x v="169"/>
    <x v="0"/>
  </r>
  <r>
    <x v="0"/>
    <x v="18"/>
    <x v="18"/>
    <x v="3"/>
    <x v="3"/>
    <x v="3"/>
    <x v="10"/>
    <x v="99"/>
    <x v="160"/>
    <x v="79"/>
    <x v="99"/>
    <x v="49"/>
    <x v="169"/>
    <x v="0"/>
  </r>
  <r>
    <x v="0"/>
    <x v="18"/>
    <x v="18"/>
    <x v="95"/>
    <x v="94"/>
    <x v="95"/>
    <x v="10"/>
    <x v="99"/>
    <x v="160"/>
    <x v="80"/>
    <x v="133"/>
    <x v="46"/>
    <x v="46"/>
    <x v="0"/>
  </r>
  <r>
    <x v="0"/>
    <x v="19"/>
    <x v="19"/>
    <x v="96"/>
    <x v="95"/>
    <x v="96"/>
    <x v="0"/>
    <x v="84"/>
    <x v="161"/>
    <x v="44"/>
    <x v="212"/>
    <x v="40"/>
    <x v="171"/>
    <x v="0"/>
  </r>
  <r>
    <x v="0"/>
    <x v="19"/>
    <x v="19"/>
    <x v="1"/>
    <x v="1"/>
    <x v="1"/>
    <x v="1"/>
    <x v="87"/>
    <x v="162"/>
    <x v="47"/>
    <x v="213"/>
    <x v="51"/>
    <x v="172"/>
    <x v="0"/>
  </r>
  <r>
    <x v="0"/>
    <x v="19"/>
    <x v="19"/>
    <x v="97"/>
    <x v="96"/>
    <x v="97"/>
    <x v="2"/>
    <x v="97"/>
    <x v="163"/>
    <x v="46"/>
    <x v="214"/>
    <x v="51"/>
    <x v="172"/>
    <x v="0"/>
  </r>
  <r>
    <x v="0"/>
    <x v="19"/>
    <x v="19"/>
    <x v="0"/>
    <x v="0"/>
    <x v="0"/>
    <x v="2"/>
    <x v="97"/>
    <x v="163"/>
    <x v="31"/>
    <x v="27"/>
    <x v="49"/>
    <x v="173"/>
    <x v="0"/>
  </r>
  <r>
    <x v="0"/>
    <x v="19"/>
    <x v="19"/>
    <x v="5"/>
    <x v="5"/>
    <x v="5"/>
    <x v="2"/>
    <x v="97"/>
    <x v="163"/>
    <x v="57"/>
    <x v="215"/>
    <x v="46"/>
    <x v="46"/>
    <x v="0"/>
  </r>
  <r>
    <x v="0"/>
    <x v="19"/>
    <x v="19"/>
    <x v="2"/>
    <x v="2"/>
    <x v="2"/>
    <x v="5"/>
    <x v="98"/>
    <x v="164"/>
    <x v="79"/>
    <x v="216"/>
    <x v="51"/>
    <x v="172"/>
    <x v="0"/>
  </r>
  <r>
    <x v="0"/>
    <x v="19"/>
    <x v="19"/>
    <x v="71"/>
    <x v="71"/>
    <x v="71"/>
    <x v="5"/>
    <x v="98"/>
    <x v="164"/>
    <x v="46"/>
    <x v="214"/>
    <x v="49"/>
    <x v="173"/>
    <x v="0"/>
  </r>
  <r>
    <x v="0"/>
    <x v="19"/>
    <x v="19"/>
    <x v="17"/>
    <x v="17"/>
    <x v="17"/>
    <x v="5"/>
    <x v="98"/>
    <x v="164"/>
    <x v="31"/>
    <x v="27"/>
    <x v="46"/>
    <x v="46"/>
    <x v="0"/>
  </r>
  <r>
    <x v="0"/>
    <x v="19"/>
    <x v="19"/>
    <x v="44"/>
    <x v="44"/>
    <x v="44"/>
    <x v="5"/>
    <x v="98"/>
    <x v="164"/>
    <x v="80"/>
    <x v="133"/>
    <x v="40"/>
    <x v="171"/>
    <x v="0"/>
  </r>
  <r>
    <x v="0"/>
    <x v="19"/>
    <x v="19"/>
    <x v="27"/>
    <x v="27"/>
    <x v="27"/>
    <x v="9"/>
    <x v="99"/>
    <x v="165"/>
    <x v="46"/>
    <x v="214"/>
    <x v="46"/>
    <x v="46"/>
    <x v="0"/>
  </r>
  <r>
    <x v="0"/>
    <x v="19"/>
    <x v="19"/>
    <x v="74"/>
    <x v="74"/>
    <x v="74"/>
    <x v="9"/>
    <x v="99"/>
    <x v="165"/>
    <x v="79"/>
    <x v="216"/>
    <x v="49"/>
    <x v="173"/>
    <x v="0"/>
  </r>
  <r>
    <x v="0"/>
    <x v="19"/>
    <x v="19"/>
    <x v="11"/>
    <x v="11"/>
    <x v="11"/>
    <x v="9"/>
    <x v="99"/>
    <x v="165"/>
    <x v="46"/>
    <x v="214"/>
    <x v="46"/>
    <x v="46"/>
    <x v="0"/>
  </r>
  <r>
    <x v="0"/>
    <x v="19"/>
    <x v="19"/>
    <x v="4"/>
    <x v="4"/>
    <x v="4"/>
    <x v="9"/>
    <x v="99"/>
    <x v="165"/>
    <x v="46"/>
    <x v="214"/>
    <x v="46"/>
    <x v="46"/>
    <x v="0"/>
  </r>
  <r>
    <x v="0"/>
    <x v="19"/>
    <x v="19"/>
    <x v="62"/>
    <x v="62"/>
    <x v="62"/>
    <x v="13"/>
    <x v="100"/>
    <x v="46"/>
    <x v="80"/>
    <x v="133"/>
    <x v="51"/>
    <x v="172"/>
    <x v="0"/>
  </r>
  <r>
    <x v="0"/>
    <x v="19"/>
    <x v="19"/>
    <x v="25"/>
    <x v="25"/>
    <x v="25"/>
    <x v="13"/>
    <x v="100"/>
    <x v="46"/>
    <x v="79"/>
    <x v="216"/>
    <x v="46"/>
    <x v="46"/>
    <x v="0"/>
  </r>
  <r>
    <x v="0"/>
    <x v="19"/>
    <x v="19"/>
    <x v="98"/>
    <x v="97"/>
    <x v="98"/>
    <x v="13"/>
    <x v="100"/>
    <x v="46"/>
    <x v="83"/>
    <x v="217"/>
    <x v="49"/>
    <x v="173"/>
    <x v="0"/>
  </r>
  <r>
    <x v="0"/>
    <x v="19"/>
    <x v="19"/>
    <x v="31"/>
    <x v="31"/>
    <x v="31"/>
    <x v="13"/>
    <x v="100"/>
    <x v="46"/>
    <x v="83"/>
    <x v="217"/>
    <x v="49"/>
    <x v="173"/>
    <x v="0"/>
  </r>
  <r>
    <x v="0"/>
    <x v="19"/>
    <x v="19"/>
    <x v="21"/>
    <x v="21"/>
    <x v="21"/>
    <x v="13"/>
    <x v="100"/>
    <x v="46"/>
    <x v="79"/>
    <x v="216"/>
    <x v="46"/>
    <x v="46"/>
    <x v="0"/>
  </r>
  <r>
    <x v="0"/>
    <x v="19"/>
    <x v="19"/>
    <x v="10"/>
    <x v="10"/>
    <x v="10"/>
    <x v="13"/>
    <x v="100"/>
    <x v="46"/>
    <x v="83"/>
    <x v="217"/>
    <x v="49"/>
    <x v="173"/>
    <x v="0"/>
  </r>
  <r>
    <x v="0"/>
    <x v="19"/>
    <x v="19"/>
    <x v="12"/>
    <x v="12"/>
    <x v="12"/>
    <x v="13"/>
    <x v="100"/>
    <x v="46"/>
    <x v="79"/>
    <x v="216"/>
    <x v="46"/>
    <x v="46"/>
    <x v="0"/>
  </r>
  <r>
    <x v="0"/>
    <x v="19"/>
    <x v="19"/>
    <x v="18"/>
    <x v="18"/>
    <x v="18"/>
    <x v="13"/>
    <x v="100"/>
    <x v="46"/>
    <x v="79"/>
    <x v="216"/>
    <x v="46"/>
    <x v="46"/>
    <x v="0"/>
  </r>
  <r>
    <x v="0"/>
    <x v="19"/>
    <x v="19"/>
    <x v="3"/>
    <x v="3"/>
    <x v="3"/>
    <x v="13"/>
    <x v="100"/>
    <x v="46"/>
    <x v="79"/>
    <x v="216"/>
    <x v="46"/>
    <x v="46"/>
    <x v="0"/>
  </r>
  <r>
    <x v="0"/>
    <x v="19"/>
    <x v="19"/>
    <x v="99"/>
    <x v="98"/>
    <x v="99"/>
    <x v="13"/>
    <x v="100"/>
    <x v="46"/>
    <x v="79"/>
    <x v="216"/>
    <x v="46"/>
    <x v="46"/>
    <x v="0"/>
  </r>
  <r>
    <x v="0"/>
    <x v="19"/>
    <x v="19"/>
    <x v="16"/>
    <x v="16"/>
    <x v="16"/>
    <x v="13"/>
    <x v="100"/>
    <x v="46"/>
    <x v="79"/>
    <x v="216"/>
    <x v="46"/>
    <x v="46"/>
    <x v="0"/>
  </r>
  <r>
    <x v="0"/>
    <x v="20"/>
    <x v="20"/>
    <x v="11"/>
    <x v="11"/>
    <x v="11"/>
    <x v="0"/>
    <x v="48"/>
    <x v="166"/>
    <x v="22"/>
    <x v="218"/>
    <x v="44"/>
    <x v="174"/>
    <x v="0"/>
  </r>
  <r>
    <x v="0"/>
    <x v="20"/>
    <x v="20"/>
    <x v="0"/>
    <x v="0"/>
    <x v="0"/>
    <x v="0"/>
    <x v="48"/>
    <x v="166"/>
    <x v="33"/>
    <x v="219"/>
    <x v="51"/>
    <x v="175"/>
    <x v="0"/>
  </r>
  <r>
    <x v="0"/>
    <x v="20"/>
    <x v="20"/>
    <x v="6"/>
    <x v="6"/>
    <x v="6"/>
    <x v="2"/>
    <x v="49"/>
    <x v="167"/>
    <x v="41"/>
    <x v="220"/>
    <x v="51"/>
    <x v="175"/>
    <x v="0"/>
  </r>
  <r>
    <x v="0"/>
    <x v="20"/>
    <x v="20"/>
    <x v="2"/>
    <x v="2"/>
    <x v="2"/>
    <x v="3"/>
    <x v="64"/>
    <x v="164"/>
    <x v="61"/>
    <x v="221"/>
    <x v="56"/>
    <x v="176"/>
    <x v="0"/>
  </r>
  <r>
    <x v="0"/>
    <x v="20"/>
    <x v="20"/>
    <x v="16"/>
    <x v="16"/>
    <x v="16"/>
    <x v="4"/>
    <x v="52"/>
    <x v="3"/>
    <x v="40"/>
    <x v="222"/>
    <x v="51"/>
    <x v="175"/>
    <x v="0"/>
  </r>
  <r>
    <x v="0"/>
    <x v="20"/>
    <x v="20"/>
    <x v="4"/>
    <x v="4"/>
    <x v="4"/>
    <x v="5"/>
    <x v="53"/>
    <x v="77"/>
    <x v="40"/>
    <x v="222"/>
    <x v="49"/>
    <x v="177"/>
    <x v="0"/>
  </r>
  <r>
    <x v="0"/>
    <x v="20"/>
    <x v="20"/>
    <x v="1"/>
    <x v="1"/>
    <x v="1"/>
    <x v="6"/>
    <x v="89"/>
    <x v="168"/>
    <x v="57"/>
    <x v="223"/>
    <x v="26"/>
    <x v="178"/>
    <x v="0"/>
  </r>
  <r>
    <x v="0"/>
    <x v="20"/>
    <x v="20"/>
    <x v="3"/>
    <x v="3"/>
    <x v="3"/>
    <x v="6"/>
    <x v="89"/>
    <x v="168"/>
    <x v="60"/>
    <x v="90"/>
    <x v="51"/>
    <x v="175"/>
    <x v="0"/>
  </r>
  <r>
    <x v="0"/>
    <x v="20"/>
    <x v="20"/>
    <x v="7"/>
    <x v="7"/>
    <x v="7"/>
    <x v="8"/>
    <x v="83"/>
    <x v="169"/>
    <x v="60"/>
    <x v="90"/>
    <x v="49"/>
    <x v="177"/>
    <x v="0"/>
  </r>
  <r>
    <x v="0"/>
    <x v="20"/>
    <x v="20"/>
    <x v="74"/>
    <x v="74"/>
    <x v="74"/>
    <x v="9"/>
    <x v="84"/>
    <x v="7"/>
    <x v="44"/>
    <x v="224"/>
    <x v="40"/>
    <x v="179"/>
    <x v="0"/>
  </r>
  <r>
    <x v="0"/>
    <x v="20"/>
    <x v="20"/>
    <x v="31"/>
    <x v="31"/>
    <x v="31"/>
    <x v="10"/>
    <x v="85"/>
    <x v="81"/>
    <x v="31"/>
    <x v="53"/>
    <x v="38"/>
    <x v="180"/>
    <x v="0"/>
  </r>
  <r>
    <x v="0"/>
    <x v="20"/>
    <x v="20"/>
    <x v="48"/>
    <x v="48"/>
    <x v="48"/>
    <x v="11"/>
    <x v="87"/>
    <x v="170"/>
    <x v="61"/>
    <x v="221"/>
    <x v="40"/>
    <x v="179"/>
    <x v="0"/>
  </r>
  <r>
    <x v="0"/>
    <x v="20"/>
    <x v="20"/>
    <x v="19"/>
    <x v="19"/>
    <x v="19"/>
    <x v="12"/>
    <x v="88"/>
    <x v="171"/>
    <x v="56"/>
    <x v="42"/>
    <x v="51"/>
    <x v="175"/>
    <x v="0"/>
  </r>
  <r>
    <x v="0"/>
    <x v="20"/>
    <x v="20"/>
    <x v="8"/>
    <x v="8"/>
    <x v="8"/>
    <x v="12"/>
    <x v="88"/>
    <x v="171"/>
    <x v="56"/>
    <x v="42"/>
    <x v="51"/>
    <x v="175"/>
    <x v="0"/>
  </r>
  <r>
    <x v="0"/>
    <x v="20"/>
    <x v="20"/>
    <x v="12"/>
    <x v="12"/>
    <x v="12"/>
    <x v="12"/>
    <x v="88"/>
    <x v="171"/>
    <x v="44"/>
    <x v="224"/>
    <x v="46"/>
    <x v="46"/>
    <x v="0"/>
  </r>
  <r>
    <x v="0"/>
    <x v="20"/>
    <x v="20"/>
    <x v="64"/>
    <x v="64"/>
    <x v="64"/>
    <x v="15"/>
    <x v="90"/>
    <x v="95"/>
    <x v="31"/>
    <x v="53"/>
    <x v="43"/>
    <x v="113"/>
    <x v="0"/>
  </r>
  <r>
    <x v="0"/>
    <x v="20"/>
    <x v="20"/>
    <x v="17"/>
    <x v="17"/>
    <x v="17"/>
    <x v="15"/>
    <x v="90"/>
    <x v="95"/>
    <x v="61"/>
    <x v="221"/>
    <x v="51"/>
    <x v="175"/>
    <x v="0"/>
  </r>
  <r>
    <x v="0"/>
    <x v="20"/>
    <x v="20"/>
    <x v="5"/>
    <x v="5"/>
    <x v="5"/>
    <x v="15"/>
    <x v="90"/>
    <x v="95"/>
    <x v="35"/>
    <x v="225"/>
    <x v="39"/>
    <x v="21"/>
    <x v="0"/>
  </r>
  <r>
    <x v="0"/>
    <x v="20"/>
    <x v="20"/>
    <x v="14"/>
    <x v="14"/>
    <x v="14"/>
    <x v="17"/>
    <x v="91"/>
    <x v="112"/>
    <x v="83"/>
    <x v="226"/>
    <x v="45"/>
    <x v="181"/>
    <x v="0"/>
  </r>
  <r>
    <x v="0"/>
    <x v="20"/>
    <x v="20"/>
    <x v="26"/>
    <x v="26"/>
    <x v="26"/>
    <x v="17"/>
    <x v="91"/>
    <x v="112"/>
    <x v="35"/>
    <x v="225"/>
    <x v="51"/>
    <x v="175"/>
    <x v="0"/>
  </r>
  <r>
    <x v="0"/>
    <x v="20"/>
    <x v="20"/>
    <x v="10"/>
    <x v="10"/>
    <x v="10"/>
    <x v="17"/>
    <x v="91"/>
    <x v="112"/>
    <x v="80"/>
    <x v="133"/>
    <x v="44"/>
    <x v="174"/>
    <x v="0"/>
  </r>
  <r>
    <x v="0"/>
    <x v="20"/>
    <x v="20"/>
    <x v="100"/>
    <x v="99"/>
    <x v="100"/>
    <x v="17"/>
    <x v="91"/>
    <x v="112"/>
    <x v="61"/>
    <x v="221"/>
    <x v="49"/>
    <x v="177"/>
    <x v="0"/>
  </r>
  <r>
    <x v="0"/>
    <x v="21"/>
    <x v="21"/>
    <x v="2"/>
    <x v="2"/>
    <x v="2"/>
    <x v="0"/>
    <x v="91"/>
    <x v="172"/>
    <x v="31"/>
    <x v="227"/>
    <x v="40"/>
    <x v="182"/>
    <x v="0"/>
  </r>
  <r>
    <x v="0"/>
    <x v="21"/>
    <x v="21"/>
    <x v="9"/>
    <x v="9"/>
    <x v="9"/>
    <x v="1"/>
    <x v="97"/>
    <x v="173"/>
    <x v="57"/>
    <x v="228"/>
    <x v="46"/>
    <x v="46"/>
    <x v="0"/>
  </r>
  <r>
    <x v="0"/>
    <x v="21"/>
    <x v="21"/>
    <x v="101"/>
    <x v="100"/>
    <x v="101"/>
    <x v="1"/>
    <x v="97"/>
    <x v="173"/>
    <x v="57"/>
    <x v="228"/>
    <x v="46"/>
    <x v="46"/>
    <x v="0"/>
  </r>
  <r>
    <x v="0"/>
    <x v="21"/>
    <x v="21"/>
    <x v="11"/>
    <x v="11"/>
    <x v="11"/>
    <x v="3"/>
    <x v="98"/>
    <x v="157"/>
    <x v="79"/>
    <x v="229"/>
    <x v="51"/>
    <x v="183"/>
    <x v="0"/>
  </r>
  <r>
    <x v="0"/>
    <x v="21"/>
    <x v="21"/>
    <x v="6"/>
    <x v="6"/>
    <x v="6"/>
    <x v="3"/>
    <x v="98"/>
    <x v="157"/>
    <x v="46"/>
    <x v="188"/>
    <x v="49"/>
    <x v="184"/>
    <x v="0"/>
  </r>
  <r>
    <x v="0"/>
    <x v="21"/>
    <x v="21"/>
    <x v="7"/>
    <x v="7"/>
    <x v="7"/>
    <x v="3"/>
    <x v="98"/>
    <x v="157"/>
    <x v="31"/>
    <x v="227"/>
    <x v="46"/>
    <x v="46"/>
    <x v="0"/>
  </r>
  <r>
    <x v="0"/>
    <x v="21"/>
    <x v="21"/>
    <x v="4"/>
    <x v="4"/>
    <x v="4"/>
    <x v="3"/>
    <x v="98"/>
    <x v="157"/>
    <x v="31"/>
    <x v="227"/>
    <x v="46"/>
    <x v="46"/>
    <x v="0"/>
  </r>
  <r>
    <x v="0"/>
    <x v="21"/>
    <x v="21"/>
    <x v="35"/>
    <x v="35"/>
    <x v="35"/>
    <x v="7"/>
    <x v="99"/>
    <x v="174"/>
    <x v="83"/>
    <x v="225"/>
    <x v="51"/>
    <x v="183"/>
    <x v="0"/>
  </r>
  <r>
    <x v="0"/>
    <x v="21"/>
    <x v="21"/>
    <x v="37"/>
    <x v="37"/>
    <x v="37"/>
    <x v="7"/>
    <x v="99"/>
    <x v="174"/>
    <x v="79"/>
    <x v="229"/>
    <x v="49"/>
    <x v="184"/>
    <x v="0"/>
  </r>
  <r>
    <x v="0"/>
    <x v="21"/>
    <x v="21"/>
    <x v="102"/>
    <x v="101"/>
    <x v="102"/>
    <x v="7"/>
    <x v="99"/>
    <x v="174"/>
    <x v="46"/>
    <x v="188"/>
    <x v="46"/>
    <x v="46"/>
    <x v="0"/>
  </r>
  <r>
    <x v="0"/>
    <x v="21"/>
    <x v="21"/>
    <x v="62"/>
    <x v="62"/>
    <x v="62"/>
    <x v="10"/>
    <x v="100"/>
    <x v="133"/>
    <x v="79"/>
    <x v="229"/>
    <x v="46"/>
    <x v="46"/>
    <x v="0"/>
  </r>
  <r>
    <x v="0"/>
    <x v="21"/>
    <x v="21"/>
    <x v="103"/>
    <x v="102"/>
    <x v="103"/>
    <x v="10"/>
    <x v="100"/>
    <x v="133"/>
    <x v="83"/>
    <x v="225"/>
    <x v="49"/>
    <x v="184"/>
    <x v="0"/>
  </r>
  <r>
    <x v="0"/>
    <x v="21"/>
    <x v="21"/>
    <x v="104"/>
    <x v="103"/>
    <x v="104"/>
    <x v="10"/>
    <x v="100"/>
    <x v="133"/>
    <x v="80"/>
    <x v="133"/>
    <x v="51"/>
    <x v="183"/>
    <x v="0"/>
  </r>
  <r>
    <x v="0"/>
    <x v="21"/>
    <x v="21"/>
    <x v="82"/>
    <x v="81"/>
    <x v="82"/>
    <x v="10"/>
    <x v="100"/>
    <x v="133"/>
    <x v="80"/>
    <x v="133"/>
    <x v="51"/>
    <x v="183"/>
    <x v="0"/>
  </r>
  <r>
    <x v="0"/>
    <x v="21"/>
    <x v="21"/>
    <x v="19"/>
    <x v="19"/>
    <x v="19"/>
    <x v="10"/>
    <x v="100"/>
    <x v="133"/>
    <x v="79"/>
    <x v="229"/>
    <x v="46"/>
    <x v="46"/>
    <x v="0"/>
  </r>
  <r>
    <x v="0"/>
    <x v="21"/>
    <x v="21"/>
    <x v="105"/>
    <x v="104"/>
    <x v="105"/>
    <x v="10"/>
    <x v="100"/>
    <x v="133"/>
    <x v="79"/>
    <x v="229"/>
    <x v="46"/>
    <x v="46"/>
    <x v="0"/>
  </r>
  <r>
    <x v="0"/>
    <x v="21"/>
    <x v="21"/>
    <x v="0"/>
    <x v="0"/>
    <x v="0"/>
    <x v="10"/>
    <x v="100"/>
    <x v="133"/>
    <x v="79"/>
    <x v="229"/>
    <x v="46"/>
    <x v="46"/>
    <x v="0"/>
  </r>
  <r>
    <x v="0"/>
    <x v="21"/>
    <x v="21"/>
    <x v="16"/>
    <x v="16"/>
    <x v="16"/>
    <x v="10"/>
    <x v="100"/>
    <x v="133"/>
    <x v="79"/>
    <x v="229"/>
    <x v="46"/>
    <x v="46"/>
    <x v="0"/>
  </r>
  <r>
    <x v="0"/>
    <x v="21"/>
    <x v="21"/>
    <x v="50"/>
    <x v="50"/>
    <x v="50"/>
    <x v="17"/>
    <x v="101"/>
    <x v="175"/>
    <x v="80"/>
    <x v="133"/>
    <x v="49"/>
    <x v="184"/>
    <x v="0"/>
  </r>
  <r>
    <x v="0"/>
    <x v="21"/>
    <x v="21"/>
    <x v="14"/>
    <x v="14"/>
    <x v="14"/>
    <x v="17"/>
    <x v="101"/>
    <x v="175"/>
    <x v="83"/>
    <x v="225"/>
    <x v="46"/>
    <x v="46"/>
    <x v="0"/>
  </r>
  <r>
    <x v="0"/>
    <x v="21"/>
    <x v="21"/>
    <x v="33"/>
    <x v="33"/>
    <x v="33"/>
    <x v="17"/>
    <x v="101"/>
    <x v="175"/>
    <x v="83"/>
    <x v="225"/>
    <x v="46"/>
    <x v="46"/>
    <x v="0"/>
  </r>
  <r>
    <x v="0"/>
    <x v="21"/>
    <x v="21"/>
    <x v="61"/>
    <x v="61"/>
    <x v="61"/>
    <x v="17"/>
    <x v="101"/>
    <x v="175"/>
    <x v="83"/>
    <x v="225"/>
    <x v="46"/>
    <x v="46"/>
    <x v="0"/>
  </r>
  <r>
    <x v="0"/>
    <x v="21"/>
    <x v="21"/>
    <x v="25"/>
    <x v="25"/>
    <x v="25"/>
    <x v="17"/>
    <x v="101"/>
    <x v="175"/>
    <x v="83"/>
    <x v="225"/>
    <x v="46"/>
    <x v="46"/>
    <x v="0"/>
  </r>
  <r>
    <x v="0"/>
    <x v="21"/>
    <x v="21"/>
    <x v="27"/>
    <x v="27"/>
    <x v="27"/>
    <x v="17"/>
    <x v="101"/>
    <x v="175"/>
    <x v="83"/>
    <x v="225"/>
    <x v="46"/>
    <x v="46"/>
    <x v="0"/>
  </r>
  <r>
    <x v="0"/>
    <x v="21"/>
    <x v="21"/>
    <x v="106"/>
    <x v="105"/>
    <x v="106"/>
    <x v="17"/>
    <x v="101"/>
    <x v="175"/>
    <x v="83"/>
    <x v="225"/>
    <x v="46"/>
    <x v="46"/>
    <x v="0"/>
  </r>
  <r>
    <x v="0"/>
    <x v="21"/>
    <x v="21"/>
    <x v="107"/>
    <x v="106"/>
    <x v="107"/>
    <x v="17"/>
    <x v="101"/>
    <x v="175"/>
    <x v="83"/>
    <x v="225"/>
    <x v="46"/>
    <x v="46"/>
    <x v="0"/>
  </r>
  <r>
    <x v="0"/>
    <x v="21"/>
    <x v="21"/>
    <x v="108"/>
    <x v="107"/>
    <x v="108"/>
    <x v="17"/>
    <x v="101"/>
    <x v="175"/>
    <x v="83"/>
    <x v="225"/>
    <x v="46"/>
    <x v="46"/>
    <x v="0"/>
  </r>
  <r>
    <x v="0"/>
    <x v="21"/>
    <x v="21"/>
    <x v="74"/>
    <x v="74"/>
    <x v="74"/>
    <x v="17"/>
    <x v="101"/>
    <x v="175"/>
    <x v="80"/>
    <x v="133"/>
    <x v="49"/>
    <x v="184"/>
    <x v="0"/>
  </r>
  <r>
    <x v="0"/>
    <x v="21"/>
    <x v="21"/>
    <x v="109"/>
    <x v="108"/>
    <x v="109"/>
    <x v="17"/>
    <x v="101"/>
    <x v="175"/>
    <x v="83"/>
    <x v="225"/>
    <x v="46"/>
    <x v="46"/>
    <x v="0"/>
  </r>
  <r>
    <x v="0"/>
    <x v="21"/>
    <x v="21"/>
    <x v="110"/>
    <x v="109"/>
    <x v="110"/>
    <x v="17"/>
    <x v="101"/>
    <x v="175"/>
    <x v="83"/>
    <x v="225"/>
    <x v="46"/>
    <x v="46"/>
    <x v="0"/>
  </r>
  <r>
    <x v="0"/>
    <x v="21"/>
    <x v="21"/>
    <x v="96"/>
    <x v="95"/>
    <x v="96"/>
    <x v="17"/>
    <x v="101"/>
    <x v="175"/>
    <x v="83"/>
    <x v="225"/>
    <x v="46"/>
    <x v="46"/>
    <x v="0"/>
  </r>
  <r>
    <x v="0"/>
    <x v="21"/>
    <x v="21"/>
    <x v="111"/>
    <x v="110"/>
    <x v="111"/>
    <x v="17"/>
    <x v="101"/>
    <x v="175"/>
    <x v="83"/>
    <x v="225"/>
    <x v="46"/>
    <x v="46"/>
    <x v="0"/>
  </r>
  <r>
    <x v="0"/>
    <x v="21"/>
    <x v="21"/>
    <x v="80"/>
    <x v="80"/>
    <x v="80"/>
    <x v="17"/>
    <x v="101"/>
    <x v="175"/>
    <x v="80"/>
    <x v="133"/>
    <x v="49"/>
    <x v="184"/>
    <x v="0"/>
  </r>
  <r>
    <x v="0"/>
    <x v="21"/>
    <x v="21"/>
    <x v="64"/>
    <x v="64"/>
    <x v="64"/>
    <x v="17"/>
    <x v="101"/>
    <x v="175"/>
    <x v="83"/>
    <x v="225"/>
    <x v="46"/>
    <x v="46"/>
    <x v="0"/>
  </r>
  <r>
    <x v="0"/>
    <x v="21"/>
    <x v="21"/>
    <x v="31"/>
    <x v="31"/>
    <x v="31"/>
    <x v="17"/>
    <x v="101"/>
    <x v="175"/>
    <x v="83"/>
    <x v="225"/>
    <x v="46"/>
    <x v="46"/>
    <x v="0"/>
  </r>
  <r>
    <x v="0"/>
    <x v="21"/>
    <x v="21"/>
    <x v="32"/>
    <x v="32"/>
    <x v="32"/>
    <x v="17"/>
    <x v="101"/>
    <x v="175"/>
    <x v="83"/>
    <x v="225"/>
    <x v="46"/>
    <x v="46"/>
    <x v="0"/>
  </r>
  <r>
    <x v="0"/>
    <x v="21"/>
    <x v="21"/>
    <x v="26"/>
    <x v="26"/>
    <x v="26"/>
    <x v="17"/>
    <x v="101"/>
    <x v="175"/>
    <x v="80"/>
    <x v="133"/>
    <x v="49"/>
    <x v="184"/>
    <x v="0"/>
  </r>
  <r>
    <x v="0"/>
    <x v="21"/>
    <x v="21"/>
    <x v="84"/>
    <x v="83"/>
    <x v="84"/>
    <x v="17"/>
    <x v="101"/>
    <x v="175"/>
    <x v="83"/>
    <x v="225"/>
    <x v="46"/>
    <x v="46"/>
    <x v="0"/>
  </r>
  <r>
    <x v="0"/>
    <x v="21"/>
    <x v="21"/>
    <x v="17"/>
    <x v="17"/>
    <x v="17"/>
    <x v="17"/>
    <x v="101"/>
    <x v="175"/>
    <x v="83"/>
    <x v="225"/>
    <x v="46"/>
    <x v="46"/>
    <x v="0"/>
  </r>
  <r>
    <x v="0"/>
    <x v="21"/>
    <x v="21"/>
    <x v="13"/>
    <x v="13"/>
    <x v="13"/>
    <x v="17"/>
    <x v="101"/>
    <x v="175"/>
    <x v="83"/>
    <x v="225"/>
    <x v="46"/>
    <x v="46"/>
    <x v="0"/>
  </r>
  <r>
    <x v="0"/>
    <x v="21"/>
    <x v="21"/>
    <x v="63"/>
    <x v="63"/>
    <x v="63"/>
    <x v="17"/>
    <x v="101"/>
    <x v="175"/>
    <x v="83"/>
    <x v="225"/>
    <x v="46"/>
    <x v="46"/>
    <x v="0"/>
  </r>
  <r>
    <x v="0"/>
    <x v="21"/>
    <x v="21"/>
    <x v="112"/>
    <x v="111"/>
    <x v="112"/>
    <x v="17"/>
    <x v="101"/>
    <x v="175"/>
    <x v="80"/>
    <x v="133"/>
    <x v="49"/>
    <x v="184"/>
    <x v="0"/>
  </r>
  <r>
    <x v="0"/>
    <x v="21"/>
    <x v="21"/>
    <x v="8"/>
    <x v="8"/>
    <x v="8"/>
    <x v="17"/>
    <x v="101"/>
    <x v="175"/>
    <x v="83"/>
    <x v="225"/>
    <x v="46"/>
    <x v="46"/>
    <x v="0"/>
  </r>
  <r>
    <x v="0"/>
    <x v="21"/>
    <x v="21"/>
    <x v="113"/>
    <x v="79"/>
    <x v="113"/>
    <x v="17"/>
    <x v="101"/>
    <x v="175"/>
    <x v="80"/>
    <x v="133"/>
    <x v="49"/>
    <x v="184"/>
    <x v="0"/>
  </r>
  <r>
    <x v="0"/>
    <x v="21"/>
    <x v="21"/>
    <x v="114"/>
    <x v="112"/>
    <x v="114"/>
    <x v="17"/>
    <x v="101"/>
    <x v="175"/>
    <x v="80"/>
    <x v="133"/>
    <x v="49"/>
    <x v="184"/>
    <x v="0"/>
  </r>
  <r>
    <x v="0"/>
    <x v="21"/>
    <x v="21"/>
    <x v="115"/>
    <x v="113"/>
    <x v="115"/>
    <x v="17"/>
    <x v="101"/>
    <x v="175"/>
    <x v="83"/>
    <x v="225"/>
    <x v="46"/>
    <x v="46"/>
    <x v="0"/>
  </r>
  <r>
    <x v="0"/>
    <x v="21"/>
    <x v="21"/>
    <x v="67"/>
    <x v="67"/>
    <x v="67"/>
    <x v="17"/>
    <x v="101"/>
    <x v="175"/>
    <x v="80"/>
    <x v="133"/>
    <x v="49"/>
    <x v="184"/>
    <x v="0"/>
  </r>
  <r>
    <x v="0"/>
    <x v="21"/>
    <x v="21"/>
    <x v="116"/>
    <x v="114"/>
    <x v="116"/>
    <x v="17"/>
    <x v="101"/>
    <x v="175"/>
    <x v="80"/>
    <x v="133"/>
    <x v="49"/>
    <x v="184"/>
    <x v="0"/>
  </r>
  <r>
    <x v="0"/>
    <x v="21"/>
    <x v="21"/>
    <x v="68"/>
    <x v="68"/>
    <x v="68"/>
    <x v="17"/>
    <x v="101"/>
    <x v="175"/>
    <x v="80"/>
    <x v="133"/>
    <x v="46"/>
    <x v="46"/>
    <x v="0"/>
  </r>
  <r>
    <x v="0"/>
    <x v="21"/>
    <x v="21"/>
    <x v="117"/>
    <x v="115"/>
    <x v="117"/>
    <x v="17"/>
    <x v="101"/>
    <x v="175"/>
    <x v="80"/>
    <x v="133"/>
    <x v="49"/>
    <x v="184"/>
    <x v="0"/>
  </r>
  <r>
    <x v="0"/>
    <x v="21"/>
    <x v="21"/>
    <x v="88"/>
    <x v="87"/>
    <x v="88"/>
    <x v="17"/>
    <x v="101"/>
    <x v="175"/>
    <x v="80"/>
    <x v="133"/>
    <x v="46"/>
    <x v="46"/>
    <x v="0"/>
  </r>
  <r>
    <x v="0"/>
    <x v="22"/>
    <x v="22"/>
    <x v="2"/>
    <x v="2"/>
    <x v="2"/>
    <x v="0"/>
    <x v="92"/>
    <x v="176"/>
    <x v="46"/>
    <x v="230"/>
    <x v="40"/>
    <x v="185"/>
    <x v="0"/>
  </r>
  <r>
    <x v="0"/>
    <x v="22"/>
    <x v="22"/>
    <x v="49"/>
    <x v="49"/>
    <x v="49"/>
    <x v="0"/>
    <x v="92"/>
    <x v="176"/>
    <x v="61"/>
    <x v="231"/>
    <x v="46"/>
    <x v="46"/>
    <x v="0"/>
  </r>
  <r>
    <x v="0"/>
    <x v="22"/>
    <x v="22"/>
    <x v="35"/>
    <x v="35"/>
    <x v="35"/>
    <x v="2"/>
    <x v="98"/>
    <x v="177"/>
    <x v="31"/>
    <x v="232"/>
    <x v="46"/>
    <x v="46"/>
    <x v="0"/>
  </r>
  <r>
    <x v="0"/>
    <x v="22"/>
    <x v="22"/>
    <x v="19"/>
    <x v="19"/>
    <x v="19"/>
    <x v="2"/>
    <x v="98"/>
    <x v="177"/>
    <x v="31"/>
    <x v="232"/>
    <x v="46"/>
    <x v="46"/>
    <x v="0"/>
  </r>
  <r>
    <x v="0"/>
    <x v="22"/>
    <x v="22"/>
    <x v="11"/>
    <x v="11"/>
    <x v="11"/>
    <x v="2"/>
    <x v="98"/>
    <x v="177"/>
    <x v="31"/>
    <x v="232"/>
    <x v="46"/>
    <x v="46"/>
    <x v="0"/>
  </r>
  <r>
    <x v="0"/>
    <x v="22"/>
    <x v="22"/>
    <x v="4"/>
    <x v="4"/>
    <x v="4"/>
    <x v="2"/>
    <x v="98"/>
    <x v="177"/>
    <x v="31"/>
    <x v="232"/>
    <x v="46"/>
    <x v="46"/>
    <x v="0"/>
  </r>
  <r>
    <x v="0"/>
    <x v="22"/>
    <x v="22"/>
    <x v="27"/>
    <x v="27"/>
    <x v="27"/>
    <x v="6"/>
    <x v="99"/>
    <x v="178"/>
    <x v="46"/>
    <x v="230"/>
    <x v="46"/>
    <x v="46"/>
    <x v="0"/>
  </r>
  <r>
    <x v="0"/>
    <x v="22"/>
    <x v="22"/>
    <x v="118"/>
    <x v="116"/>
    <x v="118"/>
    <x v="6"/>
    <x v="99"/>
    <x v="178"/>
    <x v="46"/>
    <x v="230"/>
    <x v="46"/>
    <x v="46"/>
    <x v="0"/>
  </r>
  <r>
    <x v="0"/>
    <x v="22"/>
    <x v="22"/>
    <x v="25"/>
    <x v="25"/>
    <x v="25"/>
    <x v="8"/>
    <x v="100"/>
    <x v="108"/>
    <x v="79"/>
    <x v="233"/>
    <x v="46"/>
    <x v="46"/>
    <x v="0"/>
  </r>
  <r>
    <x v="0"/>
    <x v="22"/>
    <x v="22"/>
    <x v="29"/>
    <x v="29"/>
    <x v="29"/>
    <x v="8"/>
    <x v="100"/>
    <x v="108"/>
    <x v="79"/>
    <x v="233"/>
    <x v="46"/>
    <x v="46"/>
    <x v="0"/>
  </r>
  <r>
    <x v="0"/>
    <x v="22"/>
    <x v="22"/>
    <x v="0"/>
    <x v="0"/>
    <x v="0"/>
    <x v="8"/>
    <x v="100"/>
    <x v="108"/>
    <x v="79"/>
    <x v="233"/>
    <x v="46"/>
    <x v="46"/>
    <x v="0"/>
  </r>
  <r>
    <x v="0"/>
    <x v="22"/>
    <x v="22"/>
    <x v="33"/>
    <x v="33"/>
    <x v="33"/>
    <x v="11"/>
    <x v="101"/>
    <x v="73"/>
    <x v="83"/>
    <x v="33"/>
    <x v="46"/>
    <x v="46"/>
    <x v="0"/>
  </r>
  <r>
    <x v="0"/>
    <x v="22"/>
    <x v="22"/>
    <x v="62"/>
    <x v="62"/>
    <x v="62"/>
    <x v="11"/>
    <x v="101"/>
    <x v="73"/>
    <x v="83"/>
    <x v="33"/>
    <x v="46"/>
    <x v="46"/>
    <x v="0"/>
  </r>
  <r>
    <x v="0"/>
    <x v="22"/>
    <x v="22"/>
    <x v="119"/>
    <x v="117"/>
    <x v="119"/>
    <x v="11"/>
    <x v="101"/>
    <x v="73"/>
    <x v="83"/>
    <x v="33"/>
    <x v="46"/>
    <x v="46"/>
    <x v="0"/>
  </r>
  <r>
    <x v="0"/>
    <x v="22"/>
    <x v="22"/>
    <x v="103"/>
    <x v="102"/>
    <x v="103"/>
    <x v="11"/>
    <x v="101"/>
    <x v="73"/>
    <x v="83"/>
    <x v="33"/>
    <x v="46"/>
    <x v="46"/>
    <x v="0"/>
  </r>
  <r>
    <x v="0"/>
    <x v="22"/>
    <x v="22"/>
    <x v="52"/>
    <x v="52"/>
    <x v="52"/>
    <x v="11"/>
    <x v="101"/>
    <x v="73"/>
    <x v="83"/>
    <x v="33"/>
    <x v="46"/>
    <x v="46"/>
    <x v="0"/>
  </r>
  <r>
    <x v="0"/>
    <x v="22"/>
    <x v="22"/>
    <x v="120"/>
    <x v="118"/>
    <x v="120"/>
    <x v="11"/>
    <x v="101"/>
    <x v="73"/>
    <x v="83"/>
    <x v="33"/>
    <x v="46"/>
    <x v="46"/>
    <x v="0"/>
  </r>
  <r>
    <x v="0"/>
    <x v="22"/>
    <x v="22"/>
    <x v="45"/>
    <x v="45"/>
    <x v="45"/>
    <x v="11"/>
    <x v="101"/>
    <x v="73"/>
    <x v="83"/>
    <x v="33"/>
    <x v="46"/>
    <x v="46"/>
    <x v="0"/>
  </r>
  <r>
    <x v="0"/>
    <x v="22"/>
    <x v="22"/>
    <x v="121"/>
    <x v="119"/>
    <x v="121"/>
    <x v="11"/>
    <x v="101"/>
    <x v="73"/>
    <x v="83"/>
    <x v="33"/>
    <x v="46"/>
    <x v="46"/>
    <x v="0"/>
  </r>
  <r>
    <x v="0"/>
    <x v="22"/>
    <x v="22"/>
    <x v="122"/>
    <x v="120"/>
    <x v="122"/>
    <x v="11"/>
    <x v="101"/>
    <x v="73"/>
    <x v="80"/>
    <x v="133"/>
    <x v="49"/>
    <x v="186"/>
    <x v="0"/>
  </r>
  <r>
    <x v="0"/>
    <x v="22"/>
    <x v="22"/>
    <x v="109"/>
    <x v="108"/>
    <x v="109"/>
    <x v="11"/>
    <x v="101"/>
    <x v="73"/>
    <x v="83"/>
    <x v="33"/>
    <x v="46"/>
    <x v="46"/>
    <x v="0"/>
  </r>
  <r>
    <x v="0"/>
    <x v="22"/>
    <x v="22"/>
    <x v="123"/>
    <x v="121"/>
    <x v="123"/>
    <x v="11"/>
    <x v="101"/>
    <x v="73"/>
    <x v="80"/>
    <x v="133"/>
    <x v="49"/>
    <x v="186"/>
    <x v="0"/>
  </r>
  <r>
    <x v="0"/>
    <x v="22"/>
    <x v="22"/>
    <x v="60"/>
    <x v="60"/>
    <x v="60"/>
    <x v="11"/>
    <x v="101"/>
    <x v="73"/>
    <x v="80"/>
    <x v="133"/>
    <x v="49"/>
    <x v="186"/>
    <x v="0"/>
  </r>
  <r>
    <x v="0"/>
    <x v="22"/>
    <x v="22"/>
    <x v="124"/>
    <x v="122"/>
    <x v="124"/>
    <x v="11"/>
    <x v="101"/>
    <x v="73"/>
    <x v="83"/>
    <x v="33"/>
    <x v="46"/>
    <x v="46"/>
    <x v="0"/>
  </r>
  <r>
    <x v="0"/>
    <x v="22"/>
    <x v="22"/>
    <x v="125"/>
    <x v="123"/>
    <x v="125"/>
    <x v="11"/>
    <x v="101"/>
    <x v="73"/>
    <x v="83"/>
    <x v="33"/>
    <x v="46"/>
    <x v="46"/>
    <x v="0"/>
  </r>
  <r>
    <x v="0"/>
    <x v="22"/>
    <x v="22"/>
    <x v="9"/>
    <x v="9"/>
    <x v="9"/>
    <x v="11"/>
    <x v="101"/>
    <x v="73"/>
    <x v="83"/>
    <x v="33"/>
    <x v="46"/>
    <x v="46"/>
    <x v="0"/>
  </r>
  <r>
    <x v="0"/>
    <x v="22"/>
    <x v="22"/>
    <x v="37"/>
    <x v="37"/>
    <x v="37"/>
    <x v="11"/>
    <x v="101"/>
    <x v="73"/>
    <x v="83"/>
    <x v="33"/>
    <x v="46"/>
    <x v="46"/>
    <x v="0"/>
  </r>
  <r>
    <x v="0"/>
    <x v="22"/>
    <x v="22"/>
    <x v="6"/>
    <x v="6"/>
    <x v="6"/>
    <x v="11"/>
    <x v="101"/>
    <x v="73"/>
    <x v="83"/>
    <x v="33"/>
    <x v="46"/>
    <x v="46"/>
    <x v="0"/>
  </r>
  <r>
    <x v="0"/>
    <x v="22"/>
    <x v="22"/>
    <x v="20"/>
    <x v="20"/>
    <x v="20"/>
    <x v="11"/>
    <x v="101"/>
    <x v="73"/>
    <x v="80"/>
    <x v="133"/>
    <x v="49"/>
    <x v="186"/>
    <x v="0"/>
  </r>
  <r>
    <x v="0"/>
    <x v="22"/>
    <x v="22"/>
    <x v="101"/>
    <x v="100"/>
    <x v="101"/>
    <x v="11"/>
    <x v="101"/>
    <x v="73"/>
    <x v="83"/>
    <x v="33"/>
    <x v="46"/>
    <x v="46"/>
    <x v="0"/>
  </r>
  <r>
    <x v="0"/>
    <x v="22"/>
    <x v="22"/>
    <x v="34"/>
    <x v="34"/>
    <x v="34"/>
    <x v="11"/>
    <x v="101"/>
    <x v="73"/>
    <x v="83"/>
    <x v="33"/>
    <x v="46"/>
    <x v="46"/>
    <x v="0"/>
  </r>
  <r>
    <x v="0"/>
    <x v="22"/>
    <x v="22"/>
    <x v="8"/>
    <x v="8"/>
    <x v="8"/>
    <x v="11"/>
    <x v="101"/>
    <x v="73"/>
    <x v="80"/>
    <x v="133"/>
    <x v="49"/>
    <x v="186"/>
    <x v="0"/>
  </r>
  <r>
    <x v="0"/>
    <x v="22"/>
    <x v="22"/>
    <x v="7"/>
    <x v="7"/>
    <x v="7"/>
    <x v="11"/>
    <x v="101"/>
    <x v="73"/>
    <x v="83"/>
    <x v="33"/>
    <x v="46"/>
    <x v="46"/>
    <x v="0"/>
  </r>
  <r>
    <x v="0"/>
    <x v="22"/>
    <x v="22"/>
    <x v="126"/>
    <x v="124"/>
    <x v="126"/>
    <x v="11"/>
    <x v="101"/>
    <x v="73"/>
    <x v="83"/>
    <x v="33"/>
    <x v="46"/>
    <x v="46"/>
    <x v="0"/>
  </r>
  <r>
    <x v="0"/>
    <x v="22"/>
    <x v="22"/>
    <x v="18"/>
    <x v="18"/>
    <x v="18"/>
    <x v="11"/>
    <x v="101"/>
    <x v="73"/>
    <x v="80"/>
    <x v="133"/>
    <x v="46"/>
    <x v="46"/>
    <x v="0"/>
  </r>
  <r>
    <x v="0"/>
    <x v="22"/>
    <x v="22"/>
    <x v="30"/>
    <x v="30"/>
    <x v="30"/>
    <x v="11"/>
    <x v="101"/>
    <x v="73"/>
    <x v="83"/>
    <x v="33"/>
    <x v="46"/>
    <x v="46"/>
    <x v="0"/>
  </r>
  <r>
    <x v="0"/>
    <x v="22"/>
    <x v="22"/>
    <x v="68"/>
    <x v="68"/>
    <x v="68"/>
    <x v="11"/>
    <x v="101"/>
    <x v="73"/>
    <x v="80"/>
    <x v="133"/>
    <x v="49"/>
    <x v="186"/>
    <x v="0"/>
  </r>
  <r>
    <x v="0"/>
    <x v="22"/>
    <x v="22"/>
    <x v="69"/>
    <x v="69"/>
    <x v="69"/>
    <x v="11"/>
    <x v="101"/>
    <x v="73"/>
    <x v="83"/>
    <x v="33"/>
    <x v="46"/>
    <x v="46"/>
    <x v="0"/>
  </r>
  <r>
    <x v="0"/>
    <x v="22"/>
    <x v="22"/>
    <x v="92"/>
    <x v="91"/>
    <x v="92"/>
    <x v="11"/>
    <x v="101"/>
    <x v="73"/>
    <x v="83"/>
    <x v="33"/>
    <x v="46"/>
    <x v="46"/>
    <x v="0"/>
  </r>
  <r>
    <x v="0"/>
    <x v="23"/>
    <x v="23"/>
    <x v="39"/>
    <x v="39"/>
    <x v="39"/>
    <x v="0"/>
    <x v="90"/>
    <x v="179"/>
    <x v="79"/>
    <x v="234"/>
    <x v="45"/>
    <x v="187"/>
    <x v="0"/>
  </r>
  <r>
    <x v="0"/>
    <x v="23"/>
    <x v="23"/>
    <x v="4"/>
    <x v="4"/>
    <x v="4"/>
    <x v="1"/>
    <x v="91"/>
    <x v="180"/>
    <x v="56"/>
    <x v="235"/>
    <x v="46"/>
    <x v="46"/>
    <x v="0"/>
  </r>
  <r>
    <x v="0"/>
    <x v="23"/>
    <x v="23"/>
    <x v="44"/>
    <x v="44"/>
    <x v="44"/>
    <x v="2"/>
    <x v="93"/>
    <x v="166"/>
    <x v="46"/>
    <x v="107"/>
    <x v="39"/>
    <x v="188"/>
    <x v="0"/>
  </r>
  <r>
    <x v="0"/>
    <x v="23"/>
    <x v="23"/>
    <x v="3"/>
    <x v="3"/>
    <x v="3"/>
    <x v="2"/>
    <x v="93"/>
    <x v="166"/>
    <x v="57"/>
    <x v="236"/>
    <x v="49"/>
    <x v="189"/>
    <x v="0"/>
  </r>
  <r>
    <x v="0"/>
    <x v="23"/>
    <x v="23"/>
    <x v="2"/>
    <x v="2"/>
    <x v="2"/>
    <x v="4"/>
    <x v="97"/>
    <x v="37"/>
    <x v="83"/>
    <x v="114"/>
    <x v="40"/>
    <x v="190"/>
    <x v="0"/>
  </r>
  <r>
    <x v="0"/>
    <x v="23"/>
    <x v="23"/>
    <x v="33"/>
    <x v="33"/>
    <x v="33"/>
    <x v="4"/>
    <x v="97"/>
    <x v="37"/>
    <x v="31"/>
    <x v="237"/>
    <x v="49"/>
    <x v="189"/>
    <x v="0"/>
  </r>
  <r>
    <x v="0"/>
    <x v="23"/>
    <x v="23"/>
    <x v="9"/>
    <x v="9"/>
    <x v="9"/>
    <x v="4"/>
    <x v="97"/>
    <x v="37"/>
    <x v="31"/>
    <x v="237"/>
    <x v="49"/>
    <x v="189"/>
    <x v="0"/>
  </r>
  <r>
    <x v="0"/>
    <x v="23"/>
    <x v="23"/>
    <x v="62"/>
    <x v="62"/>
    <x v="62"/>
    <x v="7"/>
    <x v="98"/>
    <x v="64"/>
    <x v="31"/>
    <x v="237"/>
    <x v="46"/>
    <x v="46"/>
    <x v="0"/>
  </r>
  <r>
    <x v="0"/>
    <x v="23"/>
    <x v="23"/>
    <x v="27"/>
    <x v="27"/>
    <x v="27"/>
    <x v="7"/>
    <x v="98"/>
    <x v="64"/>
    <x v="31"/>
    <x v="237"/>
    <x v="46"/>
    <x v="46"/>
    <x v="0"/>
  </r>
  <r>
    <x v="0"/>
    <x v="23"/>
    <x v="23"/>
    <x v="17"/>
    <x v="17"/>
    <x v="17"/>
    <x v="7"/>
    <x v="98"/>
    <x v="64"/>
    <x v="46"/>
    <x v="107"/>
    <x v="49"/>
    <x v="189"/>
    <x v="0"/>
  </r>
  <r>
    <x v="0"/>
    <x v="23"/>
    <x v="23"/>
    <x v="6"/>
    <x v="6"/>
    <x v="6"/>
    <x v="7"/>
    <x v="98"/>
    <x v="64"/>
    <x v="31"/>
    <x v="237"/>
    <x v="46"/>
    <x v="46"/>
    <x v="0"/>
  </r>
  <r>
    <x v="0"/>
    <x v="23"/>
    <x v="23"/>
    <x v="14"/>
    <x v="14"/>
    <x v="14"/>
    <x v="11"/>
    <x v="99"/>
    <x v="181"/>
    <x v="79"/>
    <x v="234"/>
    <x v="49"/>
    <x v="189"/>
    <x v="0"/>
  </r>
  <r>
    <x v="0"/>
    <x v="23"/>
    <x v="23"/>
    <x v="55"/>
    <x v="55"/>
    <x v="55"/>
    <x v="11"/>
    <x v="99"/>
    <x v="181"/>
    <x v="46"/>
    <x v="107"/>
    <x v="46"/>
    <x v="46"/>
    <x v="0"/>
  </r>
  <r>
    <x v="0"/>
    <x v="23"/>
    <x v="23"/>
    <x v="42"/>
    <x v="42"/>
    <x v="42"/>
    <x v="11"/>
    <x v="99"/>
    <x v="181"/>
    <x v="80"/>
    <x v="133"/>
    <x v="39"/>
    <x v="188"/>
    <x v="0"/>
  </r>
  <r>
    <x v="0"/>
    <x v="23"/>
    <x v="23"/>
    <x v="26"/>
    <x v="26"/>
    <x v="26"/>
    <x v="11"/>
    <x v="99"/>
    <x v="181"/>
    <x v="79"/>
    <x v="234"/>
    <x v="49"/>
    <x v="189"/>
    <x v="0"/>
  </r>
  <r>
    <x v="0"/>
    <x v="23"/>
    <x v="23"/>
    <x v="48"/>
    <x v="48"/>
    <x v="48"/>
    <x v="11"/>
    <x v="99"/>
    <x v="181"/>
    <x v="79"/>
    <x v="234"/>
    <x v="49"/>
    <x v="189"/>
    <x v="0"/>
  </r>
  <r>
    <x v="0"/>
    <x v="23"/>
    <x v="23"/>
    <x v="0"/>
    <x v="0"/>
    <x v="0"/>
    <x v="11"/>
    <x v="99"/>
    <x v="181"/>
    <x v="46"/>
    <x v="107"/>
    <x v="46"/>
    <x v="46"/>
    <x v="0"/>
  </r>
  <r>
    <x v="0"/>
    <x v="23"/>
    <x v="23"/>
    <x v="117"/>
    <x v="115"/>
    <x v="117"/>
    <x v="11"/>
    <x v="99"/>
    <x v="181"/>
    <x v="80"/>
    <x v="133"/>
    <x v="39"/>
    <x v="188"/>
    <x v="0"/>
  </r>
  <r>
    <x v="0"/>
    <x v="23"/>
    <x v="23"/>
    <x v="16"/>
    <x v="16"/>
    <x v="16"/>
    <x v="11"/>
    <x v="99"/>
    <x v="181"/>
    <x v="46"/>
    <x v="107"/>
    <x v="46"/>
    <x v="46"/>
    <x v="0"/>
  </r>
  <r>
    <x v="0"/>
    <x v="23"/>
    <x v="23"/>
    <x v="127"/>
    <x v="125"/>
    <x v="127"/>
    <x v="18"/>
    <x v="100"/>
    <x v="34"/>
    <x v="83"/>
    <x v="114"/>
    <x v="49"/>
    <x v="189"/>
    <x v="0"/>
  </r>
  <r>
    <x v="0"/>
    <x v="23"/>
    <x v="23"/>
    <x v="29"/>
    <x v="29"/>
    <x v="29"/>
    <x v="18"/>
    <x v="100"/>
    <x v="34"/>
    <x v="79"/>
    <x v="234"/>
    <x v="46"/>
    <x v="46"/>
    <x v="0"/>
  </r>
  <r>
    <x v="0"/>
    <x v="23"/>
    <x v="23"/>
    <x v="24"/>
    <x v="24"/>
    <x v="24"/>
    <x v="18"/>
    <x v="100"/>
    <x v="34"/>
    <x v="83"/>
    <x v="114"/>
    <x v="49"/>
    <x v="189"/>
    <x v="0"/>
  </r>
  <r>
    <x v="0"/>
    <x v="23"/>
    <x v="23"/>
    <x v="128"/>
    <x v="126"/>
    <x v="128"/>
    <x v="18"/>
    <x v="100"/>
    <x v="34"/>
    <x v="79"/>
    <x v="234"/>
    <x v="46"/>
    <x v="46"/>
    <x v="0"/>
  </r>
  <r>
    <x v="0"/>
    <x v="23"/>
    <x v="23"/>
    <x v="98"/>
    <x v="97"/>
    <x v="98"/>
    <x v="18"/>
    <x v="100"/>
    <x v="34"/>
    <x v="83"/>
    <x v="114"/>
    <x v="49"/>
    <x v="189"/>
    <x v="0"/>
  </r>
  <r>
    <x v="0"/>
    <x v="23"/>
    <x v="23"/>
    <x v="21"/>
    <x v="21"/>
    <x v="21"/>
    <x v="18"/>
    <x v="100"/>
    <x v="34"/>
    <x v="79"/>
    <x v="234"/>
    <x v="46"/>
    <x v="46"/>
    <x v="0"/>
  </r>
  <r>
    <x v="0"/>
    <x v="23"/>
    <x v="23"/>
    <x v="19"/>
    <x v="19"/>
    <x v="19"/>
    <x v="18"/>
    <x v="100"/>
    <x v="34"/>
    <x v="79"/>
    <x v="234"/>
    <x v="46"/>
    <x v="46"/>
    <x v="0"/>
  </r>
  <r>
    <x v="0"/>
    <x v="23"/>
    <x v="23"/>
    <x v="11"/>
    <x v="11"/>
    <x v="11"/>
    <x v="18"/>
    <x v="100"/>
    <x v="34"/>
    <x v="79"/>
    <x v="234"/>
    <x v="46"/>
    <x v="46"/>
    <x v="0"/>
  </r>
  <r>
    <x v="0"/>
    <x v="23"/>
    <x v="23"/>
    <x v="58"/>
    <x v="58"/>
    <x v="58"/>
    <x v="18"/>
    <x v="100"/>
    <x v="34"/>
    <x v="83"/>
    <x v="114"/>
    <x v="49"/>
    <x v="189"/>
    <x v="0"/>
  </r>
  <r>
    <x v="0"/>
    <x v="23"/>
    <x v="23"/>
    <x v="22"/>
    <x v="22"/>
    <x v="22"/>
    <x v="18"/>
    <x v="100"/>
    <x v="34"/>
    <x v="83"/>
    <x v="114"/>
    <x v="49"/>
    <x v="189"/>
    <x v="0"/>
  </r>
  <r>
    <x v="0"/>
    <x v="23"/>
    <x v="23"/>
    <x v="63"/>
    <x v="63"/>
    <x v="63"/>
    <x v="18"/>
    <x v="100"/>
    <x v="34"/>
    <x v="79"/>
    <x v="234"/>
    <x v="46"/>
    <x v="46"/>
    <x v="0"/>
  </r>
  <r>
    <x v="0"/>
    <x v="23"/>
    <x v="23"/>
    <x v="15"/>
    <x v="15"/>
    <x v="15"/>
    <x v="18"/>
    <x v="100"/>
    <x v="34"/>
    <x v="80"/>
    <x v="133"/>
    <x v="51"/>
    <x v="180"/>
    <x v="0"/>
  </r>
  <r>
    <x v="0"/>
    <x v="23"/>
    <x v="23"/>
    <x v="69"/>
    <x v="69"/>
    <x v="69"/>
    <x v="18"/>
    <x v="100"/>
    <x v="34"/>
    <x v="83"/>
    <x v="114"/>
    <x v="49"/>
    <x v="189"/>
    <x v="0"/>
  </r>
  <r>
    <x v="0"/>
    <x v="24"/>
    <x v="24"/>
    <x v="2"/>
    <x v="2"/>
    <x v="2"/>
    <x v="0"/>
    <x v="83"/>
    <x v="182"/>
    <x v="61"/>
    <x v="238"/>
    <x v="44"/>
    <x v="191"/>
    <x v="0"/>
  </r>
  <r>
    <x v="0"/>
    <x v="24"/>
    <x v="24"/>
    <x v="102"/>
    <x v="101"/>
    <x v="102"/>
    <x v="1"/>
    <x v="90"/>
    <x v="183"/>
    <x v="61"/>
    <x v="238"/>
    <x v="51"/>
    <x v="192"/>
    <x v="0"/>
  </r>
  <r>
    <x v="0"/>
    <x v="24"/>
    <x v="24"/>
    <x v="8"/>
    <x v="8"/>
    <x v="8"/>
    <x v="2"/>
    <x v="91"/>
    <x v="184"/>
    <x v="35"/>
    <x v="239"/>
    <x v="51"/>
    <x v="192"/>
    <x v="0"/>
  </r>
  <r>
    <x v="0"/>
    <x v="24"/>
    <x v="24"/>
    <x v="44"/>
    <x v="44"/>
    <x v="44"/>
    <x v="3"/>
    <x v="93"/>
    <x v="185"/>
    <x v="35"/>
    <x v="239"/>
    <x v="46"/>
    <x v="46"/>
    <x v="0"/>
  </r>
  <r>
    <x v="0"/>
    <x v="24"/>
    <x v="24"/>
    <x v="16"/>
    <x v="16"/>
    <x v="16"/>
    <x v="3"/>
    <x v="93"/>
    <x v="185"/>
    <x v="57"/>
    <x v="240"/>
    <x v="49"/>
    <x v="193"/>
    <x v="0"/>
  </r>
  <r>
    <x v="0"/>
    <x v="24"/>
    <x v="24"/>
    <x v="19"/>
    <x v="19"/>
    <x v="19"/>
    <x v="5"/>
    <x v="97"/>
    <x v="186"/>
    <x v="83"/>
    <x v="170"/>
    <x v="40"/>
    <x v="194"/>
    <x v="0"/>
  </r>
  <r>
    <x v="0"/>
    <x v="24"/>
    <x v="24"/>
    <x v="6"/>
    <x v="6"/>
    <x v="6"/>
    <x v="5"/>
    <x v="97"/>
    <x v="186"/>
    <x v="31"/>
    <x v="164"/>
    <x v="49"/>
    <x v="193"/>
    <x v="0"/>
  </r>
  <r>
    <x v="0"/>
    <x v="24"/>
    <x v="24"/>
    <x v="1"/>
    <x v="1"/>
    <x v="1"/>
    <x v="7"/>
    <x v="98"/>
    <x v="4"/>
    <x v="31"/>
    <x v="164"/>
    <x v="46"/>
    <x v="46"/>
    <x v="0"/>
  </r>
  <r>
    <x v="0"/>
    <x v="24"/>
    <x v="24"/>
    <x v="14"/>
    <x v="14"/>
    <x v="14"/>
    <x v="8"/>
    <x v="99"/>
    <x v="44"/>
    <x v="46"/>
    <x v="241"/>
    <x v="46"/>
    <x v="46"/>
    <x v="0"/>
  </r>
  <r>
    <x v="0"/>
    <x v="24"/>
    <x v="24"/>
    <x v="51"/>
    <x v="51"/>
    <x v="51"/>
    <x v="8"/>
    <x v="99"/>
    <x v="44"/>
    <x v="79"/>
    <x v="162"/>
    <x v="49"/>
    <x v="193"/>
    <x v="0"/>
  </r>
  <r>
    <x v="0"/>
    <x v="24"/>
    <x v="24"/>
    <x v="25"/>
    <x v="25"/>
    <x v="25"/>
    <x v="8"/>
    <x v="99"/>
    <x v="44"/>
    <x v="79"/>
    <x v="162"/>
    <x v="49"/>
    <x v="193"/>
    <x v="0"/>
  </r>
  <r>
    <x v="0"/>
    <x v="24"/>
    <x v="24"/>
    <x v="11"/>
    <x v="11"/>
    <x v="11"/>
    <x v="8"/>
    <x v="99"/>
    <x v="44"/>
    <x v="79"/>
    <x v="162"/>
    <x v="49"/>
    <x v="193"/>
    <x v="0"/>
  </r>
  <r>
    <x v="0"/>
    <x v="24"/>
    <x v="24"/>
    <x v="4"/>
    <x v="4"/>
    <x v="4"/>
    <x v="8"/>
    <x v="99"/>
    <x v="44"/>
    <x v="46"/>
    <x v="241"/>
    <x v="46"/>
    <x v="46"/>
    <x v="0"/>
  </r>
  <r>
    <x v="0"/>
    <x v="24"/>
    <x v="24"/>
    <x v="5"/>
    <x v="5"/>
    <x v="5"/>
    <x v="8"/>
    <x v="99"/>
    <x v="44"/>
    <x v="83"/>
    <x v="170"/>
    <x v="51"/>
    <x v="192"/>
    <x v="0"/>
  </r>
  <r>
    <x v="0"/>
    <x v="24"/>
    <x v="24"/>
    <x v="3"/>
    <x v="3"/>
    <x v="3"/>
    <x v="8"/>
    <x v="99"/>
    <x v="44"/>
    <x v="83"/>
    <x v="170"/>
    <x v="51"/>
    <x v="192"/>
    <x v="0"/>
  </r>
  <r>
    <x v="0"/>
    <x v="24"/>
    <x v="24"/>
    <x v="49"/>
    <x v="49"/>
    <x v="49"/>
    <x v="15"/>
    <x v="100"/>
    <x v="17"/>
    <x v="79"/>
    <x v="162"/>
    <x v="46"/>
    <x v="46"/>
    <x v="0"/>
  </r>
  <r>
    <x v="0"/>
    <x v="24"/>
    <x v="24"/>
    <x v="129"/>
    <x v="127"/>
    <x v="129"/>
    <x v="15"/>
    <x v="100"/>
    <x v="17"/>
    <x v="79"/>
    <x v="162"/>
    <x v="46"/>
    <x v="46"/>
    <x v="0"/>
  </r>
  <r>
    <x v="0"/>
    <x v="24"/>
    <x v="24"/>
    <x v="36"/>
    <x v="36"/>
    <x v="36"/>
    <x v="15"/>
    <x v="100"/>
    <x v="17"/>
    <x v="83"/>
    <x v="170"/>
    <x v="49"/>
    <x v="193"/>
    <x v="0"/>
  </r>
  <r>
    <x v="0"/>
    <x v="24"/>
    <x v="24"/>
    <x v="29"/>
    <x v="29"/>
    <x v="29"/>
    <x v="15"/>
    <x v="100"/>
    <x v="17"/>
    <x v="83"/>
    <x v="170"/>
    <x v="49"/>
    <x v="193"/>
    <x v="0"/>
  </r>
  <r>
    <x v="0"/>
    <x v="24"/>
    <x v="24"/>
    <x v="94"/>
    <x v="93"/>
    <x v="94"/>
    <x v="15"/>
    <x v="100"/>
    <x v="17"/>
    <x v="79"/>
    <x v="162"/>
    <x v="46"/>
    <x v="46"/>
    <x v="0"/>
  </r>
  <r>
    <x v="0"/>
    <x v="24"/>
    <x v="24"/>
    <x v="93"/>
    <x v="92"/>
    <x v="93"/>
    <x v="15"/>
    <x v="100"/>
    <x v="17"/>
    <x v="79"/>
    <x v="162"/>
    <x v="46"/>
    <x v="46"/>
    <x v="0"/>
  </r>
  <r>
    <x v="0"/>
    <x v="24"/>
    <x v="24"/>
    <x v="80"/>
    <x v="80"/>
    <x v="80"/>
    <x v="15"/>
    <x v="100"/>
    <x v="17"/>
    <x v="80"/>
    <x v="133"/>
    <x v="51"/>
    <x v="192"/>
    <x v="0"/>
  </r>
  <r>
    <x v="0"/>
    <x v="24"/>
    <x v="24"/>
    <x v="37"/>
    <x v="37"/>
    <x v="37"/>
    <x v="15"/>
    <x v="100"/>
    <x v="17"/>
    <x v="83"/>
    <x v="170"/>
    <x v="49"/>
    <x v="193"/>
    <x v="0"/>
  </r>
  <r>
    <x v="0"/>
    <x v="24"/>
    <x v="24"/>
    <x v="130"/>
    <x v="128"/>
    <x v="130"/>
    <x v="15"/>
    <x v="100"/>
    <x v="17"/>
    <x v="79"/>
    <x v="162"/>
    <x v="46"/>
    <x v="46"/>
    <x v="0"/>
  </r>
  <r>
    <x v="0"/>
    <x v="24"/>
    <x v="24"/>
    <x v="10"/>
    <x v="10"/>
    <x v="10"/>
    <x v="15"/>
    <x v="100"/>
    <x v="17"/>
    <x v="79"/>
    <x v="162"/>
    <x v="46"/>
    <x v="46"/>
    <x v="0"/>
  </r>
  <r>
    <x v="0"/>
    <x v="24"/>
    <x v="24"/>
    <x v="13"/>
    <x v="13"/>
    <x v="13"/>
    <x v="15"/>
    <x v="100"/>
    <x v="17"/>
    <x v="83"/>
    <x v="170"/>
    <x v="49"/>
    <x v="193"/>
    <x v="0"/>
  </r>
  <r>
    <x v="0"/>
    <x v="24"/>
    <x v="24"/>
    <x v="105"/>
    <x v="104"/>
    <x v="105"/>
    <x v="15"/>
    <x v="100"/>
    <x v="17"/>
    <x v="79"/>
    <x v="162"/>
    <x v="46"/>
    <x v="46"/>
    <x v="0"/>
  </r>
  <r>
    <x v="0"/>
    <x v="24"/>
    <x v="24"/>
    <x v="48"/>
    <x v="48"/>
    <x v="48"/>
    <x v="15"/>
    <x v="100"/>
    <x v="17"/>
    <x v="79"/>
    <x v="162"/>
    <x v="46"/>
    <x v="46"/>
    <x v="0"/>
  </r>
  <r>
    <x v="0"/>
    <x v="24"/>
    <x v="24"/>
    <x v="0"/>
    <x v="0"/>
    <x v="0"/>
    <x v="15"/>
    <x v="100"/>
    <x v="17"/>
    <x v="79"/>
    <x v="162"/>
    <x v="46"/>
    <x v="46"/>
    <x v="0"/>
  </r>
  <r>
    <x v="0"/>
    <x v="24"/>
    <x v="24"/>
    <x v="114"/>
    <x v="112"/>
    <x v="114"/>
    <x v="15"/>
    <x v="100"/>
    <x v="17"/>
    <x v="80"/>
    <x v="133"/>
    <x v="51"/>
    <x v="192"/>
    <x v="0"/>
  </r>
  <r>
    <x v="0"/>
    <x v="24"/>
    <x v="24"/>
    <x v="131"/>
    <x v="129"/>
    <x v="131"/>
    <x v="15"/>
    <x v="100"/>
    <x v="17"/>
    <x v="80"/>
    <x v="133"/>
    <x v="51"/>
    <x v="192"/>
    <x v="0"/>
  </r>
  <r>
    <x v="0"/>
    <x v="25"/>
    <x v="25"/>
    <x v="0"/>
    <x v="0"/>
    <x v="0"/>
    <x v="0"/>
    <x v="51"/>
    <x v="140"/>
    <x v="39"/>
    <x v="242"/>
    <x v="49"/>
    <x v="195"/>
    <x v="0"/>
  </r>
  <r>
    <x v="0"/>
    <x v="25"/>
    <x v="25"/>
    <x v="3"/>
    <x v="3"/>
    <x v="3"/>
    <x v="1"/>
    <x v="85"/>
    <x v="187"/>
    <x v="78"/>
    <x v="243"/>
    <x v="51"/>
    <x v="196"/>
    <x v="0"/>
  </r>
  <r>
    <x v="0"/>
    <x v="25"/>
    <x v="25"/>
    <x v="21"/>
    <x v="21"/>
    <x v="21"/>
    <x v="2"/>
    <x v="88"/>
    <x v="188"/>
    <x v="61"/>
    <x v="244"/>
    <x v="39"/>
    <x v="197"/>
    <x v="0"/>
  </r>
  <r>
    <x v="0"/>
    <x v="25"/>
    <x v="25"/>
    <x v="4"/>
    <x v="4"/>
    <x v="4"/>
    <x v="2"/>
    <x v="88"/>
    <x v="188"/>
    <x v="47"/>
    <x v="245"/>
    <x v="49"/>
    <x v="195"/>
    <x v="0"/>
  </r>
  <r>
    <x v="0"/>
    <x v="25"/>
    <x v="25"/>
    <x v="1"/>
    <x v="1"/>
    <x v="1"/>
    <x v="4"/>
    <x v="90"/>
    <x v="189"/>
    <x v="83"/>
    <x v="14"/>
    <x v="44"/>
    <x v="198"/>
    <x v="0"/>
  </r>
  <r>
    <x v="0"/>
    <x v="25"/>
    <x v="25"/>
    <x v="7"/>
    <x v="7"/>
    <x v="7"/>
    <x v="5"/>
    <x v="91"/>
    <x v="190"/>
    <x v="61"/>
    <x v="244"/>
    <x v="49"/>
    <x v="195"/>
    <x v="0"/>
  </r>
  <r>
    <x v="0"/>
    <x v="25"/>
    <x v="25"/>
    <x v="5"/>
    <x v="5"/>
    <x v="5"/>
    <x v="5"/>
    <x v="91"/>
    <x v="190"/>
    <x v="61"/>
    <x v="244"/>
    <x v="49"/>
    <x v="195"/>
    <x v="0"/>
  </r>
  <r>
    <x v="0"/>
    <x v="25"/>
    <x v="25"/>
    <x v="2"/>
    <x v="2"/>
    <x v="2"/>
    <x v="7"/>
    <x v="93"/>
    <x v="41"/>
    <x v="46"/>
    <x v="48"/>
    <x v="39"/>
    <x v="197"/>
    <x v="0"/>
  </r>
  <r>
    <x v="0"/>
    <x v="25"/>
    <x v="25"/>
    <x v="14"/>
    <x v="14"/>
    <x v="14"/>
    <x v="7"/>
    <x v="93"/>
    <x v="41"/>
    <x v="80"/>
    <x v="133"/>
    <x v="54"/>
    <x v="199"/>
    <x v="0"/>
  </r>
  <r>
    <x v="0"/>
    <x v="25"/>
    <x v="25"/>
    <x v="38"/>
    <x v="38"/>
    <x v="38"/>
    <x v="7"/>
    <x v="93"/>
    <x v="41"/>
    <x v="31"/>
    <x v="64"/>
    <x v="51"/>
    <x v="196"/>
    <x v="0"/>
  </r>
  <r>
    <x v="0"/>
    <x v="25"/>
    <x v="25"/>
    <x v="18"/>
    <x v="18"/>
    <x v="18"/>
    <x v="7"/>
    <x v="93"/>
    <x v="41"/>
    <x v="46"/>
    <x v="48"/>
    <x v="39"/>
    <x v="197"/>
    <x v="0"/>
  </r>
  <r>
    <x v="0"/>
    <x v="25"/>
    <x v="25"/>
    <x v="25"/>
    <x v="25"/>
    <x v="25"/>
    <x v="11"/>
    <x v="97"/>
    <x v="191"/>
    <x v="46"/>
    <x v="48"/>
    <x v="51"/>
    <x v="196"/>
    <x v="0"/>
  </r>
  <r>
    <x v="0"/>
    <x v="25"/>
    <x v="25"/>
    <x v="11"/>
    <x v="11"/>
    <x v="11"/>
    <x v="11"/>
    <x v="97"/>
    <x v="191"/>
    <x v="31"/>
    <x v="64"/>
    <x v="49"/>
    <x v="195"/>
    <x v="0"/>
  </r>
  <r>
    <x v="0"/>
    <x v="25"/>
    <x v="25"/>
    <x v="12"/>
    <x v="12"/>
    <x v="12"/>
    <x v="11"/>
    <x v="97"/>
    <x v="191"/>
    <x v="57"/>
    <x v="246"/>
    <x v="46"/>
    <x v="46"/>
    <x v="0"/>
  </r>
  <r>
    <x v="0"/>
    <x v="25"/>
    <x v="25"/>
    <x v="68"/>
    <x v="68"/>
    <x v="68"/>
    <x v="11"/>
    <x v="97"/>
    <x v="191"/>
    <x v="80"/>
    <x v="133"/>
    <x v="43"/>
    <x v="184"/>
    <x v="0"/>
  </r>
  <r>
    <x v="0"/>
    <x v="25"/>
    <x v="25"/>
    <x v="27"/>
    <x v="27"/>
    <x v="27"/>
    <x v="15"/>
    <x v="98"/>
    <x v="192"/>
    <x v="79"/>
    <x v="247"/>
    <x v="51"/>
    <x v="196"/>
    <x v="0"/>
  </r>
  <r>
    <x v="0"/>
    <x v="25"/>
    <x v="25"/>
    <x v="124"/>
    <x v="122"/>
    <x v="124"/>
    <x v="15"/>
    <x v="98"/>
    <x v="192"/>
    <x v="83"/>
    <x v="14"/>
    <x v="39"/>
    <x v="197"/>
    <x v="0"/>
  </r>
  <r>
    <x v="0"/>
    <x v="25"/>
    <x v="25"/>
    <x v="84"/>
    <x v="83"/>
    <x v="84"/>
    <x v="15"/>
    <x v="98"/>
    <x v="192"/>
    <x v="83"/>
    <x v="14"/>
    <x v="39"/>
    <x v="197"/>
    <x v="0"/>
  </r>
  <r>
    <x v="0"/>
    <x v="25"/>
    <x v="25"/>
    <x v="6"/>
    <x v="6"/>
    <x v="6"/>
    <x v="15"/>
    <x v="98"/>
    <x v="192"/>
    <x v="83"/>
    <x v="14"/>
    <x v="39"/>
    <x v="197"/>
    <x v="0"/>
  </r>
  <r>
    <x v="0"/>
    <x v="25"/>
    <x v="25"/>
    <x v="10"/>
    <x v="10"/>
    <x v="10"/>
    <x v="15"/>
    <x v="98"/>
    <x v="192"/>
    <x v="80"/>
    <x v="133"/>
    <x v="40"/>
    <x v="200"/>
    <x v="0"/>
  </r>
  <r>
    <x v="0"/>
    <x v="25"/>
    <x v="25"/>
    <x v="15"/>
    <x v="15"/>
    <x v="15"/>
    <x v="15"/>
    <x v="98"/>
    <x v="192"/>
    <x v="83"/>
    <x v="14"/>
    <x v="39"/>
    <x v="197"/>
    <x v="0"/>
  </r>
  <r>
    <x v="0"/>
    <x v="25"/>
    <x v="25"/>
    <x v="67"/>
    <x v="67"/>
    <x v="67"/>
    <x v="15"/>
    <x v="98"/>
    <x v="192"/>
    <x v="79"/>
    <x v="247"/>
    <x v="51"/>
    <x v="196"/>
    <x v="0"/>
  </r>
  <r>
    <x v="0"/>
    <x v="26"/>
    <x v="26"/>
    <x v="1"/>
    <x v="1"/>
    <x v="1"/>
    <x v="0"/>
    <x v="62"/>
    <x v="193"/>
    <x v="78"/>
    <x v="248"/>
    <x v="41"/>
    <x v="201"/>
    <x v="0"/>
  </r>
  <r>
    <x v="0"/>
    <x v="26"/>
    <x v="26"/>
    <x v="0"/>
    <x v="0"/>
    <x v="0"/>
    <x v="1"/>
    <x v="47"/>
    <x v="194"/>
    <x v="39"/>
    <x v="249"/>
    <x v="44"/>
    <x v="202"/>
    <x v="0"/>
  </r>
  <r>
    <x v="0"/>
    <x v="26"/>
    <x v="26"/>
    <x v="5"/>
    <x v="5"/>
    <x v="5"/>
    <x v="2"/>
    <x v="50"/>
    <x v="195"/>
    <x v="60"/>
    <x v="250"/>
    <x v="54"/>
    <x v="203"/>
    <x v="2"/>
  </r>
  <r>
    <x v="0"/>
    <x v="26"/>
    <x v="26"/>
    <x v="7"/>
    <x v="7"/>
    <x v="7"/>
    <x v="3"/>
    <x v="51"/>
    <x v="116"/>
    <x v="43"/>
    <x v="228"/>
    <x v="46"/>
    <x v="46"/>
    <x v="0"/>
  </r>
  <r>
    <x v="0"/>
    <x v="26"/>
    <x v="26"/>
    <x v="10"/>
    <x v="10"/>
    <x v="10"/>
    <x v="4"/>
    <x v="89"/>
    <x v="196"/>
    <x v="46"/>
    <x v="169"/>
    <x v="56"/>
    <x v="204"/>
    <x v="0"/>
  </r>
  <r>
    <x v="0"/>
    <x v="26"/>
    <x v="26"/>
    <x v="8"/>
    <x v="8"/>
    <x v="8"/>
    <x v="5"/>
    <x v="83"/>
    <x v="197"/>
    <x v="60"/>
    <x v="250"/>
    <x v="49"/>
    <x v="76"/>
    <x v="0"/>
  </r>
  <r>
    <x v="0"/>
    <x v="26"/>
    <x v="26"/>
    <x v="12"/>
    <x v="12"/>
    <x v="12"/>
    <x v="5"/>
    <x v="83"/>
    <x v="197"/>
    <x v="45"/>
    <x v="251"/>
    <x v="51"/>
    <x v="80"/>
    <x v="0"/>
  </r>
  <r>
    <x v="0"/>
    <x v="26"/>
    <x v="26"/>
    <x v="4"/>
    <x v="4"/>
    <x v="4"/>
    <x v="7"/>
    <x v="86"/>
    <x v="121"/>
    <x v="44"/>
    <x v="187"/>
    <x v="51"/>
    <x v="80"/>
    <x v="0"/>
  </r>
  <r>
    <x v="0"/>
    <x v="26"/>
    <x v="26"/>
    <x v="3"/>
    <x v="3"/>
    <x v="3"/>
    <x v="7"/>
    <x v="86"/>
    <x v="121"/>
    <x v="78"/>
    <x v="248"/>
    <x v="49"/>
    <x v="76"/>
    <x v="0"/>
  </r>
  <r>
    <x v="0"/>
    <x v="26"/>
    <x v="26"/>
    <x v="17"/>
    <x v="17"/>
    <x v="17"/>
    <x v="9"/>
    <x v="87"/>
    <x v="168"/>
    <x v="57"/>
    <x v="252"/>
    <x v="54"/>
    <x v="203"/>
    <x v="0"/>
  </r>
  <r>
    <x v="0"/>
    <x v="26"/>
    <x v="26"/>
    <x v="46"/>
    <x v="46"/>
    <x v="46"/>
    <x v="10"/>
    <x v="88"/>
    <x v="198"/>
    <x v="35"/>
    <x v="168"/>
    <x v="40"/>
    <x v="60"/>
    <x v="0"/>
  </r>
  <r>
    <x v="0"/>
    <x v="26"/>
    <x v="26"/>
    <x v="18"/>
    <x v="18"/>
    <x v="18"/>
    <x v="10"/>
    <x v="88"/>
    <x v="198"/>
    <x v="57"/>
    <x v="252"/>
    <x v="43"/>
    <x v="205"/>
    <x v="0"/>
  </r>
  <r>
    <x v="0"/>
    <x v="26"/>
    <x v="26"/>
    <x v="6"/>
    <x v="6"/>
    <x v="6"/>
    <x v="12"/>
    <x v="90"/>
    <x v="124"/>
    <x v="31"/>
    <x v="31"/>
    <x v="43"/>
    <x v="205"/>
    <x v="0"/>
  </r>
  <r>
    <x v="0"/>
    <x v="26"/>
    <x v="26"/>
    <x v="15"/>
    <x v="15"/>
    <x v="15"/>
    <x v="12"/>
    <x v="90"/>
    <x v="124"/>
    <x v="83"/>
    <x v="253"/>
    <x v="45"/>
    <x v="78"/>
    <x v="0"/>
  </r>
  <r>
    <x v="0"/>
    <x v="26"/>
    <x v="26"/>
    <x v="13"/>
    <x v="13"/>
    <x v="13"/>
    <x v="14"/>
    <x v="91"/>
    <x v="10"/>
    <x v="31"/>
    <x v="31"/>
    <x v="40"/>
    <x v="60"/>
    <x v="0"/>
  </r>
  <r>
    <x v="0"/>
    <x v="26"/>
    <x v="26"/>
    <x v="2"/>
    <x v="2"/>
    <x v="2"/>
    <x v="15"/>
    <x v="92"/>
    <x v="84"/>
    <x v="83"/>
    <x v="253"/>
    <x v="54"/>
    <x v="203"/>
    <x v="0"/>
  </r>
  <r>
    <x v="0"/>
    <x v="26"/>
    <x v="26"/>
    <x v="21"/>
    <x v="21"/>
    <x v="21"/>
    <x v="15"/>
    <x v="92"/>
    <x v="84"/>
    <x v="57"/>
    <x v="252"/>
    <x v="51"/>
    <x v="80"/>
    <x v="0"/>
  </r>
  <r>
    <x v="0"/>
    <x v="26"/>
    <x v="26"/>
    <x v="25"/>
    <x v="25"/>
    <x v="25"/>
    <x v="16"/>
    <x v="93"/>
    <x v="128"/>
    <x v="83"/>
    <x v="253"/>
    <x v="43"/>
    <x v="205"/>
    <x v="0"/>
  </r>
  <r>
    <x v="0"/>
    <x v="26"/>
    <x v="26"/>
    <x v="9"/>
    <x v="9"/>
    <x v="9"/>
    <x v="16"/>
    <x v="93"/>
    <x v="128"/>
    <x v="46"/>
    <x v="169"/>
    <x v="39"/>
    <x v="206"/>
    <x v="0"/>
  </r>
  <r>
    <x v="0"/>
    <x v="26"/>
    <x v="26"/>
    <x v="26"/>
    <x v="26"/>
    <x v="26"/>
    <x v="16"/>
    <x v="93"/>
    <x v="128"/>
    <x v="46"/>
    <x v="169"/>
    <x v="39"/>
    <x v="206"/>
    <x v="0"/>
  </r>
  <r>
    <x v="0"/>
    <x v="27"/>
    <x v="27"/>
    <x v="24"/>
    <x v="24"/>
    <x v="24"/>
    <x v="0"/>
    <x v="38"/>
    <x v="199"/>
    <x v="10"/>
    <x v="254"/>
    <x v="48"/>
    <x v="207"/>
    <x v="0"/>
  </r>
  <r>
    <x v="0"/>
    <x v="27"/>
    <x v="27"/>
    <x v="0"/>
    <x v="0"/>
    <x v="0"/>
    <x v="1"/>
    <x v="46"/>
    <x v="200"/>
    <x v="73"/>
    <x v="255"/>
    <x v="49"/>
    <x v="100"/>
    <x v="0"/>
  </r>
  <r>
    <x v="0"/>
    <x v="27"/>
    <x v="27"/>
    <x v="74"/>
    <x v="74"/>
    <x v="74"/>
    <x v="2"/>
    <x v="53"/>
    <x v="152"/>
    <x v="44"/>
    <x v="256"/>
    <x v="45"/>
    <x v="208"/>
    <x v="0"/>
  </r>
  <r>
    <x v="0"/>
    <x v="27"/>
    <x v="27"/>
    <x v="1"/>
    <x v="1"/>
    <x v="1"/>
    <x v="3"/>
    <x v="89"/>
    <x v="201"/>
    <x v="31"/>
    <x v="257"/>
    <x v="48"/>
    <x v="207"/>
    <x v="0"/>
  </r>
  <r>
    <x v="0"/>
    <x v="27"/>
    <x v="27"/>
    <x v="4"/>
    <x v="4"/>
    <x v="4"/>
    <x v="3"/>
    <x v="89"/>
    <x v="201"/>
    <x v="40"/>
    <x v="258"/>
    <x v="46"/>
    <x v="46"/>
    <x v="0"/>
  </r>
  <r>
    <x v="0"/>
    <x v="27"/>
    <x v="27"/>
    <x v="3"/>
    <x v="3"/>
    <x v="3"/>
    <x v="3"/>
    <x v="89"/>
    <x v="201"/>
    <x v="40"/>
    <x v="258"/>
    <x v="46"/>
    <x v="46"/>
    <x v="0"/>
  </r>
  <r>
    <x v="0"/>
    <x v="27"/>
    <x v="27"/>
    <x v="2"/>
    <x v="2"/>
    <x v="2"/>
    <x v="6"/>
    <x v="84"/>
    <x v="78"/>
    <x v="31"/>
    <x v="257"/>
    <x v="37"/>
    <x v="209"/>
    <x v="0"/>
  </r>
  <r>
    <x v="0"/>
    <x v="27"/>
    <x v="27"/>
    <x v="11"/>
    <x v="11"/>
    <x v="11"/>
    <x v="7"/>
    <x v="86"/>
    <x v="9"/>
    <x v="44"/>
    <x v="256"/>
    <x v="51"/>
    <x v="101"/>
    <x v="0"/>
  </r>
  <r>
    <x v="0"/>
    <x v="27"/>
    <x v="27"/>
    <x v="5"/>
    <x v="5"/>
    <x v="5"/>
    <x v="7"/>
    <x v="86"/>
    <x v="9"/>
    <x v="44"/>
    <x v="256"/>
    <x v="51"/>
    <x v="101"/>
    <x v="0"/>
  </r>
  <r>
    <x v="0"/>
    <x v="27"/>
    <x v="27"/>
    <x v="6"/>
    <x v="6"/>
    <x v="6"/>
    <x v="9"/>
    <x v="87"/>
    <x v="30"/>
    <x v="56"/>
    <x v="81"/>
    <x v="39"/>
    <x v="210"/>
    <x v="0"/>
  </r>
  <r>
    <x v="0"/>
    <x v="27"/>
    <x v="27"/>
    <x v="21"/>
    <x v="21"/>
    <x v="21"/>
    <x v="10"/>
    <x v="88"/>
    <x v="202"/>
    <x v="31"/>
    <x v="257"/>
    <x v="54"/>
    <x v="211"/>
    <x v="0"/>
  </r>
  <r>
    <x v="0"/>
    <x v="27"/>
    <x v="27"/>
    <x v="14"/>
    <x v="14"/>
    <x v="14"/>
    <x v="11"/>
    <x v="90"/>
    <x v="94"/>
    <x v="83"/>
    <x v="226"/>
    <x v="44"/>
    <x v="212"/>
    <x v="0"/>
  </r>
  <r>
    <x v="0"/>
    <x v="27"/>
    <x v="27"/>
    <x v="25"/>
    <x v="25"/>
    <x v="25"/>
    <x v="11"/>
    <x v="90"/>
    <x v="94"/>
    <x v="61"/>
    <x v="259"/>
    <x v="51"/>
    <x v="101"/>
    <x v="0"/>
  </r>
  <r>
    <x v="0"/>
    <x v="27"/>
    <x v="27"/>
    <x v="9"/>
    <x v="9"/>
    <x v="9"/>
    <x v="11"/>
    <x v="90"/>
    <x v="94"/>
    <x v="57"/>
    <x v="260"/>
    <x v="40"/>
    <x v="213"/>
    <x v="0"/>
  </r>
  <r>
    <x v="0"/>
    <x v="27"/>
    <x v="27"/>
    <x v="8"/>
    <x v="8"/>
    <x v="8"/>
    <x v="11"/>
    <x v="90"/>
    <x v="94"/>
    <x v="35"/>
    <x v="80"/>
    <x v="39"/>
    <x v="210"/>
    <x v="0"/>
  </r>
  <r>
    <x v="0"/>
    <x v="27"/>
    <x v="27"/>
    <x v="12"/>
    <x v="12"/>
    <x v="12"/>
    <x v="11"/>
    <x v="90"/>
    <x v="94"/>
    <x v="56"/>
    <x v="81"/>
    <x v="49"/>
    <x v="100"/>
    <x v="0"/>
  </r>
  <r>
    <x v="0"/>
    <x v="27"/>
    <x v="27"/>
    <x v="18"/>
    <x v="18"/>
    <x v="18"/>
    <x v="11"/>
    <x v="90"/>
    <x v="94"/>
    <x v="56"/>
    <x v="81"/>
    <x v="49"/>
    <x v="100"/>
    <x v="0"/>
  </r>
  <r>
    <x v="0"/>
    <x v="27"/>
    <x v="27"/>
    <x v="10"/>
    <x v="10"/>
    <x v="10"/>
    <x v="16"/>
    <x v="91"/>
    <x v="16"/>
    <x v="83"/>
    <x v="226"/>
    <x v="45"/>
    <x v="208"/>
    <x v="0"/>
  </r>
  <r>
    <x v="0"/>
    <x v="27"/>
    <x v="27"/>
    <x v="28"/>
    <x v="28"/>
    <x v="28"/>
    <x v="17"/>
    <x v="92"/>
    <x v="203"/>
    <x v="57"/>
    <x v="260"/>
    <x v="51"/>
    <x v="101"/>
    <x v="0"/>
  </r>
  <r>
    <x v="0"/>
    <x v="27"/>
    <x v="27"/>
    <x v="27"/>
    <x v="27"/>
    <x v="27"/>
    <x v="17"/>
    <x v="92"/>
    <x v="203"/>
    <x v="31"/>
    <x v="257"/>
    <x v="39"/>
    <x v="210"/>
    <x v="0"/>
  </r>
  <r>
    <x v="0"/>
    <x v="27"/>
    <x v="27"/>
    <x v="32"/>
    <x v="32"/>
    <x v="32"/>
    <x v="17"/>
    <x v="92"/>
    <x v="203"/>
    <x v="61"/>
    <x v="259"/>
    <x v="46"/>
    <x v="46"/>
    <x v="0"/>
  </r>
  <r>
    <x v="0"/>
    <x v="27"/>
    <x v="27"/>
    <x v="15"/>
    <x v="15"/>
    <x v="15"/>
    <x v="17"/>
    <x v="92"/>
    <x v="203"/>
    <x v="31"/>
    <x v="257"/>
    <x v="39"/>
    <x v="210"/>
    <x v="0"/>
  </r>
  <r>
    <x v="0"/>
    <x v="27"/>
    <x v="27"/>
    <x v="16"/>
    <x v="16"/>
    <x v="16"/>
    <x v="17"/>
    <x v="92"/>
    <x v="203"/>
    <x v="61"/>
    <x v="259"/>
    <x v="46"/>
    <x v="46"/>
    <x v="0"/>
  </r>
  <r>
    <x v="0"/>
    <x v="28"/>
    <x v="28"/>
    <x v="0"/>
    <x v="0"/>
    <x v="0"/>
    <x v="0"/>
    <x v="83"/>
    <x v="204"/>
    <x v="60"/>
    <x v="261"/>
    <x v="49"/>
    <x v="106"/>
    <x v="0"/>
  </r>
  <r>
    <x v="0"/>
    <x v="28"/>
    <x v="28"/>
    <x v="3"/>
    <x v="3"/>
    <x v="3"/>
    <x v="1"/>
    <x v="87"/>
    <x v="205"/>
    <x v="44"/>
    <x v="262"/>
    <x v="49"/>
    <x v="106"/>
    <x v="0"/>
  </r>
  <r>
    <x v="0"/>
    <x v="28"/>
    <x v="28"/>
    <x v="1"/>
    <x v="1"/>
    <x v="1"/>
    <x v="2"/>
    <x v="90"/>
    <x v="206"/>
    <x v="80"/>
    <x v="133"/>
    <x v="38"/>
    <x v="214"/>
    <x v="0"/>
  </r>
  <r>
    <x v="0"/>
    <x v="28"/>
    <x v="28"/>
    <x v="4"/>
    <x v="4"/>
    <x v="4"/>
    <x v="2"/>
    <x v="90"/>
    <x v="206"/>
    <x v="47"/>
    <x v="263"/>
    <x v="46"/>
    <x v="46"/>
    <x v="0"/>
  </r>
  <r>
    <x v="0"/>
    <x v="28"/>
    <x v="28"/>
    <x v="5"/>
    <x v="5"/>
    <x v="5"/>
    <x v="2"/>
    <x v="90"/>
    <x v="206"/>
    <x v="61"/>
    <x v="264"/>
    <x v="51"/>
    <x v="85"/>
    <x v="0"/>
  </r>
  <r>
    <x v="0"/>
    <x v="28"/>
    <x v="28"/>
    <x v="6"/>
    <x v="6"/>
    <x v="6"/>
    <x v="5"/>
    <x v="92"/>
    <x v="207"/>
    <x v="57"/>
    <x v="265"/>
    <x v="51"/>
    <x v="85"/>
    <x v="0"/>
  </r>
  <r>
    <x v="0"/>
    <x v="28"/>
    <x v="28"/>
    <x v="17"/>
    <x v="17"/>
    <x v="17"/>
    <x v="6"/>
    <x v="93"/>
    <x v="208"/>
    <x v="79"/>
    <x v="266"/>
    <x v="40"/>
    <x v="215"/>
    <x v="0"/>
  </r>
  <r>
    <x v="0"/>
    <x v="28"/>
    <x v="28"/>
    <x v="44"/>
    <x v="44"/>
    <x v="44"/>
    <x v="6"/>
    <x v="93"/>
    <x v="208"/>
    <x v="80"/>
    <x v="133"/>
    <x v="54"/>
    <x v="216"/>
    <x v="0"/>
  </r>
  <r>
    <x v="0"/>
    <x v="28"/>
    <x v="28"/>
    <x v="2"/>
    <x v="2"/>
    <x v="2"/>
    <x v="8"/>
    <x v="98"/>
    <x v="209"/>
    <x v="80"/>
    <x v="133"/>
    <x v="40"/>
    <x v="215"/>
    <x v="0"/>
  </r>
  <r>
    <x v="0"/>
    <x v="28"/>
    <x v="28"/>
    <x v="93"/>
    <x v="92"/>
    <x v="93"/>
    <x v="8"/>
    <x v="98"/>
    <x v="209"/>
    <x v="46"/>
    <x v="46"/>
    <x v="49"/>
    <x v="106"/>
    <x v="0"/>
  </r>
  <r>
    <x v="0"/>
    <x v="28"/>
    <x v="28"/>
    <x v="96"/>
    <x v="95"/>
    <x v="96"/>
    <x v="8"/>
    <x v="98"/>
    <x v="209"/>
    <x v="46"/>
    <x v="46"/>
    <x v="49"/>
    <x v="106"/>
    <x v="0"/>
  </r>
  <r>
    <x v="0"/>
    <x v="28"/>
    <x v="28"/>
    <x v="9"/>
    <x v="9"/>
    <x v="9"/>
    <x v="8"/>
    <x v="98"/>
    <x v="209"/>
    <x v="46"/>
    <x v="46"/>
    <x v="49"/>
    <x v="106"/>
    <x v="0"/>
  </r>
  <r>
    <x v="0"/>
    <x v="28"/>
    <x v="28"/>
    <x v="22"/>
    <x v="22"/>
    <x v="22"/>
    <x v="8"/>
    <x v="98"/>
    <x v="209"/>
    <x v="79"/>
    <x v="266"/>
    <x v="51"/>
    <x v="85"/>
    <x v="0"/>
  </r>
  <r>
    <x v="0"/>
    <x v="28"/>
    <x v="28"/>
    <x v="10"/>
    <x v="10"/>
    <x v="10"/>
    <x v="8"/>
    <x v="98"/>
    <x v="209"/>
    <x v="80"/>
    <x v="133"/>
    <x v="40"/>
    <x v="215"/>
    <x v="0"/>
  </r>
  <r>
    <x v="0"/>
    <x v="28"/>
    <x v="28"/>
    <x v="8"/>
    <x v="8"/>
    <x v="8"/>
    <x v="8"/>
    <x v="98"/>
    <x v="209"/>
    <x v="31"/>
    <x v="267"/>
    <x v="46"/>
    <x v="46"/>
    <x v="0"/>
  </r>
  <r>
    <x v="0"/>
    <x v="28"/>
    <x v="28"/>
    <x v="7"/>
    <x v="7"/>
    <x v="7"/>
    <x v="8"/>
    <x v="98"/>
    <x v="209"/>
    <x v="31"/>
    <x v="267"/>
    <x v="46"/>
    <x v="46"/>
    <x v="0"/>
  </r>
  <r>
    <x v="0"/>
    <x v="28"/>
    <x v="28"/>
    <x v="132"/>
    <x v="130"/>
    <x v="132"/>
    <x v="8"/>
    <x v="98"/>
    <x v="209"/>
    <x v="80"/>
    <x v="133"/>
    <x v="40"/>
    <x v="215"/>
    <x v="0"/>
  </r>
  <r>
    <x v="0"/>
    <x v="28"/>
    <x v="28"/>
    <x v="19"/>
    <x v="19"/>
    <x v="19"/>
    <x v="16"/>
    <x v="99"/>
    <x v="47"/>
    <x v="46"/>
    <x v="46"/>
    <x v="46"/>
    <x v="46"/>
    <x v="0"/>
  </r>
  <r>
    <x v="0"/>
    <x v="28"/>
    <x v="28"/>
    <x v="20"/>
    <x v="20"/>
    <x v="20"/>
    <x v="16"/>
    <x v="99"/>
    <x v="47"/>
    <x v="80"/>
    <x v="133"/>
    <x v="39"/>
    <x v="217"/>
    <x v="0"/>
  </r>
  <r>
    <x v="0"/>
    <x v="28"/>
    <x v="28"/>
    <x v="23"/>
    <x v="23"/>
    <x v="23"/>
    <x v="16"/>
    <x v="99"/>
    <x v="47"/>
    <x v="83"/>
    <x v="140"/>
    <x v="51"/>
    <x v="85"/>
    <x v="0"/>
  </r>
  <r>
    <x v="0"/>
    <x v="28"/>
    <x v="28"/>
    <x v="48"/>
    <x v="48"/>
    <x v="48"/>
    <x v="16"/>
    <x v="99"/>
    <x v="47"/>
    <x v="79"/>
    <x v="266"/>
    <x v="49"/>
    <x v="106"/>
    <x v="0"/>
  </r>
  <r>
    <x v="0"/>
    <x v="29"/>
    <x v="29"/>
    <x v="45"/>
    <x v="45"/>
    <x v="45"/>
    <x v="0"/>
    <x v="61"/>
    <x v="210"/>
    <x v="71"/>
    <x v="268"/>
    <x v="49"/>
    <x v="218"/>
    <x v="0"/>
  </r>
  <r>
    <x v="0"/>
    <x v="29"/>
    <x v="29"/>
    <x v="35"/>
    <x v="35"/>
    <x v="35"/>
    <x v="1"/>
    <x v="78"/>
    <x v="211"/>
    <x v="73"/>
    <x v="269"/>
    <x v="44"/>
    <x v="219"/>
    <x v="0"/>
  </r>
  <r>
    <x v="0"/>
    <x v="29"/>
    <x v="29"/>
    <x v="9"/>
    <x v="9"/>
    <x v="9"/>
    <x v="2"/>
    <x v="68"/>
    <x v="212"/>
    <x v="33"/>
    <x v="270"/>
    <x v="49"/>
    <x v="218"/>
    <x v="0"/>
  </r>
  <r>
    <x v="0"/>
    <x v="29"/>
    <x v="29"/>
    <x v="2"/>
    <x v="2"/>
    <x v="2"/>
    <x v="3"/>
    <x v="83"/>
    <x v="196"/>
    <x v="56"/>
    <x v="271"/>
    <x v="45"/>
    <x v="220"/>
    <x v="0"/>
  </r>
  <r>
    <x v="0"/>
    <x v="29"/>
    <x v="29"/>
    <x v="13"/>
    <x v="13"/>
    <x v="13"/>
    <x v="4"/>
    <x v="84"/>
    <x v="189"/>
    <x v="62"/>
    <x v="272"/>
    <x v="51"/>
    <x v="83"/>
    <x v="0"/>
  </r>
  <r>
    <x v="0"/>
    <x v="29"/>
    <x v="29"/>
    <x v="19"/>
    <x v="19"/>
    <x v="19"/>
    <x v="5"/>
    <x v="86"/>
    <x v="213"/>
    <x v="44"/>
    <x v="109"/>
    <x v="51"/>
    <x v="83"/>
    <x v="0"/>
  </r>
  <r>
    <x v="0"/>
    <x v="29"/>
    <x v="29"/>
    <x v="37"/>
    <x v="37"/>
    <x v="37"/>
    <x v="5"/>
    <x v="86"/>
    <x v="213"/>
    <x v="44"/>
    <x v="109"/>
    <x v="51"/>
    <x v="83"/>
    <x v="0"/>
  </r>
  <r>
    <x v="0"/>
    <x v="29"/>
    <x v="29"/>
    <x v="7"/>
    <x v="7"/>
    <x v="7"/>
    <x v="7"/>
    <x v="87"/>
    <x v="90"/>
    <x v="78"/>
    <x v="214"/>
    <x v="46"/>
    <x v="46"/>
    <x v="0"/>
  </r>
  <r>
    <x v="0"/>
    <x v="29"/>
    <x v="29"/>
    <x v="107"/>
    <x v="106"/>
    <x v="107"/>
    <x v="8"/>
    <x v="90"/>
    <x v="7"/>
    <x v="31"/>
    <x v="273"/>
    <x v="43"/>
    <x v="221"/>
    <x v="0"/>
  </r>
  <r>
    <x v="0"/>
    <x v="29"/>
    <x v="29"/>
    <x v="6"/>
    <x v="6"/>
    <x v="6"/>
    <x v="8"/>
    <x v="90"/>
    <x v="7"/>
    <x v="47"/>
    <x v="256"/>
    <x v="46"/>
    <x v="46"/>
    <x v="0"/>
  </r>
  <r>
    <x v="0"/>
    <x v="29"/>
    <x v="29"/>
    <x v="4"/>
    <x v="4"/>
    <x v="4"/>
    <x v="8"/>
    <x v="90"/>
    <x v="7"/>
    <x v="47"/>
    <x v="256"/>
    <x v="46"/>
    <x v="46"/>
    <x v="0"/>
  </r>
  <r>
    <x v="0"/>
    <x v="29"/>
    <x v="29"/>
    <x v="27"/>
    <x v="27"/>
    <x v="27"/>
    <x v="11"/>
    <x v="91"/>
    <x v="82"/>
    <x v="56"/>
    <x v="271"/>
    <x v="46"/>
    <x v="46"/>
    <x v="0"/>
  </r>
  <r>
    <x v="0"/>
    <x v="29"/>
    <x v="29"/>
    <x v="34"/>
    <x v="34"/>
    <x v="34"/>
    <x v="11"/>
    <x v="91"/>
    <x v="82"/>
    <x v="56"/>
    <x v="271"/>
    <x v="46"/>
    <x v="46"/>
    <x v="0"/>
  </r>
  <r>
    <x v="0"/>
    <x v="29"/>
    <x v="29"/>
    <x v="8"/>
    <x v="8"/>
    <x v="8"/>
    <x v="11"/>
    <x v="91"/>
    <x v="82"/>
    <x v="56"/>
    <x v="271"/>
    <x v="46"/>
    <x v="46"/>
    <x v="0"/>
  </r>
  <r>
    <x v="0"/>
    <x v="29"/>
    <x v="29"/>
    <x v="3"/>
    <x v="3"/>
    <x v="3"/>
    <x v="11"/>
    <x v="91"/>
    <x v="82"/>
    <x v="56"/>
    <x v="271"/>
    <x v="46"/>
    <x v="46"/>
    <x v="0"/>
  </r>
  <r>
    <x v="0"/>
    <x v="29"/>
    <x v="29"/>
    <x v="15"/>
    <x v="15"/>
    <x v="15"/>
    <x v="15"/>
    <x v="92"/>
    <x v="214"/>
    <x v="31"/>
    <x v="273"/>
    <x v="39"/>
    <x v="222"/>
    <x v="0"/>
  </r>
  <r>
    <x v="0"/>
    <x v="29"/>
    <x v="29"/>
    <x v="101"/>
    <x v="100"/>
    <x v="101"/>
    <x v="15"/>
    <x v="92"/>
    <x v="214"/>
    <x v="61"/>
    <x v="135"/>
    <x v="46"/>
    <x v="46"/>
    <x v="0"/>
  </r>
  <r>
    <x v="0"/>
    <x v="29"/>
    <x v="29"/>
    <x v="48"/>
    <x v="48"/>
    <x v="48"/>
    <x v="15"/>
    <x v="92"/>
    <x v="214"/>
    <x v="61"/>
    <x v="135"/>
    <x v="46"/>
    <x v="46"/>
    <x v="0"/>
  </r>
  <r>
    <x v="0"/>
    <x v="29"/>
    <x v="29"/>
    <x v="0"/>
    <x v="0"/>
    <x v="0"/>
    <x v="15"/>
    <x v="92"/>
    <x v="214"/>
    <x v="61"/>
    <x v="135"/>
    <x v="46"/>
    <x v="46"/>
    <x v="0"/>
  </r>
  <r>
    <x v="0"/>
    <x v="29"/>
    <x v="29"/>
    <x v="25"/>
    <x v="25"/>
    <x v="25"/>
    <x v="18"/>
    <x v="93"/>
    <x v="215"/>
    <x v="57"/>
    <x v="274"/>
    <x v="49"/>
    <x v="218"/>
    <x v="0"/>
  </r>
  <r>
    <x v="0"/>
    <x v="29"/>
    <x v="29"/>
    <x v="84"/>
    <x v="83"/>
    <x v="84"/>
    <x v="18"/>
    <x v="93"/>
    <x v="215"/>
    <x v="31"/>
    <x v="273"/>
    <x v="51"/>
    <x v="83"/>
    <x v="0"/>
  </r>
  <r>
    <x v="0"/>
    <x v="30"/>
    <x v="30"/>
    <x v="0"/>
    <x v="0"/>
    <x v="0"/>
    <x v="0"/>
    <x v="64"/>
    <x v="216"/>
    <x v="41"/>
    <x v="275"/>
    <x v="46"/>
    <x v="46"/>
    <x v="0"/>
  </r>
  <r>
    <x v="0"/>
    <x v="30"/>
    <x v="30"/>
    <x v="35"/>
    <x v="35"/>
    <x v="35"/>
    <x v="1"/>
    <x v="51"/>
    <x v="217"/>
    <x v="62"/>
    <x v="276"/>
    <x v="45"/>
    <x v="223"/>
    <x v="0"/>
  </r>
  <r>
    <x v="0"/>
    <x v="30"/>
    <x v="30"/>
    <x v="2"/>
    <x v="2"/>
    <x v="2"/>
    <x v="2"/>
    <x v="89"/>
    <x v="218"/>
    <x v="31"/>
    <x v="94"/>
    <x v="48"/>
    <x v="224"/>
    <x v="0"/>
  </r>
  <r>
    <x v="0"/>
    <x v="30"/>
    <x v="30"/>
    <x v="4"/>
    <x v="4"/>
    <x v="4"/>
    <x v="3"/>
    <x v="84"/>
    <x v="76"/>
    <x v="45"/>
    <x v="277"/>
    <x v="49"/>
    <x v="17"/>
    <x v="0"/>
  </r>
  <r>
    <x v="0"/>
    <x v="30"/>
    <x v="30"/>
    <x v="7"/>
    <x v="7"/>
    <x v="7"/>
    <x v="4"/>
    <x v="88"/>
    <x v="78"/>
    <x v="47"/>
    <x v="278"/>
    <x v="49"/>
    <x v="17"/>
    <x v="0"/>
  </r>
  <r>
    <x v="0"/>
    <x v="30"/>
    <x v="30"/>
    <x v="16"/>
    <x v="16"/>
    <x v="16"/>
    <x v="4"/>
    <x v="88"/>
    <x v="78"/>
    <x v="56"/>
    <x v="76"/>
    <x v="51"/>
    <x v="65"/>
    <x v="0"/>
  </r>
  <r>
    <x v="0"/>
    <x v="30"/>
    <x v="30"/>
    <x v="17"/>
    <x v="17"/>
    <x v="17"/>
    <x v="6"/>
    <x v="90"/>
    <x v="219"/>
    <x v="61"/>
    <x v="279"/>
    <x v="51"/>
    <x v="65"/>
    <x v="0"/>
  </r>
  <r>
    <x v="0"/>
    <x v="30"/>
    <x v="30"/>
    <x v="37"/>
    <x v="37"/>
    <x v="37"/>
    <x v="6"/>
    <x v="90"/>
    <x v="219"/>
    <x v="57"/>
    <x v="2"/>
    <x v="40"/>
    <x v="225"/>
    <x v="0"/>
  </r>
  <r>
    <x v="0"/>
    <x v="30"/>
    <x v="30"/>
    <x v="6"/>
    <x v="6"/>
    <x v="6"/>
    <x v="6"/>
    <x v="90"/>
    <x v="219"/>
    <x v="61"/>
    <x v="279"/>
    <x v="51"/>
    <x v="65"/>
    <x v="0"/>
  </r>
  <r>
    <x v="0"/>
    <x v="30"/>
    <x v="30"/>
    <x v="48"/>
    <x v="48"/>
    <x v="48"/>
    <x v="9"/>
    <x v="91"/>
    <x v="29"/>
    <x v="61"/>
    <x v="279"/>
    <x v="49"/>
    <x v="17"/>
    <x v="0"/>
  </r>
  <r>
    <x v="0"/>
    <x v="30"/>
    <x v="30"/>
    <x v="69"/>
    <x v="69"/>
    <x v="69"/>
    <x v="9"/>
    <x v="91"/>
    <x v="29"/>
    <x v="57"/>
    <x v="2"/>
    <x v="39"/>
    <x v="97"/>
    <x v="0"/>
  </r>
  <r>
    <x v="0"/>
    <x v="30"/>
    <x v="30"/>
    <x v="25"/>
    <x v="25"/>
    <x v="25"/>
    <x v="11"/>
    <x v="92"/>
    <x v="93"/>
    <x v="46"/>
    <x v="114"/>
    <x v="40"/>
    <x v="225"/>
    <x v="0"/>
  </r>
  <r>
    <x v="0"/>
    <x v="30"/>
    <x v="30"/>
    <x v="9"/>
    <x v="9"/>
    <x v="9"/>
    <x v="11"/>
    <x v="92"/>
    <x v="93"/>
    <x v="35"/>
    <x v="234"/>
    <x v="49"/>
    <x v="17"/>
    <x v="0"/>
  </r>
  <r>
    <x v="0"/>
    <x v="30"/>
    <x v="30"/>
    <x v="10"/>
    <x v="10"/>
    <x v="10"/>
    <x v="11"/>
    <x v="92"/>
    <x v="93"/>
    <x v="46"/>
    <x v="114"/>
    <x v="40"/>
    <x v="225"/>
    <x v="0"/>
  </r>
  <r>
    <x v="0"/>
    <x v="30"/>
    <x v="30"/>
    <x v="3"/>
    <x v="3"/>
    <x v="3"/>
    <x v="11"/>
    <x v="92"/>
    <x v="93"/>
    <x v="61"/>
    <x v="279"/>
    <x v="46"/>
    <x v="46"/>
    <x v="0"/>
  </r>
  <r>
    <x v="0"/>
    <x v="30"/>
    <x v="30"/>
    <x v="40"/>
    <x v="40"/>
    <x v="40"/>
    <x v="11"/>
    <x v="92"/>
    <x v="93"/>
    <x v="80"/>
    <x v="133"/>
    <x v="45"/>
    <x v="223"/>
    <x v="0"/>
  </r>
  <r>
    <x v="0"/>
    <x v="30"/>
    <x v="30"/>
    <x v="14"/>
    <x v="14"/>
    <x v="14"/>
    <x v="19"/>
    <x v="93"/>
    <x v="32"/>
    <x v="83"/>
    <x v="280"/>
    <x v="43"/>
    <x v="226"/>
    <x v="0"/>
  </r>
  <r>
    <x v="0"/>
    <x v="30"/>
    <x v="30"/>
    <x v="11"/>
    <x v="11"/>
    <x v="11"/>
    <x v="19"/>
    <x v="93"/>
    <x v="32"/>
    <x v="57"/>
    <x v="2"/>
    <x v="49"/>
    <x v="17"/>
    <x v="0"/>
  </r>
  <r>
    <x v="0"/>
    <x v="30"/>
    <x v="30"/>
    <x v="26"/>
    <x v="26"/>
    <x v="26"/>
    <x v="19"/>
    <x v="93"/>
    <x v="32"/>
    <x v="57"/>
    <x v="2"/>
    <x v="49"/>
    <x v="17"/>
    <x v="0"/>
  </r>
  <r>
    <x v="0"/>
    <x v="30"/>
    <x v="30"/>
    <x v="84"/>
    <x v="83"/>
    <x v="84"/>
    <x v="19"/>
    <x v="93"/>
    <x v="32"/>
    <x v="57"/>
    <x v="2"/>
    <x v="49"/>
    <x v="17"/>
    <x v="0"/>
  </r>
  <r>
    <x v="0"/>
    <x v="30"/>
    <x v="30"/>
    <x v="34"/>
    <x v="34"/>
    <x v="34"/>
    <x v="19"/>
    <x v="93"/>
    <x v="32"/>
    <x v="57"/>
    <x v="2"/>
    <x v="49"/>
    <x v="17"/>
    <x v="0"/>
  </r>
  <r>
    <x v="0"/>
    <x v="30"/>
    <x v="30"/>
    <x v="12"/>
    <x v="12"/>
    <x v="12"/>
    <x v="19"/>
    <x v="93"/>
    <x v="32"/>
    <x v="35"/>
    <x v="234"/>
    <x v="46"/>
    <x v="46"/>
    <x v="0"/>
  </r>
  <r>
    <x v="0"/>
    <x v="31"/>
    <x v="31"/>
    <x v="2"/>
    <x v="2"/>
    <x v="2"/>
    <x v="0"/>
    <x v="88"/>
    <x v="220"/>
    <x v="79"/>
    <x v="281"/>
    <x v="44"/>
    <x v="227"/>
    <x v="0"/>
  </r>
  <r>
    <x v="0"/>
    <x v="31"/>
    <x v="31"/>
    <x v="133"/>
    <x v="131"/>
    <x v="133"/>
    <x v="0"/>
    <x v="88"/>
    <x v="220"/>
    <x v="56"/>
    <x v="282"/>
    <x v="51"/>
    <x v="228"/>
    <x v="0"/>
  </r>
  <r>
    <x v="0"/>
    <x v="31"/>
    <x v="31"/>
    <x v="35"/>
    <x v="35"/>
    <x v="35"/>
    <x v="2"/>
    <x v="92"/>
    <x v="221"/>
    <x v="57"/>
    <x v="105"/>
    <x v="51"/>
    <x v="228"/>
    <x v="0"/>
  </r>
  <r>
    <x v="0"/>
    <x v="31"/>
    <x v="31"/>
    <x v="107"/>
    <x v="106"/>
    <x v="107"/>
    <x v="2"/>
    <x v="92"/>
    <x v="221"/>
    <x v="57"/>
    <x v="105"/>
    <x v="51"/>
    <x v="228"/>
    <x v="0"/>
  </r>
  <r>
    <x v="0"/>
    <x v="31"/>
    <x v="31"/>
    <x v="9"/>
    <x v="9"/>
    <x v="9"/>
    <x v="2"/>
    <x v="92"/>
    <x v="221"/>
    <x v="35"/>
    <x v="283"/>
    <x v="49"/>
    <x v="229"/>
    <x v="0"/>
  </r>
  <r>
    <x v="0"/>
    <x v="31"/>
    <x v="31"/>
    <x v="16"/>
    <x v="16"/>
    <x v="16"/>
    <x v="5"/>
    <x v="93"/>
    <x v="222"/>
    <x v="57"/>
    <x v="105"/>
    <x v="49"/>
    <x v="229"/>
    <x v="0"/>
  </r>
  <r>
    <x v="0"/>
    <x v="31"/>
    <x v="31"/>
    <x v="45"/>
    <x v="45"/>
    <x v="45"/>
    <x v="6"/>
    <x v="97"/>
    <x v="148"/>
    <x v="57"/>
    <x v="105"/>
    <x v="46"/>
    <x v="46"/>
    <x v="0"/>
  </r>
  <r>
    <x v="0"/>
    <x v="31"/>
    <x v="31"/>
    <x v="0"/>
    <x v="0"/>
    <x v="0"/>
    <x v="6"/>
    <x v="97"/>
    <x v="148"/>
    <x v="57"/>
    <x v="105"/>
    <x v="46"/>
    <x v="46"/>
    <x v="0"/>
  </r>
  <r>
    <x v="0"/>
    <x v="31"/>
    <x v="31"/>
    <x v="27"/>
    <x v="27"/>
    <x v="27"/>
    <x v="8"/>
    <x v="98"/>
    <x v="26"/>
    <x v="31"/>
    <x v="284"/>
    <x v="46"/>
    <x v="46"/>
    <x v="0"/>
  </r>
  <r>
    <x v="0"/>
    <x v="31"/>
    <x v="31"/>
    <x v="41"/>
    <x v="41"/>
    <x v="41"/>
    <x v="8"/>
    <x v="98"/>
    <x v="26"/>
    <x v="31"/>
    <x v="284"/>
    <x v="46"/>
    <x v="46"/>
    <x v="0"/>
  </r>
  <r>
    <x v="0"/>
    <x v="31"/>
    <x v="31"/>
    <x v="32"/>
    <x v="32"/>
    <x v="32"/>
    <x v="8"/>
    <x v="98"/>
    <x v="26"/>
    <x v="31"/>
    <x v="284"/>
    <x v="46"/>
    <x v="46"/>
    <x v="0"/>
  </r>
  <r>
    <x v="0"/>
    <x v="31"/>
    <x v="31"/>
    <x v="11"/>
    <x v="11"/>
    <x v="11"/>
    <x v="8"/>
    <x v="98"/>
    <x v="26"/>
    <x v="31"/>
    <x v="284"/>
    <x v="46"/>
    <x v="46"/>
    <x v="0"/>
  </r>
  <r>
    <x v="0"/>
    <x v="31"/>
    <x v="31"/>
    <x v="37"/>
    <x v="37"/>
    <x v="37"/>
    <x v="8"/>
    <x v="98"/>
    <x v="26"/>
    <x v="31"/>
    <x v="284"/>
    <x v="46"/>
    <x v="46"/>
    <x v="0"/>
  </r>
  <r>
    <x v="0"/>
    <x v="31"/>
    <x v="31"/>
    <x v="6"/>
    <x v="6"/>
    <x v="6"/>
    <x v="8"/>
    <x v="98"/>
    <x v="26"/>
    <x v="31"/>
    <x v="284"/>
    <x v="46"/>
    <x v="46"/>
    <x v="0"/>
  </r>
  <r>
    <x v="0"/>
    <x v="31"/>
    <x v="31"/>
    <x v="4"/>
    <x v="4"/>
    <x v="4"/>
    <x v="8"/>
    <x v="98"/>
    <x v="26"/>
    <x v="31"/>
    <x v="284"/>
    <x v="46"/>
    <x v="46"/>
    <x v="0"/>
  </r>
  <r>
    <x v="0"/>
    <x v="31"/>
    <x v="31"/>
    <x v="33"/>
    <x v="33"/>
    <x v="33"/>
    <x v="15"/>
    <x v="99"/>
    <x v="83"/>
    <x v="79"/>
    <x v="281"/>
    <x v="49"/>
    <x v="229"/>
    <x v="0"/>
  </r>
  <r>
    <x v="0"/>
    <x v="31"/>
    <x v="31"/>
    <x v="62"/>
    <x v="62"/>
    <x v="62"/>
    <x v="15"/>
    <x v="99"/>
    <x v="83"/>
    <x v="83"/>
    <x v="285"/>
    <x v="51"/>
    <x v="228"/>
    <x v="0"/>
  </r>
  <r>
    <x v="0"/>
    <x v="31"/>
    <x v="31"/>
    <x v="25"/>
    <x v="25"/>
    <x v="25"/>
    <x v="15"/>
    <x v="99"/>
    <x v="83"/>
    <x v="46"/>
    <x v="286"/>
    <x v="46"/>
    <x v="46"/>
    <x v="0"/>
  </r>
  <r>
    <x v="0"/>
    <x v="31"/>
    <x v="31"/>
    <x v="72"/>
    <x v="72"/>
    <x v="72"/>
    <x v="15"/>
    <x v="99"/>
    <x v="83"/>
    <x v="46"/>
    <x v="286"/>
    <x v="46"/>
    <x v="46"/>
    <x v="0"/>
  </r>
  <r>
    <x v="0"/>
    <x v="31"/>
    <x v="31"/>
    <x v="15"/>
    <x v="15"/>
    <x v="15"/>
    <x v="15"/>
    <x v="99"/>
    <x v="83"/>
    <x v="79"/>
    <x v="281"/>
    <x v="49"/>
    <x v="229"/>
    <x v="0"/>
  </r>
  <r>
    <x v="0"/>
    <x v="32"/>
    <x v="32"/>
    <x v="107"/>
    <x v="106"/>
    <x v="107"/>
    <x v="0"/>
    <x v="93"/>
    <x v="223"/>
    <x v="46"/>
    <x v="287"/>
    <x v="39"/>
    <x v="230"/>
    <x v="0"/>
  </r>
  <r>
    <x v="0"/>
    <x v="32"/>
    <x v="32"/>
    <x v="35"/>
    <x v="35"/>
    <x v="35"/>
    <x v="1"/>
    <x v="99"/>
    <x v="224"/>
    <x v="46"/>
    <x v="287"/>
    <x v="46"/>
    <x v="46"/>
    <x v="0"/>
  </r>
  <r>
    <x v="0"/>
    <x v="32"/>
    <x v="32"/>
    <x v="45"/>
    <x v="45"/>
    <x v="45"/>
    <x v="1"/>
    <x v="99"/>
    <x v="224"/>
    <x v="46"/>
    <x v="287"/>
    <x v="46"/>
    <x v="46"/>
    <x v="0"/>
  </r>
  <r>
    <x v="0"/>
    <x v="32"/>
    <x v="32"/>
    <x v="31"/>
    <x v="31"/>
    <x v="31"/>
    <x v="1"/>
    <x v="99"/>
    <x v="224"/>
    <x v="46"/>
    <x v="287"/>
    <x v="46"/>
    <x v="46"/>
    <x v="0"/>
  </r>
  <r>
    <x v="0"/>
    <x v="32"/>
    <x v="32"/>
    <x v="36"/>
    <x v="36"/>
    <x v="36"/>
    <x v="4"/>
    <x v="100"/>
    <x v="179"/>
    <x v="79"/>
    <x v="288"/>
    <x v="46"/>
    <x v="46"/>
    <x v="0"/>
  </r>
  <r>
    <x v="0"/>
    <x v="32"/>
    <x v="32"/>
    <x v="9"/>
    <x v="9"/>
    <x v="9"/>
    <x v="4"/>
    <x v="100"/>
    <x v="179"/>
    <x v="79"/>
    <x v="288"/>
    <x v="46"/>
    <x v="46"/>
    <x v="0"/>
  </r>
  <r>
    <x v="0"/>
    <x v="32"/>
    <x v="32"/>
    <x v="2"/>
    <x v="2"/>
    <x v="2"/>
    <x v="6"/>
    <x v="101"/>
    <x v="2"/>
    <x v="80"/>
    <x v="133"/>
    <x v="49"/>
    <x v="231"/>
    <x v="0"/>
  </r>
  <r>
    <x v="0"/>
    <x v="32"/>
    <x v="32"/>
    <x v="33"/>
    <x v="33"/>
    <x v="33"/>
    <x v="6"/>
    <x v="101"/>
    <x v="2"/>
    <x v="83"/>
    <x v="104"/>
    <x v="46"/>
    <x v="46"/>
    <x v="0"/>
  </r>
  <r>
    <x v="0"/>
    <x v="32"/>
    <x v="32"/>
    <x v="51"/>
    <x v="51"/>
    <x v="51"/>
    <x v="6"/>
    <x v="101"/>
    <x v="2"/>
    <x v="83"/>
    <x v="104"/>
    <x v="46"/>
    <x v="46"/>
    <x v="0"/>
  </r>
  <r>
    <x v="0"/>
    <x v="32"/>
    <x v="32"/>
    <x v="25"/>
    <x v="25"/>
    <x v="25"/>
    <x v="6"/>
    <x v="101"/>
    <x v="2"/>
    <x v="83"/>
    <x v="104"/>
    <x v="46"/>
    <x v="46"/>
    <x v="0"/>
  </r>
  <r>
    <x v="0"/>
    <x v="32"/>
    <x v="32"/>
    <x v="72"/>
    <x v="72"/>
    <x v="72"/>
    <x v="6"/>
    <x v="101"/>
    <x v="2"/>
    <x v="83"/>
    <x v="104"/>
    <x v="46"/>
    <x v="46"/>
    <x v="0"/>
  </r>
  <r>
    <x v="0"/>
    <x v="32"/>
    <x v="32"/>
    <x v="80"/>
    <x v="80"/>
    <x v="80"/>
    <x v="6"/>
    <x v="101"/>
    <x v="2"/>
    <x v="83"/>
    <x v="104"/>
    <x v="46"/>
    <x v="46"/>
    <x v="0"/>
  </r>
  <r>
    <x v="0"/>
    <x v="32"/>
    <x v="32"/>
    <x v="124"/>
    <x v="122"/>
    <x v="124"/>
    <x v="6"/>
    <x v="101"/>
    <x v="2"/>
    <x v="83"/>
    <x v="104"/>
    <x v="46"/>
    <x v="46"/>
    <x v="0"/>
  </r>
  <r>
    <x v="0"/>
    <x v="32"/>
    <x v="32"/>
    <x v="125"/>
    <x v="123"/>
    <x v="125"/>
    <x v="6"/>
    <x v="101"/>
    <x v="2"/>
    <x v="83"/>
    <x v="104"/>
    <x v="46"/>
    <x v="46"/>
    <x v="0"/>
  </r>
  <r>
    <x v="0"/>
    <x v="32"/>
    <x v="32"/>
    <x v="58"/>
    <x v="58"/>
    <x v="58"/>
    <x v="6"/>
    <x v="101"/>
    <x v="2"/>
    <x v="83"/>
    <x v="104"/>
    <x v="46"/>
    <x v="46"/>
    <x v="0"/>
  </r>
  <r>
    <x v="0"/>
    <x v="32"/>
    <x v="32"/>
    <x v="37"/>
    <x v="37"/>
    <x v="37"/>
    <x v="6"/>
    <x v="101"/>
    <x v="2"/>
    <x v="83"/>
    <x v="104"/>
    <x v="46"/>
    <x v="46"/>
    <x v="0"/>
  </r>
  <r>
    <x v="0"/>
    <x v="32"/>
    <x v="32"/>
    <x v="6"/>
    <x v="6"/>
    <x v="6"/>
    <x v="6"/>
    <x v="101"/>
    <x v="2"/>
    <x v="83"/>
    <x v="104"/>
    <x v="46"/>
    <x v="46"/>
    <x v="0"/>
  </r>
  <r>
    <x v="0"/>
    <x v="32"/>
    <x v="32"/>
    <x v="101"/>
    <x v="100"/>
    <x v="101"/>
    <x v="6"/>
    <x v="101"/>
    <x v="2"/>
    <x v="83"/>
    <x v="104"/>
    <x v="46"/>
    <x v="46"/>
    <x v="0"/>
  </r>
  <r>
    <x v="0"/>
    <x v="32"/>
    <x v="32"/>
    <x v="105"/>
    <x v="104"/>
    <x v="105"/>
    <x v="6"/>
    <x v="101"/>
    <x v="2"/>
    <x v="83"/>
    <x v="104"/>
    <x v="46"/>
    <x v="46"/>
    <x v="0"/>
  </r>
  <r>
    <x v="0"/>
    <x v="32"/>
    <x v="32"/>
    <x v="134"/>
    <x v="132"/>
    <x v="134"/>
    <x v="6"/>
    <x v="101"/>
    <x v="2"/>
    <x v="80"/>
    <x v="133"/>
    <x v="46"/>
    <x v="46"/>
    <x v="0"/>
  </r>
  <r>
    <x v="0"/>
    <x v="32"/>
    <x v="32"/>
    <x v="30"/>
    <x v="30"/>
    <x v="30"/>
    <x v="6"/>
    <x v="101"/>
    <x v="2"/>
    <x v="83"/>
    <x v="104"/>
    <x v="46"/>
    <x v="46"/>
    <x v="0"/>
  </r>
  <r>
    <x v="0"/>
    <x v="33"/>
    <x v="33"/>
    <x v="2"/>
    <x v="2"/>
    <x v="2"/>
    <x v="0"/>
    <x v="89"/>
    <x v="176"/>
    <x v="31"/>
    <x v="229"/>
    <x v="48"/>
    <x v="232"/>
    <x v="0"/>
  </r>
  <r>
    <x v="0"/>
    <x v="33"/>
    <x v="33"/>
    <x v="9"/>
    <x v="9"/>
    <x v="9"/>
    <x v="1"/>
    <x v="86"/>
    <x v="225"/>
    <x v="62"/>
    <x v="289"/>
    <x v="46"/>
    <x v="46"/>
    <x v="0"/>
  </r>
  <r>
    <x v="0"/>
    <x v="33"/>
    <x v="33"/>
    <x v="101"/>
    <x v="100"/>
    <x v="101"/>
    <x v="1"/>
    <x v="86"/>
    <x v="225"/>
    <x v="62"/>
    <x v="289"/>
    <x v="46"/>
    <x v="46"/>
    <x v="0"/>
  </r>
  <r>
    <x v="0"/>
    <x v="33"/>
    <x v="33"/>
    <x v="34"/>
    <x v="34"/>
    <x v="34"/>
    <x v="3"/>
    <x v="87"/>
    <x v="226"/>
    <x v="78"/>
    <x v="290"/>
    <x v="46"/>
    <x v="46"/>
    <x v="0"/>
  </r>
  <r>
    <x v="0"/>
    <x v="33"/>
    <x v="33"/>
    <x v="6"/>
    <x v="6"/>
    <x v="6"/>
    <x v="4"/>
    <x v="91"/>
    <x v="227"/>
    <x v="56"/>
    <x v="227"/>
    <x v="46"/>
    <x v="46"/>
    <x v="0"/>
  </r>
  <r>
    <x v="0"/>
    <x v="33"/>
    <x v="33"/>
    <x v="17"/>
    <x v="17"/>
    <x v="17"/>
    <x v="5"/>
    <x v="92"/>
    <x v="228"/>
    <x v="61"/>
    <x v="215"/>
    <x v="46"/>
    <x v="46"/>
    <x v="0"/>
  </r>
  <r>
    <x v="0"/>
    <x v="33"/>
    <x v="33"/>
    <x v="19"/>
    <x v="19"/>
    <x v="19"/>
    <x v="6"/>
    <x v="93"/>
    <x v="229"/>
    <x v="57"/>
    <x v="209"/>
    <x v="46"/>
    <x v="46"/>
    <x v="2"/>
  </r>
  <r>
    <x v="0"/>
    <x v="33"/>
    <x v="33"/>
    <x v="112"/>
    <x v="111"/>
    <x v="112"/>
    <x v="6"/>
    <x v="93"/>
    <x v="229"/>
    <x v="35"/>
    <x v="188"/>
    <x v="46"/>
    <x v="46"/>
    <x v="0"/>
  </r>
  <r>
    <x v="0"/>
    <x v="33"/>
    <x v="33"/>
    <x v="4"/>
    <x v="4"/>
    <x v="4"/>
    <x v="6"/>
    <x v="93"/>
    <x v="229"/>
    <x v="35"/>
    <x v="188"/>
    <x v="46"/>
    <x v="46"/>
    <x v="0"/>
  </r>
  <r>
    <x v="0"/>
    <x v="33"/>
    <x v="33"/>
    <x v="37"/>
    <x v="37"/>
    <x v="37"/>
    <x v="9"/>
    <x v="97"/>
    <x v="164"/>
    <x v="57"/>
    <x v="209"/>
    <x v="46"/>
    <x v="46"/>
    <x v="0"/>
  </r>
  <r>
    <x v="0"/>
    <x v="33"/>
    <x v="33"/>
    <x v="102"/>
    <x v="101"/>
    <x v="102"/>
    <x v="9"/>
    <x v="97"/>
    <x v="164"/>
    <x v="57"/>
    <x v="209"/>
    <x v="46"/>
    <x v="46"/>
    <x v="0"/>
  </r>
  <r>
    <x v="0"/>
    <x v="33"/>
    <x v="33"/>
    <x v="7"/>
    <x v="7"/>
    <x v="7"/>
    <x v="9"/>
    <x v="97"/>
    <x v="164"/>
    <x v="57"/>
    <x v="209"/>
    <x v="46"/>
    <x v="46"/>
    <x v="0"/>
  </r>
  <r>
    <x v="0"/>
    <x v="33"/>
    <x v="33"/>
    <x v="44"/>
    <x v="44"/>
    <x v="44"/>
    <x v="12"/>
    <x v="98"/>
    <x v="230"/>
    <x v="46"/>
    <x v="192"/>
    <x v="49"/>
    <x v="222"/>
    <x v="0"/>
  </r>
  <r>
    <x v="0"/>
    <x v="33"/>
    <x v="33"/>
    <x v="53"/>
    <x v="53"/>
    <x v="53"/>
    <x v="12"/>
    <x v="98"/>
    <x v="230"/>
    <x v="80"/>
    <x v="133"/>
    <x v="46"/>
    <x v="46"/>
    <x v="0"/>
  </r>
  <r>
    <x v="0"/>
    <x v="33"/>
    <x v="33"/>
    <x v="32"/>
    <x v="32"/>
    <x v="32"/>
    <x v="14"/>
    <x v="99"/>
    <x v="125"/>
    <x v="46"/>
    <x v="192"/>
    <x v="46"/>
    <x v="46"/>
    <x v="0"/>
  </r>
  <r>
    <x v="0"/>
    <x v="33"/>
    <x v="33"/>
    <x v="135"/>
    <x v="133"/>
    <x v="135"/>
    <x v="14"/>
    <x v="99"/>
    <x v="125"/>
    <x v="79"/>
    <x v="225"/>
    <x v="49"/>
    <x v="222"/>
    <x v="0"/>
  </r>
  <r>
    <x v="0"/>
    <x v="33"/>
    <x v="33"/>
    <x v="33"/>
    <x v="33"/>
    <x v="33"/>
    <x v="19"/>
    <x v="100"/>
    <x v="112"/>
    <x v="79"/>
    <x v="225"/>
    <x v="46"/>
    <x v="46"/>
    <x v="0"/>
  </r>
  <r>
    <x v="0"/>
    <x v="33"/>
    <x v="33"/>
    <x v="136"/>
    <x v="134"/>
    <x v="136"/>
    <x v="19"/>
    <x v="100"/>
    <x v="112"/>
    <x v="80"/>
    <x v="133"/>
    <x v="49"/>
    <x v="222"/>
    <x v="0"/>
  </r>
  <r>
    <x v="0"/>
    <x v="33"/>
    <x v="33"/>
    <x v="21"/>
    <x v="21"/>
    <x v="21"/>
    <x v="19"/>
    <x v="100"/>
    <x v="112"/>
    <x v="83"/>
    <x v="291"/>
    <x v="49"/>
    <x v="222"/>
    <x v="0"/>
  </r>
  <r>
    <x v="0"/>
    <x v="33"/>
    <x v="33"/>
    <x v="125"/>
    <x v="123"/>
    <x v="125"/>
    <x v="19"/>
    <x v="100"/>
    <x v="112"/>
    <x v="79"/>
    <x v="225"/>
    <x v="46"/>
    <x v="46"/>
    <x v="0"/>
  </r>
  <r>
    <x v="0"/>
    <x v="33"/>
    <x v="33"/>
    <x v="137"/>
    <x v="135"/>
    <x v="137"/>
    <x v="19"/>
    <x v="100"/>
    <x v="112"/>
    <x v="79"/>
    <x v="225"/>
    <x v="46"/>
    <x v="46"/>
    <x v="0"/>
  </r>
  <r>
    <x v="0"/>
    <x v="33"/>
    <x v="33"/>
    <x v="8"/>
    <x v="8"/>
    <x v="8"/>
    <x v="19"/>
    <x v="100"/>
    <x v="112"/>
    <x v="79"/>
    <x v="225"/>
    <x v="46"/>
    <x v="46"/>
    <x v="0"/>
  </r>
  <r>
    <x v="0"/>
    <x v="33"/>
    <x v="33"/>
    <x v="105"/>
    <x v="104"/>
    <x v="105"/>
    <x v="19"/>
    <x v="100"/>
    <x v="112"/>
    <x v="79"/>
    <x v="225"/>
    <x v="46"/>
    <x v="46"/>
    <x v="0"/>
  </r>
  <r>
    <x v="0"/>
    <x v="33"/>
    <x v="33"/>
    <x v="138"/>
    <x v="136"/>
    <x v="138"/>
    <x v="19"/>
    <x v="100"/>
    <x v="112"/>
    <x v="79"/>
    <x v="225"/>
    <x v="46"/>
    <x v="46"/>
    <x v="0"/>
  </r>
  <r>
    <x v="0"/>
    <x v="33"/>
    <x v="33"/>
    <x v="0"/>
    <x v="0"/>
    <x v="0"/>
    <x v="19"/>
    <x v="100"/>
    <x v="112"/>
    <x v="79"/>
    <x v="225"/>
    <x v="46"/>
    <x v="46"/>
    <x v="0"/>
  </r>
  <r>
    <x v="0"/>
    <x v="34"/>
    <x v="34"/>
    <x v="2"/>
    <x v="2"/>
    <x v="2"/>
    <x v="0"/>
    <x v="97"/>
    <x v="231"/>
    <x v="80"/>
    <x v="133"/>
    <x v="43"/>
    <x v="233"/>
    <x v="0"/>
  </r>
  <r>
    <x v="0"/>
    <x v="34"/>
    <x v="34"/>
    <x v="36"/>
    <x v="36"/>
    <x v="36"/>
    <x v="1"/>
    <x v="99"/>
    <x v="232"/>
    <x v="46"/>
    <x v="292"/>
    <x v="46"/>
    <x v="46"/>
    <x v="0"/>
  </r>
  <r>
    <x v="0"/>
    <x v="34"/>
    <x v="34"/>
    <x v="50"/>
    <x v="50"/>
    <x v="50"/>
    <x v="2"/>
    <x v="100"/>
    <x v="233"/>
    <x v="80"/>
    <x v="133"/>
    <x v="51"/>
    <x v="234"/>
    <x v="0"/>
  </r>
  <r>
    <x v="0"/>
    <x v="34"/>
    <x v="34"/>
    <x v="139"/>
    <x v="137"/>
    <x v="139"/>
    <x v="2"/>
    <x v="100"/>
    <x v="233"/>
    <x v="80"/>
    <x v="133"/>
    <x v="51"/>
    <x v="234"/>
    <x v="0"/>
  </r>
  <r>
    <x v="0"/>
    <x v="34"/>
    <x v="34"/>
    <x v="32"/>
    <x v="32"/>
    <x v="32"/>
    <x v="2"/>
    <x v="100"/>
    <x v="233"/>
    <x v="79"/>
    <x v="293"/>
    <x v="46"/>
    <x v="46"/>
    <x v="0"/>
  </r>
  <r>
    <x v="0"/>
    <x v="34"/>
    <x v="34"/>
    <x v="101"/>
    <x v="100"/>
    <x v="101"/>
    <x v="2"/>
    <x v="100"/>
    <x v="233"/>
    <x v="83"/>
    <x v="294"/>
    <x v="49"/>
    <x v="235"/>
    <x v="0"/>
  </r>
  <r>
    <x v="0"/>
    <x v="34"/>
    <x v="34"/>
    <x v="34"/>
    <x v="34"/>
    <x v="34"/>
    <x v="2"/>
    <x v="100"/>
    <x v="233"/>
    <x v="83"/>
    <x v="294"/>
    <x v="49"/>
    <x v="235"/>
    <x v="0"/>
  </r>
  <r>
    <x v="0"/>
    <x v="34"/>
    <x v="34"/>
    <x v="68"/>
    <x v="68"/>
    <x v="68"/>
    <x v="2"/>
    <x v="100"/>
    <x v="233"/>
    <x v="80"/>
    <x v="133"/>
    <x v="51"/>
    <x v="234"/>
    <x v="0"/>
  </r>
  <r>
    <x v="0"/>
    <x v="34"/>
    <x v="34"/>
    <x v="19"/>
    <x v="19"/>
    <x v="19"/>
    <x v="8"/>
    <x v="101"/>
    <x v="218"/>
    <x v="83"/>
    <x v="294"/>
    <x v="46"/>
    <x v="46"/>
    <x v="0"/>
  </r>
  <r>
    <x v="0"/>
    <x v="34"/>
    <x v="34"/>
    <x v="9"/>
    <x v="9"/>
    <x v="9"/>
    <x v="8"/>
    <x v="101"/>
    <x v="218"/>
    <x v="83"/>
    <x v="294"/>
    <x v="46"/>
    <x v="46"/>
    <x v="0"/>
  </r>
  <r>
    <x v="0"/>
    <x v="34"/>
    <x v="34"/>
    <x v="58"/>
    <x v="58"/>
    <x v="58"/>
    <x v="8"/>
    <x v="101"/>
    <x v="218"/>
    <x v="83"/>
    <x v="294"/>
    <x v="46"/>
    <x v="46"/>
    <x v="0"/>
  </r>
  <r>
    <x v="0"/>
    <x v="34"/>
    <x v="34"/>
    <x v="1"/>
    <x v="1"/>
    <x v="1"/>
    <x v="8"/>
    <x v="101"/>
    <x v="218"/>
    <x v="80"/>
    <x v="133"/>
    <x v="49"/>
    <x v="235"/>
    <x v="0"/>
  </r>
  <r>
    <x v="0"/>
    <x v="34"/>
    <x v="34"/>
    <x v="102"/>
    <x v="101"/>
    <x v="102"/>
    <x v="8"/>
    <x v="101"/>
    <x v="218"/>
    <x v="83"/>
    <x v="294"/>
    <x v="46"/>
    <x v="46"/>
    <x v="0"/>
  </r>
  <r>
    <x v="0"/>
    <x v="34"/>
    <x v="34"/>
    <x v="0"/>
    <x v="0"/>
    <x v="0"/>
    <x v="8"/>
    <x v="101"/>
    <x v="218"/>
    <x v="80"/>
    <x v="133"/>
    <x v="49"/>
    <x v="235"/>
    <x v="0"/>
  </r>
  <r>
    <x v="0"/>
    <x v="34"/>
    <x v="34"/>
    <x v="95"/>
    <x v="94"/>
    <x v="95"/>
    <x v="8"/>
    <x v="101"/>
    <x v="218"/>
    <x v="80"/>
    <x v="133"/>
    <x v="46"/>
    <x v="46"/>
    <x v="0"/>
  </r>
  <r>
    <x v="0"/>
    <x v="35"/>
    <x v="35"/>
    <x v="2"/>
    <x v="2"/>
    <x v="2"/>
    <x v="0"/>
    <x v="47"/>
    <x v="234"/>
    <x v="62"/>
    <x v="287"/>
    <x v="28"/>
    <x v="236"/>
    <x v="0"/>
  </r>
  <r>
    <x v="0"/>
    <x v="35"/>
    <x v="35"/>
    <x v="101"/>
    <x v="100"/>
    <x v="101"/>
    <x v="1"/>
    <x v="89"/>
    <x v="235"/>
    <x v="60"/>
    <x v="295"/>
    <x v="51"/>
    <x v="237"/>
    <x v="0"/>
  </r>
  <r>
    <x v="0"/>
    <x v="35"/>
    <x v="35"/>
    <x v="9"/>
    <x v="9"/>
    <x v="9"/>
    <x v="2"/>
    <x v="92"/>
    <x v="236"/>
    <x v="57"/>
    <x v="296"/>
    <x v="49"/>
    <x v="238"/>
    <x v="2"/>
  </r>
  <r>
    <x v="0"/>
    <x v="35"/>
    <x v="35"/>
    <x v="37"/>
    <x v="37"/>
    <x v="37"/>
    <x v="2"/>
    <x v="92"/>
    <x v="236"/>
    <x v="57"/>
    <x v="296"/>
    <x v="51"/>
    <x v="237"/>
    <x v="0"/>
  </r>
  <r>
    <x v="0"/>
    <x v="35"/>
    <x v="35"/>
    <x v="6"/>
    <x v="6"/>
    <x v="6"/>
    <x v="4"/>
    <x v="93"/>
    <x v="167"/>
    <x v="57"/>
    <x v="296"/>
    <x v="49"/>
    <x v="238"/>
    <x v="0"/>
  </r>
  <r>
    <x v="0"/>
    <x v="35"/>
    <x v="35"/>
    <x v="7"/>
    <x v="7"/>
    <x v="7"/>
    <x v="4"/>
    <x v="93"/>
    <x v="167"/>
    <x v="57"/>
    <x v="296"/>
    <x v="49"/>
    <x v="238"/>
    <x v="0"/>
  </r>
  <r>
    <x v="0"/>
    <x v="35"/>
    <x v="35"/>
    <x v="35"/>
    <x v="35"/>
    <x v="35"/>
    <x v="6"/>
    <x v="97"/>
    <x v="23"/>
    <x v="46"/>
    <x v="175"/>
    <x v="51"/>
    <x v="237"/>
    <x v="0"/>
  </r>
  <r>
    <x v="0"/>
    <x v="35"/>
    <x v="35"/>
    <x v="4"/>
    <x v="4"/>
    <x v="4"/>
    <x v="6"/>
    <x v="97"/>
    <x v="23"/>
    <x v="57"/>
    <x v="296"/>
    <x v="46"/>
    <x v="46"/>
    <x v="0"/>
  </r>
  <r>
    <x v="0"/>
    <x v="35"/>
    <x v="35"/>
    <x v="14"/>
    <x v="14"/>
    <x v="14"/>
    <x v="8"/>
    <x v="98"/>
    <x v="67"/>
    <x v="31"/>
    <x v="104"/>
    <x v="46"/>
    <x v="46"/>
    <x v="0"/>
  </r>
  <r>
    <x v="0"/>
    <x v="35"/>
    <x v="35"/>
    <x v="34"/>
    <x v="34"/>
    <x v="34"/>
    <x v="8"/>
    <x v="98"/>
    <x v="67"/>
    <x v="46"/>
    <x v="175"/>
    <x v="49"/>
    <x v="238"/>
    <x v="0"/>
  </r>
  <r>
    <x v="0"/>
    <x v="35"/>
    <x v="35"/>
    <x v="0"/>
    <x v="0"/>
    <x v="0"/>
    <x v="8"/>
    <x v="98"/>
    <x v="67"/>
    <x v="31"/>
    <x v="104"/>
    <x v="46"/>
    <x v="46"/>
    <x v="0"/>
  </r>
  <r>
    <x v="0"/>
    <x v="35"/>
    <x v="35"/>
    <x v="69"/>
    <x v="69"/>
    <x v="69"/>
    <x v="8"/>
    <x v="98"/>
    <x v="67"/>
    <x v="79"/>
    <x v="47"/>
    <x v="49"/>
    <x v="238"/>
    <x v="0"/>
  </r>
  <r>
    <x v="0"/>
    <x v="35"/>
    <x v="35"/>
    <x v="16"/>
    <x v="16"/>
    <x v="16"/>
    <x v="8"/>
    <x v="98"/>
    <x v="67"/>
    <x v="46"/>
    <x v="175"/>
    <x v="49"/>
    <x v="238"/>
    <x v="0"/>
  </r>
  <r>
    <x v="0"/>
    <x v="35"/>
    <x v="35"/>
    <x v="32"/>
    <x v="32"/>
    <x v="32"/>
    <x v="13"/>
    <x v="99"/>
    <x v="170"/>
    <x v="46"/>
    <x v="175"/>
    <x v="46"/>
    <x v="46"/>
    <x v="0"/>
  </r>
  <r>
    <x v="0"/>
    <x v="35"/>
    <x v="35"/>
    <x v="15"/>
    <x v="15"/>
    <x v="15"/>
    <x v="13"/>
    <x v="99"/>
    <x v="170"/>
    <x v="80"/>
    <x v="133"/>
    <x v="51"/>
    <x v="237"/>
    <x v="0"/>
  </r>
  <r>
    <x v="0"/>
    <x v="35"/>
    <x v="35"/>
    <x v="112"/>
    <x v="111"/>
    <x v="112"/>
    <x v="13"/>
    <x v="99"/>
    <x v="170"/>
    <x v="79"/>
    <x v="47"/>
    <x v="49"/>
    <x v="238"/>
    <x v="0"/>
  </r>
  <r>
    <x v="0"/>
    <x v="35"/>
    <x v="35"/>
    <x v="49"/>
    <x v="49"/>
    <x v="49"/>
    <x v="19"/>
    <x v="100"/>
    <x v="203"/>
    <x v="79"/>
    <x v="47"/>
    <x v="46"/>
    <x v="46"/>
    <x v="0"/>
  </r>
  <r>
    <x v="0"/>
    <x v="35"/>
    <x v="35"/>
    <x v="129"/>
    <x v="127"/>
    <x v="129"/>
    <x v="19"/>
    <x v="100"/>
    <x v="203"/>
    <x v="80"/>
    <x v="133"/>
    <x v="51"/>
    <x v="237"/>
    <x v="0"/>
  </r>
  <r>
    <x v="0"/>
    <x v="35"/>
    <x v="35"/>
    <x v="140"/>
    <x v="138"/>
    <x v="140"/>
    <x v="19"/>
    <x v="100"/>
    <x v="203"/>
    <x v="83"/>
    <x v="131"/>
    <x v="49"/>
    <x v="238"/>
    <x v="0"/>
  </r>
  <r>
    <x v="0"/>
    <x v="35"/>
    <x v="35"/>
    <x v="45"/>
    <x v="45"/>
    <x v="45"/>
    <x v="19"/>
    <x v="100"/>
    <x v="203"/>
    <x v="79"/>
    <x v="47"/>
    <x v="46"/>
    <x v="46"/>
    <x v="0"/>
  </r>
  <r>
    <x v="0"/>
    <x v="35"/>
    <x v="35"/>
    <x v="72"/>
    <x v="72"/>
    <x v="72"/>
    <x v="19"/>
    <x v="100"/>
    <x v="203"/>
    <x v="80"/>
    <x v="133"/>
    <x v="46"/>
    <x v="46"/>
    <x v="3"/>
  </r>
  <r>
    <x v="0"/>
    <x v="35"/>
    <x v="35"/>
    <x v="141"/>
    <x v="139"/>
    <x v="141"/>
    <x v="19"/>
    <x v="100"/>
    <x v="203"/>
    <x v="79"/>
    <x v="47"/>
    <x v="46"/>
    <x v="46"/>
    <x v="0"/>
  </r>
  <r>
    <x v="0"/>
    <x v="35"/>
    <x v="35"/>
    <x v="19"/>
    <x v="19"/>
    <x v="19"/>
    <x v="19"/>
    <x v="100"/>
    <x v="203"/>
    <x v="79"/>
    <x v="47"/>
    <x v="46"/>
    <x v="46"/>
    <x v="0"/>
  </r>
  <r>
    <x v="0"/>
    <x v="35"/>
    <x v="35"/>
    <x v="11"/>
    <x v="11"/>
    <x v="11"/>
    <x v="19"/>
    <x v="100"/>
    <x v="203"/>
    <x v="83"/>
    <x v="131"/>
    <x v="49"/>
    <x v="238"/>
    <x v="0"/>
  </r>
  <r>
    <x v="0"/>
    <x v="35"/>
    <x v="35"/>
    <x v="105"/>
    <x v="104"/>
    <x v="105"/>
    <x v="19"/>
    <x v="100"/>
    <x v="203"/>
    <x v="79"/>
    <x v="47"/>
    <x v="46"/>
    <x v="46"/>
    <x v="0"/>
  </r>
  <r>
    <x v="0"/>
    <x v="35"/>
    <x v="35"/>
    <x v="138"/>
    <x v="136"/>
    <x v="138"/>
    <x v="19"/>
    <x v="100"/>
    <x v="203"/>
    <x v="79"/>
    <x v="47"/>
    <x v="46"/>
    <x v="46"/>
    <x v="0"/>
  </r>
  <r>
    <x v="0"/>
    <x v="35"/>
    <x v="35"/>
    <x v="142"/>
    <x v="140"/>
    <x v="142"/>
    <x v="19"/>
    <x v="100"/>
    <x v="203"/>
    <x v="80"/>
    <x v="133"/>
    <x v="49"/>
    <x v="238"/>
    <x v="2"/>
  </r>
  <r>
    <x v="0"/>
    <x v="35"/>
    <x v="35"/>
    <x v="143"/>
    <x v="141"/>
    <x v="143"/>
    <x v="19"/>
    <x v="100"/>
    <x v="203"/>
    <x v="80"/>
    <x v="133"/>
    <x v="46"/>
    <x v="46"/>
    <x v="0"/>
  </r>
  <r>
    <x v="0"/>
    <x v="35"/>
    <x v="35"/>
    <x v="132"/>
    <x v="130"/>
    <x v="132"/>
    <x v="19"/>
    <x v="100"/>
    <x v="203"/>
    <x v="80"/>
    <x v="133"/>
    <x v="49"/>
    <x v="238"/>
    <x v="0"/>
  </r>
  <r>
    <x v="0"/>
    <x v="35"/>
    <x v="35"/>
    <x v="59"/>
    <x v="59"/>
    <x v="59"/>
    <x v="19"/>
    <x v="100"/>
    <x v="203"/>
    <x v="80"/>
    <x v="133"/>
    <x v="46"/>
    <x v="46"/>
    <x v="3"/>
  </r>
  <r>
    <x v="0"/>
    <x v="36"/>
    <x v="36"/>
    <x v="2"/>
    <x v="2"/>
    <x v="2"/>
    <x v="0"/>
    <x v="93"/>
    <x v="237"/>
    <x v="80"/>
    <x v="133"/>
    <x v="54"/>
    <x v="239"/>
    <x v="0"/>
  </r>
  <r>
    <x v="0"/>
    <x v="36"/>
    <x v="36"/>
    <x v="144"/>
    <x v="142"/>
    <x v="144"/>
    <x v="1"/>
    <x v="97"/>
    <x v="238"/>
    <x v="46"/>
    <x v="297"/>
    <x v="51"/>
    <x v="240"/>
    <x v="0"/>
  </r>
  <r>
    <x v="0"/>
    <x v="36"/>
    <x v="36"/>
    <x v="102"/>
    <x v="101"/>
    <x v="102"/>
    <x v="2"/>
    <x v="98"/>
    <x v="239"/>
    <x v="46"/>
    <x v="297"/>
    <x v="49"/>
    <x v="237"/>
    <x v="0"/>
  </r>
  <r>
    <x v="0"/>
    <x v="36"/>
    <x v="36"/>
    <x v="9"/>
    <x v="9"/>
    <x v="9"/>
    <x v="3"/>
    <x v="99"/>
    <x v="240"/>
    <x v="46"/>
    <x v="297"/>
    <x v="46"/>
    <x v="46"/>
    <x v="0"/>
  </r>
  <r>
    <x v="0"/>
    <x v="36"/>
    <x v="36"/>
    <x v="101"/>
    <x v="100"/>
    <x v="101"/>
    <x v="3"/>
    <x v="99"/>
    <x v="240"/>
    <x v="46"/>
    <x v="297"/>
    <x v="46"/>
    <x v="46"/>
    <x v="0"/>
  </r>
  <r>
    <x v="0"/>
    <x v="36"/>
    <x v="36"/>
    <x v="69"/>
    <x v="69"/>
    <x v="69"/>
    <x v="3"/>
    <x v="99"/>
    <x v="240"/>
    <x v="80"/>
    <x v="133"/>
    <x v="46"/>
    <x v="46"/>
    <x v="0"/>
  </r>
  <r>
    <x v="0"/>
    <x v="36"/>
    <x v="36"/>
    <x v="35"/>
    <x v="35"/>
    <x v="35"/>
    <x v="6"/>
    <x v="100"/>
    <x v="241"/>
    <x v="83"/>
    <x v="207"/>
    <x v="49"/>
    <x v="237"/>
    <x v="0"/>
  </r>
  <r>
    <x v="0"/>
    <x v="36"/>
    <x v="36"/>
    <x v="37"/>
    <x v="37"/>
    <x v="37"/>
    <x v="6"/>
    <x v="100"/>
    <x v="241"/>
    <x v="83"/>
    <x v="207"/>
    <x v="49"/>
    <x v="237"/>
    <x v="0"/>
  </r>
  <r>
    <x v="0"/>
    <x v="36"/>
    <x v="36"/>
    <x v="34"/>
    <x v="34"/>
    <x v="34"/>
    <x v="6"/>
    <x v="100"/>
    <x v="241"/>
    <x v="79"/>
    <x v="206"/>
    <x v="46"/>
    <x v="46"/>
    <x v="0"/>
  </r>
  <r>
    <x v="0"/>
    <x v="36"/>
    <x v="36"/>
    <x v="4"/>
    <x v="4"/>
    <x v="4"/>
    <x v="6"/>
    <x v="100"/>
    <x v="241"/>
    <x v="79"/>
    <x v="206"/>
    <x v="46"/>
    <x v="46"/>
    <x v="0"/>
  </r>
  <r>
    <x v="0"/>
    <x v="36"/>
    <x v="36"/>
    <x v="117"/>
    <x v="115"/>
    <x v="117"/>
    <x v="6"/>
    <x v="100"/>
    <x v="241"/>
    <x v="80"/>
    <x v="133"/>
    <x v="51"/>
    <x v="240"/>
    <x v="0"/>
  </r>
  <r>
    <x v="0"/>
    <x v="36"/>
    <x v="36"/>
    <x v="50"/>
    <x v="50"/>
    <x v="50"/>
    <x v="11"/>
    <x v="101"/>
    <x v="242"/>
    <x v="80"/>
    <x v="133"/>
    <x v="49"/>
    <x v="237"/>
    <x v="0"/>
  </r>
  <r>
    <x v="0"/>
    <x v="36"/>
    <x v="36"/>
    <x v="33"/>
    <x v="33"/>
    <x v="33"/>
    <x v="11"/>
    <x v="101"/>
    <x v="242"/>
    <x v="83"/>
    <x v="207"/>
    <x v="46"/>
    <x v="46"/>
    <x v="0"/>
  </r>
  <r>
    <x v="0"/>
    <x v="36"/>
    <x v="36"/>
    <x v="25"/>
    <x v="25"/>
    <x v="25"/>
    <x v="11"/>
    <x v="101"/>
    <x v="242"/>
    <x v="80"/>
    <x v="133"/>
    <x v="49"/>
    <x v="237"/>
    <x v="0"/>
  </r>
  <r>
    <x v="0"/>
    <x v="36"/>
    <x v="36"/>
    <x v="129"/>
    <x v="127"/>
    <x v="129"/>
    <x v="11"/>
    <x v="101"/>
    <x v="242"/>
    <x v="80"/>
    <x v="133"/>
    <x v="49"/>
    <x v="237"/>
    <x v="0"/>
  </r>
  <r>
    <x v="0"/>
    <x v="36"/>
    <x v="36"/>
    <x v="103"/>
    <x v="102"/>
    <x v="103"/>
    <x v="11"/>
    <x v="101"/>
    <x v="242"/>
    <x v="83"/>
    <x v="207"/>
    <x v="46"/>
    <x v="46"/>
    <x v="0"/>
  </r>
  <r>
    <x v="0"/>
    <x v="36"/>
    <x v="36"/>
    <x v="45"/>
    <x v="45"/>
    <x v="45"/>
    <x v="11"/>
    <x v="101"/>
    <x v="242"/>
    <x v="80"/>
    <x v="133"/>
    <x v="49"/>
    <x v="237"/>
    <x v="0"/>
  </r>
  <r>
    <x v="0"/>
    <x v="36"/>
    <x v="36"/>
    <x v="122"/>
    <x v="120"/>
    <x v="122"/>
    <x v="11"/>
    <x v="101"/>
    <x v="242"/>
    <x v="80"/>
    <x v="133"/>
    <x v="49"/>
    <x v="237"/>
    <x v="0"/>
  </r>
  <r>
    <x v="0"/>
    <x v="36"/>
    <x v="36"/>
    <x v="77"/>
    <x v="77"/>
    <x v="77"/>
    <x v="11"/>
    <x v="101"/>
    <x v="242"/>
    <x v="80"/>
    <x v="133"/>
    <x v="49"/>
    <x v="237"/>
    <x v="0"/>
  </r>
  <r>
    <x v="0"/>
    <x v="36"/>
    <x v="36"/>
    <x v="96"/>
    <x v="95"/>
    <x v="96"/>
    <x v="11"/>
    <x v="101"/>
    <x v="242"/>
    <x v="80"/>
    <x v="133"/>
    <x v="49"/>
    <x v="237"/>
    <x v="0"/>
  </r>
  <r>
    <x v="0"/>
    <x v="36"/>
    <x v="36"/>
    <x v="145"/>
    <x v="143"/>
    <x v="145"/>
    <x v="11"/>
    <x v="101"/>
    <x v="242"/>
    <x v="80"/>
    <x v="133"/>
    <x v="49"/>
    <x v="237"/>
    <x v="0"/>
  </r>
  <r>
    <x v="0"/>
    <x v="36"/>
    <x v="36"/>
    <x v="141"/>
    <x v="139"/>
    <x v="141"/>
    <x v="11"/>
    <x v="101"/>
    <x v="242"/>
    <x v="83"/>
    <x v="207"/>
    <x v="46"/>
    <x v="46"/>
    <x v="0"/>
  </r>
  <r>
    <x v="0"/>
    <x v="36"/>
    <x v="36"/>
    <x v="32"/>
    <x v="32"/>
    <x v="32"/>
    <x v="11"/>
    <x v="101"/>
    <x v="242"/>
    <x v="83"/>
    <x v="207"/>
    <x v="46"/>
    <x v="46"/>
    <x v="0"/>
  </r>
  <r>
    <x v="0"/>
    <x v="36"/>
    <x v="36"/>
    <x v="146"/>
    <x v="144"/>
    <x v="146"/>
    <x v="11"/>
    <x v="101"/>
    <x v="242"/>
    <x v="83"/>
    <x v="207"/>
    <x v="46"/>
    <x v="46"/>
    <x v="0"/>
  </r>
  <r>
    <x v="0"/>
    <x v="36"/>
    <x v="36"/>
    <x v="8"/>
    <x v="8"/>
    <x v="8"/>
    <x v="11"/>
    <x v="101"/>
    <x v="242"/>
    <x v="83"/>
    <x v="207"/>
    <x v="46"/>
    <x v="46"/>
    <x v="0"/>
  </r>
  <r>
    <x v="0"/>
    <x v="36"/>
    <x v="36"/>
    <x v="7"/>
    <x v="7"/>
    <x v="7"/>
    <x v="11"/>
    <x v="101"/>
    <x v="242"/>
    <x v="83"/>
    <x v="207"/>
    <x v="46"/>
    <x v="46"/>
    <x v="0"/>
  </r>
  <r>
    <x v="0"/>
    <x v="36"/>
    <x v="36"/>
    <x v="0"/>
    <x v="0"/>
    <x v="0"/>
    <x v="11"/>
    <x v="101"/>
    <x v="242"/>
    <x v="83"/>
    <x v="207"/>
    <x v="46"/>
    <x v="46"/>
    <x v="0"/>
  </r>
  <r>
    <x v="0"/>
    <x v="36"/>
    <x v="36"/>
    <x v="135"/>
    <x v="133"/>
    <x v="135"/>
    <x v="11"/>
    <x v="101"/>
    <x v="242"/>
    <x v="83"/>
    <x v="207"/>
    <x v="46"/>
    <x v="46"/>
    <x v="0"/>
  </r>
  <r>
    <x v="0"/>
    <x v="36"/>
    <x v="36"/>
    <x v="30"/>
    <x v="30"/>
    <x v="30"/>
    <x v="11"/>
    <x v="101"/>
    <x v="242"/>
    <x v="80"/>
    <x v="133"/>
    <x v="46"/>
    <x v="46"/>
    <x v="0"/>
  </r>
  <r>
    <x v="0"/>
    <x v="36"/>
    <x v="36"/>
    <x v="68"/>
    <x v="68"/>
    <x v="68"/>
    <x v="11"/>
    <x v="101"/>
    <x v="242"/>
    <x v="80"/>
    <x v="133"/>
    <x v="46"/>
    <x v="46"/>
    <x v="0"/>
  </r>
  <r>
    <x v="0"/>
    <x v="36"/>
    <x v="36"/>
    <x v="16"/>
    <x v="16"/>
    <x v="16"/>
    <x v="11"/>
    <x v="101"/>
    <x v="242"/>
    <x v="80"/>
    <x v="133"/>
    <x v="49"/>
    <x v="237"/>
    <x v="0"/>
  </r>
  <r>
    <x v="0"/>
    <x v="36"/>
    <x v="36"/>
    <x v="132"/>
    <x v="130"/>
    <x v="132"/>
    <x v="11"/>
    <x v="101"/>
    <x v="242"/>
    <x v="83"/>
    <x v="207"/>
    <x v="46"/>
    <x v="46"/>
    <x v="0"/>
  </r>
  <r>
    <x v="0"/>
    <x v="37"/>
    <x v="37"/>
    <x v="2"/>
    <x v="2"/>
    <x v="2"/>
    <x v="0"/>
    <x v="92"/>
    <x v="243"/>
    <x v="80"/>
    <x v="133"/>
    <x v="45"/>
    <x v="241"/>
    <x v="0"/>
  </r>
  <r>
    <x v="0"/>
    <x v="37"/>
    <x v="37"/>
    <x v="9"/>
    <x v="9"/>
    <x v="9"/>
    <x v="1"/>
    <x v="97"/>
    <x v="244"/>
    <x v="46"/>
    <x v="298"/>
    <x v="51"/>
    <x v="242"/>
    <x v="0"/>
  </r>
  <r>
    <x v="0"/>
    <x v="37"/>
    <x v="37"/>
    <x v="101"/>
    <x v="100"/>
    <x v="101"/>
    <x v="2"/>
    <x v="98"/>
    <x v="245"/>
    <x v="46"/>
    <x v="298"/>
    <x v="49"/>
    <x v="243"/>
    <x v="0"/>
  </r>
  <r>
    <x v="0"/>
    <x v="37"/>
    <x v="37"/>
    <x v="129"/>
    <x v="127"/>
    <x v="129"/>
    <x v="3"/>
    <x v="100"/>
    <x v="246"/>
    <x v="80"/>
    <x v="133"/>
    <x v="51"/>
    <x v="242"/>
    <x v="0"/>
  </r>
  <r>
    <x v="0"/>
    <x v="37"/>
    <x v="37"/>
    <x v="103"/>
    <x v="102"/>
    <x v="103"/>
    <x v="3"/>
    <x v="100"/>
    <x v="246"/>
    <x v="80"/>
    <x v="133"/>
    <x v="51"/>
    <x v="242"/>
    <x v="0"/>
  </r>
  <r>
    <x v="0"/>
    <x v="37"/>
    <x v="37"/>
    <x v="45"/>
    <x v="45"/>
    <x v="45"/>
    <x v="3"/>
    <x v="100"/>
    <x v="246"/>
    <x v="83"/>
    <x v="299"/>
    <x v="49"/>
    <x v="243"/>
    <x v="0"/>
  </r>
  <r>
    <x v="0"/>
    <x v="37"/>
    <x v="37"/>
    <x v="122"/>
    <x v="120"/>
    <x v="122"/>
    <x v="3"/>
    <x v="100"/>
    <x v="246"/>
    <x v="80"/>
    <x v="133"/>
    <x v="51"/>
    <x v="242"/>
    <x v="0"/>
  </r>
  <r>
    <x v="0"/>
    <x v="37"/>
    <x v="37"/>
    <x v="14"/>
    <x v="14"/>
    <x v="14"/>
    <x v="7"/>
    <x v="101"/>
    <x v="219"/>
    <x v="80"/>
    <x v="133"/>
    <x v="49"/>
    <x v="243"/>
    <x v="0"/>
  </r>
  <r>
    <x v="0"/>
    <x v="37"/>
    <x v="37"/>
    <x v="62"/>
    <x v="62"/>
    <x v="62"/>
    <x v="7"/>
    <x v="101"/>
    <x v="219"/>
    <x v="80"/>
    <x v="133"/>
    <x v="49"/>
    <x v="243"/>
    <x v="0"/>
  </r>
  <r>
    <x v="0"/>
    <x v="37"/>
    <x v="37"/>
    <x v="147"/>
    <x v="145"/>
    <x v="147"/>
    <x v="7"/>
    <x v="101"/>
    <x v="219"/>
    <x v="83"/>
    <x v="299"/>
    <x v="46"/>
    <x v="46"/>
    <x v="0"/>
  </r>
  <r>
    <x v="0"/>
    <x v="37"/>
    <x v="37"/>
    <x v="140"/>
    <x v="138"/>
    <x v="140"/>
    <x v="7"/>
    <x v="101"/>
    <x v="219"/>
    <x v="83"/>
    <x v="299"/>
    <x v="46"/>
    <x v="46"/>
    <x v="0"/>
  </r>
  <r>
    <x v="0"/>
    <x v="37"/>
    <x v="37"/>
    <x v="73"/>
    <x v="73"/>
    <x v="73"/>
    <x v="7"/>
    <x v="101"/>
    <x v="219"/>
    <x v="83"/>
    <x v="299"/>
    <x v="46"/>
    <x v="46"/>
    <x v="0"/>
  </r>
  <r>
    <x v="0"/>
    <x v="37"/>
    <x v="37"/>
    <x v="148"/>
    <x v="146"/>
    <x v="148"/>
    <x v="7"/>
    <x v="101"/>
    <x v="219"/>
    <x v="83"/>
    <x v="299"/>
    <x v="46"/>
    <x v="46"/>
    <x v="0"/>
  </r>
  <r>
    <x v="0"/>
    <x v="37"/>
    <x v="37"/>
    <x v="64"/>
    <x v="64"/>
    <x v="64"/>
    <x v="7"/>
    <x v="101"/>
    <x v="219"/>
    <x v="80"/>
    <x v="133"/>
    <x v="49"/>
    <x v="243"/>
    <x v="0"/>
  </r>
  <r>
    <x v="0"/>
    <x v="37"/>
    <x v="37"/>
    <x v="124"/>
    <x v="122"/>
    <x v="124"/>
    <x v="7"/>
    <x v="101"/>
    <x v="219"/>
    <x v="83"/>
    <x v="299"/>
    <x v="46"/>
    <x v="46"/>
    <x v="0"/>
  </r>
  <r>
    <x v="0"/>
    <x v="37"/>
    <x v="37"/>
    <x v="125"/>
    <x v="123"/>
    <x v="125"/>
    <x v="7"/>
    <x v="101"/>
    <x v="219"/>
    <x v="83"/>
    <x v="299"/>
    <x v="46"/>
    <x v="46"/>
    <x v="0"/>
  </r>
  <r>
    <x v="0"/>
    <x v="37"/>
    <x v="37"/>
    <x v="137"/>
    <x v="135"/>
    <x v="137"/>
    <x v="7"/>
    <x v="101"/>
    <x v="219"/>
    <x v="83"/>
    <x v="299"/>
    <x v="46"/>
    <x v="46"/>
    <x v="0"/>
  </r>
  <r>
    <x v="0"/>
    <x v="37"/>
    <x v="37"/>
    <x v="11"/>
    <x v="11"/>
    <x v="11"/>
    <x v="7"/>
    <x v="101"/>
    <x v="219"/>
    <x v="80"/>
    <x v="133"/>
    <x v="49"/>
    <x v="243"/>
    <x v="0"/>
  </r>
  <r>
    <x v="0"/>
    <x v="37"/>
    <x v="37"/>
    <x v="17"/>
    <x v="17"/>
    <x v="17"/>
    <x v="7"/>
    <x v="101"/>
    <x v="219"/>
    <x v="80"/>
    <x v="133"/>
    <x v="49"/>
    <x v="243"/>
    <x v="0"/>
  </r>
  <r>
    <x v="0"/>
    <x v="37"/>
    <x v="37"/>
    <x v="37"/>
    <x v="37"/>
    <x v="37"/>
    <x v="7"/>
    <x v="101"/>
    <x v="219"/>
    <x v="80"/>
    <x v="133"/>
    <x v="49"/>
    <x v="243"/>
    <x v="0"/>
  </r>
  <r>
    <x v="0"/>
    <x v="37"/>
    <x v="37"/>
    <x v="130"/>
    <x v="128"/>
    <x v="130"/>
    <x v="7"/>
    <x v="101"/>
    <x v="219"/>
    <x v="83"/>
    <x v="299"/>
    <x v="46"/>
    <x v="46"/>
    <x v="0"/>
  </r>
  <r>
    <x v="0"/>
    <x v="37"/>
    <x v="37"/>
    <x v="13"/>
    <x v="13"/>
    <x v="13"/>
    <x v="7"/>
    <x v="101"/>
    <x v="219"/>
    <x v="83"/>
    <x v="299"/>
    <x v="46"/>
    <x v="46"/>
    <x v="0"/>
  </r>
  <r>
    <x v="0"/>
    <x v="37"/>
    <x v="37"/>
    <x v="144"/>
    <x v="142"/>
    <x v="144"/>
    <x v="7"/>
    <x v="101"/>
    <x v="219"/>
    <x v="83"/>
    <x v="299"/>
    <x v="46"/>
    <x v="46"/>
    <x v="0"/>
  </r>
  <r>
    <x v="0"/>
    <x v="37"/>
    <x v="37"/>
    <x v="34"/>
    <x v="34"/>
    <x v="34"/>
    <x v="7"/>
    <x v="101"/>
    <x v="219"/>
    <x v="83"/>
    <x v="299"/>
    <x v="46"/>
    <x v="46"/>
    <x v="0"/>
  </r>
  <r>
    <x v="0"/>
    <x v="37"/>
    <x v="37"/>
    <x v="134"/>
    <x v="132"/>
    <x v="134"/>
    <x v="7"/>
    <x v="101"/>
    <x v="219"/>
    <x v="80"/>
    <x v="133"/>
    <x v="46"/>
    <x v="46"/>
    <x v="0"/>
  </r>
  <r>
    <x v="0"/>
    <x v="37"/>
    <x v="37"/>
    <x v="0"/>
    <x v="0"/>
    <x v="0"/>
    <x v="7"/>
    <x v="101"/>
    <x v="219"/>
    <x v="83"/>
    <x v="299"/>
    <x v="46"/>
    <x v="46"/>
    <x v="0"/>
  </r>
  <r>
    <x v="0"/>
    <x v="37"/>
    <x v="37"/>
    <x v="142"/>
    <x v="140"/>
    <x v="142"/>
    <x v="7"/>
    <x v="101"/>
    <x v="219"/>
    <x v="80"/>
    <x v="133"/>
    <x v="49"/>
    <x v="243"/>
    <x v="0"/>
  </r>
  <r>
    <x v="0"/>
    <x v="37"/>
    <x v="37"/>
    <x v="149"/>
    <x v="147"/>
    <x v="149"/>
    <x v="7"/>
    <x v="101"/>
    <x v="219"/>
    <x v="80"/>
    <x v="133"/>
    <x v="46"/>
    <x v="46"/>
    <x v="0"/>
  </r>
  <r>
    <x v="0"/>
    <x v="37"/>
    <x v="37"/>
    <x v="131"/>
    <x v="129"/>
    <x v="131"/>
    <x v="7"/>
    <x v="101"/>
    <x v="219"/>
    <x v="80"/>
    <x v="133"/>
    <x v="46"/>
    <x v="46"/>
    <x v="0"/>
  </r>
  <r>
    <x v="0"/>
    <x v="37"/>
    <x v="37"/>
    <x v="135"/>
    <x v="133"/>
    <x v="135"/>
    <x v="7"/>
    <x v="101"/>
    <x v="219"/>
    <x v="83"/>
    <x v="299"/>
    <x v="46"/>
    <x v="46"/>
    <x v="0"/>
  </r>
  <r>
    <x v="0"/>
    <x v="37"/>
    <x v="37"/>
    <x v="95"/>
    <x v="94"/>
    <x v="95"/>
    <x v="7"/>
    <x v="101"/>
    <x v="219"/>
    <x v="80"/>
    <x v="133"/>
    <x v="46"/>
    <x v="46"/>
    <x v="0"/>
  </r>
  <r>
    <x v="0"/>
    <x v="38"/>
    <x v="38"/>
    <x v="2"/>
    <x v="2"/>
    <x v="2"/>
    <x v="0"/>
    <x v="92"/>
    <x v="247"/>
    <x v="79"/>
    <x v="300"/>
    <x v="43"/>
    <x v="231"/>
    <x v="0"/>
  </r>
  <r>
    <x v="0"/>
    <x v="38"/>
    <x v="38"/>
    <x v="72"/>
    <x v="72"/>
    <x v="72"/>
    <x v="1"/>
    <x v="93"/>
    <x v="248"/>
    <x v="57"/>
    <x v="71"/>
    <x v="49"/>
    <x v="244"/>
    <x v="0"/>
  </r>
  <r>
    <x v="0"/>
    <x v="38"/>
    <x v="38"/>
    <x v="9"/>
    <x v="9"/>
    <x v="9"/>
    <x v="2"/>
    <x v="97"/>
    <x v="227"/>
    <x v="57"/>
    <x v="71"/>
    <x v="46"/>
    <x v="46"/>
    <x v="0"/>
  </r>
  <r>
    <x v="0"/>
    <x v="38"/>
    <x v="38"/>
    <x v="36"/>
    <x v="36"/>
    <x v="36"/>
    <x v="3"/>
    <x v="98"/>
    <x v="142"/>
    <x v="31"/>
    <x v="301"/>
    <x v="46"/>
    <x v="46"/>
    <x v="0"/>
  </r>
  <r>
    <x v="0"/>
    <x v="38"/>
    <x v="38"/>
    <x v="6"/>
    <x v="6"/>
    <x v="6"/>
    <x v="3"/>
    <x v="98"/>
    <x v="142"/>
    <x v="46"/>
    <x v="222"/>
    <x v="49"/>
    <x v="244"/>
    <x v="0"/>
  </r>
  <r>
    <x v="0"/>
    <x v="38"/>
    <x v="38"/>
    <x v="33"/>
    <x v="33"/>
    <x v="33"/>
    <x v="5"/>
    <x v="99"/>
    <x v="151"/>
    <x v="46"/>
    <x v="222"/>
    <x v="46"/>
    <x v="46"/>
    <x v="0"/>
  </r>
  <r>
    <x v="0"/>
    <x v="38"/>
    <x v="38"/>
    <x v="25"/>
    <x v="25"/>
    <x v="25"/>
    <x v="5"/>
    <x v="99"/>
    <x v="151"/>
    <x v="46"/>
    <x v="222"/>
    <x v="46"/>
    <x v="46"/>
    <x v="0"/>
  </r>
  <r>
    <x v="0"/>
    <x v="38"/>
    <x v="38"/>
    <x v="35"/>
    <x v="35"/>
    <x v="35"/>
    <x v="5"/>
    <x v="99"/>
    <x v="151"/>
    <x v="79"/>
    <x v="300"/>
    <x v="49"/>
    <x v="244"/>
    <x v="0"/>
  </r>
  <r>
    <x v="0"/>
    <x v="38"/>
    <x v="38"/>
    <x v="101"/>
    <x v="100"/>
    <x v="101"/>
    <x v="5"/>
    <x v="99"/>
    <x v="151"/>
    <x v="46"/>
    <x v="222"/>
    <x v="46"/>
    <x v="46"/>
    <x v="0"/>
  </r>
  <r>
    <x v="0"/>
    <x v="38"/>
    <x v="38"/>
    <x v="4"/>
    <x v="4"/>
    <x v="4"/>
    <x v="5"/>
    <x v="99"/>
    <x v="151"/>
    <x v="46"/>
    <x v="222"/>
    <x v="46"/>
    <x v="46"/>
    <x v="0"/>
  </r>
  <r>
    <x v="0"/>
    <x v="38"/>
    <x v="38"/>
    <x v="135"/>
    <x v="133"/>
    <x v="135"/>
    <x v="5"/>
    <x v="99"/>
    <x v="151"/>
    <x v="83"/>
    <x v="302"/>
    <x v="49"/>
    <x v="244"/>
    <x v="2"/>
  </r>
  <r>
    <x v="0"/>
    <x v="38"/>
    <x v="38"/>
    <x v="103"/>
    <x v="102"/>
    <x v="103"/>
    <x v="11"/>
    <x v="100"/>
    <x v="8"/>
    <x v="83"/>
    <x v="302"/>
    <x v="46"/>
    <x v="46"/>
    <x v="2"/>
  </r>
  <r>
    <x v="0"/>
    <x v="38"/>
    <x v="38"/>
    <x v="45"/>
    <x v="45"/>
    <x v="45"/>
    <x v="11"/>
    <x v="100"/>
    <x v="8"/>
    <x v="83"/>
    <x v="302"/>
    <x v="49"/>
    <x v="244"/>
    <x v="0"/>
  </r>
  <r>
    <x v="0"/>
    <x v="38"/>
    <x v="38"/>
    <x v="124"/>
    <x v="122"/>
    <x v="124"/>
    <x v="11"/>
    <x v="100"/>
    <x v="8"/>
    <x v="79"/>
    <x v="300"/>
    <x v="46"/>
    <x v="46"/>
    <x v="0"/>
  </r>
  <r>
    <x v="0"/>
    <x v="38"/>
    <x v="38"/>
    <x v="32"/>
    <x v="32"/>
    <x v="32"/>
    <x v="11"/>
    <x v="100"/>
    <x v="8"/>
    <x v="79"/>
    <x v="300"/>
    <x v="46"/>
    <x v="46"/>
    <x v="0"/>
  </r>
  <r>
    <x v="0"/>
    <x v="38"/>
    <x v="38"/>
    <x v="19"/>
    <x v="19"/>
    <x v="19"/>
    <x v="11"/>
    <x v="100"/>
    <x v="8"/>
    <x v="83"/>
    <x v="302"/>
    <x v="49"/>
    <x v="244"/>
    <x v="0"/>
  </r>
  <r>
    <x v="0"/>
    <x v="38"/>
    <x v="38"/>
    <x v="118"/>
    <x v="116"/>
    <x v="118"/>
    <x v="11"/>
    <x v="100"/>
    <x v="8"/>
    <x v="83"/>
    <x v="302"/>
    <x v="49"/>
    <x v="244"/>
    <x v="0"/>
  </r>
  <r>
    <x v="0"/>
    <x v="38"/>
    <x v="38"/>
    <x v="1"/>
    <x v="1"/>
    <x v="1"/>
    <x v="11"/>
    <x v="100"/>
    <x v="8"/>
    <x v="79"/>
    <x v="300"/>
    <x v="46"/>
    <x v="46"/>
    <x v="0"/>
  </r>
  <r>
    <x v="0"/>
    <x v="38"/>
    <x v="38"/>
    <x v="150"/>
    <x v="148"/>
    <x v="150"/>
    <x v="11"/>
    <x v="100"/>
    <x v="8"/>
    <x v="79"/>
    <x v="300"/>
    <x v="46"/>
    <x v="46"/>
    <x v="0"/>
  </r>
  <r>
    <x v="0"/>
    <x v="38"/>
    <x v="38"/>
    <x v="34"/>
    <x v="34"/>
    <x v="34"/>
    <x v="11"/>
    <x v="100"/>
    <x v="8"/>
    <x v="79"/>
    <x v="300"/>
    <x v="46"/>
    <x v="46"/>
    <x v="0"/>
  </r>
  <r>
    <x v="0"/>
    <x v="38"/>
    <x v="38"/>
    <x v="7"/>
    <x v="7"/>
    <x v="7"/>
    <x v="11"/>
    <x v="100"/>
    <x v="8"/>
    <x v="79"/>
    <x v="300"/>
    <x v="46"/>
    <x v="46"/>
    <x v="0"/>
  </r>
  <r>
    <x v="0"/>
    <x v="38"/>
    <x v="38"/>
    <x v="0"/>
    <x v="0"/>
    <x v="0"/>
    <x v="11"/>
    <x v="100"/>
    <x v="8"/>
    <x v="79"/>
    <x v="300"/>
    <x v="46"/>
    <x v="46"/>
    <x v="0"/>
  </r>
  <r>
    <x v="0"/>
    <x v="38"/>
    <x v="38"/>
    <x v="53"/>
    <x v="53"/>
    <x v="53"/>
    <x v="11"/>
    <x v="100"/>
    <x v="8"/>
    <x v="80"/>
    <x v="133"/>
    <x v="46"/>
    <x v="46"/>
    <x v="0"/>
  </r>
  <r>
    <x v="0"/>
    <x v="38"/>
    <x v="38"/>
    <x v="5"/>
    <x v="5"/>
    <x v="5"/>
    <x v="11"/>
    <x v="100"/>
    <x v="8"/>
    <x v="79"/>
    <x v="300"/>
    <x v="46"/>
    <x v="46"/>
    <x v="0"/>
  </r>
  <r>
    <x v="0"/>
    <x v="38"/>
    <x v="38"/>
    <x v="16"/>
    <x v="16"/>
    <x v="16"/>
    <x v="11"/>
    <x v="100"/>
    <x v="8"/>
    <x v="79"/>
    <x v="300"/>
    <x v="46"/>
    <x v="46"/>
    <x v="0"/>
  </r>
  <r>
    <x v="0"/>
    <x v="39"/>
    <x v="39"/>
    <x v="2"/>
    <x v="2"/>
    <x v="2"/>
    <x v="0"/>
    <x v="90"/>
    <x v="249"/>
    <x v="46"/>
    <x v="188"/>
    <x v="54"/>
    <x v="245"/>
    <x v="0"/>
  </r>
  <r>
    <x v="0"/>
    <x v="39"/>
    <x v="39"/>
    <x v="35"/>
    <x v="35"/>
    <x v="35"/>
    <x v="1"/>
    <x v="93"/>
    <x v="250"/>
    <x v="46"/>
    <x v="188"/>
    <x v="39"/>
    <x v="246"/>
    <x v="0"/>
  </r>
  <r>
    <x v="0"/>
    <x v="39"/>
    <x v="39"/>
    <x v="36"/>
    <x v="36"/>
    <x v="36"/>
    <x v="2"/>
    <x v="98"/>
    <x v="251"/>
    <x v="46"/>
    <x v="188"/>
    <x v="49"/>
    <x v="247"/>
    <x v="0"/>
  </r>
  <r>
    <x v="0"/>
    <x v="39"/>
    <x v="39"/>
    <x v="45"/>
    <x v="45"/>
    <x v="45"/>
    <x v="2"/>
    <x v="98"/>
    <x v="251"/>
    <x v="31"/>
    <x v="227"/>
    <x v="46"/>
    <x v="46"/>
    <x v="0"/>
  </r>
  <r>
    <x v="0"/>
    <x v="39"/>
    <x v="39"/>
    <x v="32"/>
    <x v="32"/>
    <x v="32"/>
    <x v="2"/>
    <x v="98"/>
    <x v="251"/>
    <x v="31"/>
    <x v="227"/>
    <x v="46"/>
    <x v="46"/>
    <x v="0"/>
  </r>
  <r>
    <x v="0"/>
    <x v="39"/>
    <x v="39"/>
    <x v="101"/>
    <x v="100"/>
    <x v="101"/>
    <x v="2"/>
    <x v="98"/>
    <x v="251"/>
    <x v="79"/>
    <x v="229"/>
    <x v="51"/>
    <x v="248"/>
    <x v="0"/>
  </r>
  <r>
    <x v="0"/>
    <x v="39"/>
    <x v="39"/>
    <x v="16"/>
    <x v="16"/>
    <x v="16"/>
    <x v="2"/>
    <x v="98"/>
    <x v="251"/>
    <x v="31"/>
    <x v="227"/>
    <x v="46"/>
    <x v="46"/>
    <x v="0"/>
  </r>
  <r>
    <x v="0"/>
    <x v="39"/>
    <x v="39"/>
    <x v="107"/>
    <x v="106"/>
    <x v="107"/>
    <x v="7"/>
    <x v="99"/>
    <x v="252"/>
    <x v="46"/>
    <x v="188"/>
    <x v="46"/>
    <x v="46"/>
    <x v="0"/>
  </r>
  <r>
    <x v="0"/>
    <x v="39"/>
    <x v="39"/>
    <x v="6"/>
    <x v="6"/>
    <x v="6"/>
    <x v="7"/>
    <x v="99"/>
    <x v="252"/>
    <x v="46"/>
    <x v="188"/>
    <x v="46"/>
    <x v="46"/>
    <x v="0"/>
  </r>
  <r>
    <x v="0"/>
    <x v="39"/>
    <x v="39"/>
    <x v="4"/>
    <x v="4"/>
    <x v="4"/>
    <x v="7"/>
    <x v="99"/>
    <x v="252"/>
    <x v="46"/>
    <x v="188"/>
    <x v="46"/>
    <x v="46"/>
    <x v="0"/>
  </r>
  <r>
    <x v="0"/>
    <x v="39"/>
    <x v="39"/>
    <x v="14"/>
    <x v="14"/>
    <x v="14"/>
    <x v="10"/>
    <x v="100"/>
    <x v="253"/>
    <x v="79"/>
    <x v="229"/>
    <x v="46"/>
    <x v="46"/>
    <x v="0"/>
  </r>
  <r>
    <x v="0"/>
    <x v="39"/>
    <x v="39"/>
    <x v="62"/>
    <x v="62"/>
    <x v="62"/>
    <x v="10"/>
    <x v="100"/>
    <x v="253"/>
    <x v="79"/>
    <x v="229"/>
    <x v="46"/>
    <x v="46"/>
    <x v="0"/>
  </r>
  <r>
    <x v="0"/>
    <x v="39"/>
    <x v="39"/>
    <x v="25"/>
    <x v="25"/>
    <x v="25"/>
    <x v="10"/>
    <x v="100"/>
    <x v="253"/>
    <x v="79"/>
    <x v="229"/>
    <x v="46"/>
    <x v="46"/>
    <x v="0"/>
  </r>
  <r>
    <x v="0"/>
    <x v="39"/>
    <x v="39"/>
    <x v="64"/>
    <x v="64"/>
    <x v="64"/>
    <x v="10"/>
    <x v="100"/>
    <x v="253"/>
    <x v="79"/>
    <x v="229"/>
    <x v="46"/>
    <x v="46"/>
    <x v="0"/>
  </r>
  <r>
    <x v="0"/>
    <x v="39"/>
    <x v="39"/>
    <x v="137"/>
    <x v="135"/>
    <x v="137"/>
    <x v="10"/>
    <x v="100"/>
    <x v="253"/>
    <x v="79"/>
    <x v="229"/>
    <x v="46"/>
    <x v="46"/>
    <x v="0"/>
  </r>
  <r>
    <x v="0"/>
    <x v="39"/>
    <x v="39"/>
    <x v="19"/>
    <x v="19"/>
    <x v="19"/>
    <x v="10"/>
    <x v="100"/>
    <x v="253"/>
    <x v="79"/>
    <x v="229"/>
    <x v="46"/>
    <x v="46"/>
    <x v="0"/>
  </r>
  <r>
    <x v="0"/>
    <x v="39"/>
    <x v="39"/>
    <x v="84"/>
    <x v="83"/>
    <x v="84"/>
    <x v="10"/>
    <x v="100"/>
    <x v="253"/>
    <x v="79"/>
    <x v="229"/>
    <x v="46"/>
    <x v="46"/>
    <x v="0"/>
  </r>
  <r>
    <x v="0"/>
    <x v="39"/>
    <x v="39"/>
    <x v="103"/>
    <x v="102"/>
    <x v="103"/>
    <x v="16"/>
    <x v="101"/>
    <x v="153"/>
    <x v="83"/>
    <x v="225"/>
    <x v="46"/>
    <x v="46"/>
    <x v="0"/>
  </r>
  <r>
    <x v="0"/>
    <x v="39"/>
    <x v="39"/>
    <x v="52"/>
    <x v="52"/>
    <x v="52"/>
    <x v="16"/>
    <x v="101"/>
    <x v="153"/>
    <x v="83"/>
    <x v="225"/>
    <x v="46"/>
    <x v="46"/>
    <x v="0"/>
  </r>
  <r>
    <x v="0"/>
    <x v="39"/>
    <x v="39"/>
    <x v="151"/>
    <x v="149"/>
    <x v="151"/>
    <x v="16"/>
    <x v="101"/>
    <x v="153"/>
    <x v="83"/>
    <x v="225"/>
    <x v="46"/>
    <x v="46"/>
    <x v="0"/>
  </r>
  <r>
    <x v="0"/>
    <x v="39"/>
    <x v="39"/>
    <x v="74"/>
    <x v="74"/>
    <x v="74"/>
    <x v="16"/>
    <x v="101"/>
    <x v="153"/>
    <x v="83"/>
    <x v="225"/>
    <x v="46"/>
    <x v="46"/>
    <x v="0"/>
  </r>
  <r>
    <x v="0"/>
    <x v="39"/>
    <x v="39"/>
    <x v="78"/>
    <x v="78"/>
    <x v="78"/>
    <x v="16"/>
    <x v="101"/>
    <x v="153"/>
    <x v="83"/>
    <x v="225"/>
    <x v="46"/>
    <x v="46"/>
    <x v="0"/>
  </r>
  <r>
    <x v="0"/>
    <x v="39"/>
    <x v="39"/>
    <x v="79"/>
    <x v="79"/>
    <x v="79"/>
    <x v="16"/>
    <x v="101"/>
    <x v="153"/>
    <x v="80"/>
    <x v="133"/>
    <x v="46"/>
    <x v="46"/>
    <x v="0"/>
  </r>
  <r>
    <x v="0"/>
    <x v="39"/>
    <x v="39"/>
    <x v="82"/>
    <x v="81"/>
    <x v="82"/>
    <x v="16"/>
    <x v="101"/>
    <x v="153"/>
    <x v="83"/>
    <x v="225"/>
    <x v="46"/>
    <x v="46"/>
    <x v="0"/>
  </r>
  <r>
    <x v="0"/>
    <x v="39"/>
    <x v="39"/>
    <x v="47"/>
    <x v="47"/>
    <x v="47"/>
    <x v="16"/>
    <x v="101"/>
    <x v="153"/>
    <x v="83"/>
    <x v="225"/>
    <x v="46"/>
    <x v="46"/>
    <x v="0"/>
  </r>
  <r>
    <x v="0"/>
    <x v="39"/>
    <x v="39"/>
    <x v="21"/>
    <x v="21"/>
    <x v="21"/>
    <x v="16"/>
    <x v="101"/>
    <x v="153"/>
    <x v="83"/>
    <x v="225"/>
    <x v="46"/>
    <x v="46"/>
    <x v="0"/>
  </r>
  <r>
    <x v="0"/>
    <x v="39"/>
    <x v="39"/>
    <x v="124"/>
    <x v="122"/>
    <x v="124"/>
    <x v="16"/>
    <x v="101"/>
    <x v="153"/>
    <x v="83"/>
    <x v="225"/>
    <x v="46"/>
    <x v="46"/>
    <x v="0"/>
  </r>
  <r>
    <x v="0"/>
    <x v="39"/>
    <x v="39"/>
    <x v="141"/>
    <x v="139"/>
    <x v="141"/>
    <x v="16"/>
    <x v="101"/>
    <x v="153"/>
    <x v="83"/>
    <x v="225"/>
    <x v="46"/>
    <x v="46"/>
    <x v="0"/>
  </r>
  <r>
    <x v="0"/>
    <x v="39"/>
    <x v="39"/>
    <x v="11"/>
    <x v="11"/>
    <x v="11"/>
    <x v="16"/>
    <x v="101"/>
    <x v="153"/>
    <x v="83"/>
    <x v="225"/>
    <x v="46"/>
    <x v="46"/>
    <x v="0"/>
  </r>
  <r>
    <x v="0"/>
    <x v="39"/>
    <x v="39"/>
    <x v="152"/>
    <x v="150"/>
    <x v="152"/>
    <x v="16"/>
    <x v="101"/>
    <x v="153"/>
    <x v="83"/>
    <x v="225"/>
    <x v="46"/>
    <x v="46"/>
    <x v="0"/>
  </r>
  <r>
    <x v="0"/>
    <x v="39"/>
    <x v="39"/>
    <x v="37"/>
    <x v="37"/>
    <x v="37"/>
    <x v="16"/>
    <x v="101"/>
    <x v="153"/>
    <x v="83"/>
    <x v="225"/>
    <x v="46"/>
    <x v="46"/>
    <x v="0"/>
  </r>
  <r>
    <x v="0"/>
    <x v="39"/>
    <x v="39"/>
    <x v="63"/>
    <x v="63"/>
    <x v="63"/>
    <x v="16"/>
    <x v="101"/>
    <x v="153"/>
    <x v="83"/>
    <x v="225"/>
    <x v="46"/>
    <x v="46"/>
    <x v="0"/>
  </r>
  <r>
    <x v="0"/>
    <x v="39"/>
    <x v="39"/>
    <x v="150"/>
    <x v="148"/>
    <x v="150"/>
    <x v="16"/>
    <x v="101"/>
    <x v="153"/>
    <x v="83"/>
    <x v="225"/>
    <x v="46"/>
    <x v="46"/>
    <x v="0"/>
  </r>
  <r>
    <x v="0"/>
    <x v="39"/>
    <x v="39"/>
    <x v="15"/>
    <x v="15"/>
    <x v="15"/>
    <x v="16"/>
    <x v="101"/>
    <x v="153"/>
    <x v="80"/>
    <x v="133"/>
    <x v="49"/>
    <x v="247"/>
    <x v="0"/>
  </r>
  <r>
    <x v="0"/>
    <x v="39"/>
    <x v="39"/>
    <x v="112"/>
    <x v="111"/>
    <x v="112"/>
    <x v="16"/>
    <x v="101"/>
    <x v="153"/>
    <x v="80"/>
    <x v="133"/>
    <x v="49"/>
    <x v="247"/>
    <x v="0"/>
  </r>
  <r>
    <x v="0"/>
    <x v="39"/>
    <x v="39"/>
    <x v="34"/>
    <x v="34"/>
    <x v="34"/>
    <x v="16"/>
    <x v="101"/>
    <x v="153"/>
    <x v="83"/>
    <x v="225"/>
    <x v="46"/>
    <x v="46"/>
    <x v="0"/>
  </r>
  <r>
    <x v="0"/>
    <x v="39"/>
    <x v="39"/>
    <x v="12"/>
    <x v="12"/>
    <x v="12"/>
    <x v="16"/>
    <x v="101"/>
    <x v="153"/>
    <x v="83"/>
    <x v="225"/>
    <x v="46"/>
    <x v="46"/>
    <x v="0"/>
  </r>
  <r>
    <x v="0"/>
    <x v="39"/>
    <x v="39"/>
    <x v="7"/>
    <x v="7"/>
    <x v="7"/>
    <x v="16"/>
    <x v="101"/>
    <x v="153"/>
    <x v="83"/>
    <x v="225"/>
    <x v="46"/>
    <x v="46"/>
    <x v="0"/>
  </r>
  <r>
    <x v="0"/>
    <x v="39"/>
    <x v="39"/>
    <x v="135"/>
    <x v="133"/>
    <x v="135"/>
    <x v="16"/>
    <x v="101"/>
    <x v="153"/>
    <x v="80"/>
    <x v="133"/>
    <x v="49"/>
    <x v="247"/>
    <x v="0"/>
  </r>
  <r>
    <x v="0"/>
    <x v="39"/>
    <x v="39"/>
    <x v="3"/>
    <x v="3"/>
    <x v="3"/>
    <x v="16"/>
    <x v="101"/>
    <x v="153"/>
    <x v="83"/>
    <x v="225"/>
    <x v="46"/>
    <x v="46"/>
    <x v="0"/>
  </r>
  <r>
    <x v="0"/>
    <x v="39"/>
    <x v="39"/>
    <x v="68"/>
    <x v="68"/>
    <x v="68"/>
    <x v="16"/>
    <x v="101"/>
    <x v="153"/>
    <x v="80"/>
    <x v="133"/>
    <x v="49"/>
    <x v="247"/>
    <x v="0"/>
  </r>
  <r>
    <x v="0"/>
    <x v="39"/>
    <x v="39"/>
    <x v="88"/>
    <x v="87"/>
    <x v="88"/>
    <x v="16"/>
    <x v="101"/>
    <x v="153"/>
    <x v="80"/>
    <x v="133"/>
    <x v="49"/>
    <x v="24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8F536A-8352-4FDF-9CA0-2F77A46BD061}" name="pvt_L" cacheId="2212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41" firstHeaderRow="0" firstDataRow="1" firstDataCol="1"/>
  <pivotFields count="11">
    <pivotField showAll="0"/>
    <pivotField showAll="0"/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09">
      <pivotArea field="2" type="button" dataOnly="0" labelOnly="1" outline="0" axis="axisRow" fieldPosition="0"/>
    </format>
    <format dxfId="608">
      <pivotArea outline="0" fieldPosition="0">
        <references count="1">
          <reference field="4294967294" count="1">
            <x v="0"/>
          </reference>
        </references>
      </pivotArea>
    </format>
    <format dxfId="607">
      <pivotArea outline="0" fieldPosition="0">
        <references count="1">
          <reference field="4294967294" count="1">
            <x v="1"/>
          </reference>
        </references>
      </pivotArea>
    </format>
    <format dxfId="606">
      <pivotArea outline="0" fieldPosition="0">
        <references count="1">
          <reference field="4294967294" count="1">
            <x v="2"/>
          </reference>
        </references>
      </pivotArea>
    </format>
    <format dxfId="605">
      <pivotArea outline="0" fieldPosition="0">
        <references count="1">
          <reference field="4294967294" count="1">
            <x v="3"/>
          </reference>
        </references>
      </pivotArea>
    </format>
    <format dxfId="604">
      <pivotArea outline="0" fieldPosition="0">
        <references count="1">
          <reference field="4294967294" count="1">
            <x v="4"/>
          </reference>
        </references>
      </pivotArea>
    </format>
    <format dxfId="603">
      <pivotArea outline="0" fieldPosition="0">
        <references count="1">
          <reference field="4294967294" count="1">
            <x v="5"/>
          </reference>
        </references>
      </pivotArea>
    </format>
    <format dxfId="602">
      <pivotArea outline="0" fieldPosition="0">
        <references count="1">
          <reference field="4294967294" count="1">
            <x v="6"/>
          </reference>
        </references>
      </pivotArea>
    </format>
    <format dxfId="601">
      <pivotArea field="2" type="button" dataOnly="0" labelOnly="1" outline="0" axis="axisRow" fieldPosition="0"/>
    </format>
    <format dxfId="6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9">
      <pivotArea field="2" type="button" dataOnly="0" labelOnly="1" outline="0" axis="axisRow" fieldPosition="0"/>
    </format>
    <format dxfId="5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7">
      <pivotArea field="2" type="button" dataOnly="0" labelOnly="1" outline="0" axis="axisRow" fieldPosition="0"/>
    </format>
    <format dxfId="5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7B806-3A7A-4236-AFB2-4D53259B2876}" name="pvt_M" cacheId="2213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4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0">
        <item x="19"/>
        <item x="18"/>
        <item x="20"/>
        <item x="22"/>
        <item x="21"/>
        <item x="12"/>
        <item x="5"/>
        <item x="11"/>
        <item x="31"/>
        <item x="36"/>
        <item x="29"/>
        <item x="32"/>
        <item x="35"/>
        <item x="37"/>
        <item x="38"/>
        <item x="30"/>
        <item x="33"/>
        <item x="39"/>
        <item x="34"/>
        <item x="7"/>
        <item x="8"/>
        <item x="10"/>
        <item x="23"/>
        <item x="24"/>
        <item x="6"/>
        <item x="13"/>
        <item x="17"/>
        <item x="15"/>
        <item x="16"/>
        <item x="14"/>
        <item x="9"/>
        <item x="3"/>
        <item x="2"/>
        <item x="4"/>
        <item x="0"/>
        <item x="1"/>
        <item x="26"/>
        <item x="28"/>
        <item x="27"/>
        <item x="25"/>
      </items>
    </pivotField>
    <pivotField axis="axisRow" showAll="0" insertBlankRow="1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57">
        <item x="4"/>
        <item x="11"/>
        <item x="12"/>
        <item x="29"/>
        <item x="35"/>
        <item x="14"/>
        <item x="16"/>
        <item x="36"/>
        <item x="47"/>
        <item x="33"/>
        <item x="46"/>
        <item x="24"/>
        <item x="30"/>
        <item x="34"/>
        <item x="41"/>
        <item x="25"/>
        <item x="48"/>
        <item x="32"/>
        <item x="54"/>
        <item x="43"/>
        <item x="53"/>
        <item x="23"/>
        <item x="56"/>
        <item x="39"/>
        <item x="44"/>
        <item x="45"/>
        <item x="52"/>
        <item x="50"/>
        <item x="26"/>
        <item x="27"/>
        <item x="28"/>
        <item x="17"/>
        <item x="9"/>
        <item x="5"/>
        <item x="8"/>
        <item x="3"/>
        <item x="22"/>
        <item x="20"/>
        <item x="1"/>
        <item x="49"/>
        <item x="10"/>
        <item x="13"/>
        <item x="42"/>
        <item x="2"/>
        <item x="51"/>
        <item x="0"/>
        <item x="18"/>
        <item x="37"/>
        <item x="6"/>
        <item x="7"/>
        <item x="15"/>
        <item x="31"/>
        <item x="19"/>
        <item x="40"/>
        <item x="55"/>
        <item x="21"/>
        <item x="38"/>
      </items>
    </pivotField>
    <pivotField showAll="0" defaultSubtotal="0">
      <items count="57">
        <item x="30"/>
        <item x="38"/>
        <item x="17"/>
        <item x="6"/>
        <item x="21"/>
        <item x="3"/>
        <item x="18"/>
        <item x="23"/>
        <item x="34"/>
        <item x="47"/>
        <item x="48"/>
        <item x="24"/>
        <item x="7"/>
        <item x="33"/>
        <item x="2"/>
        <item x="26"/>
        <item x="5"/>
        <item x="35"/>
        <item x="52"/>
        <item x="46"/>
        <item x="36"/>
        <item x="28"/>
        <item x="8"/>
        <item x="40"/>
        <item x="13"/>
        <item x="54"/>
        <item x="25"/>
        <item x="27"/>
        <item x="37"/>
        <item x="51"/>
        <item x="19"/>
        <item x="15"/>
        <item x="42"/>
        <item x="39"/>
        <item x="9"/>
        <item x="55"/>
        <item x="11"/>
        <item x="29"/>
        <item x="56"/>
        <item x="32"/>
        <item x="12"/>
        <item x="10"/>
        <item x="0"/>
        <item x="50"/>
        <item x="14"/>
        <item x="4"/>
        <item x="43"/>
        <item x="45"/>
        <item x="44"/>
        <item x="31"/>
        <item x="20"/>
        <item x="1"/>
        <item x="49"/>
        <item x="22"/>
        <item x="16"/>
        <item x="53"/>
        <item x="41"/>
      </items>
    </pivotField>
    <pivotField axis="axisRow" showAll="0" defaultSubtotal="0">
      <items count="57">
        <item x="4"/>
        <item x="11"/>
        <item x="12"/>
        <item x="29"/>
        <item x="35"/>
        <item x="14"/>
        <item x="16"/>
        <item x="36"/>
        <item x="47"/>
        <item x="33"/>
        <item x="46"/>
        <item x="24"/>
        <item x="30"/>
        <item x="34"/>
        <item x="41"/>
        <item x="25"/>
        <item x="48"/>
        <item x="32"/>
        <item x="54"/>
        <item x="43"/>
        <item x="53"/>
        <item x="23"/>
        <item x="56"/>
        <item x="39"/>
        <item x="44"/>
        <item x="45"/>
        <item x="52"/>
        <item x="50"/>
        <item x="26"/>
        <item x="27"/>
        <item x="28"/>
        <item x="17"/>
        <item x="9"/>
        <item x="5"/>
        <item x="8"/>
        <item x="3"/>
        <item x="22"/>
        <item x="20"/>
        <item x="1"/>
        <item x="49"/>
        <item x="10"/>
        <item x="13"/>
        <item x="42"/>
        <item x="2"/>
        <item x="51"/>
        <item x="0"/>
        <item x="18"/>
        <item x="37"/>
        <item x="6"/>
        <item x="7"/>
        <item x="15"/>
        <item x="31"/>
        <item x="19"/>
        <item x="40"/>
        <item x="55"/>
        <item x="21"/>
        <item x="3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6">
        <item x="144"/>
        <item x="141"/>
        <item x="140"/>
        <item x="139"/>
        <item x="138"/>
        <item x="142"/>
        <item x="118"/>
        <item x="117"/>
        <item x="112"/>
        <item x="111"/>
        <item x="110"/>
        <item x="109"/>
        <item x="116"/>
        <item x="108"/>
        <item x="81"/>
        <item x="80"/>
        <item x="115"/>
        <item x="79"/>
        <item x="56"/>
        <item x="55"/>
        <item x="134"/>
        <item x="69"/>
        <item x="54"/>
        <item x="78"/>
        <item x="68"/>
        <item x="53"/>
        <item x="67"/>
        <item x="77"/>
        <item x="52"/>
        <item x="127"/>
        <item x="126"/>
        <item x="66"/>
        <item x="65"/>
        <item x="133"/>
        <item x="64"/>
        <item x="132"/>
        <item x="103"/>
        <item x="95"/>
        <item x="114"/>
        <item x="94"/>
        <item x="102"/>
        <item x="135"/>
        <item x="76"/>
        <item x="125"/>
        <item x="101"/>
        <item x="51"/>
        <item x="145"/>
        <item x="93"/>
        <item x="50"/>
        <item x="49"/>
        <item x="92"/>
        <item x="48"/>
        <item x="91"/>
        <item x="113"/>
        <item x="47"/>
        <item x="143"/>
        <item x="63"/>
        <item x="137"/>
        <item x="136"/>
        <item x="107"/>
        <item x="106"/>
        <item x="105"/>
        <item x="90"/>
        <item x="100"/>
        <item x="75"/>
        <item x="46"/>
        <item x="39"/>
        <item x="45"/>
        <item x="104"/>
        <item x="89"/>
        <item x="62"/>
        <item x="74"/>
        <item x="61"/>
        <item x="60"/>
        <item x="44"/>
        <item x="99"/>
        <item x="131"/>
        <item x="130"/>
        <item x="43"/>
        <item x="73"/>
        <item x="129"/>
        <item x="98"/>
        <item x="38"/>
        <item x="42"/>
        <item x="37"/>
        <item x="88"/>
        <item x="124"/>
        <item x="36"/>
        <item x="41"/>
        <item x="87"/>
        <item x="123"/>
        <item x="86"/>
        <item x="72"/>
        <item x="35"/>
        <item x="97"/>
        <item x="71"/>
        <item x="70"/>
        <item x="96"/>
        <item x="34"/>
        <item x="59"/>
        <item x="122"/>
        <item x="121"/>
        <item x="128"/>
        <item x="33"/>
        <item x="32"/>
        <item x="40"/>
        <item x="58"/>
        <item x="85"/>
        <item x="31"/>
        <item x="57"/>
        <item x="120"/>
        <item x="119"/>
        <item x="84"/>
        <item x="30"/>
        <item x="83"/>
        <item x="29"/>
        <item x="28"/>
        <item x="27"/>
        <item x="82"/>
        <item x="26"/>
        <item x="25"/>
        <item x="24"/>
        <item x="19"/>
        <item x="18"/>
        <item x="17"/>
        <item x="16"/>
        <item x="15"/>
        <item x="23"/>
        <item x="14"/>
        <item x="13"/>
        <item x="12"/>
        <item x="22"/>
        <item x="11"/>
        <item x="21"/>
        <item x="10"/>
        <item x="2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74">
        <item x="350"/>
        <item x="295"/>
        <item x="326"/>
        <item x="369"/>
        <item x="209"/>
        <item x="253"/>
        <item x="38"/>
        <item x="342"/>
        <item x="117"/>
        <item x="286"/>
        <item x="305"/>
        <item x="130"/>
        <item x="82"/>
        <item x="216"/>
        <item x="325"/>
        <item x="141"/>
        <item x="81"/>
        <item x="275"/>
        <item x="129"/>
        <item x="55"/>
        <item x="167"/>
        <item x="208"/>
        <item x="54"/>
        <item x="37"/>
        <item x="19"/>
        <item x="155"/>
        <item x="324"/>
        <item x="68"/>
        <item x="36"/>
        <item x="18"/>
        <item x="154"/>
        <item x="17"/>
        <item x="35"/>
        <item x="99"/>
        <item x="233"/>
        <item x="16"/>
        <item x="80"/>
        <item x="176"/>
        <item x="194"/>
        <item x="140"/>
        <item x="116"/>
        <item x="53"/>
        <item x="304"/>
        <item x="34"/>
        <item x="98"/>
        <item x="323"/>
        <item x="245"/>
        <item x="15"/>
        <item x="153"/>
        <item x="207"/>
        <item x="115"/>
        <item x="97"/>
        <item x="152"/>
        <item x="67"/>
        <item x="128"/>
        <item x="363"/>
        <item x="52"/>
        <item x="225"/>
        <item x="188"/>
        <item x="166"/>
        <item x="285"/>
        <item x="79"/>
        <item x="151"/>
        <item x="274"/>
        <item x="33"/>
        <item x="96"/>
        <item x="265"/>
        <item x="114"/>
        <item x="78"/>
        <item x="215"/>
        <item x="14"/>
        <item x="51"/>
        <item x="32"/>
        <item x="333"/>
        <item x="31"/>
        <item x="66"/>
        <item x="139"/>
        <item x="252"/>
        <item x="95"/>
        <item x="244"/>
        <item x="13"/>
        <item x="77"/>
        <item x="314"/>
        <item x="341"/>
        <item x="113"/>
        <item x="284"/>
        <item x="294"/>
        <item x="76"/>
        <item x="94"/>
        <item x="65"/>
        <item x="232"/>
        <item x="93"/>
        <item x="92"/>
        <item x="373"/>
        <item x="322"/>
        <item x="12"/>
        <item x="175"/>
        <item x="112"/>
        <item x="224"/>
        <item x="30"/>
        <item x="243"/>
        <item x="11"/>
        <item x="332"/>
        <item x="273"/>
        <item x="150"/>
        <item x="111"/>
        <item x="165"/>
        <item x="242"/>
        <item x="110"/>
        <item x="313"/>
        <item x="293"/>
        <item x="10"/>
        <item x="303"/>
        <item x="206"/>
        <item x="164"/>
        <item x="9"/>
        <item x="359"/>
        <item x="174"/>
        <item x="163"/>
        <item x="321"/>
        <item x="8"/>
        <item x="345"/>
        <item x="109"/>
        <item x="302"/>
        <item x="127"/>
        <item x="368"/>
        <item x="331"/>
        <item x="283"/>
        <item x="138"/>
        <item x="162"/>
        <item x="223"/>
        <item x="231"/>
        <item x="312"/>
        <item x="205"/>
        <item x="193"/>
        <item x="29"/>
        <item x="108"/>
        <item x="251"/>
        <item x="264"/>
        <item x="187"/>
        <item x="91"/>
        <item x="50"/>
        <item x="340"/>
        <item x="64"/>
        <item x="282"/>
        <item x="292"/>
        <item x="107"/>
        <item x="186"/>
        <item x="330"/>
        <item x="75"/>
        <item x="126"/>
        <item x="49"/>
        <item x="241"/>
        <item x="48"/>
        <item x="125"/>
        <item x="149"/>
        <item x="291"/>
        <item x="199"/>
        <item x="74"/>
        <item x="222"/>
        <item x="47"/>
        <item x="281"/>
        <item x="214"/>
        <item x="272"/>
        <item x="7"/>
        <item x="290"/>
        <item x="185"/>
        <item x="173"/>
        <item x="240"/>
        <item x="63"/>
        <item x="192"/>
        <item x="358"/>
        <item x="184"/>
        <item x="28"/>
        <item x="46"/>
        <item x="137"/>
        <item x="301"/>
        <item x="320"/>
        <item x="124"/>
        <item x="366"/>
        <item x="6"/>
        <item x="257"/>
        <item x="90"/>
        <item x="183"/>
        <item x="221"/>
        <item x="239"/>
        <item x="329"/>
        <item x="27"/>
        <item x="300"/>
        <item x="182"/>
        <item x="311"/>
        <item x="271"/>
        <item x="26"/>
        <item x="89"/>
        <item x="263"/>
        <item x="299"/>
        <item x="230"/>
        <item x="88"/>
        <item x="106"/>
        <item x="25"/>
        <item x="372"/>
        <item x="136"/>
        <item x="204"/>
        <item x="298"/>
        <item x="45"/>
        <item x="213"/>
        <item x="62"/>
        <item x="44"/>
        <item x="270"/>
        <item x="203"/>
        <item x="61"/>
        <item x="161"/>
        <item x="60"/>
        <item x="5"/>
        <item x="172"/>
        <item x="250"/>
        <item x="362"/>
        <item x="73"/>
        <item x="218"/>
        <item x="24"/>
        <item x="349"/>
        <item x="238"/>
        <item x="148"/>
        <item x="280"/>
        <item x="256"/>
        <item x="269"/>
        <item x="43"/>
        <item x="310"/>
        <item x="319"/>
        <item x="105"/>
        <item x="262"/>
        <item x="198"/>
        <item x="367"/>
        <item x="147"/>
        <item x="279"/>
        <item x="72"/>
        <item x="42"/>
        <item x="339"/>
        <item x="146"/>
        <item x="171"/>
        <item x="229"/>
        <item x="135"/>
        <item x="237"/>
        <item x="309"/>
        <item x="87"/>
        <item x="202"/>
        <item x="170"/>
        <item x="268"/>
        <item x="278"/>
        <item x="104"/>
        <item x="249"/>
        <item x="261"/>
        <item x="59"/>
        <item x="134"/>
        <item x="197"/>
        <item x="41"/>
        <item x="86"/>
        <item x="277"/>
        <item x="4"/>
        <item x="71"/>
        <item x="236"/>
        <item x="328"/>
        <item x="133"/>
        <item x="201"/>
        <item x="228"/>
        <item x="196"/>
        <item x="267"/>
        <item x="23"/>
        <item x="308"/>
        <item x="160"/>
        <item x="40"/>
        <item x="159"/>
        <item x="338"/>
        <item x="3"/>
        <item x="123"/>
        <item x="353"/>
        <item x="145"/>
        <item x="289"/>
        <item x="103"/>
        <item x="158"/>
        <item x="307"/>
        <item x="144"/>
        <item x="181"/>
        <item x="217"/>
        <item x="260"/>
        <item x="337"/>
        <item x="297"/>
        <item x="180"/>
        <item x="169"/>
        <item x="212"/>
        <item x="122"/>
        <item x="102"/>
        <item x="157"/>
        <item x="121"/>
        <item x="85"/>
        <item x="120"/>
        <item x="276"/>
        <item x="336"/>
        <item x="2"/>
        <item x="235"/>
        <item x="1"/>
        <item x="318"/>
        <item x="58"/>
        <item x="255"/>
        <item x="101"/>
        <item x="357"/>
        <item x="179"/>
        <item x="248"/>
        <item x="132"/>
        <item x="178"/>
        <item x="191"/>
        <item x="344"/>
        <item x="84"/>
        <item x="211"/>
        <item x="177"/>
        <item x="234"/>
        <item x="200"/>
        <item x="259"/>
        <item x="356"/>
        <item x="0"/>
        <item x="70"/>
        <item x="119"/>
        <item x="57"/>
        <item x="317"/>
        <item x="69"/>
        <item x="100"/>
        <item x="143"/>
        <item x="247"/>
        <item x="39"/>
        <item x="131"/>
        <item x="22"/>
        <item x="220"/>
        <item x="168"/>
        <item x="335"/>
        <item x="118"/>
        <item x="142"/>
        <item x="190"/>
        <item x="21"/>
        <item x="210"/>
        <item x="327"/>
        <item x="371"/>
        <item x="227"/>
        <item x="258"/>
        <item x="219"/>
        <item x="56"/>
        <item x="334"/>
        <item x="20"/>
        <item x="156"/>
        <item x="355"/>
        <item x="266"/>
        <item x="288"/>
        <item x="316"/>
        <item x="195"/>
        <item x="226"/>
        <item x="306"/>
        <item x="361"/>
        <item x="254"/>
        <item x="83"/>
        <item x="348"/>
        <item x="246"/>
        <item x="287"/>
        <item x="347"/>
        <item x="360"/>
        <item x="365"/>
        <item x="296"/>
        <item x="352"/>
        <item x="370"/>
        <item x="346"/>
        <item x="364"/>
        <item x="354"/>
        <item x="315"/>
        <item x="189"/>
        <item x="351"/>
        <item x="343"/>
      </items>
    </pivotField>
    <pivotField dataField="1" showAll="0" defaultSubtotal="0">
      <items count="113">
        <item x="76"/>
        <item x="32"/>
        <item x="52"/>
        <item x="104"/>
        <item x="77"/>
        <item x="78"/>
        <item x="15"/>
        <item x="37"/>
        <item x="66"/>
        <item x="54"/>
        <item x="55"/>
        <item x="53"/>
        <item x="35"/>
        <item x="38"/>
        <item x="69"/>
        <item x="88"/>
        <item x="68"/>
        <item x="94"/>
        <item x="95"/>
        <item x="67"/>
        <item x="111"/>
        <item x="62"/>
        <item x="65"/>
        <item x="107"/>
        <item x="73"/>
        <item x="49"/>
        <item x="51"/>
        <item x="75"/>
        <item x="48"/>
        <item x="33"/>
        <item x="108"/>
        <item x="87"/>
        <item x="63"/>
        <item x="50"/>
        <item x="42"/>
        <item x="31"/>
        <item x="93"/>
        <item x="44"/>
        <item x="36"/>
        <item x="47"/>
        <item x="74"/>
        <item x="83"/>
        <item x="109"/>
        <item x="98"/>
        <item x="64"/>
        <item x="97"/>
        <item x="110"/>
        <item x="46"/>
        <item x="34"/>
        <item x="58"/>
        <item x="59"/>
        <item x="102"/>
        <item x="45"/>
        <item x="90"/>
        <item x="30"/>
        <item x="61"/>
        <item x="112"/>
        <item x="60"/>
        <item x="96"/>
        <item x="106"/>
        <item x="40"/>
        <item x="84"/>
        <item x="43"/>
        <item x="41"/>
        <item x="72"/>
        <item x="92"/>
        <item x="71"/>
        <item x="86"/>
        <item x="85"/>
        <item x="103"/>
        <item x="91"/>
        <item x="82"/>
        <item x="24"/>
        <item x="101"/>
        <item x="70"/>
        <item x="17"/>
        <item x="105"/>
        <item x="39"/>
        <item x="100"/>
        <item x="29"/>
        <item x="89"/>
        <item x="57"/>
        <item x="99"/>
        <item x="56"/>
        <item x="20"/>
        <item x="26"/>
        <item x="81"/>
        <item x="79"/>
        <item x="80"/>
        <item x="27"/>
        <item x="25"/>
        <item x="18"/>
        <item x="28"/>
        <item x="13"/>
        <item x="16"/>
        <item x="23"/>
        <item x="12"/>
        <item x="19"/>
        <item x="14"/>
        <item x="11"/>
        <item x="10"/>
        <item x="9"/>
        <item x="22"/>
        <item x="8"/>
        <item x="21"/>
        <item x="4"/>
        <item x="6"/>
        <item x="1"/>
        <item x="7"/>
        <item x="5"/>
        <item x="3"/>
        <item x="2"/>
        <item x="0"/>
      </items>
    </pivotField>
    <pivotField dataField="1" showAll="0" defaultSubtotal="0">
      <items count="396">
        <item x="87"/>
        <item x="32"/>
        <item x="15"/>
        <item x="164"/>
        <item x="71"/>
        <item x="37"/>
        <item x="53"/>
        <item x="148"/>
        <item x="243"/>
        <item x="163"/>
        <item x="35"/>
        <item x="38"/>
        <item x="194"/>
        <item x="89"/>
        <item x="233"/>
        <item x="90"/>
        <item x="107"/>
        <item x="219"/>
        <item x="307"/>
        <item x="189"/>
        <item x="17"/>
        <item x="364"/>
        <item x="74"/>
        <item x="371"/>
        <item x="178"/>
        <item x="315"/>
        <item x="106"/>
        <item x="206"/>
        <item x="69"/>
        <item x="33"/>
        <item x="192"/>
        <item x="241"/>
        <item x="67"/>
        <item x="55"/>
        <item x="123"/>
        <item x="85"/>
        <item x="326"/>
        <item x="207"/>
        <item x="56"/>
        <item x="31"/>
        <item x="232"/>
        <item x="346"/>
        <item x="214"/>
        <item x="193"/>
        <item x="36"/>
        <item x="54"/>
        <item x="174"/>
        <item x="205"/>
        <item x="18"/>
        <item x="86"/>
        <item x="242"/>
        <item x="137"/>
        <item x="124"/>
        <item x="392"/>
        <item x="355"/>
        <item x="73"/>
        <item x="222"/>
        <item x="147"/>
        <item x="161"/>
        <item x="104"/>
        <item x="347"/>
        <item x="362"/>
        <item x="204"/>
        <item x="282"/>
        <item x="13"/>
        <item x="176"/>
        <item x="314"/>
        <item x="34"/>
        <item x="332"/>
        <item x="160"/>
        <item x="188"/>
        <item x="138"/>
        <item x="234"/>
        <item x="345"/>
        <item x="72"/>
        <item x="121"/>
        <item x="249"/>
        <item x="88"/>
        <item x="319"/>
        <item x="122"/>
        <item x="16"/>
        <item x="30"/>
        <item x="258"/>
        <item x="159"/>
        <item x="190"/>
        <item x="12"/>
        <item x="70"/>
        <item x="342"/>
        <item x="271"/>
        <item x="102"/>
        <item x="291"/>
        <item x="79"/>
        <item x="19"/>
        <item x="266"/>
        <item x="306"/>
        <item x="191"/>
        <item x="166"/>
        <item x="363"/>
        <item x="136"/>
        <item x="277"/>
        <item x="344"/>
        <item x="175"/>
        <item x="68"/>
        <item x="213"/>
        <item x="353"/>
        <item x="103"/>
        <item x="135"/>
        <item x="14"/>
        <item x="336"/>
        <item x="162"/>
        <item x="145"/>
        <item x="380"/>
        <item x="99"/>
        <item x="318"/>
        <item x="63"/>
        <item x="239"/>
        <item x="11"/>
        <item x="177"/>
        <item x="120"/>
        <item x="10"/>
        <item x="393"/>
        <item x="101"/>
        <item x="66"/>
        <item x="203"/>
        <item x="119"/>
        <item x="274"/>
        <item x="220"/>
        <item x="49"/>
        <item x="134"/>
        <item x="259"/>
        <item x="302"/>
        <item x="187"/>
        <item x="343"/>
        <item x="52"/>
        <item x="105"/>
        <item x="154"/>
        <item x="131"/>
        <item x="281"/>
        <item x="24"/>
        <item x="351"/>
        <item x="158"/>
        <item x="82"/>
        <item x="325"/>
        <item x="9"/>
        <item x="132"/>
        <item x="48"/>
        <item x="275"/>
        <item x="335"/>
        <item x="95"/>
        <item x="287"/>
        <item x="117"/>
        <item x="354"/>
        <item x="8"/>
        <item x="118"/>
        <item x="84"/>
        <item x="248"/>
        <item x="269"/>
        <item x="157"/>
        <item x="305"/>
        <item x="172"/>
        <item x="100"/>
        <item x="323"/>
        <item x="146"/>
        <item x="361"/>
        <item x="341"/>
        <item x="29"/>
        <item x="255"/>
        <item x="150"/>
        <item x="115"/>
        <item x="198"/>
        <item x="51"/>
        <item x="167"/>
        <item x="42"/>
        <item x="230"/>
        <item x="276"/>
        <item x="50"/>
        <item x="4"/>
        <item x="64"/>
        <item x="293"/>
        <item x="334"/>
        <item x="133"/>
        <item x="322"/>
        <item x="113"/>
        <item x="144"/>
        <item x="379"/>
        <item x="44"/>
        <item x="186"/>
        <item x="313"/>
        <item x="356"/>
        <item x="200"/>
        <item x="180"/>
        <item x="231"/>
        <item x="20"/>
        <item x="47"/>
        <item x="202"/>
        <item x="321"/>
        <item x="256"/>
        <item x="212"/>
        <item x="297"/>
        <item x="311"/>
        <item x="273"/>
        <item x="26"/>
        <item x="173"/>
        <item x="156"/>
        <item x="201"/>
        <item x="6"/>
        <item x="387"/>
        <item x="116"/>
        <item x="333"/>
        <item x="286"/>
        <item x="80"/>
        <item x="140"/>
        <item x="224"/>
        <item x="1"/>
        <item x="360"/>
        <item x="324"/>
        <item x="240"/>
        <item x="114"/>
        <item x="250"/>
        <item x="265"/>
        <item x="81"/>
        <item x="391"/>
        <item x="96"/>
        <item x="83"/>
        <item x="320"/>
        <item x="272"/>
        <item x="221"/>
        <item x="257"/>
        <item x="298"/>
        <item x="46"/>
        <item x="170"/>
        <item x="352"/>
        <item x="27"/>
        <item x="7"/>
        <item x="25"/>
        <item x="211"/>
        <item x="65"/>
        <item x="312"/>
        <item x="370"/>
        <item x="109"/>
        <item x="292"/>
        <item x="185"/>
        <item x="223"/>
        <item x="216"/>
        <item x="270"/>
        <item x="98"/>
        <item x="264"/>
        <item x="125"/>
        <item x="97"/>
        <item x="153"/>
        <item x="45"/>
        <item x="59"/>
        <item x="330"/>
        <item x="254"/>
        <item x="340"/>
        <item x="358"/>
        <item x="285"/>
        <item x="296"/>
        <item x="60"/>
        <item x="388"/>
        <item x="366"/>
        <item x="236"/>
        <item x="94"/>
        <item x="246"/>
        <item x="28"/>
        <item x="303"/>
        <item x="309"/>
        <item x="143"/>
        <item x="5"/>
        <item x="226"/>
        <item x="184"/>
        <item x="263"/>
        <item x="328"/>
        <item x="62"/>
        <item x="299"/>
        <item x="40"/>
        <item x="229"/>
        <item x="112"/>
        <item x="390"/>
        <item x="359"/>
        <item x="61"/>
        <item x="43"/>
        <item x="41"/>
        <item x="217"/>
        <item x="3"/>
        <item x="262"/>
        <item x="378"/>
        <item x="171"/>
        <item x="295"/>
        <item x="247"/>
        <item x="110"/>
        <item x="23"/>
        <item x="375"/>
        <item x="183"/>
        <item x="280"/>
        <item x="331"/>
        <item x="228"/>
        <item x="128"/>
        <item x="290"/>
        <item x="304"/>
        <item x="111"/>
        <item x="253"/>
        <item x="210"/>
        <item x="294"/>
        <item x="357"/>
        <item x="227"/>
        <item x="78"/>
        <item x="130"/>
        <item x="339"/>
        <item x="385"/>
        <item x="142"/>
        <item x="284"/>
        <item x="195"/>
        <item x="268"/>
        <item x="251"/>
        <item x="141"/>
        <item x="237"/>
        <item x="245"/>
        <item x="155"/>
        <item x="350"/>
        <item x="169"/>
        <item x="279"/>
        <item x="199"/>
        <item x="76"/>
        <item x="389"/>
        <item x="129"/>
        <item x="179"/>
        <item x="197"/>
        <item x="127"/>
        <item x="215"/>
        <item x="288"/>
        <item x="168"/>
        <item x="317"/>
        <item x="196"/>
        <item x="329"/>
        <item x="152"/>
        <item x="261"/>
        <item x="283"/>
        <item x="182"/>
        <item x="349"/>
        <item x="93"/>
        <item x="181"/>
        <item x="91"/>
        <item x="238"/>
        <item x="278"/>
        <item x="92"/>
        <item x="267"/>
        <item x="218"/>
        <item x="77"/>
        <item x="126"/>
        <item x="108"/>
        <item x="260"/>
        <item x="2"/>
        <item x="209"/>
        <item x="39"/>
        <item x="225"/>
        <item x="139"/>
        <item x="338"/>
        <item x="0"/>
        <item x="289"/>
        <item x="75"/>
        <item x="395"/>
        <item x="383"/>
        <item x="151"/>
        <item x="252"/>
        <item x="301"/>
        <item x="310"/>
        <item x="377"/>
        <item x="386"/>
        <item x="348"/>
        <item x="394"/>
        <item x="235"/>
        <item x="149"/>
        <item x="244"/>
        <item x="369"/>
        <item x="22"/>
        <item x="376"/>
        <item x="58"/>
        <item x="165"/>
        <item x="368"/>
        <item x="382"/>
        <item x="57"/>
        <item x="374"/>
        <item x="21"/>
        <item x="337"/>
        <item x="367"/>
        <item x="316"/>
        <item x="381"/>
        <item x="300"/>
        <item x="327"/>
        <item x="208"/>
        <item x="308"/>
        <item x="384"/>
        <item x="373"/>
        <item x="365"/>
        <item x="372"/>
      </items>
    </pivotField>
    <pivotField dataField="1" showAll="0" defaultSubtotal="0">
      <items count="88">
        <item x="77"/>
        <item x="73"/>
        <item x="62"/>
        <item x="75"/>
        <item x="76"/>
        <item x="60"/>
        <item x="42"/>
        <item x="64"/>
        <item x="74"/>
        <item x="39"/>
        <item x="48"/>
        <item x="54"/>
        <item x="41"/>
        <item x="45"/>
        <item x="43"/>
        <item x="47"/>
        <item x="57"/>
        <item x="69"/>
        <item x="52"/>
        <item x="63"/>
        <item x="61"/>
        <item x="37"/>
        <item x="35"/>
        <item x="46"/>
        <item x="81"/>
        <item x="44"/>
        <item x="49"/>
        <item x="56"/>
        <item x="55"/>
        <item x="86"/>
        <item x="68"/>
        <item x="85"/>
        <item x="36"/>
        <item x="40"/>
        <item x="27"/>
        <item x="84"/>
        <item x="87"/>
        <item x="65"/>
        <item x="70"/>
        <item x="72"/>
        <item x="51"/>
        <item x="58"/>
        <item x="38"/>
        <item x="79"/>
        <item x="59"/>
        <item x="53"/>
        <item x="18"/>
        <item x="66"/>
        <item x="71"/>
        <item x="83"/>
        <item x="30"/>
        <item x="50"/>
        <item x="80"/>
        <item x="82"/>
        <item x="34"/>
        <item x="33"/>
        <item x="28"/>
        <item x="32"/>
        <item x="67"/>
        <item x="26"/>
        <item x="20"/>
        <item x="7"/>
        <item x="24"/>
        <item x="15"/>
        <item x="31"/>
        <item x="29"/>
        <item x="21"/>
        <item x="78"/>
        <item x="25"/>
        <item x="14"/>
        <item x="22"/>
        <item x="17"/>
        <item x="8"/>
        <item x="2"/>
        <item x="11"/>
        <item x="9"/>
        <item x="23"/>
        <item x="5"/>
        <item x="16"/>
        <item x="6"/>
        <item x="10"/>
        <item x="13"/>
        <item x="12"/>
        <item x="0"/>
        <item x="19"/>
        <item x="3"/>
        <item x="4"/>
        <item x="1"/>
      </items>
    </pivotField>
    <pivotField dataField="1" showAll="0" defaultSubtotal="0">
      <items count="300">
        <item x="120"/>
        <item x="94"/>
        <item x="70"/>
        <item x="110"/>
        <item x="133"/>
        <item x="164"/>
        <item x="116"/>
        <item x="18"/>
        <item x="87"/>
        <item x="102"/>
        <item x="273"/>
        <item x="150"/>
        <item x="146"/>
        <item x="171"/>
        <item x="239"/>
        <item x="216"/>
        <item x="111"/>
        <item x="180"/>
        <item x="141"/>
        <item x="128"/>
        <item x="114"/>
        <item x="192"/>
        <item x="68"/>
        <item x="245"/>
        <item x="7"/>
        <item x="151"/>
        <item x="96"/>
        <item x="15"/>
        <item x="41"/>
        <item x="213"/>
        <item x="81"/>
        <item x="139"/>
        <item x="254"/>
        <item x="99"/>
        <item x="161"/>
        <item x="14"/>
        <item x="49"/>
        <item x="266"/>
        <item x="74"/>
        <item x="157"/>
        <item x="147"/>
        <item x="122"/>
        <item x="190"/>
        <item x="101"/>
        <item x="55"/>
        <item x="234"/>
        <item x="240"/>
        <item x="210"/>
        <item x="32"/>
        <item x="60"/>
        <item x="17"/>
        <item x="106"/>
        <item x="247"/>
        <item x="95"/>
        <item x="178"/>
        <item x="224"/>
        <item x="80"/>
        <item x="155"/>
        <item x="144"/>
        <item x="232"/>
        <item x="198"/>
        <item x="47"/>
        <item x="83"/>
        <item x="29"/>
        <item x="52"/>
        <item x="93"/>
        <item x="132"/>
        <item x="121"/>
        <item x="256"/>
        <item x="193"/>
        <item x="65"/>
        <item x="130"/>
        <item x="59"/>
        <item x="8"/>
        <item x="104"/>
        <item x="152"/>
        <item x="97"/>
        <item x="137"/>
        <item x="84"/>
        <item x="290"/>
        <item x="62"/>
        <item x="40"/>
        <item x="277"/>
        <item x="163"/>
        <item x="2"/>
        <item x="173"/>
        <item x="233"/>
        <item x="11"/>
        <item x="9"/>
        <item x="214"/>
        <item x="100"/>
        <item x="34"/>
        <item x="5"/>
        <item x="44"/>
        <item x="117"/>
        <item x="156"/>
        <item x="53"/>
        <item x="33"/>
        <item x="16"/>
        <item x="249"/>
        <item x="27"/>
        <item x="86"/>
        <item x="42"/>
        <item x="6"/>
        <item x="77"/>
        <item x="218"/>
        <item x="167"/>
        <item x="46"/>
        <item x="31"/>
        <item x="10"/>
        <item x="274"/>
        <item x="154"/>
        <item x="140"/>
        <item x="204"/>
        <item x="26"/>
        <item x="260"/>
        <item x="13"/>
        <item x="20"/>
        <item x="185"/>
        <item x="251"/>
        <item x="88"/>
        <item x="12"/>
        <item x="61"/>
        <item x="237"/>
        <item x="215"/>
        <item x="131"/>
        <item x="159"/>
        <item x="73"/>
        <item x="143"/>
        <item x="125"/>
        <item x="109"/>
        <item x="0"/>
        <item x="85"/>
        <item x="195"/>
        <item x="58"/>
        <item x="184"/>
        <item x="191"/>
        <item x="207"/>
        <item x="24"/>
        <item x="129"/>
        <item x="48"/>
        <item x="63"/>
        <item x="246"/>
        <item x="229"/>
        <item x="92"/>
        <item x="30"/>
        <item x="201"/>
        <item x="57"/>
        <item x="28"/>
        <item x="145"/>
        <item x="174"/>
        <item x="71"/>
        <item x="252"/>
        <item x="21"/>
        <item x="220"/>
        <item x="153"/>
        <item x="37"/>
        <item x="112"/>
        <item x="258"/>
        <item x="188"/>
        <item x="56"/>
        <item x="69"/>
        <item x="25"/>
        <item x="35"/>
        <item x="134"/>
        <item x="76"/>
        <item x="268"/>
        <item x="272"/>
        <item x="108"/>
        <item x="82"/>
        <item x="255"/>
        <item x="45"/>
        <item x="211"/>
        <item x="183"/>
        <item x="291"/>
        <item x="119"/>
        <item x="72"/>
        <item x="280"/>
        <item x="138"/>
        <item x="172"/>
        <item x="236"/>
        <item x="43"/>
        <item x="142"/>
        <item x="217"/>
        <item x="253"/>
        <item x="294"/>
        <item x="123"/>
        <item x="262"/>
        <item x="208"/>
        <item x="22"/>
        <item x="181"/>
        <item x="225"/>
        <item x="170"/>
        <item x="118"/>
        <item x="230"/>
        <item x="166"/>
        <item x="200"/>
        <item x="3"/>
        <item x="264"/>
        <item x="126"/>
        <item x="298"/>
        <item x="244"/>
        <item x="206"/>
        <item x="261"/>
        <item x="105"/>
        <item x="179"/>
        <item x="36"/>
        <item x="238"/>
        <item x="51"/>
        <item x="78"/>
        <item x="90"/>
        <item x="162"/>
        <item x="39"/>
        <item x="271"/>
        <item x="107"/>
        <item x="286"/>
        <item x="289"/>
        <item x="279"/>
        <item x="158"/>
        <item x="64"/>
        <item x="175"/>
        <item x="194"/>
        <item x="182"/>
        <item x="265"/>
        <item x="227"/>
        <item x="269"/>
        <item x="98"/>
        <item x="231"/>
        <item x="199"/>
        <item x="54"/>
        <item x="219"/>
        <item x="23"/>
        <item x="242"/>
        <item x="212"/>
        <item x="259"/>
        <item x="293"/>
        <item x="148"/>
        <item x="168"/>
        <item x="115"/>
        <item x="284"/>
        <item x="127"/>
        <item x="203"/>
        <item x="187"/>
        <item x="278"/>
        <item x="91"/>
        <item x="235"/>
        <item x="38"/>
        <item x="66"/>
        <item x="250"/>
        <item x="243"/>
        <item x="79"/>
        <item x="196"/>
        <item x="4"/>
        <item x="50"/>
        <item x="223"/>
        <item x="67"/>
        <item x="275"/>
        <item x="299"/>
        <item x="136"/>
        <item x="248"/>
        <item x="221"/>
        <item x="202"/>
        <item x="209"/>
        <item x="226"/>
        <item x="1"/>
        <item x="149"/>
        <item x="287"/>
        <item x="169"/>
        <item x="197"/>
        <item x="89"/>
        <item x="270"/>
        <item x="75"/>
        <item x="176"/>
        <item x="267"/>
        <item x="295"/>
        <item x="228"/>
        <item x="135"/>
        <item x="205"/>
        <item x="177"/>
        <item x="124"/>
        <item x="113"/>
        <item x="186"/>
        <item x="189"/>
        <item x="160"/>
        <item x="257"/>
        <item x="19"/>
        <item x="297"/>
        <item x="103"/>
        <item x="165"/>
        <item x="241"/>
        <item x="263"/>
        <item x="282"/>
        <item x="276"/>
        <item x="288"/>
        <item x="296"/>
        <item x="292"/>
        <item x="222"/>
        <item x="283"/>
        <item x="285"/>
        <item x="281"/>
      </items>
    </pivotField>
    <pivotField dataField="1" showAll="0" defaultSubtotal="0">
      <items count="6">
        <item x="2"/>
        <item x="1"/>
        <item x="5"/>
        <item x="4"/>
        <item x="0"/>
        <item x="3"/>
      </items>
    </pivotField>
  </pivotFields>
  <rowFields count="3">
    <field x="2"/>
    <field x="6"/>
    <field x="5"/>
  </rowFields>
  <rowItems count="942">
    <i>
      <x/>
    </i>
    <i r="1">
      <x/>
      <x v="45"/>
    </i>
    <i r="1">
      <x v="1"/>
      <x v="38"/>
    </i>
    <i r="1">
      <x v="2"/>
      <x v="43"/>
    </i>
    <i r="1">
      <x v="3"/>
      <x v="35"/>
    </i>
    <i r="1">
      <x v="4"/>
      <x/>
    </i>
    <i r="1">
      <x v="5"/>
      <x v="33"/>
    </i>
    <i r="1">
      <x v="6"/>
      <x v="48"/>
    </i>
    <i r="1">
      <x v="7"/>
      <x v="49"/>
    </i>
    <i r="1">
      <x v="8"/>
      <x v="34"/>
    </i>
    <i r="1">
      <x v="9"/>
      <x v="32"/>
    </i>
    <i r="1">
      <x v="10"/>
      <x v="40"/>
    </i>
    <i r="1">
      <x v="11"/>
      <x v="1"/>
    </i>
    <i r="1">
      <x v="12"/>
      <x v="2"/>
    </i>
    <i r="1">
      <x v="13"/>
      <x v="41"/>
    </i>
    <i r="1">
      <x v="14"/>
      <x v="5"/>
    </i>
    <i r="1">
      <x v="15"/>
      <x v="50"/>
    </i>
    <i r="1">
      <x v="16"/>
      <x v="6"/>
    </i>
    <i r="1">
      <x v="17"/>
      <x v="31"/>
    </i>
    <i r="1">
      <x v="18"/>
      <x v="46"/>
    </i>
    <i r="1">
      <x v="19"/>
      <x v="52"/>
    </i>
    <i t="blank">
      <x/>
    </i>
    <i>
      <x v="1"/>
    </i>
    <i r="1">
      <x/>
      <x v="38"/>
    </i>
    <i r="1">
      <x v="1"/>
      <x v="43"/>
    </i>
    <i r="1">
      <x v="2"/>
      <x v="45"/>
    </i>
    <i r="1">
      <x v="3"/>
      <x v="35"/>
    </i>
    <i r="1">
      <x v="4"/>
      <x/>
    </i>
    <i r="1">
      <x v="5"/>
      <x v="48"/>
    </i>
    <i r="1">
      <x v="6"/>
      <x v="40"/>
    </i>
    <i r="1">
      <x v="7"/>
      <x v="33"/>
    </i>
    <i r="1">
      <x v="8"/>
      <x v="49"/>
    </i>
    <i r="1">
      <x v="9"/>
      <x v="32"/>
    </i>
    <i r="1">
      <x v="10"/>
      <x v="41"/>
    </i>
    <i r="1">
      <x v="11"/>
      <x v="34"/>
    </i>
    <i r="1">
      <x v="12"/>
      <x v="2"/>
    </i>
    <i r="1">
      <x v="13"/>
      <x v="50"/>
    </i>
    <i r="1">
      <x v="14"/>
      <x v="37"/>
    </i>
    <i r="1">
      <x v="15"/>
      <x v="1"/>
    </i>
    <i r="1">
      <x v="16"/>
      <x v="31"/>
    </i>
    <i r="1">
      <x v="17"/>
      <x v="46"/>
    </i>
    <i r="1">
      <x v="18"/>
      <x v="55"/>
    </i>
    <i r="1">
      <x v="19"/>
      <x v="36"/>
    </i>
    <i t="blank">
      <x v="1"/>
    </i>
    <i>
      <x v="2"/>
    </i>
    <i r="1">
      <x/>
      <x v="45"/>
    </i>
    <i r="1">
      <x v="1"/>
      <x v="35"/>
    </i>
    <i r="1">
      <x v="2"/>
      <x v="5"/>
    </i>
    <i r="1">
      <x v="3"/>
      <x/>
    </i>
    <i r="1">
      <x v="4"/>
      <x v="43"/>
    </i>
    <i r="1">
      <x v="5"/>
      <x v="38"/>
    </i>
    <i r="1">
      <x v="6"/>
      <x v="33"/>
    </i>
    <i r="1">
      <x v="7"/>
      <x v="49"/>
    </i>
    <i r="1">
      <x v="8"/>
      <x v="32"/>
    </i>
    <i r="1">
      <x v="9"/>
      <x v="48"/>
    </i>
    <i r="1">
      <x v="10"/>
      <x v="2"/>
    </i>
    <i r="2">
      <x v="34"/>
    </i>
    <i r="1">
      <x v="12"/>
      <x v="1"/>
    </i>
    <i r="2">
      <x v="40"/>
    </i>
    <i r="1">
      <x v="14"/>
      <x v="50"/>
    </i>
    <i r="1">
      <x v="15"/>
      <x v="41"/>
    </i>
    <i r="1">
      <x v="16"/>
      <x v="21"/>
    </i>
    <i r="1">
      <x v="17"/>
      <x v="46"/>
    </i>
    <i r="1">
      <x v="18"/>
      <x v="11"/>
    </i>
    <i r="2">
      <x v="15"/>
    </i>
    <i t="blank">
      <x v="2"/>
    </i>
    <i>
      <x v="3"/>
    </i>
    <i r="1">
      <x/>
      <x v="45"/>
    </i>
    <i r="1">
      <x v="1"/>
      <x v="43"/>
    </i>
    <i r="1">
      <x v="2"/>
      <x v="38"/>
    </i>
    <i r="1">
      <x v="3"/>
      <x v="35"/>
    </i>
    <i r="1">
      <x v="4"/>
      <x v="49"/>
    </i>
    <i r="1">
      <x v="5"/>
      <x v="33"/>
    </i>
    <i r="1">
      <x v="6"/>
      <x/>
    </i>
    <i r="1">
      <x v="7"/>
      <x v="34"/>
    </i>
    <i r="2">
      <x v="48"/>
    </i>
    <i r="1">
      <x v="9"/>
      <x v="32"/>
    </i>
    <i r="1">
      <x v="10"/>
      <x v="2"/>
    </i>
    <i r="1">
      <x v="11"/>
      <x v="40"/>
    </i>
    <i r="1">
      <x v="12"/>
      <x v="31"/>
    </i>
    <i r="2">
      <x v="46"/>
    </i>
    <i r="1">
      <x v="14"/>
      <x v="28"/>
    </i>
    <i r="1">
      <x v="15"/>
      <x v="1"/>
    </i>
    <i r="2">
      <x v="50"/>
    </i>
    <i r="1">
      <x v="17"/>
      <x v="41"/>
    </i>
    <i r="1">
      <x v="18"/>
      <x v="29"/>
    </i>
    <i r="2">
      <x v="37"/>
    </i>
    <i t="blank">
      <x v="3"/>
    </i>
    <i>
      <x v="4"/>
    </i>
    <i r="1">
      <x/>
      <x v="43"/>
    </i>
    <i r="1">
      <x v="1"/>
      <x v="35"/>
    </i>
    <i r="1">
      <x v="2"/>
      <x v="45"/>
    </i>
    <i r="1">
      <x v="3"/>
      <x v="33"/>
    </i>
    <i r="1">
      <x v="4"/>
      <x/>
    </i>
    <i r="1">
      <x v="5"/>
      <x v="38"/>
    </i>
    <i r="1">
      <x v="6"/>
      <x v="32"/>
    </i>
    <i r="2">
      <x v="34"/>
    </i>
    <i r="1">
      <x v="8"/>
      <x v="48"/>
    </i>
    <i r="2">
      <x v="49"/>
    </i>
    <i r="1">
      <x v="10"/>
      <x v="1"/>
    </i>
    <i r="1">
      <x v="11"/>
      <x v="52"/>
    </i>
    <i r="1">
      <x v="12"/>
      <x v="46"/>
    </i>
    <i r="1">
      <x v="13"/>
      <x v="2"/>
    </i>
    <i r="2">
      <x v="50"/>
    </i>
    <i r="1">
      <x v="15"/>
      <x v="15"/>
    </i>
    <i r="1">
      <x v="16"/>
      <x v="29"/>
    </i>
    <i r="1">
      <x v="17"/>
      <x v="41"/>
    </i>
    <i r="1">
      <x v="18"/>
      <x v="30"/>
    </i>
    <i r="1">
      <x v="19"/>
      <x v="3"/>
    </i>
    <i r="2">
      <x v="21"/>
    </i>
    <i t="blank">
      <x v="4"/>
    </i>
    <i>
      <x v="5"/>
    </i>
    <i r="1">
      <x/>
      <x v="38"/>
    </i>
    <i r="1">
      <x v="1"/>
      <x v="45"/>
    </i>
    <i r="1">
      <x v="2"/>
      <x v="43"/>
    </i>
    <i r="1">
      <x v="3"/>
      <x v="35"/>
    </i>
    <i r="1">
      <x v="4"/>
      <x/>
    </i>
    <i r="1">
      <x v="5"/>
      <x v="48"/>
    </i>
    <i r="1">
      <x v="6"/>
      <x v="33"/>
    </i>
    <i r="1">
      <x v="7"/>
      <x v="49"/>
    </i>
    <i r="1">
      <x v="8"/>
      <x v="32"/>
    </i>
    <i r="1">
      <x v="9"/>
      <x v="34"/>
    </i>
    <i r="1">
      <x v="10"/>
      <x v="5"/>
    </i>
    <i r="2">
      <x v="41"/>
    </i>
    <i r="1">
      <x v="12"/>
      <x v="40"/>
    </i>
    <i r="1">
      <x v="13"/>
      <x v="1"/>
    </i>
    <i r="1">
      <x v="14"/>
      <x v="2"/>
    </i>
    <i r="1">
      <x v="15"/>
      <x v="52"/>
    </i>
    <i r="1">
      <x v="16"/>
      <x v="37"/>
    </i>
    <i r="1">
      <x v="17"/>
      <x v="31"/>
    </i>
    <i r="1">
      <x v="18"/>
      <x v="50"/>
    </i>
    <i r="1">
      <x v="19"/>
      <x v="46"/>
    </i>
    <i t="blank">
      <x v="5"/>
    </i>
    <i>
      <x v="6"/>
    </i>
    <i r="1">
      <x/>
      <x v="43"/>
    </i>
    <i r="1">
      <x v="1"/>
      <x v="38"/>
    </i>
    <i r="1">
      <x v="2"/>
      <x v="35"/>
    </i>
    <i r="1">
      <x v="3"/>
      <x v="45"/>
    </i>
    <i r="1">
      <x v="4"/>
      <x v="33"/>
    </i>
    <i r="1">
      <x v="5"/>
      <x/>
    </i>
    <i r="1">
      <x v="6"/>
      <x v="6"/>
    </i>
    <i r="1">
      <x v="7"/>
      <x v="48"/>
    </i>
    <i r="2">
      <x v="49"/>
    </i>
    <i r="1">
      <x v="9"/>
      <x v="1"/>
    </i>
    <i r="1">
      <x v="10"/>
      <x v="34"/>
    </i>
    <i r="1">
      <x v="11"/>
      <x v="52"/>
    </i>
    <i r="1">
      <x v="12"/>
      <x v="32"/>
    </i>
    <i r="1">
      <x v="13"/>
      <x v="50"/>
    </i>
    <i r="1">
      <x v="14"/>
      <x v="3"/>
    </i>
    <i r="1">
      <x v="15"/>
      <x v="2"/>
    </i>
    <i r="1">
      <x v="16"/>
      <x v="40"/>
    </i>
    <i r="1">
      <x v="17"/>
      <x v="41"/>
    </i>
    <i r="1">
      <x v="18"/>
      <x v="29"/>
    </i>
    <i r="1">
      <x v="19"/>
      <x v="5"/>
    </i>
    <i r="2">
      <x v="21"/>
    </i>
    <i t="blank">
      <x v="6"/>
    </i>
    <i>
      <x v="7"/>
    </i>
    <i r="1">
      <x/>
      <x/>
    </i>
    <i r="1">
      <x v="1"/>
      <x v="45"/>
    </i>
    <i r="1">
      <x v="2"/>
      <x v="33"/>
    </i>
    <i r="1">
      <x v="3"/>
      <x v="38"/>
    </i>
    <i r="1">
      <x v="4"/>
      <x v="43"/>
    </i>
    <i r="1">
      <x v="5"/>
      <x v="35"/>
    </i>
    <i r="1">
      <x v="6"/>
      <x v="6"/>
    </i>
    <i r="1">
      <x v="7"/>
      <x v="2"/>
    </i>
    <i r="1">
      <x v="8"/>
      <x v="32"/>
    </i>
    <i r="2">
      <x v="34"/>
    </i>
    <i r="1">
      <x v="10"/>
      <x v="1"/>
    </i>
    <i r="1">
      <x v="11"/>
      <x v="49"/>
    </i>
    <i r="2">
      <x v="52"/>
    </i>
    <i r="1">
      <x v="13"/>
      <x v="28"/>
    </i>
    <i r="2">
      <x v="41"/>
    </i>
    <i r="1">
      <x v="15"/>
      <x v="15"/>
    </i>
    <i r="2">
      <x v="48"/>
    </i>
    <i r="2">
      <x v="50"/>
    </i>
    <i r="1">
      <x v="18"/>
      <x v="5"/>
    </i>
    <i r="1">
      <x v="19"/>
      <x v="3"/>
    </i>
    <i t="blank">
      <x v="7"/>
    </i>
    <i>
      <x v="8"/>
    </i>
    <i r="1">
      <x/>
      <x v="35"/>
    </i>
    <i r="1">
      <x v="1"/>
      <x/>
    </i>
    <i r="1">
      <x v="2"/>
      <x v="33"/>
    </i>
    <i r="1">
      <x v="3"/>
      <x v="45"/>
    </i>
    <i r="1">
      <x v="4"/>
      <x v="38"/>
    </i>
    <i r="1">
      <x v="5"/>
      <x v="43"/>
    </i>
    <i r="1">
      <x v="6"/>
      <x v="5"/>
    </i>
    <i r="1">
      <x v="7"/>
      <x v="31"/>
    </i>
    <i r="2">
      <x v="32"/>
    </i>
    <i r="1">
      <x v="9"/>
      <x v="34"/>
    </i>
    <i r="1">
      <x v="10"/>
      <x v="2"/>
    </i>
    <i r="1">
      <x v="11"/>
      <x v="12"/>
    </i>
    <i r="1">
      <x v="12"/>
      <x v="49"/>
    </i>
    <i r="1">
      <x v="13"/>
      <x v="1"/>
    </i>
    <i r="2">
      <x v="48"/>
    </i>
    <i r="1">
      <x v="15"/>
      <x v="29"/>
    </i>
    <i r="1">
      <x v="16"/>
      <x v="41"/>
    </i>
    <i r="2">
      <x v="55"/>
    </i>
    <i r="1">
      <x v="18"/>
      <x v="51"/>
    </i>
    <i r="1">
      <x v="19"/>
      <x v="21"/>
    </i>
    <i r="2">
      <x v="40"/>
    </i>
    <i r="2">
      <x v="46"/>
    </i>
    <i r="2">
      <x v="50"/>
    </i>
    <i r="2">
      <x v="52"/>
    </i>
    <i t="blank">
      <x v="8"/>
    </i>
    <i>
      <x v="9"/>
    </i>
    <i r="1">
      <x/>
      <x v="45"/>
    </i>
    <i r="1">
      <x v="1"/>
      <x v="38"/>
    </i>
    <i r="1">
      <x v="2"/>
      <x v="43"/>
    </i>
    <i r="1">
      <x v="3"/>
      <x v="48"/>
    </i>
    <i r="1">
      <x v="4"/>
      <x v="35"/>
    </i>
    <i r="1">
      <x v="5"/>
      <x/>
    </i>
    <i r="1">
      <x v="6"/>
      <x v="49"/>
    </i>
    <i r="1">
      <x v="7"/>
      <x v="33"/>
    </i>
    <i r="2">
      <x v="40"/>
    </i>
    <i r="1">
      <x v="9"/>
      <x v="34"/>
    </i>
    <i r="2">
      <x v="41"/>
    </i>
    <i r="1">
      <x v="11"/>
      <x v="1"/>
    </i>
    <i r="1">
      <x v="12"/>
      <x v="2"/>
    </i>
    <i r="2">
      <x v="32"/>
    </i>
    <i r="1">
      <x v="14"/>
      <x v="31"/>
    </i>
    <i r="1">
      <x v="15"/>
      <x v="37"/>
    </i>
    <i r="1">
      <x v="16"/>
      <x v="46"/>
    </i>
    <i r="2">
      <x v="50"/>
    </i>
    <i r="1">
      <x v="18"/>
      <x v="6"/>
    </i>
    <i r="1">
      <x v="19"/>
      <x v="36"/>
    </i>
    <i t="blank">
      <x v="9"/>
    </i>
    <i>
      <x v="10"/>
    </i>
    <i r="1">
      <x/>
      <x v="45"/>
    </i>
    <i r="1">
      <x v="1"/>
      <x v="38"/>
    </i>
    <i r="1">
      <x v="2"/>
      <x/>
    </i>
    <i r="1">
      <x v="3"/>
      <x v="43"/>
    </i>
    <i r="1">
      <x v="4"/>
      <x v="48"/>
    </i>
    <i r="1">
      <x v="5"/>
      <x v="35"/>
    </i>
    <i r="2">
      <x v="49"/>
    </i>
    <i r="1">
      <x v="7"/>
      <x v="40"/>
    </i>
    <i r="1">
      <x v="8"/>
      <x v="33"/>
    </i>
    <i r="1">
      <x v="9"/>
      <x v="37"/>
    </i>
    <i r="1">
      <x v="10"/>
      <x v="1"/>
    </i>
    <i r="1">
      <x v="11"/>
      <x v="41"/>
    </i>
    <i r="1">
      <x v="12"/>
      <x v="2"/>
    </i>
    <i r="1">
      <x v="13"/>
      <x v="5"/>
    </i>
    <i r="2">
      <x v="34"/>
    </i>
    <i r="1">
      <x v="15"/>
      <x v="46"/>
    </i>
    <i r="1">
      <x v="16"/>
      <x v="50"/>
    </i>
    <i r="1">
      <x v="17"/>
      <x v="32"/>
    </i>
    <i r="1">
      <x v="18"/>
      <x v="55"/>
    </i>
    <i r="1">
      <x v="19"/>
      <x v="17"/>
    </i>
    <i t="blank">
      <x v="10"/>
    </i>
    <i>
      <x v="11"/>
    </i>
    <i r="1">
      <x/>
      <x v="38"/>
    </i>
    <i r="1">
      <x v="1"/>
      <x/>
    </i>
    <i r="1">
      <x v="2"/>
      <x v="43"/>
    </i>
    <i r="2">
      <x v="45"/>
    </i>
    <i r="1">
      <x v="4"/>
      <x v="33"/>
    </i>
    <i r="1">
      <x v="5"/>
      <x v="5"/>
    </i>
    <i r="1">
      <x v="6"/>
      <x v="35"/>
    </i>
    <i r="1">
      <x v="7"/>
      <x v="1"/>
    </i>
    <i r="1">
      <x v="8"/>
      <x v="49"/>
    </i>
    <i r="1">
      <x v="9"/>
      <x v="2"/>
    </i>
    <i r="1">
      <x v="10"/>
      <x v="52"/>
    </i>
    <i r="1">
      <x v="11"/>
      <x v="34"/>
    </i>
    <i r="1">
      <x v="12"/>
      <x v="11"/>
    </i>
    <i r="1">
      <x v="13"/>
      <x v="15"/>
    </i>
    <i r="2">
      <x v="32"/>
    </i>
    <i r="2">
      <x v="48"/>
    </i>
    <i r="1">
      <x v="16"/>
      <x v="36"/>
    </i>
    <i r="2">
      <x v="41"/>
    </i>
    <i r="1">
      <x v="18"/>
      <x v="9"/>
    </i>
    <i r="2">
      <x v="29"/>
    </i>
    <i t="blank">
      <x v="11"/>
    </i>
    <i>
      <x v="12"/>
    </i>
    <i r="1">
      <x/>
      <x v="35"/>
    </i>
    <i r="1">
      <x v="1"/>
      <x v="45"/>
    </i>
    <i r="1">
      <x v="2"/>
      <x v="33"/>
    </i>
    <i r="1">
      <x v="3"/>
      <x/>
    </i>
    <i r="1">
      <x v="4"/>
      <x v="43"/>
    </i>
    <i r="1">
      <x v="5"/>
      <x v="48"/>
    </i>
    <i r="1">
      <x v="6"/>
      <x v="6"/>
    </i>
    <i r="1">
      <x v="7"/>
      <x v="32"/>
    </i>
    <i r="1">
      <x v="8"/>
      <x v="38"/>
    </i>
    <i r="1">
      <x v="9"/>
      <x v="1"/>
    </i>
    <i r="1">
      <x v="10"/>
      <x v="34"/>
    </i>
    <i r="1">
      <x v="11"/>
      <x v="52"/>
    </i>
    <i r="1">
      <x v="12"/>
      <x v="3"/>
    </i>
    <i r="1">
      <x v="13"/>
      <x v="5"/>
    </i>
    <i r="2">
      <x v="46"/>
    </i>
    <i r="2">
      <x v="49"/>
    </i>
    <i r="1">
      <x v="16"/>
      <x v="2"/>
    </i>
    <i r="2">
      <x v="29"/>
    </i>
    <i r="1">
      <x v="18"/>
      <x v="40"/>
    </i>
    <i r="1">
      <x v="19"/>
      <x v="13"/>
    </i>
    <i r="2">
      <x v="21"/>
    </i>
    <i t="blank">
      <x v="12"/>
    </i>
    <i>
      <x v="13"/>
    </i>
    <i r="1">
      <x/>
      <x/>
    </i>
    <i r="1">
      <x v="1"/>
      <x v="1"/>
    </i>
    <i r="1">
      <x v="2"/>
      <x v="33"/>
    </i>
    <i r="2">
      <x v="35"/>
    </i>
    <i r="1">
      <x v="4"/>
      <x v="32"/>
    </i>
    <i r="2">
      <x v="34"/>
    </i>
    <i r="1">
      <x v="6"/>
      <x v="2"/>
    </i>
    <i r="2">
      <x v="11"/>
    </i>
    <i r="2">
      <x v="43"/>
    </i>
    <i r="2">
      <x v="52"/>
    </i>
    <i r="1">
      <x v="10"/>
      <x v="3"/>
    </i>
    <i r="2">
      <x v="4"/>
    </i>
    <i r="2">
      <x v="15"/>
    </i>
    <i r="2">
      <x v="45"/>
    </i>
    <i r="2">
      <x v="48"/>
    </i>
    <i r="1">
      <x v="15"/>
      <x v="6"/>
    </i>
    <i r="2">
      <x v="7"/>
    </i>
    <i r="2">
      <x v="47"/>
    </i>
    <i r="2">
      <x v="49"/>
    </i>
    <i r="2">
      <x v="56"/>
    </i>
    <i t="blank">
      <x v="13"/>
    </i>
    <i>
      <x v="14"/>
    </i>
    <i r="1">
      <x/>
      <x/>
    </i>
    <i r="1">
      <x v="1"/>
      <x v="1"/>
    </i>
    <i r="2">
      <x v="35"/>
    </i>
    <i r="2">
      <x v="43"/>
    </i>
    <i r="1">
      <x v="4"/>
      <x v="33"/>
    </i>
    <i r="1">
      <x v="5"/>
      <x v="45"/>
    </i>
    <i r="1">
      <x v="6"/>
      <x v="41"/>
    </i>
    <i r="1">
      <x v="7"/>
      <x v="38"/>
    </i>
    <i r="2">
      <x v="40"/>
    </i>
    <i r="2">
      <x v="48"/>
    </i>
    <i r="1">
      <x v="10"/>
      <x v="2"/>
    </i>
    <i r="2">
      <x v="49"/>
    </i>
    <i r="1">
      <x v="12"/>
      <x v="30"/>
    </i>
    <i r="1">
      <x v="13"/>
      <x v="34"/>
    </i>
    <i r="2">
      <x v="37"/>
    </i>
    <i r="1">
      <x v="15"/>
      <x v="46"/>
    </i>
    <i r="2">
      <x v="47"/>
    </i>
    <i r="1">
      <x v="17"/>
      <x v="3"/>
    </i>
    <i r="2">
      <x v="28"/>
    </i>
    <i r="2">
      <x v="32"/>
    </i>
    <i t="blank">
      <x v="14"/>
    </i>
    <i>
      <x v="15"/>
    </i>
    <i r="1">
      <x/>
      <x/>
    </i>
    <i r="1">
      <x v="1"/>
      <x v="38"/>
    </i>
    <i r="1">
      <x v="2"/>
      <x v="43"/>
    </i>
    <i r="1">
      <x v="3"/>
      <x v="35"/>
    </i>
    <i r="1">
      <x v="4"/>
      <x v="33"/>
    </i>
    <i r="1">
      <x v="5"/>
      <x v="45"/>
    </i>
    <i r="1">
      <x v="6"/>
      <x v="48"/>
    </i>
    <i r="1">
      <x v="7"/>
      <x v="41"/>
    </i>
    <i r="1">
      <x v="8"/>
      <x v="49"/>
    </i>
    <i r="1">
      <x v="9"/>
      <x v="34"/>
    </i>
    <i r="1">
      <x v="10"/>
      <x v="2"/>
    </i>
    <i r="2">
      <x v="12"/>
    </i>
    <i r="2">
      <x v="50"/>
    </i>
    <i r="1">
      <x v="13"/>
      <x v="5"/>
    </i>
    <i r="2">
      <x v="31"/>
    </i>
    <i r="2">
      <x v="40"/>
    </i>
    <i r="2">
      <x v="46"/>
    </i>
    <i r="1">
      <x v="17"/>
      <x v="37"/>
    </i>
    <i r="1">
      <x v="18"/>
      <x v="32"/>
    </i>
    <i r="1">
      <x v="19"/>
      <x v="15"/>
    </i>
    <i r="2">
      <x v="17"/>
    </i>
    <i r="2">
      <x v="23"/>
    </i>
    <i t="blank">
      <x v="15"/>
    </i>
    <i>
      <x v="16"/>
    </i>
    <i r="1">
      <x/>
      <x v="45"/>
    </i>
    <i r="1">
      <x v="1"/>
      <x v="38"/>
    </i>
    <i r="1">
      <x v="2"/>
      <x v="35"/>
    </i>
    <i r="1">
      <x v="3"/>
      <x v="43"/>
    </i>
    <i r="1">
      <x v="4"/>
      <x/>
    </i>
    <i r="1">
      <x v="5"/>
      <x v="34"/>
    </i>
    <i r="2">
      <x v="48"/>
    </i>
    <i r="1">
      <x v="7"/>
      <x v="33"/>
    </i>
    <i r="1">
      <x v="8"/>
      <x v="40"/>
    </i>
    <i r="2">
      <x v="49"/>
    </i>
    <i r="1">
      <x v="10"/>
      <x v="15"/>
    </i>
    <i r="2">
      <x v="29"/>
    </i>
    <i r="2">
      <x v="32"/>
    </i>
    <i r="2">
      <x v="37"/>
    </i>
    <i r="1">
      <x v="14"/>
      <x v="46"/>
    </i>
    <i r="1">
      <x v="15"/>
      <x v="36"/>
    </i>
    <i r="1">
      <x v="16"/>
      <x v="1"/>
    </i>
    <i r="2">
      <x v="2"/>
    </i>
    <i r="2">
      <x v="31"/>
    </i>
    <i r="2">
      <x v="41"/>
    </i>
    <i r="2">
      <x v="50"/>
    </i>
    <i t="blank">
      <x v="16"/>
    </i>
    <i>
      <x v="17"/>
    </i>
    <i r="1">
      <x/>
      <x v="38"/>
    </i>
    <i r="1">
      <x v="1"/>
      <x v="45"/>
    </i>
    <i r="1">
      <x v="2"/>
      <x v="2"/>
    </i>
    <i r="2">
      <x v="33"/>
    </i>
    <i r="2">
      <x v="35"/>
    </i>
    <i r="1">
      <x v="5"/>
      <x v="1"/>
    </i>
    <i r="2">
      <x v="41"/>
    </i>
    <i r="2">
      <x v="49"/>
    </i>
    <i r="2">
      <x v="52"/>
    </i>
    <i r="1">
      <x v="9"/>
      <x v="5"/>
    </i>
    <i r="2">
      <x v="50"/>
    </i>
    <i r="1">
      <x v="11"/>
      <x/>
    </i>
    <i r="2">
      <x v="11"/>
    </i>
    <i r="2">
      <x v="12"/>
    </i>
    <i r="2">
      <x v="28"/>
    </i>
    <i r="2">
      <x v="29"/>
    </i>
    <i r="2">
      <x v="34"/>
    </i>
    <i r="2">
      <x v="46"/>
    </i>
    <i r="2">
      <x v="51"/>
    </i>
    <i r="2">
      <x v="53"/>
    </i>
    <i r="2">
      <x v="56"/>
    </i>
    <i t="blank">
      <x v="17"/>
    </i>
    <i>
      <x v="18"/>
    </i>
    <i r="1">
      <x/>
      <x/>
    </i>
    <i r="1">
      <x v="1"/>
      <x v="45"/>
    </i>
    <i r="1">
      <x v="2"/>
      <x v="43"/>
    </i>
    <i r="1">
      <x v="3"/>
      <x v="21"/>
    </i>
    <i r="2">
      <x v="48"/>
    </i>
    <i r="1">
      <x v="5"/>
      <x v="1"/>
    </i>
    <i r="2">
      <x v="2"/>
    </i>
    <i r="2">
      <x v="35"/>
    </i>
    <i r="1">
      <x v="8"/>
      <x v="5"/>
    </i>
    <i r="2">
      <x v="33"/>
    </i>
    <i r="1">
      <x v="10"/>
      <x v="15"/>
    </i>
    <i r="2">
      <x v="40"/>
    </i>
    <i r="2">
      <x v="50"/>
    </i>
    <i r="1">
      <x v="13"/>
      <x v="32"/>
    </i>
    <i r="2">
      <x v="37"/>
    </i>
    <i r="2">
      <x v="49"/>
    </i>
    <i r="2">
      <x v="52"/>
    </i>
    <i r="2">
      <x v="55"/>
    </i>
    <i r="1">
      <x v="18"/>
      <x v="38"/>
    </i>
    <i r="2">
      <x v="41"/>
    </i>
    <i t="blank">
      <x v="18"/>
    </i>
    <i>
      <x v="19"/>
    </i>
    <i r="1">
      <x/>
      <x v="21"/>
    </i>
    <i r="1">
      <x v="1"/>
      <x v="38"/>
    </i>
    <i r="1">
      <x v="2"/>
      <x v="45"/>
    </i>
    <i r="1">
      <x v="3"/>
      <x/>
    </i>
    <i r="1">
      <x v="4"/>
      <x v="35"/>
    </i>
    <i r="2">
      <x v="48"/>
    </i>
    <i r="1">
      <x v="6"/>
      <x v="2"/>
    </i>
    <i r="2">
      <x v="5"/>
    </i>
    <i r="1">
      <x v="8"/>
      <x v="13"/>
    </i>
    <i r="1">
      <x v="9"/>
      <x v="11"/>
    </i>
    <i r="2">
      <x v="34"/>
    </i>
    <i r="2">
      <x v="36"/>
    </i>
    <i r="2">
      <x v="49"/>
    </i>
    <i r="1">
      <x v="13"/>
      <x v="29"/>
    </i>
    <i r="2">
      <x v="31"/>
    </i>
    <i r="1">
      <x v="15"/>
      <x v="1"/>
    </i>
    <i r="2">
      <x v="14"/>
    </i>
    <i r="2">
      <x v="30"/>
    </i>
    <i r="2">
      <x v="32"/>
    </i>
    <i r="2">
      <x v="33"/>
    </i>
    <i r="2">
      <x v="43"/>
    </i>
    <i r="2">
      <x v="50"/>
    </i>
    <i r="2">
      <x v="52"/>
    </i>
    <i t="blank">
      <x v="19"/>
    </i>
    <i>
      <x v="20"/>
    </i>
    <i r="1">
      <x/>
      <x v="45"/>
    </i>
    <i r="1">
      <x v="1"/>
      <x v="35"/>
    </i>
    <i r="1">
      <x v="2"/>
      <x/>
    </i>
    <i r="1">
      <x v="3"/>
      <x v="43"/>
    </i>
    <i r="1">
      <x v="4"/>
      <x v="34"/>
    </i>
    <i r="1">
      <x v="5"/>
      <x v="38"/>
    </i>
    <i r="1">
      <x v="6"/>
      <x v="33"/>
    </i>
    <i r="1">
      <x v="7"/>
      <x v="1"/>
    </i>
    <i r="2">
      <x v="49"/>
    </i>
    <i r="1">
      <x v="9"/>
      <x v="11"/>
    </i>
    <i r="1">
      <x v="10"/>
      <x v="5"/>
    </i>
    <i r="2">
      <x v="46"/>
    </i>
    <i r="1">
      <x v="12"/>
      <x v="32"/>
    </i>
    <i r="2">
      <x v="52"/>
    </i>
    <i r="1">
      <x v="14"/>
      <x v="31"/>
    </i>
    <i r="1">
      <x v="15"/>
      <x v="2"/>
    </i>
    <i r="1">
      <x v="16"/>
      <x v="29"/>
    </i>
    <i r="2">
      <x v="48"/>
    </i>
    <i r="1">
      <x v="18"/>
      <x v="15"/>
    </i>
    <i r="2">
      <x v="40"/>
    </i>
    <i t="blank">
      <x v="20"/>
    </i>
    <i>
      <x v="21"/>
    </i>
    <i r="1">
      <x/>
      <x/>
    </i>
    <i r="1">
      <x v="1"/>
      <x v="35"/>
    </i>
    <i r="2">
      <x v="42"/>
    </i>
    <i r="1">
      <x v="3"/>
      <x v="33"/>
    </i>
    <i r="1">
      <x v="4"/>
      <x v="43"/>
    </i>
    <i r="1">
      <x v="5"/>
      <x v="45"/>
    </i>
    <i r="1">
      <x v="6"/>
      <x v="34"/>
    </i>
    <i r="1">
      <x v="7"/>
      <x v="6"/>
    </i>
    <i r="2">
      <x v="46"/>
    </i>
    <i r="1">
      <x v="9"/>
      <x v="3"/>
    </i>
    <i r="2">
      <x v="50"/>
    </i>
    <i r="1">
      <x v="11"/>
      <x v="2"/>
    </i>
    <i r="2">
      <x v="4"/>
    </i>
    <i r="2">
      <x v="28"/>
    </i>
    <i r="2">
      <x v="52"/>
    </i>
    <i r="1">
      <x v="15"/>
      <x v="1"/>
    </i>
    <i r="2">
      <x v="7"/>
    </i>
    <i r="2">
      <x v="11"/>
    </i>
    <i r="2">
      <x v="14"/>
    </i>
    <i r="2">
      <x v="19"/>
    </i>
    <i r="2">
      <x v="21"/>
    </i>
    <i r="2">
      <x v="24"/>
    </i>
    <i r="2">
      <x v="25"/>
    </i>
    <i r="2">
      <x v="29"/>
    </i>
    <i r="2">
      <x v="31"/>
    </i>
    <i r="2">
      <x v="38"/>
    </i>
    <i r="2">
      <x v="40"/>
    </i>
    <i r="2">
      <x v="49"/>
    </i>
    <i t="blank">
      <x v="21"/>
    </i>
    <i>
      <x v="22"/>
    </i>
    <i r="1">
      <x/>
      <x/>
    </i>
    <i r="1">
      <x v="1"/>
      <x v="1"/>
    </i>
    <i r="1">
      <x v="2"/>
      <x v="33"/>
    </i>
    <i r="2">
      <x v="45"/>
    </i>
    <i r="1">
      <x v="4"/>
      <x v="2"/>
    </i>
    <i r="2">
      <x v="6"/>
    </i>
    <i r="2">
      <x v="35"/>
    </i>
    <i r="1">
      <x v="7"/>
      <x v="34"/>
    </i>
    <i r="1">
      <x v="8"/>
      <x v="5"/>
    </i>
    <i r="2">
      <x v="43"/>
    </i>
    <i r="1">
      <x v="10"/>
      <x v="3"/>
    </i>
    <i r="2">
      <x v="14"/>
    </i>
    <i r="1">
      <x v="12"/>
      <x v="4"/>
    </i>
    <i r="2">
      <x v="7"/>
    </i>
    <i r="2">
      <x v="21"/>
    </i>
    <i r="2">
      <x v="30"/>
    </i>
    <i r="2">
      <x v="32"/>
    </i>
    <i r="2">
      <x v="38"/>
    </i>
    <i r="2">
      <x v="42"/>
    </i>
    <i r="2">
      <x v="47"/>
    </i>
    <i r="2">
      <x v="48"/>
    </i>
    <i r="2">
      <x v="49"/>
    </i>
    <i r="2">
      <x v="50"/>
    </i>
    <i r="2">
      <x v="51"/>
    </i>
    <i r="2">
      <x v="55"/>
    </i>
    <i t="blank">
      <x v="22"/>
    </i>
    <i>
      <x v="23"/>
    </i>
    <i r="1">
      <x/>
      <x/>
    </i>
    <i r="1">
      <x v="1"/>
      <x v="45"/>
    </i>
    <i r="1">
      <x v="2"/>
      <x v="35"/>
    </i>
    <i r="1">
      <x v="3"/>
      <x v="33"/>
    </i>
    <i r="1">
      <x v="4"/>
      <x v="31"/>
    </i>
    <i r="1">
      <x v="5"/>
      <x v="1"/>
    </i>
    <i r="2">
      <x v="49"/>
    </i>
    <i r="1">
      <x v="7"/>
      <x v="36"/>
    </i>
    <i r="1">
      <x v="8"/>
      <x v="2"/>
    </i>
    <i r="2">
      <x v="5"/>
    </i>
    <i r="2">
      <x v="34"/>
    </i>
    <i r="2">
      <x v="43"/>
    </i>
    <i r="1">
      <x v="12"/>
      <x v="10"/>
    </i>
    <i r="2">
      <x v="50"/>
    </i>
    <i r="1">
      <x v="14"/>
      <x v="8"/>
    </i>
    <i r="2">
      <x v="29"/>
    </i>
    <i r="2">
      <x v="32"/>
    </i>
    <i r="2">
      <x v="38"/>
    </i>
    <i r="2">
      <x v="40"/>
    </i>
    <i r="2">
      <x v="52"/>
    </i>
    <i t="blank">
      <x v="23"/>
    </i>
    <i>
      <x v="24"/>
    </i>
    <i r="1">
      <x/>
      <x/>
    </i>
    <i r="1">
      <x v="1"/>
      <x v="43"/>
    </i>
    <i r="1">
      <x v="2"/>
      <x v="42"/>
    </i>
    <i r="1">
      <x v="3"/>
      <x v="33"/>
    </i>
    <i r="1">
      <x v="4"/>
      <x v="35"/>
    </i>
    <i r="2">
      <x v="36"/>
    </i>
    <i r="2">
      <x v="38"/>
    </i>
    <i r="1">
      <x v="7"/>
      <x v="1"/>
    </i>
    <i r="2">
      <x v="2"/>
    </i>
    <i r="2">
      <x v="45"/>
    </i>
    <i r="1">
      <x v="10"/>
      <x v="5"/>
    </i>
    <i r="2">
      <x v="52"/>
    </i>
    <i r="1">
      <x v="12"/>
      <x v="49"/>
    </i>
    <i r="1">
      <x v="13"/>
      <x v="3"/>
    </i>
    <i r="2">
      <x v="34"/>
    </i>
    <i r="2">
      <x v="47"/>
    </i>
    <i r="1">
      <x v="16"/>
      <x v="48"/>
    </i>
    <i r="1">
      <x v="17"/>
      <x v="15"/>
    </i>
    <i r="2">
      <x v="16"/>
    </i>
    <i r="2">
      <x v="21"/>
    </i>
    <i r="2">
      <x v="25"/>
    </i>
    <i r="2">
      <x v="31"/>
    </i>
    <i r="2">
      <x v="32"/>
    </i>
    <i r="2">
      <x v="39"/>
    </i>
    <i r="2">
      <x v="46"/>
    </i>
    <i t="blank">
      <x v="24"/>
    </i>
    <i>
      <x v="25"/>
    </i>
    <i r="1">
      <x/>
      <x v="45"/>
    </i>
    <i r="1">
      <x v="1"/>
      <x v="43"/>
    </i>
    <i r="1">
      <x v="2"/>
      <x v="35"/>
    </i>
    <i r="1">
      <x v="3"/>
      <x v="38"/>
    </i>
    <i r="1">
      <x v="4"/>
      <x/>
    </i>
    <i r="2">
      <x v="32"/>
    </i>
    <i r="1">
      <x v="6"/>
      <x v="49"/>
    </i>
    <i r="1">
      <x v="7"/>
      <x v="48"/>
    </i>
    <i r="1">
      <x v="8"/>
      <x v="2"/>
    </i>
    <i r="1">
      <x v="9"/>
      <x v="40"/>
    </i>
    <i r="1">
      <x v="10"/>
      <x v="50"/>
    </i>
    <i r="1">
      <x v="11"/>
      <x v="12"/>
    </i>
    <i r="1">
      <x v="12"/>
      <x v="1"/>
    </i>
    <i r="2">
      <x v="33"/>
    </i>
    <i r="2">
      <x v="34"/>
    </i>
    <i r="2">
      <x v="46"/>
    </i>
    <i r="1">
      <x v="16"/>
      <x v="31"/>
    </i>
    <i r="2">
      <x v="41"/>
    </i>
    <i r="1">
      <x v="18"/>
      <x v="5"/>
    </i>
    <i r="2">
      <x v="21"/>
    </i>
    <i r="2">
      <x v="27"/>
    </i>
    <i r="2">
      <x v="36"/>
    </i>
    <i r="2">
      <x v="39"/>
    </i>
    <i r="2">
      <x v="52"/>
    </i>
    <i r="2">
      <x v="55"/>
    </i>
    <i t="blank">
      <x v="25"/>
    </i>
    <i>
      <x v="26"/>
    </i>
    <i r="1">
      <x/>
      <x v="43"/>
    </i>
    <i r="1">
      <x v="1"/>
      <x v="38"/>
    </i>
    <i r="1">
      <x v="2"/>
      <x v="45"/>
    </i>
    <i r="1">
      <x v="3"/>
      <x v="35"/>
    </i>
    <i r="2">
      <x v="48"/>
    </i>
    <i r="1">
      <x v="5"/>
      <x v="40"/>
    </i>
    <i r="2">
      <x v="49"/>
    </i>
    <i r="1">
      <x v="7"/>
      <x v="33"/>
    </i>
    <i r="1">
      <x v="8"/>
      <x/>
    </i>
    <i r="1">
      <x v="9"/>
      <x v="41"/>
    </i>
    <i r="1">
      <x v="10"/>
      <x v="32"/>
    </i>
    <i r="1">
      <x v="11"/>
      <x v="34"/>
    </i>
    <i r="1">
      <x v="12"/>
      <x v="2"/>
    </i>
    <i r="1">
      <x v="13"/>
      <x v="1"/>
    </i>
    <i r="1">
      <x v="14"/>
      <x v="5"/>
    </i>
    <i r="2">
      <x v="30"/>
    </i>
    <i r="2">
      <x v="31"/>
    </i>
    <i r="2">
      <x v="46"/>
    </i>
    <i r="2">
      <x v="50"/>
    </i>
    <i r="1">
      <x v="19"/>
      <x v="37"/>
    </i>
    <i r="2">
      <x v="44"/>
    </i>
    <i r="2">
      <x v="52"/>
    </i>
    <i t="blank">
      <x v="26"/>
    </i>
    <i>
      <x v="27"/>
    </i>
    <i r="1">
      <x/>
      <x v="5"/>
    </i>
    <i r="1">
      <x v="1"/>
      <x v="45"/>
    </i>
    <i r="1">
      <x v="2"/>
      <x/>
    </i>
    <i r="1">
      <x v="3"/>
      <x v="43"/>
    </i>
    <i r="1">
      <x v="4"/>
      <x v="38"/>
    </i>
    <i r="1">
      <x v="5"/>
      <x v="33"/>
    </i>
    <i r="1">
      <x v="6"/>
      <x v="1"/>
    </i>
    <i r="2">
      <x v="35"/>
    </i>
    <i r="1">
      <x v="8"/>
      <x v="11"/>
    </i>
    <i r="1">
      <x v="9"/>
      <x v="48"/>
    </i>
    <i r="1">
      <x v="10"/>
      <x v="49"/>
    </i>
    <i r="1">
      <x v="11"/>
      <x v="34"/>
    </i>
    <i r="1">
      <x v="12"/>
      <x v="2"/>
    </i>
    <i r="1">
      <x v="13"/>
      <x v="32"/>
    </i>
    <i r="2">
      <x v="41"/>
    </i>
    <i r="1">
      <x v="15"/>
      <x v="40"/>
    </i>
    <i r="1">
      <x v="16"/>
      <x v="37"/>
    </i>
    <i r="1">
      <x v="17"/>
      <x v="21"/>
    </i>
    <i r="2">
      <x v="31"/>
    </i>
    <i r="1">
      <x v="19"/>
      <x v="7"/>
    </i>
    <i r="2">
      <x v="8"/>
    </i>
    <i r="2">
      <x v="15"/>
    </i>
    <i r="2">
      <x v="52"/>
    </i>
    <i t="blank">
      <x v="27"/>
    </i>
    <i>
      <x v="28"/>
    </i>
    <i r="1">
      <x/>
      <x v="45"/>
    </i>
    <i r="1">
      <x v="1"/>
      <x v="38"/>
    </i>
    <i r="1">
      <x v="2"/>
      <x v="35"/>
    </i>
    <i r="2">
      <x v="43"/>
    </i>
    <i r="1">
      <x v="4"/>
      <x v="48"/>
    </i>
    <i r="1">
      <x v="5"/>
      <x v="49"/>
    </i>
    <i r="1">
      <x v="6"/>
      <x/>
    </i>
    <i r="1">
      <x v="7"/>
      <x v="21"/>
    </i>
    <i r="1">
      <x v="8"/>
      <x v="11"/>
    </i>
    <i r="2">
      <x v="33"/>
    </i>
    <i r="1">
      <x v="10"/>
      <x v="36"/>
    </i>
    <i r="1">
      <x v="11"/>
      <x v="3"/>
    </i>
    <i r="2">
      <x v="5"/>
    </i>
    <i r="2">
      <x v="34"/>
    </i>
    <i r="2">
      <x v="37"/>
    </i>
    <i r="1">
      <x v="15"/>
      <x v="1"/>
    </i>
    <i r="2">
      <x v="40"/>
    </i>
    <i r="2">
      <x v="41"/>
    </i>
    <i r="2">
      <x v="50"/>
    </i>
    <i r="2">
      <x v="55"/>
    </i>
    <i t="blank">
      <x v="28"/>
    </i>
    <i>
      <x v="29"/>
    </i>
    <i r="1">
      <x/>
      <x v="6"/>
    </i>
    <i r="1">
      <x v="1"/>
      <x v="33"/>
    </i>
    <i r="1">
      <x v="2"/>
      <x v="35"/>
    </i>
    <i r="1">
      <x v="3"/>
      <x v="43"/>
    </i>
    <i r="1">
      <x v="4"/>
      <x/>
    </i>
    <i r="1">
      <x v="5"/>
      <x v="45"/>
    </i>
    <i r="1">
      <x v="6"/>
      <x v="38"/>
    </i>
    <i r="1">
      <x v="7"/>
      <x v="2"/>
    </i>
    <i r="1">
      <x v="8"/>
      <x v="1"/>
    </i>
    <i r="1">
      <x v="9"/>
      <x v="41"/>
    </i>
    <i r="2">
      <x v="49"/>
    </i>
    <i r="1">
      <x v="11"/>
      <x v="42"/>
    </i>
    <i r="1">
      <x v="12"/>
      <x v="7"/>
    </i>
    <i r="1">
      <x v="13"/>
      <x v="11"/>
    </i>
    <i r="2">
      <x v="34"/>
    </i>
    <i r="1">
      <x v="15"/>
      <x v="3"/>
    </i>
    <i r="1">
      <x v="16"/>
      <x v="8"/>
    </i>
    <i r="1">
      <x v="17"/>
      <x v="21"/>
    </i>
    <i r="2">
      <x v="29"/>
    </i>
    <i r="2">
      <x v="31"/>
    </i>
    <i r="2">
      <x v="32"/>
    </i>
    <i r="2">
      <x v="52"/>
    </i>
    <i t="blank">
      <x v="29"/>
    </i>
    <i>
      <x v="30"/>
    </i>
    <i r="1">
      <x/>
      <x v="45"/>
    </i>
    <i r="1">
      <x v="1"/>
      <x v="35"/>
    </i>
    <i r="1">
      <x v="2"/>
      <x v="43"/>
    </i>
    <i r="1">
      <x v="3"/>
      <x v="6"/>
    </i>
    <i r="1">
      <x v="4"/>
      <x/>
    </i>
    <i r="1">
      <x v="5"/>
      <x v="33"/>
    </i>
    <i r="1">
      <x v="6"/>
      <x v="51"/>
    </i>
    <i r="1">
      <x v="7"/>
      <x v="2"/>
    </i>
    <i r="1">
      <x v="8"/>
      <x v="38"/>
    </i>
    <i r="1">
      <x v="9"/>
      <x v="1"/>
    </i>
    <i r="2">
      <x v="34"/>
    </i>
    <i r="1">
      <x v="11"/>
      <x v="48"/>
    </i>
    <i r="2">
      <x v="49"/>
    </i>
    <i r="1">
      <x v="13"/>
      <x v="52"/>
    </i>
    <i r="1">
      <x v="14"/>
      <x v="32"/>
    </i>
    <i r="2">
      <x v="46"/>
    </i>
    <i r="1">
      <x v="16"/>
      <x v="29"/>
    </i>
    <i r="2">
      <x v="41"/>
    </i>
    <i r="1">
      <x v="18"/>
      <x v="7"/>
    </i>
    <i r="2">
      <x v="31"/>
    </i>
    <i r="2">
      <x v="50"/>
    </i>
    <i t="blank">
      <x v="30"/>
    </i>
    <i>
      <x v="31"/>
    </i>
    <i r="1">
      <x/>
      <x v="6"/>
    </i>
    <i r="1">
      <x v="1"/>
      <x/>
    </i>
    <i r="1">
      <x v="2"/>
      <x v="35"/>
    </i>
    <i r="1">
      <x v="3"/>
      <x v="33"/>
    </i>
    <i r="1">
      <x v="4"/>
      <x v="31"/>
    </i>
    <i r="1">
      <x v="5"/>
      <x v="45"/>
    </i>
    <i r="1">
      <x v="6"/>
      <x v="1"/>
    </i>
    <i r="1">
      <x v="7"/>
      <x v="2"/>
    </i>
    <i r="1">
      <x v="8"/>
      <x v="7"/>
    </i>
    <i r="2">
      <x v="34"/>
    </i>
    <i r="2">
      <x v="52"/>
    </i>
    <i r="1">
      <x v="11"/>
      <x v="38"/>
    </i>
    <i r="2">
      <x v="41"/>
    </i>
    <i r="1">
      <x v="13"/>
      <x v="5"/>
    </i>
    <i r="2">
      <x v="9"/>
    </i>
    <i r="2">
      <x v="32"/>
    </i>
    <i r="1">
      <x v="16"/>
      <x v="3"/>
    </i>
    <i r="2">
      <x v="43"/>
    </i>
    <i r="1">
      <x v="18"/>
      <x v="8"/>
    </i>
    <i r="2">
      <x v="24"/>
    </i>
    <i r="2">
      <x v="25"/>
    </i>
    <i r="2">
      <x v="40"/>
    </i>
    <i r="2">
      <x v="48"/>
    </i>
    <i r="2">
      <x v="49"/>
    </i>
    <i r="2">
      <x v="51"/>
    </i>
    <i r="2">
      <x v="53"/>
    </i>
    <i t="blank">
      <x v="31"/>
    </i>
    <i>
      <x v="32"/>
    </i>
    <i r="1">
      <x/>
      <x v="6"/>
    </i>
    <i r="1">
      <x v="1"/>
      <x v="31"/>
    </i>
    <i r="2">
      <x v="33"/>
    </i>
    <i r="2">
      <x v="35"/>
    </i>
    <i r="1">
      <x v="4"/>
      <x/>
    </i>
    <i r="2">
      <x v="3"/>
    </i>
    <i r="1">
      <x v="6"/>
      <x v="1"/>
    </i>
    <i r="2">
      <x v="2"/>
    </i>
    <i r="2">
      <x v="7"/>
    </i>
    <i r="2">
      <x v="25"/>
    </i>
    <i r="2">
      <x v="32"/>
    </i>
    <i r="2">
      <x v="42"/>
    </i>
    <i r="2">
      <x v="43"/>
    </i>
    <i r="2">
      <x v="44"/>
    </i>
    <i r="2">
      <x v="49"/>
    </i>
    <i t="blank">
      <x v="32"/>
    </i>
    <i>
      <x v="33"/>
    </i>
    <i r="1">
      <x/>
      <x v="33"/>
    </i>
    <i r="1">
      <x v="1"/>
      <x v="42"/>
    </i>
    <i r="2">
      <x v="43"/>
    </i>
    <i r="1">
      <x v="3"/>
      <x v="35"/>
    </i>
    <i r="1">
      <x v="4"/>
      <x/>
    </i>
    <i r="1">
      <x v="5"/>
      <x v="45"/>
    </i>
    <i r="1">
      <x v="6"/>
      <x v="36"/>
    </i>
    <i r="2">
      <x v="47"/>
    </i>
    <i r="2">
      <x v="48"/>
    </i>
    <i r="1">
      <x v="9"/>
      <x v="32"/>
    </i>
    <i r="1">
      <x v="10"/>
      <x v="1"/>
    </i>
    <i r="2">
      <x v="6"/>
    </i>
    <i r="2">
      <x v="26"/>
    </i>
    <i r="2">
      <x v="38"/>
    </i>
    <i r="2">
      <x v="49"/>
    </i>
    <i r="1">
      <x v="15"/>
      <x v="2"/>
    </i>
    <i r="2">
      <x v="3"/>
    </i>
    <i r="2">
      <x v="4"/>
    </i>
    <i r="2">
      <x v="14"/>
    </i>
    <i r="2">
      <x v="24"/>
    </i>
    <i r="2">
      <x v="25"/>
    </i>
    <i r="2">
      <x v="28"/>
    </i>
    <i r="2">
      <x v="29"/>
    </i>
    <i r="2">
      <x v="40"/>
    </i>
    <i r="2">
      <x v="50"/>
    </i>
    <i r="2">
      <x v="51"/>
    </i>
    <i r="2">
      <x v="52"/>
    </i>
    <i r="2">
      <x v="56"/>
    </i>
    <i t="blank">
      <x v="33"/>
    </i>
    <i>
      <x v="34"/>
    </i>
    <i r="1">
      <x/>
      <x/>
    </i>
    <i r="1">
      <x v="1"/>
      <x v="33"/>
    </i>
    <i r="1">
      <x v="2"/>
      <x v="3"/>
    </i>
    <i r="2">
      <x v="42"/>
    </i>
    <i r="2">
      <x v="50"/>
    </i>
    <i r="1">
      <x v="5"/>
      <x v="43"/>
    </i>
    <i r="1">
      <x v="6"/>
      <x v="35"/>
    </i>
    <i r="2">
      <x v="38"/>
    </i>
    <i r="2">
      <x v="45"/>
    </i>
    <i t="blank">
      <x v="34"/>
    </i>
    <i>
      <x v="35"/>
    </i>
    <i r="1">
      <x/>
      <x/>
    </i>
    <i r="1">
      <x v="1"/>
      <x v="42"/>
    </i>
    <i r="1">
      <x v="2"/>
      <x v="35"/>
    </i>
    <i r="1">
      <x v="3"/>
      <x v="33"/>
    </i>
    <i r="2">
      <x v="43"/>
    </i>
    <i r="1">
      <x v="5"/>
      <x v="45"/>
    </i>
    <i r="1">
      <x v="6"/>
      <x v="6"/>
    </i>
    <i r="1">
      <x v="7"/>
      <x v="3"/>
    </i>
    <i r="1">
      <x v="8"/>
      <x v="2"/>
    </i>
    <i r="2">
      <x v="41"/>
    </i>
    <i r="2">
      <x v="51"/>
    </i>
    <i r="2">
      <x v="52"/>
    </i>
    <i r="1">
      <x v="12"/>
      <x v="34"/>
    </i>
    <i r="2">
      <x v="47"/>
    </i>
    <i r="1">
      <x v="14"/>
      <x v="1"/>
    </i>
    <i r="2">
      <x v="7"/>
    </i>
    <i r="2">
      <x v="46"/>
    </i>
    <i r="2">
      <x v="49"/>
    </i>
    <i r="2">
      <x v="50"/>
    </i>
    <i r="2">
      <x v="55"/>
    </i>
    <i r="2">
      <x v="56"/>
    </i>
    <i t="blank">
      <x v="35"/>
    </i>
    <i>
      <x v="36"/>
    </i>
    <i r="1">
      <x/>
      <x/>
    </i>
    <i r="1">
      <x v="1"/>
      <x v="42"/>
    </i>
    <i r="1">
      <x v="2"/>
      <x v="33"/>
    </i>
    <i r="2">
      <x v="39"/>
    </i>
    <i r="1">
      <x v="4"/>
      <x v="43"/>
    </i>
    <i r="1">
      <x v="5"/>
      <x v="6"/>
    </i>
    <i r="2">
      <x v="45"/>
    </i>
    <i r="2">
      <x v="50"/>
    </i>
    <i r="2">
      <x v="51"/>
    </i>
    <i r="1">
      <x v="9"/>
      <x v="2"/>
    </i>
    <i r="2">
      <x v="35"/>
    </i>
    <i r="1">
      <x v="11"/>
      <x v="3"/>
    </i>
    <i r="2">
      <x v="14"/>
    </i>
    <i r="2">
      <x v="20"/>
    </i>
    <i r="2">
      <x v="21"/>
    </i>
    <i r="2">
      <x v="29"/>
    </i>
    <i r="2">
      <x v="40"/>
    </i>
    <i r="2">
      <x v="47"/>
    </i>
    <i r="2">
      <x v="49"/>
    </i>
    <i r="2">
      <x v="52"/>
    </i>
    <i r="2">
      <x v="55"/>
    </i>
    <i t="blank">
      <x v="36"/>
    </i>
    <i>
      <x v="37"/>
    </i>
    <i r="1">
      <x/>
      <x/>
    </i>
    <i r="1">
      <x v="1"/>
      <x v="33"/>
    </i>
    <i r="1">
      <x v="2"/>
      <x v="3"/>
    </i>
    <i r="2">
      <x v="42"/>
    </i>
    <i r="1">
      <x v="4"/>
      <x v="2"/>
    </i>
    <i r="2">
      <x v="6"/>
    </i>
    <i r="2">
      <x v="14"/>
    </i>
    <i r="2">
      <x v="35"/>
    </i>
    <i r="2">
      <x v="45"/>
    </i>
    <i r="2">
      <x v="47"/>
    </i>
    <i r="1">
      <x v="10"/>
      <x v="11"/>
    </i>
    <i r="2">
      <x v="21"/>
    </i>
    <i r="2">
      <x v="29"/>
    </i>
    <i r="2">
      <x v="32"/>
    </i>
    <i r="2">
      <x v="34"/>
    </i>
    <i r="2">
      <x v="36"/>
    </i>
    <i r="2">
      <x v="38"/>
    </i>
    <i r="2">
      <x v="39"/>
    </i>
    <i r="2">
      <x v="43"/>
    </i>
    <i r="2">
      <x v="44"/>
    </i>
    <i r="2">
      <x v="46"/>
    </i>
    <i r="2">
      <x v="50"/>
    </i>
    <i t="blank">
      <x v="37"/>
    </i>
    <i>
      <x v="38"/>
    </i>
    <i r="1">
      <x/>
      <x/>
    </i>
    <i r="1">
      <x v="1"/>
      <x v="33"/>
    </i>
    <i r="1">
      <x v="2"/>
      <x v="35"/>
    </i>
    <i r="1">
      <x v="3"/>
      <x v="3"/>
    </i>
    <i r="2">
      <x v="6"/>
    </i>
    <i r="2">
      <x v="7"/>
    </i>
    <i r="2">
      <x v="45"/>
    </i>
    <i r="1">
      <x v="7"/>
      <x v="43"/>
    </i>
    <i r="1">
      <x v="8"/>
      <x v="2"/>
    </i>
    <i r="2">
      <x v="40"/>
    </i>
    <i r="2">
      <x v="42"/>
    </i>
    <i r="2">
      <x v="47"/>
    </i>
    <i r="2">
      <x v="48"/>
    </i>
    <i r="1">
      <x v="13"/>
      <x v="21"/>
    </i>
    <i r="2">
      <x v="32"/>
    </i>
    <i r="1">
      <x v="15"/>
      <x v="38"/>
    </i>
    <i r="2">
      <x v="52"/>
    </i>
    <i r="1">
      <x v="17"/>
      <x v="1"/>
    </i>
    <i r="2">
      <x v="4"/>
    </i>
    <i r="2">
      <x v="8"/>
    </i>
    <i r="2">
      <x v="11"/>
    </i>
    <i r="2">
      <x v="14"/>
    </i>
    <i r="2">
      <x v="18"/>
    </i>
    <i r="2">
      <x v="24"/>
    </i>
    <i r="2">
      <x v="30"/>
    </i>
    <i r="2">
      <x v="31"/>
    </i>
    <i r="2">
      <x v="34"/>
    </i>
    <i r="2">
      <x v="36"/>
    </i>
    <i r="2">
      <x v="44"/>
    </i>
    <i r="2">
      <x v="49"/>
    </i>
    <i r="2">
      <x v="54"/>
    </i>
    <i t="blank">
      <x v="38"/>
    </i>
    <i>
      <x v="39"/>
    </i>
    <i r="1">
      <x/>
      <x/>
    </i>
    <i r="2">
      <x v="6"/>
    </i>
    <i r="1">
      <x v="2"/>
      <x v="33"/>
    </i>
    <i r="1">
      <x v="3"/>
      <x v="35"/>
    </i>
    <i r="1">
      <x v="4"/>
      <x v="3"/>
    </i>
    <i r="2">
      <x v="42"/>
    </i>
    <i r="1">
      <x v="6"/>
      <x v="52"/>
    </i>
    <i r="1">
      <x v="7"/>
      <x v="32"/>
    </i>
    <i r="2">
      <x v="43"/>
    </i>
    <i r="2">
      <x v="45"/>
    </i>
    <i r="1">
      <x v="10"/>
      <x v="2"/>
    </i>
    <i r="2">
      <x v="29"/>
    </i>
    <i r="2">
      <x v="40"/>
    </i>
    <i r="2">
      <x v="50"/>
    </i>
    <i r="1">
      <x v="14"/>
      <x v="4"/>
    </i>
    <i r="2">
      <x v="10"/>
    </i>
    <i r="2">
      <x v="11"/>
    </i>
    <i r="2">
      <x v="21"/>
    </i>
    <i r="2">
      <x v="22"/>
    </i>
    <i r="2">
      <x v="28"/>
    </i>
    <i r="2">
      <x v="34"/>
    </i>
    <i r="2">
      <x v="41"/>
    </i>
    <i r="2">
      <x v="47"/>
    </i>
    <i r="2">
      <x v="49"/>
    </i>
    <i t="blank">
      <x v="3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93">
      <pivotArea field="2" type="button" dataOnly="0" labelOnly="1" outline="0" axis="axisRow" fieldPosition="0"/>
    </format>
    <format dxfId="592">
      <pivotArea outline="0" fieldPosition="0">
        <references count="1">
          <reference field="4294967294" count="1">
            <x v="0"/>
          </reference>
        </references>
      </pivotArea>
    </format>
    <format dxfId="591">
      <pivotArea outline="0" fieldPosition="0">
        <references count="1">
          <reference field="4294967294" count="1">
            <x v="1"/>
          </reference>
        </references>
      </pivotArea>
    </format>
    <format dxfId="590">
      <pivotArea outline="0" fieldPosition="0">
        <references count="1">
          <reference field="4294967294" count="1">
            <x v="2"/>
          </reference>
        </references>
      </pivotArea>
    </format>
    <format dxfId="589">
      <pivotArea outline="0" fieldPosition="0">
        <references count="1">
          <reference field="4294967294" count="1">
            <x v="3"/>
          </reference>
        </references>
      </pivotArea>
    </format>
    <format dxfId="588">
      <pivotArea outline="0" fieldPosition="0">
        <references count="1">
          <reference field="4294967294" count="1">
            <x v="4"/>
          </reference>
        </references>
      </pivotArea>
    </format>
    <format dxfId="587">
      <pivotArea outline="0" fieldPosition="0">
        <references count="1">
          <reference field="4294967294" count="1">
            <x v="5"/>
          </reference>
        </references>
      </pivotArea>
    </format>
    <format dxfId="586">
      <pivotArea outline="0" fieldPosition="0">
        <references count="1">
          <reference field="4294967294" count="1">
            <x v="6"/>
          </reference>
        </references>
      </pivotArea>
    </format>
    <format dxfId="585">
      <pivotArea field="2" type="button" dataOnly="0" labelOnly="1" outline="0" axis="axisRow" fieldPosition="0"/>
    </format>
    <format dxfId="5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3">
      <pivotArea field="2" type="button" dataOnly="0" labelOnly="1" outline="0" axis="axisRow" fieldPosition="0"/>
    </format>
    <format dxfId="5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1">
      <pivotArea field="2" type="button" dataOnly="0" labelOnly="1" outline="0" axis="axisRow" fieldPosition="0"/>
    </format>
    <format dxfId="5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F9A72A-396F-436C-8266-2983AB2834BD}" name="pvt_S" cacheId="221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10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0">
        <item x="19"/>
        <item x="18"/>
        <item x="20"/>
        <item x="22"/>
        <item x="21"/>
        <item x="12"/>
        <item x="5"/>
        <item x="11"/>
        <item x="31"/>
        <item x="36"/>
        <item x="29"/>
        <item x="32"/>
        <item x="35"/>
        <item x="37"/>
        <item x="38"/>
        <item x="30"/>
        <item x="33"/>
        <item x="39"/>
        <item x="34"/>
        <item x="7"/>
        <item x="8"/>
        <item x="10"/>
        <item x="23"/>
        <item x="24"/>
        <item x="6"/>
        <item x="13"/>
        <item x="17"/>
        <item x="15"/>
        <item x="16"/>
        <item x="14"/>
        <item x="9"/>
        <item x="3"/>
        <item x="2"/>
        <item x="4"/>
        <item x="0"/>
        <item x="1"/>
        <item x="26"/>
        <item x="28"/>
        <item x="27"/>
        <item x="25"/>
      </items>
    </pivotField>
    <pivotField axis="axisRow" showAll="0" insertBlankRow="1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showAll="0" defaultSubtotal="0">
      <items count="153">
        <item x="50"/>
        <item x="2"/>
        <item x="139"/>
        <item x="14"/>
        <item x="33"/>
        <item x="62"/>
        <item x="49"/>
        <item x="54"/>
        <item x="51"/>
        <item x="55"/>
        <item x="127"/>
        <item x="61"/>
        <item x="28"/>
        <item x="25"/>
        <item x="129"/>
        <item x="27"/>
        <item x="147"/>
        <item x="140"/>
        <item x="119"/>
        <item x="106"/>
        <item x="103"/>
        <item x="36"/>
        <item x="104"/>
        <item x="52"/>
        <item x="70"/>
        <item x="29"/>
        <item x="120"/>
        <item x="24"/>
        <item x="71"/>
        <item x="35"/>
        <item x="107"/>
        <item x="45"/>
        <item x="72"/>
        <item x="121"/>
        <item x="108"/>
        <item x="128"/>
        <item x="41"/>
        <item x="151"/>
        <item x="42"/>
        <item x="56"/>
        <item x="73"/>
        <item x="74"/>
        <item x="38"/>
        <item x="75"/>
        <item x="97"/>
        <item x="122"/>
        <item x="109"/>
        <item x="94"/>
        <item x="57"/>
        <item x="76"/>
        <item x="110"/>
        <item x="77"/>
        <item x="93"/>
        <item x="96"/>
        <item x="123"/>
        <item x="148"/>
        <item x="78"/>
        <item x="79"/>
        <item x="111"/>
        <item x="80"/>
        <item x="136"/>
        <item x="81"/>
        <item x="82"/>
        <item x="64"/>
        <item x="98"/>
        <item x="145"/>
        <item x="60"/>
        <item x="133"/>
        <item x="39"/>
        <item x="31"/>
        <item x="47"/>
        <item x="21"/>
        <item x="124"/>
        <item x="125"/>
        <item x="141"/>
        <item x="83"/>
        <item x="137"/>
        <item x="32"/>
        <item x="19"/>
        <item x="9"/>
        <item x="11"/>
        <item x="26"/>
        <item x="84"/>
        <item x="152"/>
        <item x="17"/>
        <item x="58"/>
        <item x="37"/>
        <item x="118"/>
        <item x="65"/>
        <item x="6"/>
        <item x="44"/>
        <item x="130"/>
        <item x="85"/>
        <item x="22"/>
        <item x="10"/>
        <item x="1"/>
        <item x="13"/>
        <item x="20"/>
        <item x="144"/>
        <item x="63"/>
        <item x="146"/>
        <item x="150"/>
        <item x="23"/>
        <item x="15"/>
        <item x="86"/>
        <item x="66"/>
        <item x="101"/>
        <item x="102"/>
        <item x="112"/>
        <item x="34"/>
        <item x="8"/>
        <item x="105"/>
        <item x="12"/>
        <item x="138"/>
        <item x="7"/>
        <item x="43"/>
        <item x="87"/>
        <item x="134"/>
        <item x="48"/>
        <item x="4"/>
        <item x="0"/>
        <item x="142"/>
        <item x="46"/>
        <item x="113"/>
        <item x="114"/>
        <item x="115"/>
        <item x="100"/>
        <item x="149"/>
        <item x="67"/>
        <item x="126"/>
        <item x="143"/>
        <item x="131"/>
        <item x="135"/>
        <item x="53"/>
        <item x="18"/>
        <item x="5"/>
        <item x="30"/>
        <item x="116"/>
        <item x="3"/>
        <item x="99"/>
        <item x="95"/>
        <item x="68"/>
        <item x="117"/>
        <item x="88"/>
        <item x="69"/>
        <item x="40"/>
        <item x="16"/>
        <item x="89"/>
        <item x="90"/>
        <item x="91"/>
        <item x="92"/>
        <item x="132"/>
        <item x="59"/>
      </items>
    </pivotField>
    <pivotField showAll="0" defaultSubtotal="0">
      <items count="151">
        <item x="95"/>
        <item x="75"/>
        <item x="38"/>
        <item x="150"/>
        <item x="142"/>
        <item x="141"/>
        <item x="65"/>
        <item x="120"/>
        <item x="76"/>
        <item x="74"/>
        <item x="43"/>
        <item x="9"/>
        <item x="134"/>
        <item x="107"/>
        <item x="133"/>
        <item x="140"/>
        <item x="87"/>
        <item x="111"/>
        <item x="122"/>
        <item x="28"/>
        <item x="36"/>
        <item x="23"/>
        <item x="46"/>
        <item x="71"/>
        <item x="45"/>
        <item x="104"/>
        <item x="144"/>
        <item x="136"/>
        <item x="102"/>
        <item x="56"/>
        <item x="121"/>
        <item x="109"/>
        <item x="113"/>
        <item x="17"/>
        <item x="39"/>
        <item x="42"/>
        <item x="98"/>
        <item x="80"/>
        <item x="110"/>
        <item x="50"/>
        <item x="69"/>
        <item x="41"/>
        <item x="118"/>
        <item x="97"/>
        <item x="131"/>
        <item x="83"/>
        <item x="72"/>
        <item x="147"/>
        <item x="19"/>
        <item x="29"/>
        <item x="123"/>
        <item x="96"/>
        <item x="18"/>
        <item x="27"/>
        <item x="79"/>
        <item x="101"/>
        <item x="26"/>
        <item x="88"/>
        <item x="85"/>
        <item x="7"/>
        <item x="5"/>
        <item x="124"/>
        <item x="57"/>
        <item x="119"/>
        <item x="93"/>
        <item x="62"/>
        <item x="14"/>
        <item x="64"/>
        <item x="91"/>
        <item x="84"/>
        <item x="47"/>
        <item x="129"/>
        <item x="63"/>
        <item x="73"/>
        <item x="70"/>
        <item x="51"/>
        <item x="60"/>
        <item x="40"/>
        <item x="126"/>
        <item x="30"/>
        <item x="94"/>
        <item x="86"/>
        <item x="77"/>
        <item x="11"/>
        <item x="16"/>
        <item x="128"/>
        <item x="146"/>
        <item x="66"/>
        <item x="53"/>
        <item x="32"/>
        <item x="12"/>
        <item x="103"/>
        <item x="59"/>
        <item x="116"/>
        <item x="114"/>
        <item x="61"/>
        <item x="115"/>
        <item x="90"/>
        <item x="34"/>
        <item x="82"/>
        <item x="138"/>
        <item x="35"/>
        <item x="54"/>
        <item x="143"/>
        <item x="8"/>
        <item x="48"/>
        <item x="135"/>
        <item x="92"/>
        <item x="106"/>
        <item x="31"/>
        <item x="130"/>
        <item x="6"/>
        <item x="67"/>
        <item x="78"/>
        <item x="1"/>
        <item x="49"/>
        <item x="145"/>
        <item x="52"/>
        <item x="13"/>
        <item x="148"/>
        <item x="105"/>
        <item x="44"/>
        <item x="89"/>
        <item x="25"/>
        <item x="127"/>
        <item x="125"/>
        <item x="15"/>
        <item x="2"/>
        <item x="108"/>
        <item x="37"/>
        <item x="58"/>
        <item x="81"/>
        <item x="132"/>
        <item x="55"/>
        <item x="0"/>
        <item x="20"/>
        <item x="22"/>
        <item x="10"/>
        <item x="21"/>
        <item x="99"/>
        <item x="137"/>
        <item x="33"/>
        <item x="139"/>
        <item x="117"/>
        <item x="149"/>
        <item x="4"/>
        <item x="100"/>
        <item x="112"/>
        <item x="3"/>
        <item x="68"/>
        <item x="24"/>
      </items>
    </pivotField>
    <pivotField axis="axisRow" showAll="0" defaultSubtotal="0">
      <items count="153">
        <item x="50"/>
        <item x="2"/>
        <item x="139"/>
        <item x="14"/>
        <item x="33"/>
        <item x="62"/>
        <item x="49"/>
        <item x="54"/>
        <item x="51"/>
        <item x="55"/>
        <item x="127"/>
        <item x="61"/>
        <item x="28"/>
        <item x="25"/>
        <item x="129"/>
        <item x="27"/>
        <item x="147"/>
        <item x="140"/>
        <item x="119"/>
        <item x="106"/>
        <item x="103"/>
        <item x="36"/>
        <item x="104"/>
        <item x="52"/>
        <item x="70"/>
        <item x="29"/>
        <item x="120"/>
        <item x="24"/>
        <item x="71"/>
        <item x="35"/>
        <item x="107"/>
        <item x="45"/>
        <item x="72"/>
        <item x="121"/>
        <item x="108"/>
        <item x="128"/>
        <item x="41"/>
        <item x="151"/>
        <item x="42"/>
        <item x="56"/>
        <item x="73"/>
        <item x="74"/>
        <item x="38"/>
        <item x="75"/>
        <item x="97"/>
        <item x="122"/>
        <item x="109"/>
        <item x="94"/>
        <item x="57"/>
        <item x="76"/>
        <item x="110"/>
        <item x="77"/>
        <item x="93"/>
        <item x="96"/>
        <item x="123"/>
        <item x="148"/>
        <item x="78"/>
        <item x="79"/>
        <item x="111"/>
        <item x="80"/>
        <item x="136"/>
        <item x="81"/>
        <item x="82"/>
        <item x="64"/>
        <item x="98"/>
        <item x="145"/>
        <item x="60"/>
        <item x="133"/>
        <item x="39"/>
        <item x="31"/>
        <item x="47"/>
        <item x="21"/>
        <item x="124"/>
        <item x="125"/>
        <item x="141"/>
        <item x="83"/>
        <item x="137"/>
        <item x="32"/>
        <item x="19"/>
        <item x="9"/>
        <item x="11"/>
        <item x="26"/>
        <item x="84"/>
        <item x="152"/>
        <item x="17"/>
        <item x="58"/>
        <item x="37"/>
        <item x="118"/>
        <item x="65"/>
        <item x="6"/>
        <item x="44"/>
        <item x="130"/>
        <item x="85"/>
        <item x="22"/>
        <item x="10"/>
        <item x="1"/>
        <item x="13"/>
        <item x="20"/>
        <item x="144"/>
        <item x="63"/>
        <item x="146"/>
        <item x="150"/>
        <item x="23"/>
        <item x="15"/>
        <item x="86"/>
        <item x="66"/>
        <item x="101"/>
        <item x="102"/>
        <item x="112"/>
        <item x="34"/>
        <item x="8"/>
        <item x="105"/>
        <item x="12"/>
        <item x="138"/>
        <item x="7"/>
        <item x="43"/>
        <item x="87"/>
        <item x="134"/>
        <item x="48"/>
        <item x="4"/>
        <item x="0"/>
        <item x="142"/>
        <item x="46"/>
        <item x="113"/>
        <item x="114"/>
        <item x="115"/>
        <item x="100"/>
        <item x="149"/>
        <item x="67"/>
        <item x="126"/>
        <item x="143"/>
        <item x="131"/>
        <item x="135"/>
        <item x="53"/>
        <item x="18"/>
        <item x="5"/>
        <item x="30"/>
        <item x="116"/>
        <item x="3"/>
        <item x="99"/>
        <item x="95"/>
        <item x="68"/>
        <item x="117"/>
        <item x="88"/>
        <item x="69"/>
        <item x="40"/>
        <item x="16"/>
        <item x="89"/>
        <item x="90"/>
        <item x="91"/>
        <item x="92"/>
        <item x="132"/>
        <item x="5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02">
        <item x="101"/>
        <item x="100"/>
        <item x="99"/>
        <item x="98"/>
        <item x="97"/>
        <item x="93"/>
        <item x="92"/>
        <item x="91"/>
        <item x="90"/>
        <item x="88"/>
        <item x="87"/>
        <item x="86"/>
        <item x="85"/>
        <item x="84"/>
        <item x="83"/>
        <item x="89"/>
        <item x="53"/>
        <item x="52"/>
        <item x="51"/>
        <item x="64"/>
        <item x="50"/>
        <item x="49"/>
        <item x="63"/>
        <item x="68"/>
        <item x="48"/>
        <item x="47"/>
        <item x="46"/>
        <item x="45"/>
        <item x="44"/>
        <item x="62"/>
        <item x="67"/>
        <item x="43"/>
        <item x="66"/>
        <item x="78"/>
        <item x="61"/>
        <item x="60"/>
        <item x="42"/>
        <item x="59"/>
        <item x="58"/>
        <item x="41"/>
        <item x="82"/>
        <item x="40"/>
        <item x="77"/>
        <item x="81"/>
        <item x="39"/>
        <item x="80"/>
        <item x="76"/>
        <item x="57"/>
        <item x="56"/>
        <item x="75"/>
        <item x="74"/>
        <item x="73"/>
        <item x="65"/>
        <item x="79"/>
        <item x="72"/>
        <item x="55"/>
        <item x="38"/>
        <item x="71"/>
        <item x="95"/>
        <item x="96"/>
        <item x="37"/>
        <item x="36"/>
        <item x="35"/>
        <item x="34"/>
        <item x="54"/>
        <item x="33"/>
        <item x="32"/>
        <item x="94"/>
        <item x="70"/>
        <item x="31"/>
        <item x="30"/>
        <item x="29"/>
        <item x="28"/>
        <item x="27"/>
        <item x="26"/>
        <item x="69"/>
        <item x="25"/>
        <item x="24"/>
        <item x="23"/>
        <item x="22"/>
        <item x="21"/>
        <item x="18"/>
        <item x="20"/>
        <item x="17"/>
        <item x="19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54">
        <item x="113"/>
        <item x="175"/>
        <item x="156"/>
        <item x="203"/>
        <item x="135"/>
        <item x="153"/>
        <item x="48"/>
        <item x="112"/>
        <item x="61"/>
        <item x="17"/>
        <item x="35"/>
        <item x="34"/>
        <item x="16"/>
        <item x="33"/>
        <item x="96"/>
        <item x="47"/>
        <item x="128"/>
        <item x="32"/>
        <item x="15"/>
        <item x="95"/>
        <item x="85"/>
        <item x="73"/>
        <item x="14"/>
        <item x="119"/>
        <item x="215"/>
        <item x="60"/>
        <item x="94"/>
        <item x="13"/>
        <item x="31"/>
        <item x="72"/>
        <item x="192"/>
        <item x="59"/>
        <item x="12"/>
        <item x="46"/>
        <item x="171"/>
        <item x="71"/>
        <item x="134"/>
        <item x="84"/>
        <item x="111"/>
        <item x="93"/>
        <item x="127"/>
        <item x="11"/>
        <item x="202"/>
        <item x="70"/>
        <item x="58"/>
        <item x="104"/>
        <item x="83"/>
        <item x="214"/>
        <item x="126"/>
        <item x="170"/>
        <item x="57"/>
        <item x="118"/>
        <item x="149"/>
        <item x="45"/>
        <item x="209"/>
        <item x="56"/>
        <item x="30"/>
        <item x="242"/>
        <item x="10"/>
        <item x="29"/>
        <item x="160"/>
        <item x="28"/>
        <item x="125"/>
        <item x="191"/>
        <item x="69"/>
        <item x="44"/>
        <item x="103"/>
        <item x="82"/>
        <item x="181"/>
        <item x="110"/>
        <item x="9"/>
        <item x="43"/>
        <item x="8"/>
        <item x="139"/>
        <item x="81"/>
        <item x="124"/>
        <item x="42"/>
        <item x="219"/>
        <item x="92"/>
        <item x="68"/>
        <item x="109"/>
        <item x="133"/>
        <item x="80"/>
        <item x="7"/>
        <item x="102"/>
        <item x="27"/>
        <item x="79"/>
        <item x="26"/>
        <item x="91"/>
        <item x="41"/>
        <item x="198"/>
        <item x="67"/>
        <item x="78"/>
        <item x="132"/>
        <item x="55"/>
        <item x="165"/>
        <item x="169"/>
        <item x="25"/>
        <item x="117"/>
        <item x="6"/>
        <item x="54"/>
        <item x="253"/>
        <item x="5"/>
        <item x="138"/>
        <item x="66"/>
        <item x="123"/>
        <item x="230"/>
        <item x="168"/>
        <item x="53"/>
        <item x="65"/>
        <item x="4"/>
        <item x="137"/>
        <item x="52"/>
        <item x="64"/>
        <item x="40"/>
        <item x="201"/>
        <item x="122"/>
        <item x="77"/>
        <item x="90"/>
        <item x="208"/>
        <item x="121"/>
        <item x="131"/>
        <item x="24"/>
        <item x="63"/>
        <item x="152"/>
        <item x="148"/>
        <item x="3"/>
        <item x="39"/>
        <item x="108"/>
        <item x="23"/>
        <item x="22"/>
        <item x="213"/>
        <item x="2"/>
        <item x="101"/>
        <item x="151"/>
        <item x="21"/>
        <item x="190"/>
        <item x="38"/>
        <item x="20"/>
        <item x="159"/>
        <item x="164"/>
        <item x="207"/>
        <item x="147"/>
        <item x="89"/>
        <item x="143"/>
        <item x="186"/>
        <item x="107"/>
        <item x="76"/>
        <item x="174"/>
        <item x="37"/>
        <item x="51"/>
        <item x="222"/>
        <item x="88"/>
        <item x="50"/>
        <item x="189"/>
        <item x="197"/>
        <item x="167"/>
        <item x="146"/>
        <item x="106"/>
        <item x="252"/>
        <item x="130"/>
        <item x="241"/>
        <item x="196"/>
        <item x="87"/>
        <item x="218"/>
        <item x="158"/>
        <item x="229"/>
        <item x="100"/>
        <item x="188"/>
        <item x="185"/>
        <item x="163"/>
        <item x="166"/>
        <item x="221"/>
        <item x="142"/>
        <item x="236"/>
        <item x="206"/>
        <item x="86"/>
        <item x="105"/>
        <item x="246"/>
        <item x="1"/>
        <item x="178"/>
        <item x="136"/>
        <item x="116"/>
        <item x="157"/>
        <item x="228"/>
        <item x="217"/>
        <item x="155"/>
        <item x="200"/>
        <item x="62"/>
        <item x="36"/>
        <item x="216"/>
        <item x="75"/>
        <item x="195"/>
        <item x="0"/>
        <item x="251"/>
        <item x="120"/>
        <item x="187"/>
        <item x="205"/>
        <item x="115"/>
        <item x="227"/>
        <item x="184"/>
        <item x="19"/>
        <item x="180"/>
        <item x="99"/>
        <item x="18"/>
        <item x="173"/>
        <item x="240"/>
        <item x="145"/>
        <item x="220"/>
        <item x="177"/>
        <item x="183"/>
        <item x="212"/>
        <item x="49"/>
        <item x="179"/>
        <item x="114"/>
        <item x="194"/>
        <item x="98"/>
        <item x="248"/>
        <item x="150"/>
        <item x="97"/>
        <item x="141"/>
        <item x="204"/>
        <item x="74"/>
        <item x="193"/>
        <item x="226"/>
        <item x="247"/>
        <item x="129"/>
        <item x="140"/>
        <item x="250"/>
        <item x="239"/>
        <item x="233"/>
        <item x="225"/>
        <item x="144"/>
        <item x="211"/>
        <item x="245"/>
        <item x="210"/>
        <item x="162"/>
        <item x="172"/>
        <item x="224"/>
        <item x="154"/>
        <item x="238"/>
        <item x="235"/>
        <item x="182"/>
        <item x="176"/>
        <item x="244"/>
        <item x="199"/>
        <item x="249"/>
        <item x="237"/>
        <item x="161"/>
        <item x="232"/>
        <item x="243"/>
        <item x="234"/>
        <item x="223"/>
        <item x="231"/>
      </items>
    </pivotField>
    <pivotField dataField="1" showAll="0" defaultSubtotal="0">
      <items count="86">
        <item x="80"/>
        <item x="83"/>
        <item x="79"/>
        <item x="46"/>
        <item x="31"/>
        <item x="57"/>
        <item x="35"/>
        <item x="61"/>
        <item x="56"/>
        <item x="47"/>
        <item x="44"/>
        <item x="78"/>
        <item x="62"/>
        <item x="45"/>
        <item x="60"/>
        <item x="32"/>
        <item x="40"/>
        <item x="22"/>
        <item x="39"/>
        <item x="43"/>
        <item x="41"/>
        <item x="55"/>
        <item x="42"/>
        <item x="33"/>
        <item x="59"/>
        <item x="72"/>
        <item x="73"/>
        <item x="52"/>
        <item x="77"/>
        <item x="49"/>
        <item x="76"/>
        <item x="53"/>
        <item x="54"/>
        <item x="29"/>
        <item x="71"/>
        <item x="75"/>
        <item x="38"/>
        <item x="28"/>
        <item x="70"/>
        <item x="37"/>
        <item x="67"/>
        <item x="66"/>
        <item x="50"/>
        <item x="74"/>
        <item x="85"/>
        <item x="51"/>
        <item x="69"/>
        <item x="68"/>
        <item x="30"/>
        <item x="58"/>
        <item x="10"/>
        <item x="36"/>
        <item x="34"/>
        <item x="65"/>
        <item x="82"/>
        <item x="84"/>
        <item x="21"/>
        <item x="48"/>
        <item x="81"/>
        <item x="64"/>
        <item x="63"/>
        <item x="14"/>
        <item x="15"/>
        <item x="26"/>
        <item x="25"/>
        <item x="27"/>
        <item x="23"/>
        <item x="24"/>
        <item x="17"/>
        <item x="2"/>
        <item x="18"/>
        <item x="19"/>
        <item x="13"/>
        <item x="11"/>
        <item x="20"/>
        <item x="16"/>
        <item x="12"/>
        <item x="9"/>
        <item x="8"/>
        <item x="1"/>
        <item x="5"/>
        <item x="6"/>
        <item x="7"/>
        <item x="4"/>
        <item x="3"/>
        <item x="0"/>
      </items>
    </pivotField>
    <pivotField dataField="1" showAll="0" defaultSubtotal="0">
      <items count="303">
        <item x="133"/>
        <item x="144"/>
        <item x="32"/>
        <item x="153"/>
        <item x="37"/>
        <item x="226"/>
        <item x="96"/>
        <item x="201"/>
        <item x="52"/>
        <item x="280"/>
        <item x="10"/>
        <item x="65"/>
        <item x="253"/>
        <item x="113"/>
        <item x="34"/>
        <item x="165"/>
        <item x="22"/>
        <item x="132"/>
        <item x="193"/>
        <item x="141"/>
        <item x="70"/>
        <item x="176"/>
        <item x="186"/>
        <item x="14"/>
        <item x="35"/>
        <item x="285"/>
        <item x="124"/>
        <item x="291"/>
        <item x="75"/>
        <item x="140"/>
        <item x="15"/>
        <item x="131"/>
        <item x="79"/>
        <item x="151"/>
        <item x="211"/>
        <item x="170"/>
        <item x="98"/>
        <item x="63"/>
        <item x="53"/>
        <item x="114"/>
        <item x="30"/>
        <item x="257"/>
        <item x="217"/>
        <item x="68"/>
        <item x="49"/>
        <item x="91"/>
        <item x="194"/>
        <item x="273"/>
        <item x="28"/>
        <item x="82"/>
        <item x="143"/>
        <item x="169"/>
        <item x="17"/>
        <item x="115"/>
        <item x="66"/>
        <item x="158"/>
        <item x="223"/>
        <item x="260"/>
        <item x="203"/>
        <item x="302"/>
        <item x="94"/>
        <item x="157"/>
        <item x="130"/>
        <item x="247"/>
        <item x="274"/>
        <item x="51"/>
        <item x="281"/>
        <item x="120"/>
        <item x="225"/>
        <item x="106"/>
        <item x="80"/>
        <item x="31"/>
        <item x="200"/>
        <item x="103"/>
        <item x="266"/>
        <item x="33"/>
        <item x="167"/>
        <item x="47"/>
        <item x="2"/>
        <item x="159"/>
        <item x="18"/>
        <item x="19"/>
        <item x="208"/>
        <item x="221"/>
        <item x="36"/>
        <item x="43"/>
        <item x="77"/>
        <item x="259"/>
        <item x="13"/>
        <item x="69"/>
        <item x="150"/>
        <item x="125"/>
        <item x="99"/>
        <item x="162"/>
        <item x="50"/>
        <item x="83"/>
        <item x="100"/>
        <item x="11"/>
        <item x="252"/>
        <item x="135"/>
        <item x="42"/>
        <item x="97"/>
        <item x="234"/>
        <item x="110"/>
        <item x="123"/>
        <item x="81"/>
        <item x="16"/>
        <item x="67"/>
        <item x="216"/>
        <item x="171"/>
        <item x="48"/>
        <item x="112"/>
        <item x="155"/>
        <item x="286"/>
        <item x="44"/>
        <item x="111"/>
        <item x="192"/>
        <item x="199"/>
        <item x="271"/>
        <item x="21"/>
        <item x="177"/>
        <item x="60"/>
        <item x="145"/>
        <item x="279"/>
        <item x="168"/>
        <item x="12"/>
        <item x="46"/>
        <item x="146"/>
        <item x="224"/>
        <item x="129"/>
        <item x="175"/>
        <item x="95"/>
        <item x="45"/>
        <item x="256"/>
        <item x="62"/>
        <item x="202"/>
        <item x="166"/>
        <item x="9"/>
        <item x="108"/>
        <item x="300"/>
        <item x="92"/>
        <item x="76"/>
        <item x="173"/>
        <item x="8"/>
        <item x="185"/>
        <item x="156"/>
        <item x="122"/>
        <item x="1"/>
        <item x="191"/>
        <item x="64"/>
        <item x="241"/>
        <item x="109"/>
        <item x="93"/>
        <item x="284"/>
        <item x="174"/>
        <item x="78"/>
        <item x="121"/>
        <item x="229"/>
        <item x="278"/>
        <item x="107"/>
        <item x="87"/>
        <item x="127"/>
        <item x="5"/>
        <item x="6"/>
        <item x="214"/>
        <item x="154"/>
        <item x="267"/>
        <item x="233"/>
        <item x="58"/>
        <item x="29"/>
        <item x="104"/>
        <item x="190"/>
        <item x="7"/>
        <item x="142"/>
        <item x="272"/>
        <item x="184"/>
        <item x="73"/>
        <item x="207"/>
        <item x="90"/>
        <item x="180"/>
        <item x="246"/>
        <item x="152"/>
        <item x="196"/>
        <item x="55"/>
        <item x="89"/>
        <item x="128"/>
        <item x="105"/>
        <item x="88"/>
        <item x="209"/>
        <item x="139"/>
        <item x="164"/>
        <item x="61"/>
        <item x="198"/>
        <item x="26"/>
        <item x="187"/>
        <item x="74"/>
        <item x="222"/>
        <item x="41"/>
        <item x="25"/>
        <item x="276"/>
        <item x="237"/>
        <item x="4"/>
        <item x="265"/>
        <item x="258"/>
        <item x="39"/>
        <item x="182"/>
        <item x="27"/>
        <item x="296"/>
        <item x="197"/>
        <item x="72"/>
        <item x="218"/>
        <item x="116"/>
        <item x="3"/>
        <item x="248"/>
        <item x="277"/>
        <item x="283"/>
        <item x="40"/>
        <item x="101"/>
        <item x="163"/>
        <item x="188"/>
        <item x="59"/>
        <item x="178"/>
        <item x="240"/>
        <item x="126"/>
        <item x="23"/>
        <item x="183"/>
        <item x="119"/>
        <item x="86"/>
        <item x="299"/>
        <item x="102"/>
        <item x="244"/>
        <item x="230"/>
        <item x="220"/>
        <item x="189"/>
        <item x="236"/>
        <item x="24"/>
        <item x="251"/>
        <item x="138"/>
        <item x="205"/>
        <item x="215"/>
        <item x="56"/>
        <item x="301"/>
        <item x="250"/>
        <item x="210"/>
        <item x="172"/>
        <item x="239"/>
        <item x="264"/>
        <item x="219"/>
        <item x="57"/>
        <item x="282"/>
        <item x="161"/>
        <item x="227"/>
        <item x="38"/>
        <item x="245"/>
        <item x="85"/>
        <item x="270"/>
        <item x="232"/>
        <item x="238"/>
        <item x="71"/>
        <item x="255"/>
        <item x="118"/>
        <item x="288"/>
        <item x="275"/>
        <item x="149"/>
        <item x="206"/>
        <item x="249"/>
        <item x="0"/>
        <item x="263"/>
        <item x="269"/>
        <item x="117"/>
        <item x="228"/>
        <item x="84"/>
        <item x="136"/>
        <item x="148"/>
        <item x="243"/>
        <item x="137"/>
        <item x="160"/>
        <item x="235"/>
        <item x="262"/>
        <item x="290"/>
        <item x="181"/>
        <item x="294"/>
        <item x="289"/>
        <item x="195"/>
        <item x="20"/>
        <item x="179"/>
        <item x="213"/>
        <item x="54"/>
        <item x="268"/>
        <item x="287"/>
        <item x="134"/>
        <item x="297"/>
        <item x="212"/>
        <item x="147"/>
        <item x="261"/>
        <item x="231"/>
        <item x="295"/>
        <item x="204"/>
        <item x="242"/>
        <item x="254"/>
        <item x="298"/>
        <item x="293"/>
        <item x="292"/>
      </items>
    </pivotField>
    <pivotField dataField="1" showAll="0" defaultSubtotal="0">
      <items count="67">
        <item x="46"/>
        <item x="49"/>
        <item x="51"/>
        <item x="39"/>
        <item x="40"/>
        <item x="43"/>
        <item x="54"/>
        <item x="45"/>
        <item x="44"/>
        <item x="38"/>
        <item x="37"/>
        <item x="26"/>
        <item x="48"/>
        <item x="56"/>
        <item x="28"/>
        <item x="53"/>
        <item x="42"/>
        <item x="50"/>
        <item x="58"/>
        <item x="41"/>
        <item x="52"/>
        <item x="55"/>
        <item x="64"/>
        <item x="24"/>
        <item x="66"/>
        <item x="62"/>
        <item x="35"/>
        <item x="12"/>
        <item x="61"/>
        <item x="63"/>
        <item x="47"/>
        <item x="59"/>
        <item x="65"/>
        <item x="32"/>
        <item x="23"/>
        <item x="60"/>
        <item x="4"/>
        <item x="29"/>
        <item x="20"/>
        <item x="7"/>
        <item x="25"/>
        <item x="57"/>
        <item x="16"/>
        <item x="34"/>
        <item x="19"/>
        <item x="33"/>
        <item x="3"/>
        <item x="36"/>
        <item x="18"/>
        <item x="30"/>
        <item x="31"/>
        <item x="8"/>
        <item x="27"/>
        <item x="13"/>
        <item x="9"/>
        <item x="11"/>
        <item x="6"/>
        <item x="0"/>
        <item x="5"/>
        <item x="17"/>
        <item x="22"/>
        <item x="15"/>
        <item x="21"/>
        <item x="14"/>
        <item x="10"/>
        <item x="2"/>
        <item x="1"/>
      </items>
    </pivotField>
    <pivotField dataField="1" showAll="0" defaultSubtotal="0">
      <items count="249">
        <item x="46"/>
        <item x="115"/>
        <item x="53"/>
        <item x="132"/>
        <item x="64"/>
        <item x="89"/>
        <item x="12"/>
        <item x="56"/>
        <item x="25"/>
        <item x="131"/>
        <item x="4"/>
        <item x="177"/>
        <item x="27"/>
        <item x="51"/>
        <item x="100"/>
        <item x="7"/>
        <item x="146"/>
        <item x="108"/>
        <item x="15"/>
        <item x="76"/>
        <item x="123"/>
        <item x="58"/>
        <item x="38"/>
        <item x="68"/>
        <item x="18"/>
        <item x="77"/>
        <item x="22"/>
        <item x="3"/>
        <item x="55"/>
        <item x="17"/>
        <item x="139"/>
        <item x="84"/>
        <item x="39"/>
        <item x="114"/>
        <item x="152"/>
        <item x="195"/>
        <item x="175"/>
        <item x="34"/>
        <item x="69"/>
        <item x="74"/>
        <item x="101"/>
        <item x="87"/>
        <item x="119"/>
        <item x="8"/>
        <item x="136"/>
        <item x="42"/>
        <item x="9"/>
        <item x="116"/>
        <item x="106"/>
        <item x="162"/>
        <item x="62"/>
        <item x="80"/>
        <item x="138"/>
        <item x="31"/>
        <item x="50"/>
        <item x="11"/>
        <item x="21"/>
        <item x="122"/>
        <item x="63"/>
        <item x="6"/>
        <item x="48"/>
        <item x="126"/>
        <item x="98"/>
        <item x="210"/>
        <item x="45"/>
        <item x="28"/>
        <item x="0"/>
        <item x="143"/>
        <item x="218"/>
        <item x="65"/>
        <item x="5"/>
        <item x="133"/>
        <item x="75"/>
        <item x="104"/>
        <item x="44"/>
        <item x="160"/>
        <item x="91"/>
        <item x="24"/>
        <item x="196"/>
        <item x="206"/>
        <item x="179"/>
        <item x="16"/>
        <item x="71"/>
        <item x="125"/>
        <item x="23"/>
        <item x="52"/>
        <item x="37"/>
        <item x="102"/>
        <item x="213"/>
        <item x="111"/>
        <item x="158"/>
        <item x="189"/>
        <item x="141"/>
        <item x="33"/>
        <item x="193"/>
        <item x="169"/>
        <item x="36"/>
        <item x="73"/>
        <item x="61"/>
        <item x="113"/>
        <item x="107"/>
        <item x="85"/>
        <item x="134"/>
        <item x="164"/>
        <item x="43"/>
        <item x="32"/>
        <item x="60"/>
        <item x="97"/>
        <item x="14"/>
        <item x="93"/>
        <item x="120"/>
        <item x="81"/>
        <item x="238"/>
        <item x="35"/>
        <item x="229"/>
        <item x="155"/>
        <item x="197"/>
        <item x="54"/>
        <item x="124"/>
        <item x="13"/>
        <item x="67"/>
        <item x="29"/>
        <item x="165"/>
        <item x="96"/>
        <item x="211"/>
        <item x="94"/>
        <item x="205"/>
        <item x="47"/>
        <item x="70"/>
        <item x="30"/>
        <item x="144"/>
        <item x="181"/>
        <item x="57"/>
        <item x="83"/>
        <item x="121"/>
        <item x="225"/>
        <item x="135"/>
        <item x="173"/>
        <item x="110"/>
        <item x="217"/>
        <item x="41"/>
        <item x="166"/>
        <item x="208"/>
        <item x="86"/>
        <item x="154"/>
        <item x="26"/>
        <item x="200"/>
        <item x="203"/>
        <item x="174"/>
        <item x="145"/>
        <item x="59"/>
        <item x="82"/>
        <item x="99"/>
        <item x="212"/>
        <item x="109"/>
        <item x="167"/>
        <item x="159"/>
        <item x="161"/>
        <item x="180"/>
        <item x="226"/>
        <item x="40"/>
        <item x="117"/>
        <item x="78"/>
        <item x="192"/>
        <item x="90"/>
        <item x="170"/>
        <item x="10"/>
        <item x="118"/>
        <item x="151"/>
        <item x="184"/>
        <item x="215"/>
        <item x="128"/>
        <item x="243"/>
        <item x="92"/>
        <item x="130"/>
        <item x="202"/>
        <item x="222"/>
        <item x="66"/>
        <item x="79"/>
        <item x="209"/>
        <item x="178"/>
        <item x="237"/>
        <item x="228"/>
        <item x="129"/>
        <item x="2"/>
        <item x="153"/>
        <item x="140"/>
        <item x="199"/>
        <item x="49"/>
        <item x="244"/>
        <item x="105"/>
        <item x="223"/>
        <item x="176"/>
        <item x="207"/>
        <item x="188"/>
        <item x="20"/>
        <item x="137"/>
        <item x="72"/>
        <item x="148"/>
        <item x="168"/>
        <item x="247"/>
        <item x="172"/>
        <item x="1"/>
        <item x="216"/>
        <item x="163"/>
        <item x="198"/>
        <item x="235"/>
        <item x="127"/>
        <item x="204"/>
        <item x="88"/>
        <item x="157"/>
        <item x="221"/>
        <item x="190"/>
        <item x="194"/>
        <item x="103"/>
        <item x="112"/>
        <item x="150"/>
        <item x="19"/>
        <item x="183"/>
        <item x="242"/>
        <item x="149"/>
        <item x="224"/>
        <item x="156"/>
        <item x="240"/>
        <item x="214"/>
        <item x="142"/>
        <item x="186"/>
        <item x="220"/>
        <item x="201"/>
        <item x="95"/>
        <item x="219"/>
        <item x="248"/>
        <item x="171"/>
        <item x="187"/>
        <item x="234"/>
        <item x="147"/>
        <item x="191"/>
        <item x="182"/>
        <item x="246"/>
        <item x="227"/>
        <item x="231"/>
        <item x="239"/>
        <item x="241"/>
        <item x="236"/>
        <item x="233"/>
        <item x="245"/>
        <item x="185"/>
        <item x="232"/>
        <item x="230"/>
      </items>
    </pivotField>
    <pivotField dataField="1" showAll="0" defaultSubtotal="0">
      <items count="4">
        <item x="0"/>
        <item x="2"/>
        <item x="3"/>
        <item x="1"/>
      </items>
    </pivotField>
  </pivotFields>
  <rowFields count="3">
    <field x="2"/>
    <field x="6"/>
    <field x="5"/>
  </rowFields>
  <rowItems count="1102">
    <i>
      <x/>
    </i>
    <i r="1">
      <x/>
      <x v="120"/>
    </i>
    <i r="1">
      <x v="1"/>
      <x v="95"/>
    </i>
    <i r="1">
      <x v="2"/>
      <x v="1"/>
    </i>
    <i r="1">
      <x v="3"/>
      <x v="138"/>
    </i>
    <i r="1">
      <x v="4"/>
      <x v="119"/>
    </i>
    <i r="1">
      <x v="5"/>
      <x v="135"/>
    </i>
    <i r="1">
      <x v="6"/>
      <x v="89"/>
    </i>
    <i r="1">
      <x v="7"/>
      <x v="114"/>
    </i>
    <i r="1">
      <x v="8"/>
      <x v="110"/>
    </i>
    <i r="1">
      <x v="9"/>
      <x v="79"/>
    </i>
    <i r="1">
      <x v="10"/>
      <x v="94"/>
    </i>
    <i r="1">
      <x v="11"/>
      <x v="80"/>
    </i>
    <i r="1">
      <x v="12"/>
      <x v="112"/>
    </i>
    <i r="1">
      <x v="13"/>
      <x v="96"/>
    </i>
    <i r="1">
      <x v="14"/>
      <x v="3"/>
    </i>
    <i r="1">
      <x v="15"/>
      <x v="103"/>
    </i>
    <i r="2">
      <x v="146"/>
    </i>
    <i r="1">
      <x v="17"/>
      <x v="84"/>
    </i>
    <i r="1">
      <x v="18"/>
      <x v="134"/>
    </i>
    <i r="1">
      <x v="19"/>
      <x v="78"/>
    </i>
    <i t="blank">
      <x/>
    </i>
    <i>
      <x v="1"/>
    </i>
    <i r="1">
      <x/>
      <x v="120"/>
    </i>
    <i r="1">
      <x v="1"/>
      <x v="95"/>
    </i>
    <i r="1">
      <x v="2"/>
      <x v="94"/>
    </i>
    <i r="1">
      <x v="3"/>
      <x v="110"/>
    </i>
    <i r="1">
      <x v="4"/>
      <x v="138"/>
    </i>
    <i r="1">
      <x v="5"/>
      <x v="135"/>
    </i>
    <i r="1">
      <x v="6"/>
      <x v="89"/>
    </i>
    <i r="1">
      <x v="7"/>
      <x v="114"/>
    </i>
    <i r="1">
      <x v="8"/>
      <x v="119"/>
    </i>
    <i r="1">
      <x v="9"/>
      <x v="103"/>
    </i>
    <i r="1">
      <x v="10"/>
      <x v="112"/>
    </i>
    <i r="1">
      <x v="11"/>
      <x v="79"/>
    </i>
    <i r="1">
      <x v="12"/>
      <x v="1"/>
    </i>
    <i r="1">
      <x v="13"/>
      <x v="96"/>
    </i>
    <i r="2">
      <x v="97"/>
    </i>
    <i r="1">
      <x v="15"/>
      <x v="71"/>
    </i>
    <i r="1">
      <x v="16"/>
      <x v="3"/>
    </i>
    <i r="1">
      <x v="17"/>
      <x v="93"/>
    </i>
    <i r="1">
      <x v="18"/>
      <x v="134"/>
    </i>
    <i r="1">
      <x v="19"/>
      <x v="102"/>
    </i>
    <i t="blank">
      <x v="1"/>
    </i>
    <i>
      <x v="2"/>
    </i>
    <i r="1">
      <x/>
      <x v="120"/>
    </i>
    <i r="1">
      <x v="1"/>
      <x v="27"/>
    </i>
    <i r="1">
      <x v="2"/>
      <x v="119"/>
    </i>
    <i r="1">
      <x v="3"/>
      <x v="138"/>
    </i>
    <i r="1">
      <x v="4"/>
      <x v="1"/>
    </i>
    <i r="1">
      <x v="5"/>
      <x v="95"/>
    </i>
    <i r="1">
      <x v="6"/>
      <x v="71"/>
    </i>
    <i r="1">
      <x v="7"/>
      <x v="79"/>
    </i>
    <i r="1">
      <x v="8"/>
      <x v="89"/>
    </i>
    <i r="1">
      <x v="9"/>
      <x v="13"/>
    </i>
    <i r="1">
      <x v="10"/>
      <x v="135"/>
    </i>
    <i r="1">
      <x v="11"/>
      <x v="81"/>
    </i>
    <i r="2">
      <x v="96"/>
    </i>
    <i r="1">
      <x v="13"/>
      <x v="15"/>
    </i>
    <i r="2">
      <x v="80"/>
    </i>
    <i r="1">
      <x v="15"/>
      <x v="12"/>
    </i>
    <i r="1">
      <x v="16"/>
      <x v="25"/>
    </i>
    <i r="2">
      <x v="114"/>
    </i>
    <i r="1">
      <x v="18"/>
      <x v="3"/>
    </i>
    <i r="2">
      <x v="103"/>
    </i>
    <i r="2">
      <x v="110"/>
    </i>
    <i r="2">
      <x v="134"/>
    </i>
    <i t="blank">
      <x v="2"/>
    </i>
    <i>
      <x v="3"/>
    </i>
    <i r="1">
      <x/>
      <x v="120"/>
    </i>
    <i r="1">
      <x v="1"/>
      <x v="95"/>
    </i>
    <i r="1">
      <x v="2"/>
      <x v="138"/>
    </i>
    <i r="1">
      <x v="3"/>
      <x v="119"/>
    </i>
    <i r="1">
      <x v="4"/>
      <x v="89"/>
    </i>
    <i r="1">
      <x v="5"/>
      <x v="112"/>
    </i>
    <i r="1">
      <x v="6"/>
      <x v="80"/>
    </i>
    <i r="2">
      <x v="135"/>
    </i>
    <i r="1">
      <x v="8"/>
      <x v="114"/>
    </i>
    <i r="1">
      <x v="9"/>
      <x v="96"/>
    </i>
    <i r="1">
      <x v="10"/>
      <x v="1"/>
    </i>
    <i r="2">
      <x v="79"/>
    </i>
    <i r="1">
      <x v="12"/>
      <x v="110"/>
    </i>
    <i r="1">
      <x v="13"/>
      <x v="94"/>
    </i>
    <i r="1">
      <x v="14"/>
      <x v="84"/>
    </i>
    <i r="1">
      <x v="15"/>
      <x v="136"/>
    </i>
    <i r="1">
      <x v="16"/>
      <x v="134"/>
    </i>
    <i r="1">
      <x v="17"/>
      <x v="71"/>
    </i>
    <i r="2">
      <x v="78"/>
    </i>
    <i r="1">
      <x v="19"/>
      <x v="69"/>
    </i>
    <i t="blank">
      <x v="3"/>
    </i>
    <i>
      <x v="4"/>
    </i>
    <i r="1">
      <x/>
      <x v="120"/>
    </i>
    <i r="1">
      <x v="1"/>
      <x v="119"/>
    </i>
    <i r="1">
      <x v="2"/>
      <x v="110"/>
    </i>
    <i r="1">
      <x v="3"/>
      <x v="138"/>
    </i>
    <i r="1">
      <x v="4"/>
      <x v="80"/>
    </i>
    <i r="1">
      <x v="5"/>
      <x v="79"/>
    </i>
    <i r="2">
      <x v="146"/>
    </i>
    <i r="1">
      <x v="7"/>
      <x v="95"/>
    </i>
    <i r="1">
      <x v="8"/>
      <x v="78"/>
    </i>
    <i r="2">
      <x v="84"/>
    </i>
    <i r="2">
      <x v="89"/>
    </i>
    <i r="1">
      <x v="11"/>
      <x v="114"/>
    </i>
    <i r="1">
      <x v="12"/>
      <x v="112"/>
    </i>
    <i r="1">
      <x v="13"/>
      <x v="1"/>
    </i>
    <i r="1">
      <x v="14"/>
      <x v="3"/>
    </i>
    <i r="1">
      <x v="15"/>
      <x v="135"/>
    </i>
    <i r="1">
      <x v="16"/>
      <x v="71"/>
    </i>
    <i r="2">
      <x v="77"/>
    </i>
    <i r="1">
      <x v="18"/>
      <x v="4"/>
    </i>
    <i r="2">
      <x v="109"/>
    </i>
    <i t="blank">
      <x v="4"/>
    </i>
    <i>
      <x v="5"/>
    </i>
    <i r="1">
      <x/>
      <x v="95"/>
    </i>
    <i r="1">
      <x v="1"/>
      <x v="120"/>
    </i>
    <i r="1">
      <x v="2"/>
      <x v="138"/>
    </i>
    <i r="1">
      <x v="3"/>
      <x v="135"/>
    </i>
    <i r="1">
      <x v="4"/>
      <x v="89"/>
    </i>
    <i r="2">
      <x v="119"/>
    </i>
    <i r="1">
      <x v="6"/>
      <x v="96"/>
    </i>
    <i r="1">
      <x v="7"/>
      <x v="114"/>
    </i>
    <i r="1">
      <x v="8"/>
      <x v="1"/>
    </i>
    <i r="1">
      <x v="9"/>
      <x v="94"/>
    </i>
    <i r="1">
      <x v="10"/>
      <x v="110"/>
    </i>
    <i r="1">
      <x v="11"/>
      <x v="146"/>
    </i>
    <i r="1">
      <x v="12"/>
      <x v="84"/>
    </i>
    <i r="1">
      <x v="13"/>
      <x v="112"/>
    </i>
    <i r="1">
      <x v="14"/>
      <x v="97"/>
    </i>
    <i r="1">
      <x v="15"/>
      <x v="3"/>
    </i>
    <i r="2">
      <x v="134"/>
    </i>
    <i r="1">
      <x v="17"/>
      <x v="71"/>
    </i>
    <i r="2">
      <x v="80"/>
    </i>
    <i r="1">
      <x v="19"/>
      <x v="79"/>
    </i>
    <i r="2">
      <x v="103"/>
    </i>
    <i t="blank">
      <x v="5"/>
    </i>
    <i>
      <x v="6"/>
    </i>
    <i r="1">
      <x/>
      <x v="29"/>
    </i>
    <i r="1">
      <x v="1"/>
      <x v="120"/>
    </i>
    <i r="1">
      <x v="2"/>
      <x v="95"/>
    </i>
    <i r="1">
      <x v="3"/>
      <x v="96"/>
    </i>
    <i r="1">
      <x v="4"/>
      <x v="146"/>
    </i>
    <i r="1">
      <x v="5"/>
      <x v="119"/>
    </i>
    <i r="2">
      <x v="138"/>
    </i>
    <i r="1">
      <x v="7"/>
      <x v="89"/>
    </i>
    <i r="1">
      <x v="8"/>
      <x v="1"/>
    </i>
    <i r="2">
      <x v="112"/>
    </i>
    <i r="1">
      <x v="10"/>
      <x v="79"/>
    </i>
    <i r="2">
      <x v="114"/>
    </i>
    <i r="1">
      <x v="12"/>
      <x v="135"/>
    </i>
    <i r="1">
      <x v="13"/>
      <x v="21"/>
    </i>
    <i r="2">
      <x v="110"/>
    </i>
    <i r="1">
      <x v="15"/>
      <x v="80"/>
    </i>
    <i r="1">
      <x v="16"/>
      <x v="94"/>
    </i>
    <i r="1">
      <x v="17"/>
      <x v="78"/>
    </i>
    <i r="1">
      <x v="18"/>
      <x v="84"/>
    </i>
    <i r="1">
      <x v="19"/>
      <x v="3"/>
    </i>
    <i r="2">
      <x v="13"/>
    </i>
    <i t="blank">
      <x v="6"/>
    </i>
    <i>
      <x v="7"/>
    </i>
    <i r="1">
      <x/>
      <x v="1"/>
    </i>
    <i r="1">
      <x v="1"/>
      <x v="95"/>
    </i>
    <i r="1">
      <x v="2"/>
      <x v="120"/>
    </i>
    <i r="1">
      <x v="3"/>
      <x v="79"/>
    </i>
    <i r="1">
      <x v="4"/>
      <x v="119"/>
    </i>
    <i r="1">
      <x v="5"/>
      <x v="29"/>
    </i>
    <i r="2">
      <x v="77"/>
    </i>
    <i r="1">
      <x v="7"/>
      <x v="110"/>
    </i>
    <i r="1">
      <x v="8"/>
      <x v="71"/>
    </i>
    <i r="2">
      <x v="81"/>
    </i>
    <i r="2">
      <x v="114"/>
    </i>
    <i r="2">
      <x v="146"/>
    </i>
    <i r="1">
      <x v="12"/>
      <x v="13"/>
    </i>
    <i r="1">
      <x v="13"/>
      <x v="3"/>
    </i>
    <i r="1">
      <x v="14"/>
      <x v="80"/>
    </i>
    <i r="2">
      <x v="84"/>
    </i>
    <i r="2">
      <x v="86"/>
    </i>
    <i r="2">
      <x v="138"/>
    </i>
    <i r="1">
      <x v="18"/>
      <x v="15"/>
    </i>
    <i r="2">
      <x v="89"/>
    </i>
    <i r="2">
      <x v="96"/>
    </i>
    <i t="blank">
      <x v="7"/>
    </i>
    <i>
      <x v="8"/>
    </i>
    <i r="1">
      <x/>
      <x v="1"/>
    </i>
    <i r="1">
      <x v="1"/>
      <x v="89"/>
    </i>
    <i r="1">
      <x v="2"/>
      <x v="95"/>
    </i>
    <i r="2">
      <x v="120"/>
    </i>
    <i r="1">
      <x v="4"/>
      <x v="119"/>
    </i>
    <i r="1">
      <x v="5"/>
      <x v="79"/>
    </i>
    <i r="1">
      <x v="6"/>
      <x v="86"/>
    </i>
    <i r="2">
      <x v="114"/>
    </i>
    <i r="1">
      <x v="8"/>
      <x v="3"/>
    </i>
    <i r="1">
      <x v="9"/>
      <x v="96"/>
    </i>
    <i r="1">
      <x v="10"/>
      <x v="80"/>
    </i>
    <i r="1">
      <x v="11"/>
      <x v="15"/>
    </i>
    <i r="2">
      <x v="42"/>
    </i>
    <i r="2">
      <x v="68"/>
    </i>
    <i r="2">
      <x v="84"/>
    </i>
    <i r="1">
      <x v="15"/>
      <x v="4"/>
    </i>
    <i r="2">
      <x v="138"/>
    </i>
    <i r="2">
      <x v="145"/>
    </i>
    <i r="2">
      <x v="146"/>
    </i>
    <i r="1">
      <x v="19"/>
      <x v="36"/>
    </i>
    <i r="2">
      <x v="38"/>
    </i>
    <i r="2">
      <x v="71"/>
    </i>
    <i r="2">
      <x v="78"/>
    </i>
    <i r="2">
      <x v="81"/>
    </i>
    <i r="2">
      <x v="115"/>
    </i>
    <i r="2">
      <x v="135"/>
    </i>
    <i r="2">
      <x v="136"/>
    </i>
    <i t="blank">
      <x v="8"/>
    </i>
    <i>
      <x v="9"/>
    </i>
    <i r="1">
      <x/>
      <x v="120"/>
    </i>
    <i r="1">
      <x v="1"/>
      <x v="95"/>
    </i>
    <i r="1">
      <x v="2"/>
      <x v="135"/>
    </i>
    <i r="1">
      <x v="3"/>
      <x v="138"/>
    </i>
    <i r="1">
      <x v="4"/>
      <x v="114"/>
    </i>
    <i r="1">
      <x v="5"/>
      <x v="134"/>
    </i>
    <i r="1">
      <x v="6"/>
      <x v="1"/>
    </i>
    <i r="2">
      <x v="94"/>
    </i>
    <i r="1">
      <x v="8"/>
      <x v="119"/>
    </i>
    <i r="1">
      <x v="9"/>
      <x v="84"/>
    </i>
    <i r="2">
      <x v="103"/>
    </i>
    <i r="1">
      <x v="11"/>
      <x v="89"/>
    </i>
    <i r="1">
      <x v="12"/>
      <x v="97"/>
    </i>
    <i r="1">
      <x v="13"/>
      <x v="78"/>
    </i>
    <i r="1">
      <x v="14"/>
      <x v="80"/>
    </i>
    <i r="1">
      <x v="15"/>
      <x v="110"/>
    </i>
    <i r="1">
      <x v="16"/>
      <x v="90"/>
    </i>
    <i r="2">
      <x v="93"/>
    </i>
    <i r="1">
      <x v="18"/>
      <x v="31"/>
    </i>
    <i r="2">
      <x v="122"/>
    </i>
    <i r="2">
      <x v="136"/>
    </i>
    <i t="blank">
      <x v="9"/>
    </i>
    <i>
      <x v="10"/>
    </i>
    <i r="1">
      <x/>
      <x v="120"/>
    </i>
    <i r="1">
      <x v="1"/>
      <x v="138"/>
    </i>
    <i r="1">
      <x v="2"/>
      <x v="135"/>
    </i>
    <i r="1">
      <x v="3"/>
      <x v="95"/>
    </i>
    <i r="1">
      <x v="4"/>
      <x v="3"/>
    </i>
    <i r="1">
      <x v="5"/>
      <x v="1"/>
    </i>
    <i r="1">
      <x v="6"/>
      <x v="134"/>
    </i>
    <i r="1">
      <x v="7"/>
      <x v="94"/>
    </i>
    <i r="2">
      <x v="119"/>
    </i>
    <i r="1">
      <x v="9"/>
      <x v="93"/>
    </i>
    <i r="1">
      <x v="10"/>
      <x v="110"/>
    </i>
    <i r="2">
      <x v="114"/>
    </i>
    <i r="1">
      <x v="12"/>
      <x v="112"/>
    </i>
    <i r="1">
      <x v="13"/>
      <x v="12"/>
    </i>
    <i r="2">
      <x v="27"/>
    </i>
    <i r="2">
      <x v="80"/>
    </i>
    <i r="2">
      <x v="103"/>
    </i>
    <i r="1">
      <x v="17"/>
      <x v="15"/>
    </i>
    <i r="2">
      <x v="89"/>
    </i>
    <i r="2">
      <x v="97"/>
    </i>
    <i r="2">
      <x v="122"/>
    </i>
    <i t="blank">
      <x v="10"/>
    </i>
    <i>
      <x v="11"/>
    </i>
    <i r="1">
      <x/>
      <x v="95"/>
    </i>
    <i r="1">
      <x v="1"/>
      <x v="120"/>
    </i>
    <i r="1">
      <x v="2"/>
      <x v="1"/>
    </i>
    <i r="1">
      <x v="3"/>
      <x v="119"/>
    </i>
    <i r="1">
      <x v="4"/>
      <x v="89"/>
    </i>
    <i r="1">
      <x v="5"/>
      <x v="146"/>
    </i>
    <i r="1">
      <x v="6"/>
      <x v="114"/>
    </i>
    <i r="2">
      <x v="138"/>
    </i>
    <i r="1">
      <x v="8"/>
      <x v="3"/>
    </i>
    <i r="2">
      <x v="27"/>
    </i>
    <i r="2">
      <x v="79"/>
    </i>
    <i r="1">
      <x v="11"/>
      <x v="77"/>
    </i>
    <i r="1">
      <x v="12"/>
      <x v="4"/>
    </i>
    <i r="2">
      <x v="15"/>
    </i>
    <i r="2">
      <x v="96"/>
    </i>
    <i r="2">
      <x v="110"/>
    </i>
    <i r="1">
      <x v="16"/>
      <x v="25"/>
    </i>
    <i r="1">
      <x v="17"/>
      <x v="13"/>
    </i>
    <i r="2">
      <x v="36"/>
    </i>
    <i r="2">
      <x v="78"/>
    </i>
    <i r="2">
      <x v="84"/>
    </i>
    <i r="2">
      <x v="90"/>
    </i>
    <i t="blank">
      <x v="11"/>
    </i>
    <i>
      <x v="12"/>
    </i>
    <i r="1">
      <x/>
      <x v="1"/>
    </i>
    <i r="2">
      <x v="120"/>
    </i>
    <i r="1">
      <x v="2"/>
      <x v="29"/>
    </i>
    <i r="1">
      <x v="3"/>
      <x v="114"/>
    </i>
    <i r="1">
      <x v="4"/>
      <x v="79"/>
    </i>
    <i r="1">
      <x v="5"/>
      <x v="78"/>
    </i>
    <i r="2">
      <x v="80"/>
    </i>
    <i r="2">
      <x v="86"/>
    </i>
    <i r="2">
      <x v="119"/>
    </i>
    <i r="1">
      <x v="9"/>
      <x v="110"/>
    </i>
    <i r="2">
      <x v="146"/>
    </i>
    <i r="1">
      <x v="11"/>
      <x v="3"/>
    </i>
    <i r="2">
      <x v="89"/>
    </i>
    <i r="2">
      <x v="96"/>
    </i>
    <i r="1">
      <x v="14"/>
      <x v="77"/>
    </i>
    <i r="2">
      <x v="134"/>
    </i>
    <i r="2">
      <x v="135"/>
    </i>
    <i r="1">
      <x v="17"/>
      <x v="71"/>
    </i>
    <i r="1">
      <x v="18"/>
      <x v="70"/>
    </i>
    <i r="2">
      <x v="118"/>
    </i>
    <i r="2">
      <x v="138"/>
    </i>
    <i t="blank">
      <x v="12"/>
    </i>
    <i>
      <x v="13"/>
    </i>
    <i r="1">
      <x/>
      <x v="1"/>
    </i>
    <i r="1">
      <x v="1"/>
      <x v="4"/>
    </i>
    <i r="1">
      <x v="2"/>
      <x v="3"/>
    </i>
    <i r="2">
      <x v="80"/>
    </i>
    <i r="2">
      <x v="89"/>
    </i>
    <i r="1">
      <x v="5"/>
      <x v="6"/>
    </i>
    <i r="2">
      <x v="71"/>
    </i>
    <i r="2">
      <x v="79"/>
    </i>
    <i r="2">
      <x v="146"/>
    </i>
    <i r="1">
      <x v="9"/>
      <x/>
    </i>
    <i r="2">
      <x v="8"/>
    </i>
    <i r="2">
      <x v="13"/>
    </i>
    <i r="2">
      <x v="23"/>
    </i>
    <i r="2">
      <x v="86"/>
    </i>
    <i r="2">
      <x v="133"/>
    </i>
    <i r="1">
      <x v="15"/>
      <x v="7"/>
    </i>
    <i r="2">
      <x v="9"/>
    </i>
    <i r="2">
      <x v="21"/>
    </i>
    <i r="2">
      <x v="39"/>
    </i>
    <i r="2">
      <x v="48"/>
    </i>
    <i r="2">
      <x v="77"/>
    </i>
    <i r="2">
      <x v="78"/>
    </i>
    <i r="2">
      <x v="85"/>
    </i>
    <i r="2">
      <x v="112"/>
    </i>
    <i r="2">
      <x v="120"/>
    </i>
    <i r="2">
      <x v="138"/>
    </i>
    <i r="2">
      <x v="152"/>
    </i>
    <i t="blank">
      <x v="13"/>
    </i>
    <i>
      <x v="14"/>
    </i>
    <i r="1">
      <x/>
      <x v="1"/>
    </i>
    <i r="1">
      <x v="1"/>
      <x v="66"/>
    </i>
    <i r="2">
      <x v="89"/>
    </i>
    <i r="2">
      <x v="120"/>
    </i>
    <i r="2">
      <x v="135"/>
    </i>
    <i r="1">
      <x v="5"/>
      <x v="95"/>
    </i>
    <i r="2">
      <x v="103"/>
    </i>
    <i r="2">
      <x v="114"/>
    </i>
    <i r="1">
      <x v="8"/>
      <x v="11"/>
    </i>
    <i r="2">
      <x v="12"/>
    </i>
    <i r="2">
      <x v="77"/>
    </i>
    <i r="2">
      <x v="78"/>
    </i>
    <i r="2">
      <x v="80"/>
    </i>
    <i r="2">
      <x v="84"/>
    </i>
    <i r="2">
      <x v="122"/>
    </i>
    <i r="1">
      <x v="15"/>
      <x/>
    </i>
    <i r="2">
      <x v="5"/>
    </i>
    <i r="2">
      <x v="15"/>
    </i>
    <i r="2">
      <x v="79"/>
    </i>
    <i r="2">
      <x v="93"/>
    </i>
    <i r="2">
      <x v="102"/>
    </i>
    <i r="2">
      <x v="110"/>
    </i>
    <i r="2">
      <x v="112"/>
    </i>
    <i r="2">
      <x v="136"/>
    </i>
    <i t="blank">
      <x v="14"/>
    </i>
    <i>
      <x v="15"/>
    </i>
    <i r="1">
      <x/>
      <x v="95"/>
    </i>
    <i r="1">
      <x v="1"/>
      <x v="1"/>
    </i>
    <i r="1">
      <x v="2"/>
      <x v="120"/>
    </i>
    <i r="1">
      <x v="3"/>
      <x v="138"/>
    </i>
    <i r="1">
      <x v="4"/>
      <x v="42"/>
    </i>
    <i r="2">
      <x v="84"/>
    </i>
    <i r="2">
      <x v="114"/>
    </i>
    <i r="2">
      <x v="134"/>
    </i>
    <i r="1">
      <x v="8"/>
      <x v="79"/>
    </i>
    <i r="2">
      <x v="80"/>
    </i>
    <i r="2">
      <x v="103"/>
    </i>
    <i r="2">
      <x v="135"/>
    </i>
    <i r="1">
      <x v="12"/>
      <x v="27"/>
    </i>
    <i r="2">
      <x v="78"/>
    </i>
    <i r="2">
      <x v="89"/>
    </i>
    <i r="2">
      <x v="119"/>
    </i>
    <i r="1">
      <x v="16"/>
      <x v="3"/>
    </i>
    <i r="2">
      <x v="93"/>
    </i>
    <i r="2">
      <x v="97"/>
    </i>
    <i r="2">
      <x v="115"/>
    </i>
    <i t="blank">
      <x v="15"/>
    </i>
    <i>
      <x v="16"/>
    </i>
    <i r="1">
      <x/>
      <x v="120"/>
    </i>
    <i r="1">
      <x v="1"/>
      <x v="95"/>
    </i>
    <i r="1">
      <x v="2"/>
      <x v="89"/>
    </i>
    <i r="2">
      <x v="135"/>
    </i>
    <i r="1">
      <x v="4"/>
      <x v="1"/>
    </i>
    <i r="1">
      <x v="5"/>
      <x v="80"/>
    </i>
    <i r="2">
      <x v="96"/>
    </i>
    <i r="2">
      <x v="119"/>
    </i>
    <i r="1">
      <x v="8"/>
      <x v="110"/>
    </i>
    <i r="2">
      <x v="138"/>
    </i>
    <i r="1">
      <x v="10"/>
      <x v="114"/>
    </i>
    <i r="1">
      <x v="11"/>
      <x v="81"/>
    </i>
    <i r="2">
      <x v="84"/>
    </i>
    <i r="2">
      <x v="99"/>
    </i>
    <i r="1">
      <x v="14"/>
      <x v="5"/>
    </i>
    <i r="2">
      <x v="78"/>
    </i>
    <i r="2">
      <x v="93"/>
    </i>
    <i r="1">
      <x v="17"/>
      <x v="3"/>
    </i>
    <i r="2">
      <x v="112"/>
    </i>
    <i r="1">
      <x v="19"/>
      <x v="4"/>
    </i>
    <i r="2">
      <x v="63"/>
    </i>
    <i r="2">
      <x v="79"/>
    </i>
    <i r="2">
      <x v="88"/>
    </i>
    <i r="2">
      <x v="94"/>
    </i>
    <i r="2">
      <x v="97"/>
    </i>
    <i t="blank">
      <x v="16"/>
    </i>
    <i>
      <x v="17"/>
    </i>
    <i r="1">
      <x/>
      <x v="95"/>
    </i>
    <i r="1">
      <x v="1"/>
      <x v="120"/>
    </i>
    <i r="2">
      <x v="138"/>
    </i>
    <i r="2">
      <x v="146"/>
    </i>
    <i r="1">
      <x v="4"/>
      <x v="15"/>
    </i>
    <i r="1">
      <x v="5"/>
      <x v="11"/>
    </i>
    <i r="2">
      <x v="13"/>
    </i>
    <i r="2">
      <x v="63"/>
    </i>
    <i r="2">
      <x v="77"/>
    </i>
    <i r="2">
      <x v="80"/>
    </i>
    <i r="2">
      <x v="96"/>
    </i>
    <i r="2">
      <x v="105"/>
    </i>
    <i r="2">
      <x v="119"/>
    </i>
    <i r="2">
      <x v="128"/>
    </i>
    <i r="2">
      <x v="141"/>
    </i>
    <i r="2">
      <x v="144"/>
    </i>
    <i r="2">
      <x v="152"/>
    </i>
    <i r="1">
      <x v="17"/>
      <x v="1"/>
    </i>
    <i r="2">
      <x v="3"/>
    </i>
    <i r="2">
      <x v="6"/>
    </i>
    <i r="2">
      <x v="12"/>
    </i>
    <i r="2">
      <x v="21"/>
    </i>
    <i r="2">
      <x v="24"/>
    </i>
    <i r="2">
      <x v="27"/>
    </i>
    <i r="2">
      <x v="28"/>
    </i>
    <i r="2">
      <x v="32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51"/>
    </i>
    <i r="2">
      <x v="56"/>
    </i>
    <i r="2">
      <x v="57"/>
    </i>
    <i r="2">
      <x v="59"/>
    </i>
    <i r="2">
      <x v="61"/>
    </i>
    <i r="2">
      <x v="62"/>
    </i>
    <i r="2">
      <x v="75"/>
    </i>
    <i r="2">
      <x v="78"/>
    </i>
    <i r="2">
      <x v="79"/>
    </i>
    <i r="2">
      <x v="82"/>
    </i>
    <i r="2">
      <x v="85"/>
    </i>
    <i r="2">
      <x v="86"/>
    </i>
    <i r="2">
      <x v="88"/>
    </i>
    <i r="2">
      <x v="89"/>
    </i>
    <i r="2">
      <x v="90"/>
    </i>
    <i r="2">
      <x v="92"/>
    </i>
    <i r="2">
      <x v="94"/>
    </i>
    <i r="2">
      <x v="103"/>
    </i>
    <i r="2">
      <x v="104"/>
    </i>
    <i r="2">
      <x v="115"/>
    </i>
    <i r="2">
      <x v="116"/>
    </i>
    <i r="2">
      <x v="118"/>
    </i>
    <i r="2">
      <x v="133"/>
    </i>
    <i r="2">
      <x v="143"/>
    </i>
    <i r="2">
      <x v="147"/>
    </i>
    <i r="2">
      <x v="148"/>
    </i>
    <i r="2">
      <x v="149"/>
    </i>
    <i r="2">
      <x v="150"/>
    </i>
    <i t="blank">
      <x v="17"/>
    </i>
    <i>
      <x v="18"/>
    </i>
    <i r="1">
      <x/>
      <x v="1"/>
    </i>
    <i r="2">
      <x v="52"/>
    </i>
    <i r="2">
      <x v="120"/>
    </i>
    <i r="1">
      <x v="3"/>
      <x v="119"/>
    </i>
    <i r="1">
      <x v="4"/>
      <x v="135"/>
    </i>
    <i r="1">
      <x v="5"/>
      <x v="3"/>
    </i>
    <i r="2">
      <x v="92"/>
    </i>
    <i r="2">
      <x v="112"/>
    </i>
    <i r="2">
      <x v="114"/>
    </i>
    <i r="2">
      <x v="146"/>
    </i>
    <i r="1">
      <x v="10"/>
      <x v="5"/>
    </i>
    <i r="2">
      <x v="6"/>
    </i>
    <i r="2">
      <x v="13"/>
    </i>
    <i r="2">
      <x v="47"/>
    </i>
    <i r="2">
      <x v="71"/>
    </i>
    <i r="2">
      <x v="79"/>
    </i>
    <i r="2">
      <x v="86"/>
    </i>
    <i r="2">
      <x v="134"/>
    </i>
    <i r="2">
      <x v="138"/>
    </i>
    <i r="2">
      <x v="140"/>
    </i>
    <i t="blank">
      <x v="18"/>
    </i>
    <i>
      <x v="19"/>
    </i>
    <i r="1">
      <x/>
      <x v="53"/>
    </i>
    <i r="1">
      <x v="1"/>
      <x v="95"/>
    </i>
    <i r="1">
      <x v="2"/>
      <x v="44"/>
    </i>
    <i r="2">
      <x v="120"/>
    </i>
    <i r="2">
      <x v="135"/>
    </i>
    <i r="1">
      <x v="5"/>
      <x v="1"/>
    </i>
    <i r="2">
      <x v="28"/>
    </i>
    <i r="2">
      <x v="84"/>
    </i>
    <i r="2">
      <x v="90"/>
    </i>
    <i r="1">
      <x v="9"/>
      <x v="15"/>
    </i>
    <i r="2">
      <x v="41"/>
    </i>
    <i r="2">
      <x v="80"/>
    </i>
    <i r="2">
      <x v="119"/>
    </i>
    <i r="1">
      <x v="13"/>
      <x v="5"/>
    </i>
    <i r="2">
      <x v="13"/>
    </i>
    <i r="2">
      <x v="64"/>
    </i>
    <i r="2">
      <x v="69"/>
    </i>
    <i r="2">
      <x v="71"/>
    </i>
    <i r="2">
      <x v="94"/>
    </i>
    <i r="2">
      <x v="112"/>
    </i>
    <i r="2">
      <x v="134"/>
    </i>
    <i r="2">
      <x v="138"/>
    </i>
    <i r="2">
      <x v="139"/>
    </i>
    <i r="2">
      <x v="146"/>
    </i>
    <i t="blank">
      <x v="19"/>
    </i>
    <i>
      <x v="20"/>
    </i>
    <i r="1">
      <x/>
      <x v="80"/>
    </i>
    <i r="2">
      <x v="120"/>
    </i>
    <i r="1">
      <x v="2"/>
      <x v="89"/>
    </i>
    <i r="1">
      <x v="3"/>
      <x v="1"/>
    </i>
    <i r="1">
      <x v="4"/>
      <x v="146"/>
    </i>
    <i r="1">
      <x v="5"/>
      <x v="119"/>
    </i>
    <i r="1">
      <x v="6"/>
      <x v="95"/>
    </i>
    <i r="2">
      <x v="138"/>
    </i>
    <i r="1">
      <x v="8"/>
      <x v="114"/>
    </i>
    <i r="1">
      <x v="9"/>
      <x v="41"/>
    </i>
    <i r="1">
      <x v="10"/>
      <x v="69"/>
    </i>
    <i r="1">
      <x v="11"/>
      <x v="118"/>
    </i>
    <i r="1">
      <x v="12"/>
      <x v="78"/>
    </i>
    <i r="2">
      <x v="110"/>
    </i>
    <i r="2">
      <x v="112"/>
    </i>
    <i r="1">
      <x v="15"/>
      <x v="63"/>
    </i>
    <i r="2">
      <x v="84"/>
    </i>
    <i r="2">
      <x v="135"/>
    </i>
    <i r="1">
      <x v="18"/>
      <x v="3"/>
    </i>
    <i r="2">
      <x v="81"/>
    </i>
    <i r="2">
      <x v="94"/>
    </i>
    <i r="2">
      <x v="126"/>
    </i>
    <i t="blank">
      <x v="20"/>
    </i>
    <i>
      <x v="21"/>
    </i>
    <i r="1">
      <x/>
      <x v="1"/>
    </i>
    <i r="1">
      <x v="1"/>
      <x v="79"/>
    </i>
    <i r="2">
      <x v="106"/>
    </i>
    <i r="1">
      <x v="3"/>
      <x v="80"/>
    </i>
    <i r="2">
      <x v="89"/>
    </i>
    <i r="2">
      <x v="114"/>
    </i>
    <i r="2">
      <x v="119"/>
    </i>
    <i r="1">
      <x v="7"/>
      <x v="29"/>
    </i>
    <i r="2">
      <x v="86"/>
    </i>
    <i r="2">
      <x v="107"/>
    </i>
    <i r="1">
      <x v="10"/>
      <x v="5"/>
    </i>
    <i r="2">
      <x v="20"/>
    </i>
    <i r="2">
      <x v="22"/>
    </i>
    <i r="2">
      <x v="62"/>
    </i>
    <i r="2">
      <x v="78"/>
    </i>
    <i r="2">
      <x v="111"/>
    </i>
    <i r="2">
      <x v="120"/>
    </i>
    <i r="2">
      <x v="146"/>
    </i>
    <i r="1">
      <x v="18"/>
      <x/>
    </i>
    <i r="2">
      <x v="3"/>
    </i>
    <i r="2">
      <x v="4"/>
    </i>
    <i r="2">
      <x v="11"/>
    </i>
    <i r="2">
      <x v="13"/>
    </i>
    <i r="2">
      <x v="15"/>
    </i>
    <i r="2">
      <x v="19"/>
    </i>
    <i r="2">
      <x v="30"/>
    </i>
    <i r="2">
      <x v="34"/>
    </i>
    <i r="2">
      <x v="41"/>
    </i>
    <i r="2">
      <x v="46"/>
    </i>
    <i r="2">
      <x v="50"/>
    </i>
    <i r="2">
      <x v="53"/>
    </i>
    <i r="2">
      <x v="58"/>
    </i>
    <i r="2">
      <x v="59"/>
    </i>
    <i r="2">
      <x v="63"/>
    </i>
    <i r="2">
      <x v="69"/>
    </i>
    <i r="2">
      <x v="77"/>
    </i>
    <i r="2">
      <x v="81"/>
    </i>
    <i r="2">
      <x v="82"/>
    </i>
    <i r="2">
      <x v="84"/>
    </i>
    <i r="2">
      <x v="96"/>
    </i>
    <i r="2">
      <x v="99"/>
    </i>
    <i r="2">
      <x v="108"/>
    </i>
    <i r="2">
      <x v="110"/>
    </i>
    <i r="2">
      <x v="123"/>
    </i>
    <i r="2">
      <x v="124"/>
    </i>
    <i r="2">
      <x v="125"/>
    </i>
    <i r="2">
      <x v="128"/>
    </i>
    <i r="2">
      <x v="137"/>
    </i>
    <i r="2">
      <x v="141"/>
    </i>
    <i r="2">
      <x v="142"/>
    </i>
    <i r="2">
      <x v="143"/>
    </i>
    <i t="blank">
      <x v="21"/>
    </i>
    <i>
      <x v="22"/>
    </i>
    <i r="1">
      <x/>
      <x v="1"/>
    </i>
    <i r="2">
      <x v="6"/>
    </i>
    <i r="1">
      <x v="2"/>
      <x v="29"/>
    </i>
    <i r="2">
      <x v="78"/>
    </i>
    <i r="2">
      <x v="80"/>
    </i>
    <i r="2">
      <x v="119"/>
    </i>
    <i r="1">
      <x v="6"/>
      <x v="15"/>
    </i>
    <i r="2">
      <x v="87"/>
    </i>
    <i r="1">
      <x v="8"/>
      <x v="13"/>
    </i>
    <i r="2">
      <x v="25"/>
    </i>
    <i r="2">
      <x v="120"/>
    </i>
    <i r="1">
      <x v="11"/>
      <x v="4"/>
    </i>
    <i r="2">
      <x v="5"/>
    </i>
    <i r="2">
      <x v="18"/>
    </i>
    <i r="2">
      <x v="20"/>
    </i>
    <i r="2">
      <x v="23"/>
    </i>
    <i r="2">
      <x v="26"/>
    </i>
    <i r="2">
      <x v="31"/>
    </i>
    <i r="2">
      <x v="33"/>
    </i>
    <i r="2">
      <x v="45"/>
    </i>
    <i r="2">
      <x v="46"/>
    </i>
    <i r="2">
      <x v="54"/>
    </i>
    <i r="2">
      <x v="66"/>
    </i>
    <i r="2">
      <x v="72"/>
    </i>
    <i r="2">
      <x v="73"/>
    </i>
    <i r="2">
      <x v="79"/>
    </i>
    <i r="2">
      <x v="86"/>
    </i>
    <i r="2">
      <x v="89"/>
    </i>
    <i r="2">
      <x v="97"/>
    </i>
    <i r="2">
      <x v="106"/>
    </i>
    <i r="2">
      <x v="109"/>
    </i>
    <i r="2">
      <x v="110"/>
    </i>
    <i r="2">
      <x v="114"/>
    </i>
    <i r="2">
      <x v="129"/>
    </i>
    <i r="2">
      <x v="134"/>
    </i>
    <i r="2">
      <x v="136"/>
    </i>
    <i r="2">
      <x v="141"/>
    </i>
    <i r="2">
      <x v="144"/>
    </i>
    <i r="2">
      <x v="150"/>
    </i>
    <i t="blank">
      <x v="22"/>
    </i>
    <i>
      <x v="23"/>
    </i>
    <i r="1">
      <x/>
      <x v="68"/>
    </i>
    <i r="1">
      <x v="1"/>
      <x v="119"/>
    </i>
    <i r="1">
      <x v="2"/>
      <x v="90"/>
    </i>
    <i r="2">
      <x v="138"/>
    </i>
    <i r="1">
      <x v="4"/>
      <x v="1"/>
    </i>
    <i r="2">
      <x v="4"/>
    </i>
    <i r="2">
      <x v="79"/>
    </i>
    <i r="1">
      <x v="7"/>
      <x v="5"/>
    </i>
    <i r="2">
      <x v="15"/>
    </i>
    <i r="2">
      <x v="84"/>
    </i>
    <i r="2">
      <x v="89"/>
    </i>
    <i r="1">
      <x v="11"/>
      <x v="3"/>
    </i>
    <i r="2">
      <x v="9"/>
    </i>
    <i r="2">
      <x v="38"/>
    </i>
    <i r="2">
      <x v="81"/>
    </i>
    <i r="2">
      <x v="118"/>
    </i>
    <i r="2">
      <x v="120"/>
    </i>
    <i r="2">
      <x v="142"/>
    </i>
    <i r="2">
      <x v="146"/>
    </i>
    <i r="1">
      <x v="19"/>
      <x v="10"/>
    </i>
    <i r="2">
      <x v="25"/>
    </i>
    <i r="2">
      <x v="27"/>
    </i>
    <i r="2">
      <x v="35"/>
    </i>
    <i r="2">
      <x v="64"/>
    </i>
    <i r="2">
      <x v="71"/>
    </i>
    <i r="2">
      <x v="78"/>
    </i>
    <i r="2">
      <x v="80"/>
    </i>
    <i r="2">
      <x v="85"/>
    </i>
    <i r="2">
      <x v="93"/>
    </i>
    <i r="2">
      <x v="99"/>
    </i>
    <i r="2">
      <x v="103"/>
    </i>
    <i r="2">
      <x v="144"/>
    </i>
    <i t="blank">
      <x v="23"/>
    </i>
    <i>
      <x v="24"/>
    </i>
    <i r="1">
      <x/>
      <x v="1"/>
    </i>
    <i r="1">
      <x v="1"/>
      <x v="107"/>
    </i>
    <i r="1">
      <x v="2"/>
      <x v="110"/>
    </i>
    <i r="1">
      <x v="3"/>
      <x v="90"/>
    </i>
    <i r="2">
      <x v="146"/>
    </i>
    <i r="1">
      <x v="5"/>
      <x v="78"/>
    </i>
    <i r="2">
      <x v="89"/>
    </i>
    <i r="1">
      <x v="7"/>
      <x v="95"/>
    </i>
    <i r="1">
      <x v="8"/>
      <x v="3"/>
    </i>
    <i r="2">
      <x v="8"/>
    </i>
    <i r="2">
      <x v="13"/>
    </i>
    <i r="2">
      <x v="80"/>
    </i>
    <i r="2">
      <x v="119"/>
    </i>
    <i r="2">
      <x v="135"/>
    </i>
    <i r="2">
      <x v="138"/>
    </i>
    <i r="1">
      <x v="15"/>
      <x v="6"/>
    </i>
    <i r="2">
      <x v="14"/>
    </i>
    <i r="2">
      <x v="21"/>
    </i>
    <i r="2">
      <x v="25"/>
    </i>
    <i r="2">
      <x v="47"/>
    </i>
    <i r="2">
      <x v="52"/>
    </i>
    <i r="2">
      <x v="59"/>
    </i>
    <i r="2">
      <x v="86"/>
    </i>
    <i r="2">
      <x v="91"/>
    </i>
    <i r="2">
      <x v="94"/>
    </i>
    <i r="2">
      <x v="96"/>
    </i>
    <i r="2">
      <x v="111"/>
    </i>
    <i r="2">
      <x v="118"/>
    </i>
    <i r="2">
      <x v="120"/>
    </i>
    <i r="2">
      <x v="124"/>
    </i>
    <i r="2">
      <x v="131"/>
    </i>
    <i t="blank">
      <x v="24"/>
    </i>
    <i>
      <x v="25"/>
    </i>
    <i r="1">
      <x/>
      <x v="120"/>
    </i>
    <i r="1">
      <x v="1"/>
      <x v="138"/>
    </i>
    <i r="1">
      <x v="2"/>
      <x v="71"/>
    </i>
    <i r="2">
      <x v="119"/>
    </i>
    <i r="1">
      <x v="4"/>
      <x v="95"/>
    </i>
    <i r="1">
      <x v="5"/>
      <x v="114"/>
    </i>
    <i r="2">
      <x v="135"/>
    </i>
    <i r="1">
      <x v="7"/>
      <x v="1"/>
    </i>
    <i r="2">
      <x v="3"/>
    </i>
    <i r="2">
      <x v="42"/>
    </i>
    <i r="2">
      <x v="134"/>
    </i>
    <i r="1">
      <x v="11"/>
      <x v="13"/>
    </i>
    <i r="2">
      <x v="80"/>
    </i>
    <i r="2">
      <x v="112"/>
    </i>
    <i r="2">
      <x v="141"/>
    </i>
    <i r="1">
      <x v="15"/>
      <x v="15"/>
    </i>
    <i r="2">
      <x v="72"/>
    </i>
    <i r="2">
      <x v="82"/>
    </i>
    <i r="2">
      <x v="89"/>
    </i>
    <i r="2">
      <x v="94"/>
    </i>
    <i r="2">
      <x v="103"/>
    </i>
    <i r="2">
      <x v="128"/>
    </i>
    <i t="blank">
      <x v="25"/>
    </i>
    <i>
      <x v="26"/>
    </i>
    <i r="1">
      <x/>
      <x v="95"/>
    </i>
    <i r="1">
      <x v="1"/>
      <x v="120"/>
    </i>
    <i r="1">
      <x v="2"/>
      <x v="135"/>
    </i>
    <i r="1">
      <x v="3"/>
      <x v="114"/>
    </i>
    <i r="1">
      <x v="4"/>
      <x v="94"/>
    </i>
    <i r="1">
      <x v="5"/>
      <x v="110"/>
    </i>
    <i r="2">
      <x v="112"/>
    </i>
    <i r="1">
      <x v="7"/>
      <x v="119"/>
    </i>
    <i r="2">
      <x v="138"/>
    </i>
    <i r="1">
      <x v="9"/>
      <x v="84"/>
    </i>
    <i r="1">
      <x v="10"/>
      <x v="122"/>
    </i>
    <i r="2">
      <x v="134"/>
    </i>
    <i r="1">
      <x v="12"/>
      <x v="89"/>
    </i>
    <i r="2">
      <x v="103"/>
    </i>
    <i r="1">
      <x v="14"/>
      <x v="96"/>
    </i>
    <i r="1">
      <x v="15"/>
      <x v="1"/>
    </i>
    <i r="2">
      <x v="71"/>
    </i>
    <i r="1">
      <x v="17"/>
      <x v="13"/>
    </i>
    <i r="2">
      <x v="79"/>
    </i>
    <i r="2">
      <x v="81"/>
    </i>
    <i t="blank">
      <x v="26"/>
    </i>
    <i>
      <x v="27"/>
    </i>
    <i r="1">
      <x/>
      <x v="27"/>
    </i>
    <i r="1">
      <x v="1"/>
      <x v="120"/>
    </i>
    <i r="1">
      <x v="2"/>
      <x v="41"/>
    </i>
    <i r="1">
      <x v="3"/>
      <x v="95"/>
    </i>
    <i r="2">
      <x v="119"/>
    </i>
    <i r="2">
      <x v="138"/>
    </i>
    <i r="1">
      <x v="6"/>
      <x v="1"/>
    </i>
    <i r="1">
      <x v="7"/>
      <x v="80"/>
    </i>
    <i r="2">
      <x v="135"/>
    </i>
    <i r="1">
      <x v="9"/>
      <x v="89"/>
    </i>
    <i r="1">
      <x v="10"/>
      <x v="71"/>
    </i>
    <i r="1">
      <x v="11"/>
      <x v="3"/>
    </i>
    <i r="2">
      <x v="13"/>
    </i>
    <i r="2">
      <x v="79"/>
    </i>
    <i r="2">
      <x v="110"/>
    </i>
    <i r="2">
      <x v="112"/>
    </i>
    <i r="2">
      <x v="134"/>
    </i>
    <i r="1">
      <x v="17"/>
      <x v="94"/>
    </i>
    <i r="1">
      <x v="18"/>
      <x v="12"/>
    </i>
    <i r="2">
      <x v="15"/>
    </i>
    <i r="2">
      <x v="77"/>
    </i>
    <i r="2">
      <x v="103"/>
    </i>
    <i r="2">
      <x v="146"/>
    </i>
    <i t="blank">
      <x v="27"/>
    </i>
    <i>
      <x v="28"/>
    </i>
    <i r="1">
      <x/>
      <x v="120"/>
    </i>
    <i r="1">
      <x v="1"/>
      <x v="138"/>
    </i>
    <i r="1">
      <x v="2"/>
      <x v="95"/>
    </i>
    <i r="2">
      <x v="119"/>
    </i>
    <i r="2">
      <x v="135"/>
    </i>
    <i r="1">
      <x v="5"/>
      <x v="89"/>
    </i>
    <i r="1">
      <x v="6"/>
      <x v="84"/>
    </i>
    <i r="2">
      <x v="90"/>
    </i>
    <i r="1">
      <x v="8"/>
      <x v="1"/>
    </i>
    <i r="2">
      <x v="52"/>
    </i>
    <i r="2">
      <x v="53"/>
    </i>
    <i r="2">
      <x v="79"/>
    </i>
    <i r="2">
      <x v="93"/>
    </i>
    <i r="2">
      <x v="94"/>
    </i>
    <i r="2">
      <x v="110"/>
    </i>
    <i r="2">
      <x v="114"/>
    </i>
    <i r="2">
      <x v="151"/>
    </i>
    <i r="1">
      <x v="17"/>
      <x v="78"/>
    </i>
    <i r="2">
      <x v="97"/>
    </i>
    <i r="2">
      <x v="102"/>
    </i>
    <i r="2">
      <x v="118"/>
    </i>
    <i t="blank">
      <x v="28"/>
    </i>
    <i>
      <x v="29"/>
    </i>
    <i r="1">
      <x/>
      <x v="31"/>
    </i>
    <i r="1">
      <x v="1"/>
      <x v="29"/>
    </i>
    <i r="1">
      <x v="2"/>
      <x v="79"/>
    </i>
    <i r="1">
      <x v="3"/>
      <x v="1"/>
    </i>
    <i r="1">
      <x v="4"/>
      <x v="96"/>
    </i>
    <i r="1">
      <x v="5"/>
      <x v="78"/>
    </i>
    <i r="2">
      <x v="86"/>
    </i>
    <i r="1">
      <x v="7"/>
      <x v="114"/>
    </i>
    <i r="1">
      <x v="8"/>
      <x v="30"/>
    </i>
    <i r="2">
      <x v="89"/>
    </i>
    <i r="2">
      <x v="119"/>
    </i>
    <i r="1">
      <x v="11"/>
      <x v="15"/>
    </i>
    <i r="2">
      <x v="109"/>
    </i>
    <i r="2">
      <x v="110"/>
    </i>
    <i r="2">
      <x v="138"/>
    </i>
    <i r="1">
      <x v="15"/>
      <x v="103"/>
    </i>
    <i r="2">
      <x v="106"/>
    </i>
    <i r="2">
      <x v="118"/>
    </i>
    <i r="2">
      <x v="120"/>
    </i>
    <i r="1">
      <x v="19"/>
      <x v="13"/>
    </i>
    <i r="2">
      <x v="82"/>
    </i>
    <i t="blank">
      <x v="29"/>
    </i>
    <i>
      <x v="30"/>
    </i>
    <i r="1">
      <x/>
      <x v="120"/>
    </i>
    <i r="1">
      <x v="1"/>
      <x v="29"/>
    </i>
    <i r="1">
      <x v="2"/>
      <x v="1"/>
    </i>
    <i r="1">
      <x v="3"/>
      <x v="119"/>
    </i>
    <i r="1">
      <x v="4"/>
      <x v="114"/>
    </i>
    <i r="2">
      <x v="146"/>
    </i>
    <i r="1">
      <x v="6"/>
      <x v="84"/>
    </i>
    <i r="2">
      <x v="86"/>
    </i>
    <i r="2">
      <x v="89"/>
    </i>
    <i r="1">
      <x v="9"/>
      <x v="118"/>
    </i>
    <i r="2">
      <x v="144"/>
    </i>
    <i r="1">
      <x v="11"/>
      <x v="13"/>
    </i>
    <i r="2">
      <x v="79"/>
    </i>
    <i r="2">
      <x v="94"/>
    </i>
    <i r="2">
      <x v="138"/>
    </i>
    <i r="2">
      <x v="145"/>
    </i>
    <i r="1">
      <x v="16"/>
      <x v="3"/>
    </i>
    <i r="2">
      <x v="80"/>
    </i>
    <i r="2">
      <x v="81"/>
    </i>
    <i r="2">
      <x v="82"/>
    </i>
    <i r="2">
      <x v="109"/>
    </i>
    <i r="2">
      <x v="112"/>
    </i>
    <i t="blank">
      <x v="30"/>
    </i>
    <i>
      <x v="31"/>
    </i>
    <i r="1">
      <x/>
      <x v="1"/>
    </i>
    <i r="2">
      <x v="67"/>
    </i>
    <i r="1">
      <x v="2"/>
      <x v="29"/>
    </i>
    <i r="2">
      <x v="30"/>
    </i>
    <i r="2">
      <x v="79"/>
    </i>
    <i r="1">
      <x v="5"/>
      <x v="146"/>
    </i>
    <i r="1">
      <x v="6"/>
      <x v="31"/>
    </i>
    <i r="2">
      <x v="120"/>
    </i>
    <i r="1">
      <x v="8"/>
      <x v="15"/>
    </i>
    <i r="2">
      <x v="36"/>
    </i>
    <i r="2">
      <x v="77"/>
    </i>
    <i r="2">
      <x v="80"/>
    </i>
    <i r="2">
      <x v="86"/>
    </i>
    <i r="2">
      <x v="89"/>
    </i>
    <i r="2">
      <x v="119"/>
    </i>
    <i r="1">
      <x v="15"/>
      <x v="4"/>
    </i>
    <i r="2">
      <x v="5"/>
    </i>
    <i r="2">
      <x v="13"/>
    </i>
    <i r="2">
      <x v="32"/>
    </i>
    <i r="2">
      <x v="103"/>
    </i>
    <i t="blank">
      <x v="31"/>
    </i>
    <i>
      <x v="32"/>
    </i>
    <i r="1">
      <x/>
      <x v="30"/>
    </i>
    <i r="1">
      <x v="1"/>
      <x v="29"/>
    </i>
    <i r="2">
      <x v="31"/>
    </i>
    <i r="2">
      <x v="69"/>
    </i>
    <i r="1">
      <x v="4"/>
      <x v="21"/>
    </i>
    <i r="2">
      <x v="79"/>
    </i>
    <i r="1">
      <x v="6"/>
      <x v="1"/>
    </i>
    <i r="2">
      <x v="4"/>
    </i>
    <i r="2">
      <x v="8"/>
    </i>
    <i r="2">
      <x v="13"/>
    </i>
    <i r="2">
      <x v="32"/>
    </i>
    <i r="2">
      <x v="59"/>
    </i>
    <i r="2">
      <x v="72"/>
    </i>
    <i r="2">
      <x v="73"/>
    </i>
    <i r="2">
      <x v="85"/>
    </i>
    <i r="2">
      <x v="86"/>
    </i>
    <i r="2">
      <x v="89"/>
    </i>
    <i r="2">
      <x v="106"/>
    </i>
    <i r="2">
      <x v="111"/>
    </i>
    <i r="2">
      <x v="117"/>
    </i>
    <i r="2">
      <x v="136"/>
    </i>
    <i t="blank">
      <x v="32"/>
    </i>
    <i>
      <x v="33"/>
    </i>
    <i r="1">
      <x/>
      <x v="1"/>
    </i>
    <i r="1">
      <x v="1"/>
      <x v="79"/>
    </i>
    <i r="2">
      <x v="106"/>
    </i>
    <i r="1">
      <x v="3"/>
      <x v="109"/>
    </i>
    <i r="1">
      <x v="4"/>
      <x v="89"/>
    </i>
    <i r="1">
      <x v="5"/>
      <x v="84"/>
    </i>
    <i r="1">
      <x v="6"/>
      <x v="78"/>
    </i>
    <i r="2">
      <x v="108"/>
    </i>
    <i r="2">
      <x v="119"/>
    </i>
    <i r="1">
      <x v="9"/>
      <x v="86"/>
    </i>
    <i r="2">
      <x v="107"/>
    </i>
    <i r="2">
      <x v="114"/>
    </i>
    <i r="1">
      <x v="12"/>
      <x v="90"/>
    </i>
    <i r="2">
      <x v="133"/>
    </i>
    <i r="1">
      <x v="14"/>
      <x v="77"/>
    </i>
    <i r="2">
      <x v="132"/>
    </i>
    <i r="1">
      <x v="16"/>
      <x v="4"/>
    </i>
    <i r="2">
      <x v="60"/>
    </i>
    <i r="2">
      <x v="71"/>
    </i>
    <i r="2">
      <x v="73"/>
    </i>
    <i r="2">
      <x v="76"/>
    </i>
    <i r="2">
      <x v="110"/>
    </i>
    <i r="2">
      <x v="111"/>
    </i>
    <i r="2">
      <x v="113"/>
    </i>
    <i r="2">
      <x v="120"/>
    </i>
    <i t="blank">
      <x v="33"/>
    </i>
    <i>
      <x v="34"/>
    </i>
    <i r="1">
      <x/>
      <x v="1"/>
    </i>
    <i r="1">
      <x v="1"/>
      <x v="21"/>
    </i>
    <i r="1">
      <x v="2"/>
      <x/>
    </i>
    <i r="2">
      <x v="2"/>
    </i>
    <i r="2">
      <x v="77"/>
    </i>
    <i r="2">
      <x v="106"/>
    </i>
    <i r="2">
      <x v="109"/>
    </i>
    <i r="2">
      <x v="141"/>
    </i>
    <i r="1">
      <x v="8"/>
      <x v="78"/>
    </i>
    <i r="2">
      <x v="79"/>
    </i>
    <i r="2">
      <x v="85"/>
    </i>
    <i r="2">
      <x v="95"/>
    </i>
    <i r="2">
      <x v="107"/>
    </i>
    <i r="2">
      <x v="120"/>
    </i>
    <i r="2">
      <x v="140"/>
    </i>
    <i t="blank">
      <x v="34"/>
    </i>
    <i>
      <x v="35"/>
    </i>
    <i r="1">
      <x/>
      <x v="1"/>
    </i>
    <i r="1">
      <x v="1"/>
      <x v="106"/>
    </i>
    <i r="1">
      <x v="2"/>
      <x v="79"/>
    </i>
    <i r="2">
      <x v="86"/>
    </i>
    <i r="1">
      <x v="4"/>
      <x v="89"/>
    </i>
    <i r="2">
      <x v="114"/>
    </i>
    <i r="1">
      <x v="6"/>
      <x v="29"/>
    </i>
    <i r="2">
      <x v="119"/>
    </i>
    <i r="1">
      <x v="8"/>
      <x v="3"/>
    </i>
    <i r="2">
      <x v="109"/>
    </i>
    <i r="2">
      <x v="120"/>
    </i>
    <i r="2">
      <x v="144"/>
    </i>
    <i r="2">
      <x v="146"/>
    </i>
    <i r="1">
      <x v="13"/>
      <x v="77"/>
    </i>
    <i r="2">
      <x v="103"/>
    </i>
    <i r="2">
      <x v="108"/>
    </i>
    <i r="1">
      <x v="16"/>
      <x v="6"/>
    </i>
    <i r="2">
      <x v="14"/>
    </i>
    <i r="2">
      <x v="17"/>
    </i>
    <i r="2">
      <x v="31"/>
    </i>
    <i r="2">
      <x v="32"/>
    </i>
    <i r="2">
      <x v="74"/>
    </i>
    <i r="2">
      <x v="78"/>
    </i>
    <i r="2">
      <x v="80"/>
    </i>
    <i r="2">
      <x v="111"/>
    </i>
    <i r="2">
      <x v="113"/>
    </i>
    <i r="2">
      <x v="121"/>
    </i>
    <i r="2">
      <x v="130"/>
    </i>
    <i r="2">
      <x v="151"/>
    </i>
    <i r="2">
      <x v="152"/>
    </i>
    <i t="blank">
      <x v="35"/>
    </i>
    <i>
      <x v="36"/>
    </i>
    <i r="1">
      <x/>
      <x v="1"/>
    </i>
    <i r="1">
      <x v="1"/>
      <x v="98"/>
    </i>
    <i r="1">
      <x v="2"/>
      <x v="107"/>
    </i>
    <i r="1">
      <x v="3"/>
      <x v="79"/>
    </i>
    <i r="2">
      <x v="106"/>
    </i>
    <i r="2">
      <x v="144"/>
    </i>
    <i r="1">
      <x v="6"/>
      <x v="29"/>
    </i>
    <i r="2">
      <x v="86"/>
    </i>
    <i r="2">
      <x v="109"/>
    </i>
    <i r="2">
      <x v="119"/>
    </i>
    <i r="2">
      <x v="142"/>
    </i>
    <i r="1">
      <x v="11"/>
      <x/>
    </i>
    <i r="2">
      <x v="4"/>
    </i>
    <i r="2">
      <x v="13"/>
    </i>
    <i r="2">
      <x v="14"/>
    </i>
    <i r="2">
      <x v="20"/>
    </i>
    <i r="2">
      <x v="31"/>
    </i>
    <i r="2">
      <x v="45"/>
    </i>
    <i r="2">
      <x v="51"/>
    </i>
    <i r="2">
      <x v="53"/>
    </i>
    <i r="2">
      <x v="65"/>
    </i>
    <i r="2">
      <x v="74"/>
    </i>
    <i r="2">
      <x v="77"/>
    </i>
    <i r="2">
      <x v="100"/>
    </i>
    <i r="2">
      <x v="110"/>
    </i>
    <i r="2">
      <x v="114"/>
    </i>
    <i r="2">
      <x v="120"/>
    </i>
    <i r="2">
      <x v="132"/>
    </i>
    <i r="2">
      <x v="136"/>
    </i>
    <i r="2">
      <x v="141"/>
    </i>
    <i r="2">
      <x v="146"/>
    </i>
    <i r="2">
      <x v="151"/>
    </i>
    <i t="blank">
      <x v="36"/>
    </i>
    <i>
      <x v="37"/>
    </i>
    <i r="1">
      <x/>
      <x v="1"/>
    </i>
    <i r="1">
      <x v="1"/>
      <x v="79"/>
    </i>
    <i r="1">
      <x v="2"/>
      <x v="106"/>
    </i>
    <i r="1">
      <x v="3"/>
      <x v="14"/>
    </i>
    <i r="2">
      <x v="20"/>
    </i>
    <i r="2">
      <x v="31"/>
    </i>
    <i r="2">
      <x v="45"/>
    </i>
    <i r="1">
      <x v="7"/>
      <x v="3"/>
    </i>
    <i r="2">
      <x v="5"/>
    </i>
    <i r="2">
      <x v="16"/>
    </i>
    <i r="2">
      <x v="17"/>
    </i>
    <i r="2">
      <x v="40"/>
    </i>
    <i r="2">
      <x v="55"/>
    </i>
    <i r="2">
      <x v="63"/>
    </i>
    <i r="2">
      <x v="72"/>
    </i>
    <i r="2">
      <x v="73"/>
    </i>
    <i r="2">
      <x v="76"/>
    </i>
    <i r="2">
      <x v="80"/>
    </i>
    <i r="2">
      <x v="84"/>
    </i>
    <i r="2">
      <x v="86"/>
    </i>
    <i r="2">
      <x v="91"/>
    </i>
    <i r="2">
      <x v="96"/>
    </i>
    <i r="2">
      <x v="98"/>
    </i>
    <i r="2">
      <x v="109"/>
    </i>
    <i r="2">
      <x v="117"/>
    </i>
    <i r="2">
      <x v="120"/>
    </i>
    <i r="2">
      <x v="121"/>
    </i>
    <i r="2">
      <x v="127"/>
    </i>
    <i r="2">
      <x v="131"/>
    </i>
    <i r="2">
      <x v="132"/>
    </i>
    <i r="2">
      <x v="140"/>
    </i>
    <i t="blank">
      <x v="37"/>
    </i>
    <i>
      <x v="38"/>
    </i>
    <i r="1">
      <x/>
      <x v="1"/>
    </i>
    <i r="1">
      <x v="1"/>
      <x v="32"/>
    </i>
    <i r="1">
      <x v="2"/>
      <x v="79"/>
    </i>
    <i r="1">
      <x v="3"/>
      <x v="21"/>
    </i>
    <i r="2">
      <x v="89"/>
    </i>
    <i r="1">
      <x v="5"/>
      <x v="4"/>
    </i>
    <i r="2">
      <x v="13"/>
    </i>
    <i r="2">
      <x v="29"/>
    </i>
    <i r="2">
      <x v="106"/>
    </i>
    <i r="2">
      <x v="119"/>
    </i>
    <i r="2">
      <x v="132"/>
    </i>
    <i r="1">
      <x v="11"/>
      <x v="20"/>
    </i>
    <i r="2">
      <x v="31"/>
    </i>
    <i r="2">
      <x v="72"/>
    </i>
    <i r="2">
      <x v="77"/>
    </i>
    <i r="2">
      <x v="78"/>
    </i>
    <i r="2">
      <x v="87"/>
    </i>
    <i r="2">
      <x v="95"/>
    </i>
    <i r="2">
      <x v="101"/>
    </i>
    <i r="2">
      <x v="109"/>
    </i>
    <i r="2">
      <x v="114"/>
    </i>
    <i r="2">
      <x v="120"/>
    </i>
    <i r="2">
      <x v="133"/>
    </i>
    <i r="2">
      <x v="135"/>
    </i>
    <i r="2">
      <x v="146"/>
    </i>
    <i t="blank">
      <x v="38"/>
    </i>
    <i>
      <x v="39"/>
    </i>
    <i r="1">
      <x/>
      <x v="1"/>
    </i>
    <i r="1">
      <x v="1"/>
      <x v="29"/>
    </i>
    <i r="1">
      <x v="2"/>
      <x v="21"/>
    </i>
    <i r="2">
      <x v="31"/>
    </i>
    <i r="2">
      <x v="77"/>
    </i>
    <i r="2">
      <x v="106"/>
    </i>
    <i r="2">
      <x v="146"/>
    </i>
    <i r="1">
      <x v="7"/>
      <x v="30"/>
    </i>
    <i r="2">
      <x v="89"/>
    </i>
    <i r="2">
      <x v="119"/>
    </i>
    <i r="1">
      <x v="10"/>
      <x v="3"/>
    </i>
    <i r="2">
      <x v="5"/>
    </i>
    <i r="2">
      <x v="13"/>
    </i>
    <i r="2">
      <x v="63"/>
    </i>
    <i r="2">
      <x v="76"/>
    </i>
    <i r="2">
      <x v="78"/>
    </i>
    <i r="2">
      <x v="82"/>
    </i>
    <i r="1">
      <x v="17"/>
      <x v="20"/>
    </i>
    <i r="2">
      <x v="23"/>
    </i>
    <i r="2">
      <x v="37"/>
    </i>
    <i r="2">
      <x v="41"/>
    </i>
    <i r="2">
      <x v="56"/>
    </i>
    <i r="2">
      <x v="57"/>
    </i>
    <i r="2">
      <x v="62"/>
    </i>
    <i r="2">
      <x v="70"/>
    </i>
    <i r="2">
      <x v="71"/>
    </i>
    <i r="2">
      <x v="72"/>
    </i>
    <i r="2">
      <x v="74"/>
    </i>
    <i r="2">
      <x v="80"/>
    </i>
    <i r="2">
      <x v="83"/>
    </i>
    <i r="2">
      <x v="86"/>
    </i>
    <i r="2">
      <x v="99"/>
    </i>
    <i r="2">
      <x v="101"/>
    </i>
    <i r="2">
      <x v="103"/>
    </i>
    <i r="2">
      <x v="108"/>
    </i>
    <i r="2">
      <x v="109"/>
    </i>
    <i r="2">
      <x v="112"/>
    </i>
    <i r="2">
      <x v="114"/>
    </i>
    <i r="2">
      <x v="132"/>
    </i>
    <i r="2">
      <x v="138"/>
    </i>
    <i r="2">
      <x v="141"/>
    </i>
    <i r="2">
      <x v="143"/>
    </i>
    <i t="blank">
      <x v="3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76">
      <pivotArea field="2" type="button" dataOnly="0" labelOnly="1" outline="0" axis="axisRow" fieldPosition="0"/>
    </format>
    <format dxfId="575">
      <pivotArea outline="0" fieldPosition="0">
        <references count="1">
          <reference field="4294967294" count="1">
            <x v="0"/>
          </reference>
        </references>
      </pivotArea>
    </format>
    <format dxfId="574">
      <pivotArea outline="0" fieldPosition="0">
        <references count="1">
          <reference field="4294967294" count="1">
            <x v="1"/>
          </reference>
        </references>
      </pivotArea>
    </format>
    <format dxfId="573">
      <pivotArea outline="0" fieldPosition="0">
        <references count="1">
          <reference field="4294967294" count="1">
            <x v="2"/>
          </reference>
        </references>
      </pivotArea>
    </format>
    <format dxfId="572">
      <pivotArea outline="0" fieldPosition="0">
        <references count="1">
          <reference field="4294967294" count="1">
            <x v="3"/>
          </reference>
        </references>
      </pivotArea>
    </format>
    <format dxfId="571">
      <pivotArea outline="0" fieldPosition="0">
        <references count="1">
          <reference field="4294967294" count="1">
            <x v="4"/>
          </reference>
        </references>
      </pivotArea>
    </format>
    <format dxfId="570">
      <pivotArea outline="0" fieldPosition="0">
        <references count="1">
          <reference field="4294967294" count="1">
            <x v="5"/>
          </reference>
        </references>
      </pivotArea>
    </format>
    <format dxfId="569">
      <pivotArea outline="0" fieldPosition="0">
        <references count="1">
          <reference field="4294967294" count="1">
            <x v="6"/>
          </reference>
        </references>
      </pivotArea>
    </format>
    <format dxfId="568">
      <pivotArea field="2" type="button" dataOnly="0" labelOnly="1" outline="0" axis="axisRow" fieldPosition="0"/>
    </format>
    <format dxfId="5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6">
      <pivotArea field="2" type="button" dataOnly="0" labelOnly="1" outline="0" axis="axisRow" fieldPosition="0"/>
    </format>
    <format dxfId="5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4">
      <pivotArea field="2" type="button" dataOnly="0" labelOnly="1" outline="0" axis="axisRow" fieldPosition="0"/>
    </format>
    <format dxfId="56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0851ED-468A-4964-A52A-C3C5444F85FC}" name="LTBL_29000" displayName="LTBL_29000" ref="B4:I20" totalsRowCount="1">
  <autoFilter ref="B4:I19" xr:uid="{150851ED-468A-4964-A52A-C3C5444F85FC}"/>
  <tableColumns count="8">
    <tableColumn id="9" xr3:uid="{24636BBB-0D06-4294-8F66-7A68C2BFACFA}" name="産業大分類" totalsRowLabel="合計" totalsRowDxfId="559"/>
    <tableColumn id="10" xr3:uid="{65D3A81C-A6B7-4550-8945-27F0EF6193BA}" name="総数／事業所数" totalsRowFunction="custom" totalsRowDxfId="558" dataCellStyle="桁区切り" totalsRowCellStyle="桁区切り">
      <totalsRowFormula>SUM(LTBL_29000[総数／事業所数])</totalsRowFormula>
    </tableColumn>
    <tableColumn id="11" xr3:uid="{F14980BC-D28A-4428-9FA3-A59049EA0398}" name="総数／構成比" dataDxfId="557"/>
    <tableColumn id="12" xr3:uid="{52AC3860-9529-40D2-BD3D-3909808C18F5}" name="個人／事業所数" totalsRowFunction="sum" totalsRowDxfId="556" dataCellStyle="桁区切り" totalsRowCellStyle="桁区切り"/>
    <tableColumn id="13" xr3:uid="{CB9CC1F0-3B43-466E-AA4E-6F8C410A0002}" name="個人／構成比" dataDxfId="555"/>
    <tableColumn id="14" xr3:uid="{D1D05455-E306-412E-9274-9935F57B8F69}" name="法人／事業所数" totalsRowFunction="sum" totalsRowDxfId="554" dataCellStyle="桁区切り" totalsRowCellStyle="桁区切り"/>
    <tableColumn id="15" xr3:uid="{80B81FFD-6E18-451A-8F85-87D0FD4EA404}" name="法人／構成比" dataDxfId="553"/>
    <tableColumn id="16" xr3:uid="{1B43F3F8-CA9C-4351-9F5F-D11A6EDFCBC0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E2FDD6-F0C1-4046-9C9E-39189E44B492}" name="M_TABLE_29000" displayName="M_TABLE_29000" ref="B23:I43" totalsRowShown="0">
  <autoFilter ref="B23:I43" xr:uid="{85E2FDD6-F0C1-4046-9C9E-39189E44B492}"/>
  <tableColumns count="8">
    <tableColumn id="9" xr3:uid="{6FF76ADD-75F5-44F6-AD6E-E270E9B1803A}" name="産業中分類上位２０"/>
    <tableColumn id="10" xr3:uid="{D59E78CF-A56C-4B1C-92DC-74D2AF454B3A}" name="総数／事業所数" dataCellStyle="桁区切り"/>
    <tableColumn id="11" xr3:uid="{E4DE7888-8513-42C0-8E1B-7C70A870B7D6}" name="総数／構成比" dataDxfId="551"/>
    <tableColumn id="12" xr3:uid="{B87A1553-11AB-4B13-80F5-B725C11EE12E}" name="個人／事業所数" dataCellStyle="桁区切り"/>
    <tableColumn id="13" xr3:uid="{C11FFBB7-F291-49C0-8463-BC24331DF1C0}" name="個人／構成比" dataDxfId="550"/>
    <tableColumn id="14" xr3:uid="{A1A1EE8F-0F20-4FDB-89D3-7C346F3495CA}" name="法人／事業所数" dataCellStyle="桁区切り"/>
    <tableColumn id="15" xr3:uid="{BCFCD179-EA2F-47B3-896C-08503A281076}" name="法人／構成比" dataDxfId="549"/>
    <tableColumn id="16" xr3:uid="{DFBE4307-0AA4-4811-9E75-2E2A40F44185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980CA7-1B4D-4D14-A691-B986129A77F8}" name="S_TABLE_29000" displayName="S_TABLE_29000" ref="B46:I66" totalsRowShown="0">
  <autoFilter ref="B46:I66" xr:uid="{72980CA7-1B4D-4D14-A691-B986129A77F8}"/>
  <tableColumns count="8">
    <tableColumn id="9" xr3:uid="{D762B85B-AE70-4390-B246-64223FB85102}" name="産業小分類上位２０"/>
    <tableColumn id="10" xr3:uid="{04C040A5-2E71-479A-A1CE-B51243254FA8}" name="総数／事業所数" dataCellStyle="桁区切り"/>
    <tableColumn id="11" xr3:uid="{F2E3DC74-0651-4EC4-BDDE-84542740F5EC}" name="総数／構成比" dataDxfId="548"/>
    <tableColumn id="12" xr3:uid="{5B7EA4AF-F668-4229-8363-DC8BD1DD0FB6}" name="個人／事業所数" dataCellStyle="桁区切り"/>
    <tableColumn id="13" xr3:uid="{44C919AC-22F8-4C72-B46A-B68E827E3C74}" name="個人／構成比" dataDxfId="547"/>
    <tableColumn id="14" xr3:uid="{89178D8E-AEB5-4BF7-8389-238F4140C4B9}" name="法人／事業所数" dataCellStyle="桁区切り"/>
    <tableColumn id="15" xr3:uid="{3CAE3346-A840-4B12-BED6-C665D34BF7FD}" name="法人／構成比" dataDxfId="546"/>
    <tableColumn id="16" xr3:uid="{162DC136-B08D-42A3-881D-67E2F121B0B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0D685A-D265-4ADA-B39B-A79863541138}" name="LTBL_29201" displayName="LTBL_29201" ref="B4:I20" totalsRowCount="1">
  <autoFilter ref="B4:I19" xr:uid="{800D685A-D265-4ADA-B39B-A79863541138}"/>
  <tableColumns count="8">
    <tableColumn id="9" xr3:uid="{582EBB61-CA05-4428-83D4-30250B54E052}" name="産業大分類" totalsRowLabel="合計" totalsRowDxfId="545"/>
    <tableColumn id="10" xr3:uid="{3A8BAD65-D46B-44C4-9047-B9CB2218B1BA}" name="総数／事業所数" totalsRowFunction="custom" totalsRowDxfId="544" dataCellStyle="桁区切り" totalsRowCellStyle="桁区切り">
      <totalsRowFormula>SUM(LTBL_29201[総数／事業所数])</totalsRowFormula>
    </tableColumn>
    <tableColumn id="11" xr3:uid="{C2176DA0-98CE-4D93-B75F-FEF5205B1373}" name="総数／構成比" dataDxfId="543"/>
    <tableColumn id="12" xr3:uid="{FF9C74A6-2863-424E-898C-CA39640F473E}" name="個人／事業所数" totalsRowFunction="sum" totalsRowDxfId="542" dataCellStyle="桁区切り" totalsRowCellStyle="桁区切り"/>
    <tableColumn id="13" xr3:uid="{14ABBD33-EB15-4027-89D2-D34C29988995}" name="個人／構成比" dataDxfId="541"/>
    <tableColumn id="14" xr3:uid="{F1627B21-E950-41B1-B00E-B1B7B1270716}" name="法人／事業所数" totalsRowFunction="sum" totalsRowDxfId="540" dataCellStyle="桁区切り" totalsRowCellStyle="桁区切り"/>
    <tableColumn id="15" xr3:uid="{80990C4F-475C-425A-BFEC-4BA917EBA295}" name="法人／構成比" dataDxfId="539"/>
    <tableColumn id="16" xr3:uid="{6D210F65-0288-477E-A833-59C2A34CECFD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07C6DD-A225-4F36-A1D0-4B3A0D708345}" name="M_TABLE_29201" displayName="M_TABLE_29201" ref="B23:I43" totalsRowShown="0">
  <autoFilter ref="B23:I43" xr:uid="{0307C6DD-A225-4F36-A1D0-4B3A0D708345}"/>
  <tableColumns count="8">
    <tableColumn id="9" xr3:uid="{FEC3C543-E72B-495F-A2A6-8118978C9CC6}" name="産業中分類上位２０"/>
    <tableColumn id="10" xr3:uid="{44EAE4E7-A262-4C25-8CA2-7A244D280F98}" name="総数／事業所数" dataCellStyle="桁区切り"/>
    <tableColumn id="11" xr3:uid="{0D52F90B-9B1F-41DC-9EDC-F07E0BFD3279}" name="総数／構成比" dataDxfId="537"/>
    <tableColumn id="12" xr3:uid="{E4298CF6-8878-47E8-865E-E46B2C6E3B72}" name="個人／事業所数" dataCellStyle="桁区切り"/>
    <tableColumn id="13" xr3:uid="{8E5C1AB7-BCF1-468D-8247-65127FB07640}" name="個人／構成比" dataDxfId="536"/>
    <tableColumn id="14" xr3:uid="{49DC2643-4F42-4912-B918-A0C54D5286E8}" name="法人／事業所数" dataCellStyle="桁区切り"/>
    <tableColumn id="15" xr3:uid="{27662D97-6C35-47C4-B509-DB09DA78AA87}" name="法人／構成比" dataDxfId="535"/>
    <tableColumn id="16" xr3:uid="{013474A7-C4E3-4E58-A8A4-3FE111537A77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1C6D4F-3A8A-45D9-B9B6-D19F54E984F9}" name="S_TABLE_29201" displayName="S_TABLE_29201" ref="B46:I66" totalsRowShown="0">
  <autoFilter ref="B46:I66" xr:uid="{4E1C6D4F-3A8A-45D9-B9B6-D19F54E984F9}"/>
  <tableColumns count="8">
    <tableColumn id="9" xr3:uid="{DFA4ACB9-6B48-4B81-B37B-CCEBE9B935E2}" name="産業小分類上位２０"/>
    <tableColumn id="10" xr3:uid="{3D521E31-DE2B-43EA-8299-6874174DC4B1}" name="総数／事業所数" dataCellStyle="桁区切り"/>
    <tableColumn id="11" xr3:uid="{0E5B71AF-5476-4140-8189-B76FFE89B6BD}" name="総数／構成比" dataDxfId="534"/>
    <tableColumn id="12" xr3:uid="{032ED92E-F73E-484C-9A3D-98A7FCD59C21}" name="個人／事業所数" dataCellStyle="桁区切り"/>
    <tableColumn id="13" xr3:uid="{1E093ECB-FDDB-41FD-ABF2-7BE19570499F}" name="個人／構成比" dataDxfId="533"/>
    <tableColumn id="14" xr3:uid="{654D2C32-01CD-4235-B69F-A5F48F31190A}" name="法人／事業所数" dataCellStyle="桁区切り"/>
    <tableColumn id="15" xr3:uid="{A325C2AD-6A8D-47CE-AAC2-C8EF7F81F316}" name="法人／構成比" dataDxfId="532"/>
    <tableColumn id="16" xr3:uid="{5A451016-517F-4830-86C4-F7F716D6F3C0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BB6614-EAC3-44E0-9701-00F4971BD7E1}" name="LTBL_29202" displayName="LTBL_29202" ref="B4:I20" totalsRowCount="1">
  <autoFilter ref="B4:I19" xr:uid="{C1BB6614-EAC3-44E0-9701-00F4971BD7E1}"/>
  <tableColumns count="8">
    <tableColumn id="9" xr3:uid="{A7CBAEFE-F2A9-46CD-8737-06D3D6C39BB6}" name="産業大分類" totalsRowLabel="合計" totalsRowDxfId="531"/>
    <tableColumn id="10" xr3:uid="{91A4B4AC-AB8A-4DF7-8C22-D4B82FE56202}" name="総数／事業所数" totalsRowFunction="custom" totalsRowDxfId="530" dataCellStyle="桁区切り" totalsRowCellStyle="桁区切り">
      <totalsRowFormula>SUM(LTBL_29202[総数／事業所数])</totalsRowFormula>
    </tableColumn>
    <tableColumn id="11" xr3:uid="{6EFB1679-9FB0-449D-9089-6B564BAE3113}" name="総数／構成比" dataDxfId="529"/>
    <tableColumn id="12" xr3:uid="{9A133414-9407-4552-93D2-B6237D3BEBEE}" name="個人／事業所数" totalsRowFunction="sum" totalsRowDxfId="528" dataCellStyle="桁区切り" totalsRowCellStyle="桁区切り"/>
    <tableColumn id="13" xr3:uid="{B0323F54-6C44-4229-9CB3-60C13049B4FA}" name="個人／構成比" dataDxfId="527"/>
    <tableColumn id="14" xr3:uid="{235A209A-D0BF-4B84-86A6-A7F592BF527B}" name="法人／事業所数" totalsRowFunction="sum" totalsRowDxfId="526" dataCellStyle="桁区切り" totalsRowCellStyle="桁区切り"/>
    <tableColumn id="15" xr3:uid="{07602CFF-FEEA-4B13-9766-95431DDEC449}" name="法人／構成比" dataDxfId="525"/>
    <tableColumn id="16" xr3:uid="{63F0F1F7-95C3-4C3E-B2BB-9BF36D58293A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B402C7-055E-4C6A-9770-617B308E1F05}" name="M_TABLE_29202" displayName="M_TABLE_29202" ref="B23:I43" totalsRowShown="0">
  <autoFilter ref="B23:I43" xr:uid="{BDB402C7-055E-4C6A-9770-617B308E1F05}"/>
  <tableColumns count="8">
    <tableColumn id="9" xr3:uid="{0566EE53-985A-4117-8032-F42622226FDE}" name="産業中分類上位２０"/>
    <tableColumn id="10" xr3:uid="{F39B30BA-1BE8-42E4-9716-E513BC230B42}" name="総数／事業所数" dataCellStyle="桁区切り"/>
    <tableColumn id="11" xr3:uid="{7C656123-6594-4953-8428-63D6D1F7ECB4}" name="総数／構成比" dataDxfId="523"/>
    <tableColumn id="12" xr3:uid="{1F448FFE-D81D-4960-B86C-98EF223B6CC4}" name="個人／事業所数" dataCellStyle="桁区切り"/>
    <tableColumn id="13" xr3:uid="{4EE39014-5523-4576-B25E-3C75F1BBFEF8}" name="個人／構成比" dataDxfId="522"/>
    <tableColumn id="14" xr3:uid="{5B24A675-A131-43AF-BB54-AF7492356CC3}" name="法人／事業所数" dataCellStyle="桁区切り"/>
    <tableColumn id="15" xr3:uid="{01F6D58D-D9B1-4749-858C-3DA26C316121}" name="法人／構成比" dataDxfId="521"/>
    <tableColumn id="16" xr3:uid="{83576B4B-B5CC-4CE9-99B1-EB1EF11D535D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EB06B2A-56C3-48C1-97CE-7F1A4D935BE2}" name="S_TABLE_29202" displayName="S_TABLE_29202" ref="B46:I68" totalsRowShown="0">
  <autoFilter ref="B46:I68" xr:uid="{7EB06B2A-56C3-48C1-97CE-7F1A4D935BE2}"/>
  <tableColumns count="8">
    <tableColumn id="9" xr3:uid="{8C7D6ABE-A708-451D-9F27-8DECD7C2084A}" name="産業小分類上位２０"/>
    <tableColumn id="10" xr3:uid="{257E4670-BB59-44C4-AD76-21AA34E69BB6}" name="総数／事業所数" dataCellStyle="桁区切り"/>
    <tableColumn id="11" xr3:uid="{5561F98D-DC56-40A6-9DCB-E354C27643BF}" name="総数／構成比" dataDxfId="520"/>
    <tableColumn id="12" xr3:uid="{9131EC5E-029A-46C5-9FA8-4BA3569A0527}" name="個人／事業所数" dataCellStyle="桁区切り"/>
    <tableColumn id="13" xr3:uid="{0DFDA73B-6F0B-475F-BBB3-BE21E34581E3}" name="個人／構成比" dataDxfId="519"/>
    <tableColumn id="14" xr3:uid="{BF9D5ABB-7F42-4262-87C0-B4BF46CFF6EA}" name="法人／事業所数" dataCellStyle="桁区切り"/>
    <tableColumn id="15" xr3:uid="{C4B4D9BC-116F-40E2-9A17-EE0E466A7BD6}" name="法人／構成比" dataDxfId="518"/>
    <tableColumn id="16" xr3:uid="{686FB7CF-F0C3-475D-BBAE-07E9511B23D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E1B9A1-95E1-412C-95FC-FA288728C1A4}" name="LTBL_29203" displayName="LTBL_29203" ref="B4:I20" totalsRowCount="1">
  <autoFilter ref="B4:I19" xr:uid="{5EE1B9A1-95E1-412C-95FC-FA288728C1A4}"/>
  <tableColumns count="8">
    <tableColumn id="9" xr3:uid="{8A742D35-15CB-4ACB-8AFA-3D50DF867CE3}" name="産業大分類" totalsRowLabel="合計" totalsRowDxfId="517"/>
    <tableColumn id="10" xr3:uid="{1E22BE70-BB21-4D89-8FBD-8F5D83A40894}" name="総数／事業所数" totalsRowFunction="custom" totalsRowDxfId="516" dataCellStyle="桁区切り" totalsRowCellStyle="桁区切り">
      <totalsRowFormula>SUM(LTBL_29203[総数／事業所数])</totalsRowFormula>
    </tableColumn>
    <tableColumn id="11" xr3:uid="{3AEECFB5-FEBF-4B4D-B0E9-CAAF7F96DFA2}" name="総数／構成比" dataDxfId="515"/>
    <tableColumn id="12" xr3:uid="{A7942F6E-291A-473D-B552-B4CB77661A5E}" name="個人／事業所数" totalsRowFunction="sum" totalsRowDxfId="514" dataCellStyle="桁区切り" totalsRowCellStyle="桁区切り"/>
    <tableColumn id="13" xr3:uid="{14322960-7DC4-4A10-A8E5-7FA0C897ED2F}" name="個人／構成比" dataDxfId="513"/>
    <tableColumn id="14" xr3:uid="{D9F2B700-FD60-4194-B4B5-622073AB5B71}" name="法人／事業所数" totalsRowFunction="sum" totalsRowDxfId="512" dataCellStyle="桁区切り" totalsRowCellStyle="桁区切り"/>
    <tableColumn id="15" xr3:uid="{D43C1050-B0C6-49F4-BDA2-1377FD76141B}" name="法人／構成比" dataDxfId="511"/>
    <tableColumn id="16" xr3:uid="{913A28B2-2146-4138-8083-2E696D8BD78D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0CD25C-A637-451D-B5DC-024FCECC093C}" name="M_TABLE_29203" displayName="M_TABLE_29203" ref="B23:I43" totalsRowShown="0">
  <autoFilter ref="B23:I43" xr:uid="{320CD25C-A637-451D-B5DC-024FCECC093C}"/>
  <tableColumns count="8">
    <tableColumn id="9" xr3:uid="{6E1230AA-767E-4114-9436-ED8E2D74B914}" name="産業中分類上位２０"/>
    <tableColumn id="10" xr3:uid="{AE6F601A-730D-4F87-BB6D-A0D54B32174A}" name="総数／事業所数" dataCellStyle="桁区切り"/>
    <tableColumn id="11" xr3:uid="{7AAA5AD2-3BF6-4386-8A68-1A74887CBF5B}" name="総数／構成比" dataDxfId="509"/>
    <tableColumn id="12" xr3:uid="{E12A6BE0-7D27-4729-8B7F-9F46EBB93D00}" name="個人／事業所数" dataCellStyle="桁区切り"/>
    <tableColumn id="13" xr3:uid="{23833B5A-702A-4617-A2C3-2E073E4B9FA9}" name="個人／構成比" dataDxfId="508"/>
    <tableColumn id="14" xr3:uid="{B3648181-ED5F-4684-96E4-8833C873B758}" name="法人／事業所数" dataCellStyle="桁区切り"/>
    <tableColumn id="15" xr3:uid="{9D6BAE43-AA8E-47A5-B1F7-2D6E406B3511}" name="法人／構成比" dataDxfId="507"/>
    <tableColumn id="16" xr3:uid="{0384D53B-A676-4B29-9B26-DF74E25C312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468643-2A20-4BA6-8037-46FB30F64D47}" name="S_TABLE_29203" displayName="S_TABLE_29203" ref="B46:I66" totalsRowShown="0">
  <autoFilter ref="B46:I66" xr:uid="{F9468643-2A20-4BA6-8037-46FB30F64D47}"/>
  <tableColumns count="8">
    <tableColumn id="9" xr3:uid="{671019D0-31C9-45BC-A5E8-0763C254CA90}" name="産業小分類上位２０"/>
    <tableColumn id="10" xr3:uid="{5A8A1282-6365-48EA-873E-2CD9224BCC75}" name="総数／事業所数" dataCellStyle="桁区切り"/>
    <tableColumn id="11" xr3:uid="{80770268-B127-4B07-85BB-CC11A89B1CB7}" name="総数／構成比" dataDxfId="506"/>
    <tableColumn id="12" xr3:uid="{15257571-234D-4FC8-A9EA-A1C8A88D1274}" name="個人／事業所数" dataCellStyle="桁区切り"/>
    <tableColumn id="13" xr3:uid="{6862B444-411D-418F-8234-AD21FC9FC3D0}" name="個人／構成比" dataDxfId="505"/>
    <tableColumn id="14" xr3:uid="{0B4CF209-110F-418E-948B-3DB83623B878}" name="法人／事業所数" dataCellStyle="桁区切り"/>
    <tableColumn id="15" xr3:uid="{58757F88-387B-42FB-81C3-7A1C1907A386}" name="法人／構成比" dataDxfId="504"/>
    <tableColumn id="16" xr3:uid="{1A11ECFE-2215-43AC-A7D5-D85691C32977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502EF8B-113E-4932-85C4-77D006A01F58}" name="LTBL_29204" displayName="LTBL_29204" ref="B4:I20" totalsRowCount="1">
  <autoFilter ref="B4:I19" xr:uid="{6502EF8B-113E-4932-85C4-77D006A01F58}"/>
  <tableColumns count="8">
    <tableColumn id="9" xr3:uid="{42370C3D-1AA5-4071-8B85-F18895B49654}" name="産業大分類" totalsRowLabel="合計" totalsRowDxfId="503"/>
    <tableColumn id="10" xr3:uid="{37578F5F-BF66-4530-83BE-ECBD4CCE4F47}" name="総数／事業所数" totalsRowFunction="custom" totalsRowDxfId="502" dataCellStyle="桁区切り" totalsRowCellStyle="桁区切り">
      <totalsRowFormula>SUM(LTBL_29204[総数／事業所数])</totalsRowFormula>
    </tableColumn>
    <tableColumn id="11" xr3:uid="{8F470B29-6629-4F59-BFEF-9F5A1B4D41E8}" name="総数／構成比" dataDxfId="501"/>
    <tableColumn id="12" xr3:uid="{E95FDCC7-0F1A-41D7-A576-7586FB255EA4}" name="個人／事業所数" totalsRowFunction="sum" totalsRowDxfId="500" dataCellStyle="桁区切り" totalsRowCellStyle="桁区切り"/>
    <tableColumn id="13" xr3:uid="{49831E55-DB64-42E5-9A51-114861235575}" name="個人／構成比" dataDxfId="499"/>
    <tableColumn id="14" xr3:uid="{51F24693-4AFE-45B0-800F-6F26EE7C4054}" name="法人／事業所数" totalsRowFunction="sum" totalsRowDxfId="498" dataCellStyle="桁区切り" totalsRowCellStyle="桁区切り"/>
    <tableColumn id="15" xr3:uid="{A87E5102-EDEB-47A8-AB2E-5BD25192B8FA}" name="法人／構成比" dataDxfId="497"/>
    <tableColumn id="16" xr3:uid="{89D6EEFF-4604-4140-8597-86504819B633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953ADE-4403-40CE-9086-3BD9FD710243}" name="M_TABLE_29204" displayName="M_TABLE_29204" ref="B23:I44" totalsRowShown="0">
  <autoFilter ref="B23:I44" xr:uid="{FD953ADE-4403-40CE-9086-3BD9FD710243}"/>
  <tableColumns count="8">
    <tableColumn id="9" xr3:uid="{02296DF8-8186-4D39-B4E3-1B68218932A7}" name="産業中分類上位２０"/>
    <tableColumn id="10" xr3:uid="{6736798F-955A-44A3-9A61-AE37653ACCF5}" name="総数／事業所数" dataCellStyle="桁区切り"/>
    <tableColumn id="11" xr3:uid="{66CFADDA-9707-407C-90ED-AFD6108BC53C}" name="総数／構成比" dataDxfId="495"/>
    <tableColumn id="12" xr3:uid="{C55A690C-B98B-4C22-9A77-756C005EFF38}" name="個人／事業所数" dataCellStyle="桁区切り"/>
    <tableColumn id="13" xr3:uid="{536A4FC4-3CFC-4808-9FD1-EA8BAC5D30D1}" name="個人／構成比" dataDxfId="494"/>
    <tableColumn id="14" xr3:uid="{B69FA04A-24D5-4C83-BB44-A74612F2A33B}" name="法人／事業所数" dataCellStyle="桁区切り"/>
    <tableColumn id="15" xr3:uid="{9BDFFC1D-8C51-48FA-9FFE-4077E35FAF81}" name="法人／構成比" dataDxfId="493"/>
    <tableColumn id="16" xr3:uid="{A23F8370-6665-4086-8350-4A4BC732AA6A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B245A88-AE6C-40E8-AC5A-9515C4C51BC3}" name="S_TABLE_29204" displayName="S_TABLE_29204" ref="B47:I67" totalsRowShown="0">
  <autoFilter ref="B47:I67" xr:uid="{4B245A88-AE6C-40E8-AC5A-9515C4C51BC3}"/>
  <tableColumns count="8">
    <tableColumn id="9" xr3:uid="{173F74E0-98A2-4C9F-BAA8-9D6BFBD0C6F7}" name="産業小分類上位２０"/>
    <tableColumn id="10" xr3:uid="{A8ADFD9D-CA44-45CE-B87C-052E920AD703}" name="総数／事業所数" dataCellStyle="桁区切り"/>
    <tableColumn id="11" xr3:uid="{A8DD1B05-65C7-4194-8064-78620FC86252}" name="総数／構成比" dataDxfId="492"/>
    <tableColumn id="12" xr3:uid="{0478D7CB-0D48-4A51-AF21-E9B7DC447A18}" name="個人／事業所数" dataCellStyle="桁区切り"/>
    <tableColumn id="13" xr3:uid="{188DF7AD-D5F7-4834-AEDD-B55A0A2D3025}" name="個人／構成比" dataDxfId="491"/>
    <tableColumn id="14" xr3:uid="{50AD4722-01D7-448A-908D-229B82E0C5D8}" name="法人／事業所数" dataCellStyle="桁区切り"/>
    <tableColumn id="15" xr3:uid="{0CDED51A-1A89-4F5D-9F23-A598092CAC27}" name="法人／構成比" dataDxfId="490"/>
    <tableColumn id="16" xr3:uid="{FB595243-682C-4F3A-94E7-97E32B0EF236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DC25753-DF61-4F06-9B41-A8E79463E246}" name="LTBL_29205" displayName="LTBL_29205" ref="B4:I20" totalsRowCount="1">
  <autoFilter ref="B4:I19" xr:uid="{DDC25753-DF61-4F06-9B41-A8E79463E246}"/>
  <tableColumns count="8">
    <tableColumn id="9" xr3:uid="{0472D59E-9AC7-4C6E-9075-76A82EB09229}" name="産業大分類" totalsRowLabel="合計" totalsRowDxfId="489"/>
    <tableColumn id="10" xr3:uid="{BE926365-254E-4CF2-8872-E7E4FC19C8A3}" name="総数／事業所数" totalsRowFunction="custom" totalsRowDxfId="488" dataCellStyle="桁区切り" totalsRowCellStyle="桁区切り">
      <totalsRowFormula>SUM(LTBL_29205[総数／事業所数])</totalsRowFormula>
    </tableColumn>
    <tableColumn id="11" xr3:uid="{ABAB140E-5196-4B04-A1C2-F6667B95DD91}" name="総数／構成比" dataDxfId="487"/>
    <tableColumn id="12" xr3:uid="{B76B35C3-E965-466A-AEFA-277C78144155}" name="個人／事業所数" totalsRowFunction="sum" totalsRowDxfId="486" dataCellStyle="桁区切り" totalsRowCellStyle="桁区切り"/>
    <tableColumn id="13" xr3:uid="{CC9A50DA-3CBA-4947-914B-D8F056E140B8}" name="個人／構成比" dataDxfId="485"/>
    <tableColumn id="14" xr3:uid="{0E6D6531-8A39-4500-B5E2-8F218A0B8667}" name="法人／事業所数" totalsRowFunction="sum" totalsRowDxfId="484" dataCellStyle="桁区切り" totalsRowCellStyle="桁区切り"/>
    <tableColumn id="15" xr3:uid="{F96F83D8-91C4-4E1B-95B1-D26607F06B53}" name="法人／構成比" dataDxfId="483"/>
    <tableColumn id="16" xr3:uid="{32094DBF-E448-4732-AE78-5A596C5A7008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BDE176E-E1B3-434E-ABEE-9AF751BAEB73}" name="M_TABLE_29205" displayName="M_TABLE_29205" ref="B23:I43" totalsRowShown="0">
  <autoFilter ref="B23:I43" xr:uid="{5BDE176E-E1B3-434E-ABEE-9AF751BAEB73}"/>
  <tableColumns count="8">
    <tableColumn id="9" xr3:uid="{08AACE3A-ABD3-497B-8611-D5DA48C11966}" name="産業中分類上位２０"/>
    <tableColumn id="10" xr3:uid="{E20E910F-B040-4BD5-822C-51EEDEB2A157}" name="総数／事業所数" dataCellStyle="桁区切り"/>
    <tableColumn id="11" xr3:uid="{5B46A17F-12AD-4AAB-B8D7-6C9635F64045}" name="総数／構成比" dataDxfId="481"/>
    <tableColumn id="12" xr3:uid="{437097D7-C808-4AAB-A2C7-E5B9DCBA1497}" name="個人／事業所数" dataCellStyle="桁区切り"/>
    <tableColumn id="13" xr3:uid="{B1B056A5-C559-41F5-A731-1A6776955331}" name="個人／構成比" dataDxfId="480"/>
    <tableColumn id="14" xr3:uid="{DA27F0EC-7700-4327-A315-AD24ED68F8CD}" name="法人／事業所数" dataCellStyle="桁区切り"/>
    <tableColumn id="15" xr3:uid="{C93368CB-3921-4713-AD41-D639EB7F6422}" name="法人／構成比" dataDxfId="479"/>
    <tableColumn id="16" xr3:uid="{BB659A88-2D56-4855-BF62-E8C6CFD3242B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C5A9E5A-8944-4DAF-BE92-58173D79582A}" name="S_TABLE_29205" displayName="S_TABLE_29205" ref="B46:I67" totalsRowShown="0">
  <autoFilter ref="B46:I67" xr:uid="{FC5A9E5A-8944-4DAF-BE92-58173D79582A}"/>
  <tableColumns count="8">
    <tableColumn id="9" xr3:uid="{331BC5FF-E29F-45DB-8972-6C9E9F972642}" name="産業小分類上位２０"/>
    <tableColumn id="10" xr3:uid="{7740720A-910B-4C5E-A0B3-014E027C5F7E}" name="総数／事業所数" dataCellStyle="桁区切り"/>
    <tableColumn id="11" xr3:uid="{4F33CCF5-2B5B-47B3-8182-88D0FBE14E79}" name="総数／構成比" dataDxfId="478"/>
    <tableColumn id="12" xr3:uid="{6CDAD868-933A-49BC-9A7B-ADB65A4A6E5F}" name="個人／事業所数" dataCellStyle="桁区切り"/>
    <tableColumn id="13" xr3:uid="{65538E3D-F2E5-4CEB-8D5A-58F086073018}" name="個人／構成比" dataDxfId="477"/>
    <tableColumn id="14" xr3:uid="{77080972-8ABB-48A1-B6A2-582ECE376648}" name="法人／事業所数" dataCellStyle="桁区切り"/>
    <tableColumn id="15" xr3:uid="{5EC725AA-2CB0-4F3A-96FC-3039949D1C13}" name="法人／構成比" dataDxfId="476"/>
    <tableColumn id="16" xr3:uid="{A780FD34-C155-4A7E-8A1E-2BF41271F241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CC9C28A-99FF-4867-A7CB-C1187C1F2796}" name="LTBL_29206" displayName="LTBL_29206" ref="B4:I20" totalsRowCount="1">
  <autoFilter ref="B4:I19" xr:uid="{DCC9C28A-99FF-4867-A7CB-C1187C1F2796}"/>
  <tableColumns count="8">
    <tableColumn id="9" xr3:uid="{34B090B1-9917-43FC-9E9D-6AAFCA2F34FA}" name="産業大分類" totalsRowLabel="合計" totalsRowDxfId="475"/>
    <tableColumn id="10" xr3:uid="{9DE60460-192A-4576-9CA5-BD4F619141AF}" name="総数／事業所数" totalsRowFunction="custom" totalsRowDxfId="474" dataCellStyle="桁区切り" totalsRowCellStyle="桁区切り">
      <totalsRowFormula>SUM(LTBL_29206[総数／事業所数])</totalsRowFormula>
    </tableColumn>
    <tableColumn id="11" xr3:uid="{87FCAD54-6C18-4A94-8FA1-C1964281C80C}" name="総数／構成比" dataDxfId="473"/>
    <tableColumn id="12" xr3:uid="{1F46BF0B-2BE2-490E-8950-361CB51C260D}" name="個人／事業所数" totalsRowFunction="sum" totalsRowDxfId="472" dataCellStyle="桁区切り" totalsRowCellStyle="桁区切り"/>
    <tableColumn id="13" xr3:uid="{1FF40D11-F143-4E27-900A-3AA64549BDF2}" name="個人／構成比" dataDxfId="471"/>
    <tableColumn id="14" xr3:uid="{5F1D0302-FBAE-4ECF-A4AE-69F4FD837AA5}" name="法人／事業所数" totalsRowFunction="sum" totalsRowDxfId="470" dataCellStyle="桁区切り" totalsRowCellStyle="桁区切り"/>
    <tableColumn id="15" xr3:uid="{53C834C6-EF06-4A3A-AAB1-E07ADB2C9548}" name="法人／構成比" dataDxfId="469"/>
    <tableColumn id="16" xr3:uid="{1A01CA3F-7960-48A0-AA95-B51EE72D9014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985DF54-C8FA-4876-9E13-672A7853BDD6}" name="M_TABLE_29206" displayName="M_TABLE_29206" ref="B23:I44" totalsRowShown="0">
  <autoFilter ref="B23:I44" xr:uid="{3985DF54-C8FA-4876-9E13-672A7853BDD6}"/>
  <tableColumns count="8">
    <tableColumn id="9" xr3:uid="{51716A0C-93C5-482F-B362-0E7F458C1C5D}" name="産業中分類上位２０"/>
    <tableColumn id="10" xr3:uid="{209339CB-1CDF-47AE-A34F-6094EF10855E}" name="総数／事業所数" dataCellStyle="桁区切り"/>
    <tableColumn id="11" xr3:uid="{7EE1BD53-CD0A-4C55-B44D-495F4D386473}" name="総数／構成比" dataDxfId="467"/>
    <tableColumn id="12" xr3:uid="{C65B1D51-8F13-4C3F-A1F1-1D8B8132FB9A}" name="個人／事業所数" dataCellStyle="桁区切り"/>
    <tableColumn id="13" xr3:uid="{774785CB-CFAB-49D6-B0DE-7DFC4D9A8D59}" name="個人／構成比" dataDxfId="466"/>
    <tableColumn id="14" xr3:uid="{D3E6C7B9-8FEC-4BCB-AFAF-0BBCB6284011}" name="法人／事業所数" dataCellStyle="桁区切り"/>
    <tableColumn id="15" xr3:uid="{B6DE43C4-C757-43BF-BCD4-9118E1307549}" name="法人／構成比" dataDxfId="465"/>
    <tableColumn id="16" xr3:uid="{870B226F-1988-4621-AAC1-810ED13B73D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D5F6275-ED1F-4BB5-8F77-0AAAA9E4820C}" name="S_TABLE_29206" displayName="S_TABLE_29206" ref="B47:I68" totalsRowShown="0">
  <autoFilter ref="B47:I68" xr:uid="{ED5F6275-ED1F-4BB5-8F77-0AAAA9E4820C}"/>
  <tableColumns count="8">
    <tableColumn id="9" xr3:uid="{294DDE7F-E76C-45DD-BDE6-C1E64785EC6C}" name="産業小分類上位２０"/>
    <tableColumn id="10" xr3:uid="{68837414-077F-43D6-B5B7-3037B00B1049}" name="総数／事業所数" dataCellStyle="桁区切り"/>
    <tableColumn id="11" xr3:uid="{92A386B2-AD51-41D1-8B06-BDB32702D194}" name="総数／構成比" dataDxfId="464"/>
    <tableColumn id="12" xr3:uid="{FEC7B946-62B0-4031-B1D8-2D9CBC4AC1BE}" name="個人／事業所数" dataCellStyle="桁区切り"/>
    <tableColumn id="13" xr3:uid="{CA635DD8-6418-4D05-9F8D-42909C66D7D8}" name="個人／構成比" dataDxfId="463"/>
    <tableColumn id="14" xr3:uid="{A0463E14-1855-40E5-AC02-3619E60ADA2B}" name="法人／事業所数" dataCellStyle="桁区切り"/>
    <tableColumn id="15" xr3:uid="{86086879-2856-45DD-9023-F123F6854481}" name="法人／構成比" dataDxfId="462"/>
    <tableColumn id="16" xr3:uid="{B581FBD0-58D4-4653-AB01-5920D6141ABA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B09245-D577-4D15-9F56-DDAA59A25A77}" name="LTBL_29207" displayName="LTBL_29207" ref="B4:I20" totalsRowCount="1">
  <autoFilter ref="B4:I19" xr:uid="{F7B09245-D577-4D15-9F56-DDAA59A25A77}"/>
  <tableColumns count="8">
    <tableColumn id="9" xr3:uid="{DB294A56-0734-4A53-86E0-7A7A39146AEE}" name="産業大分類" totalsRowLabel="合計" totalsRowDxfId="461"/>
    <tableColumn id="10" xr3:uid="{82A5E8A6-AF78-4F76-8419-45218B9F83BD}" name="総数／事業所数" totalsRowFunction="custom" totalsRowDxfId="460" dataCellStyle="桁区切り" totalsRowCellStyle="桁区切り">
      <totalsRowFormula>SUM(LTBL_29207[総数／事業所数])</totalsRowFormula>
    </tableColumn>
    <tableColumn id="11" xr3:uid="{BB99C947-F65C-4E2C-9B9D-4A14BEFC317B}" name="総数／構成比" dataDxfId="459"/>
    <tableColumn id="12" xr3:uid="{F3A6E9AD-439E-4A77-8106-1D58C3F5AFC2}" name="個人／事業所数" totalsRowFunction="sum" totalsRowDxfId="458" dataCellStyle="桁区切り" totalsRowCellStyle="桁区切り"/>
    <tableColumn id="13" xr3:uid="{B19CC269-65F1-4565-B897-98CA208EC913}" name="個人／構成比" dataDxfId="457"/>
    <tableColumn id="14" xr3:uid="{9AEA52CF-C112-44C0-ABDF-B72252302B34}" name="法人／事業所数" totalsRowFunction="sum" totalsRowDxfId="456" dataCellStyle="桁区切り" totalsRowCellStyle="桁区切り"/>
    <tableColumn id="15" xr3:uid="{5C26302E-F3A9-472D-8E27-81286D2F329F}" name="法人／構成比" dataDxfId="455"/>
    <tableColumn id="16" xr3:uid="{07AE0951-B9BA-43C4-A70A-2EC206B0FEF4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6C37471-E525-478B-8871-B2A2039397E4}" name="M_TABLE_29207" displayName="M_TABLE_29207" ref="B23:I43" totalsRowShown="0">
  <autoFilter ref="B23:I43" xr:uid="{16C37471-E525-478B-8871-B2A2039397E4}"/>
  <tableColumns count="8">
    <tableColumn id="9" xr3:uid="{0D5EE6F9-9E7E-4788-9919-501A875EA5BC}" name="産業中分類上位２０"/>
    <tableColumn id="10" xr3:uid="{7C82D350-2EC3-43AB-A525-F17779403636}" name="総数／事業所数" dataCellStyle="桁区切り"/>
    <tableColumn id="11" xr3:uid="{2626D6A7-151E-42ED-A519-4731A32E41CB}" name="総数／構成比" dataDxfId="453"/>
    <tableColumn id="12" xr3:uid="{D49232EC-10E3-41D3-B10C-B0E2B11D8A8A}" name="個人／事業所数" dataCellStyle="桁区切り"/>
    <tableColumn id="13" xr3:uid="{3897CF3A-6B55-4F4B-8A01-11EE6A96CBAC}" name="個人／構成比" dataDxfId="452"/>
    <tableColumn id="14" xr3:uid="{055DC6D6-0684-4F1A-BEFB-BD5A85B49B28}" name="法人／事業所数" dataCellStyle="桁区切り"/>
    <tableColumn id="15" xr3:uid="{141984C0-6E9D-441D-8DB8-71DA05013728}" name="法人／構成比" dataDxfId="451"/>
    <tableColumn id="16" xr3:uid="{EE7D54EE-24B1-42DF-8347-3A4F759FA2F2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F71064-36EC-4079-8553-62866A72A67C}" name="S_TABLE_29207" displayName="S_TABLE_29207" ref="B46:I67" totalsRowShown="0">
  <autoFilter ref="B46:I67" xr:uid="{82F71064-36EC-4079-8553-62866A72A67C}"/>
  <tableColumns count="8">
    <tableColumn id="9" xr3:uid="{DBE5371D-0E7F-4A9E-B56E-1AE4ECC8E668}" name="産業小分類上位２０"/>
    <tableColumn id="10" xr3:uid="{901116A8-73F6-42ED-AE94-29D35DA01328}" name="総数／事業所数" dataCellStyle="桁区切り"/>
    <tableColumn id="11" xr3:uid="{2272622E-AEE2-4559-83FC-865D2F9AC0BE}" name="総数／構成比" dataDxfId="450"/>
    <tableColumn id="12" xr3:uid="{6A90887A-55AB-42B3-9476-BA59D15023A6}" name="個人／事業所数" dataCellStyle="桁区切り"/>
    <tableColumn id="13" xr3:uid="{4D20D126-ED4A-4AB7-9F95-02A7CC54AEE4}" name="個人／構成比" dataDxfId="449"/>
    <tableColumn id="14" xr3:uid="{69440630-F939-4CF2-8970-1B6C6F14C79B}" name="法人／事業所数" dataCellStyle="桁区切り"/>
    <tableColumn id="15" xr3:uid="{47DD6F2A-FE85-495E-A748-F958821D59F6}" name="法人／構成比" dataDxfId="448"/>
    <tableColumn id="16" xr3:uid="{66753312-0DC1-4F41-A410-555BEBDCA668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D4A5812-CA4A-4CAA-96F3-2684273859A5}" name="LTBL_29208" displayName="LTBL_29208" ref="B4:I20" totalsRowCount="1">
  <autoFilter ref="B4:I19" xr:uid="{BD4A5812-CA4A-4CAA-96F3-2684273859A5}"/>
  <tableColumns count="8">
    <tableColumn id="9" xr3:uid="{588D7E79-C7E0-4E36-9B69-66353811F53E}" name="産業大分類" totalsRowLabel="合計" totalsRowDxfId="447"/>
    <tableColumn id="10" xr3:uid="{A7D2C14F-6511-40A4-A126-0FF5CFC738E4}" name="総数／事業所数" totalsRowFunction="custom" totalsRowDxfId="446" dataCellStyle="桁区切り" totalsRowCellStyle="桁区切り">
      <totalsRowFormula>SUM(LTBL_29208[総数／事業所数])</totalsRowFormula>
    </tableColumn>
    <tableColumn id="11" xr3:uid="{7C094BA0-A844-4217-9843-D26610937FAA}" name="総数／構成比" dataDxfId="445"/>
    <tableColumn id="12" xr3:uid="{54490B33-C981-42F7-8127-AFE7FDF559BB}" name="個人／事業所数" totalsRowFunction="sum" totalsRowDxfId="444" dataCellStyle="桁区切り" totalsRowCellStyle="桁区切り"/>
    <tableColumn id="13" xr3:uid="{665263ED-5230-4743-847C-DDC631AAD5F0}" name="個人／構成比" dataDxfId="443"/>
    <tableColumn id="14" xr3:uid="{92C8CB24-77D1-4E64-9BAF-2F86E4A1A59E}" name="法人／事業所数" totalsRowFunction="sum" totalsRowDxfId="442" dataCellStyle="桁区切り" totalsRowCellStyle="桁区切り"/>
    <tableColumn id="15" xr3:uid="{F65524B1-8AAD-418E-890B-1E3B5B50A9FB}" name="法人／構成比" dataDxfId="441"/>
    <tableColumn id="16" xr3:uid="{478FE930-B9C5-47AD-A75E-53E96DA2318D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56618C4-963E-40E6-BECE-DBFCA454E958}" name="M_TABLE_29208" displayName="M_TABLE_29208" ref="B23:I47" totalsRowShown="0">
  <autoFilter ref="B23:I47" xr:uid="{256618C4-963E-40E6-BECE-DBFCA454E958}"/>
  <tableColumns count="8">
    <tableColumn id="9" xr3:uid="{DBFF6788-8200-4AA9-869B-1C4F28C4F934}" name="産業中分類上位２０"/>
    <tableColumn id="10" xr3:uid="{4229152B-0DE4-4EFF-9808-B46BBB9B8CA0}" name="総数／事業所数" dataCellStyle="桁区切り"/>
    <tableColumn id="11" xr3:uid="{2BB462E4-CB2B-4D39-9C12-506E9C84D662}" name="総数／構成比" dataDxfId="439"/>
    <tableColumn id="12" xr3:uid="{D9AB527B-28D0-42B6-8F7E-0877AF382534}" name="個人／事業所数" dataCellStyle="桁区切り"/>
    <tableColumn id="13" xr3:uid="{D9B9B297-C619-4AC3-9711-F8B596CEE7C4}" name="個人／構成比" dataDxfId="438"/>
    <tableColumn id="14" xr3:uid="{A96BDFCE-7B87-4C1C-A9AA-550ACB32E579}" name="法人／事業所数" dataCellStyle="桁区切り"/>
    <tableColumn id="15" xr3:uid="{E2F627C1-0264-4DD3-A1C9-8366538A30F2}" name="法人／構成比" dataDxfId="437"/>
    <tableColumn id="16" xr3:uid="{D69819CB-99B9-4AE2-A411-9814B81EB5C2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91039E9-3757-4633-9149-21DB8AEFE29D}" name="S_TABLE_29208" displayName="S_TABLE_29208" ref="B50:I77" totalsRowShown="0">
  <autoFilter ref="B50:I77" xr:uid="{791039E9-3757-4633-9149-21DB8AEFE29D}"/>
  <tableColumns count="8">
    <tableColumn id="9" xr3:uid="{54E5D984-D099-4302-A6E9-E01A2723CC52}" name="産業小分類上位２０"/>
    <tableColumn id="10" xr3:uid="{26DB3F73-1724-4E96-ABC4-31F1862D654B}" name="総数／事業所数" dataCellStyle="桁区切り"/>
    <tableColumn id="11" xr3:uid="{785F491F-D12D-44C0-88C0-2BC32A87B19A}" name="総数／構成比" dataDxfId="436"/>
    <tableColumn id="12" xr3:uid="{7A23B717-A6B8-464C-9940-91857DE71C44}" name="個人／事業所数" dataCellStyle="桁区切り"/>
    <tableColumn id="13" xr3:uid="{2FB76522-1808-4DAF-B590-95C4E6BF1098}" name="個人／構成比" dataDxfId="435"/>
    <tableColumn id="14" xr3:uid="{D5C7ACB6-5E94-493E-B492-6882670D2433}" name="法人／事業所数" dataCellStyle="桁区切り"/>
    <tableColumn id="15" xr3:uid="{8FF4D2E8-FB9E-4B02-BCB2-81BC57A7D2EA}" name="法人／構成比" dataDxfId="434"/>
    <tableColumn id="16" xr3:uid="{BEEDBADE-76E0-4351-87D1-B0BCD3B9254F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59D3952-4436-45C9-969B-C178A136DA4B}" name="LTBL_29209" displayName="LTBL_29209" ref="B4:I20" totalsRowCount="1">
  <autoFilter ref="B4:I19" xr:uid="{359D3952-4436-45C9-969B-C178A136DA4B}"/>
  <tableColumns count="8">
    <tableColumn id="9" xr3:uid="{76BB99B8-8FD7-4D50-A240-8E01270AB091}" name="産業大分類" totalsRowLabel="合計" totalsRowDxfId="433"/>
    <tableColumn id="10" xr3:uid="{6869FA6E-7CEC-4DD2-BEC8-BA08DEADC21D}" name="総数／事業所数" totalsRowFunction="custom" totalsRowDxfId="432" dataCellStyle="桁区切り" totalsRowCellStyle="桁区切り">
      <totalsRowFormula>SUM(LTBL_29209[総数／事業所数])</totalsRowFormula>
    </tableColumn>
    <tableColumn id="11" xr3:uid="{A3DE68CA-3478-48F3-9A4B-392A47B768CC}" name="総数／構成比" dataDxfId="431"/>
    <tableColumn id="12" xr3:uid="{8DCAFAB4-B112-4010-BFC4-D608B7487737}" name="個人／事業所数" totalsRowFunction="sum" totalsRowDxfId="430" dataCellStyle="桁区切り" totalsRowCellStyle="桁区切り"/>
    <tableColumn id="13" xr3:uid="{BE360352-6B16-4053-8DDB-92A0D644048D}" name="個人／構成比" dataDxfId="429"/>
    <tableColumn id="14" xr3:uid="{5A6C226B-AEDD-4370-9CFE-93D0FAC6F123}" name="法人／事業所数" totalsRowFunction="sum" totalsRowDxfId="428" dataCellStyle="桁区切り" totalsRowCellStyle="桁区切り"/>
    <tableColumn id="15" xr3:uid="{58F6F35E-70B0-4E2A-B8CA-CE63282E2F6D}" name="法人／構成比" dataDxfId="427"/>
    <tableColumn id="16" xr3:uid="{27067841-0D9A-4319-BE69-C32FA3C523CC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26B8B73-C8AE-4620-9BEF-F95C869CA298}" name="M_TABLE_29209" displayName="M_TABLE_29209" ref="B23:I43" totalsRowShown="0">
  <autoFilter ref="B23:I43" xr:uid="{C26B8B73-C8AE-4620-9BEF-F95C869CA298}"/>
  <tableColumns count="8">
    <tableColumn id="9" xr3:uid="{DB813711-645A-4B44-852D-158B134877CF}" name="産業中分類上位２０"/>
    <tableColumn id="10" xr3:uid="{2DBB97D2-5F09-44B8-9953-3C963A7C5402}" name="総数／事業所数" dataCellStyle="桁区切り"/>
    <tableColumn id="11" xr3:uid="{4A883E75-CA87-4AE9-BA72-F8CC54DA0D52}" name="総数／構成比" dataDxfId="425"/>
    <tableColumn id="12" xr3:uid="{0FA357AC-4733-4F03-83BA-0B7605AF1200}" name="個人／事業所数" dataCellStyle="桁区切り"/>
    <tableColumn id="13" xr3:uid="{ABEBB466-3F5A-49E4-B459-C762046BDA02}" name="個人／構成比" dataDxfId="424"/>
    <tableColumn id="14" xr3:uid="{D2E67491-B124-457A-8A49-D730F34D656F}" name="法人／事業所数" dataCellStyle="桁区切り"/>
    <tableColumn id="15" xr3:uid="{DB8878B2-2055-416F-9796-A8BC632523BC}" name="法人／構成比" dataDxfId="423"/>
    <tableColumn id="16" xr3:uid="{BE4E4D63-5A9D-475B-9EF5-A8E64C2D0534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36165EC-F1CA-4395-AAEF-252C0858B910}" name="S_TABLE_29209" displayName="S_TABLE_29209" ref="B46:I67" totalsRowShown="0">
  <autoFilter ref="B46:I67" xr:uid="{D36165EC-F1CA-4395-AAEF-252C0858B910}"/>
  <tableColumns count="8">
    <tableColumn id="9" xr3:uid="{24E6547C-8C20-4A20-AF75-54A14FD92F5C}" name="産業小分類上位２０"/>
    <tableColumn id="10" xr3:uid="{4B99322D-0FF9-4FD4-B62F-45FF3743C14D}" name="総数／事業所数" dataCellStyle="桁区切り"/>
    <tableColumn id="11" xr3:uid="{580925E6-AC59-4FA5-A547-6FF891886F59}" name="総数／構成比" dataDxfId="422"/>
    <tableColumn id="12" xr3:uid="{FFE0C81F-A7E9-4DD1-BD42-5EF8A735D296}" name="個人／事業所数" dataCellStyle="桁区切り"/>
    <tableColumn id="13" xr3:uid="{D1673CC3-2C68-454F-9BF4-654ABA91B3B9}" name="個人／構成比" dataDxfId="421"/>
    <tableColumn id="14" xr3:uid="{8D0BF998-CB02-4B74-9C7B-79FF952F05E3}" name="法人／事業所数" dataCellStyle="桁区切り"/>
    <tableColumn id="15" xr3:uid="{1466529C-A55C-4553-8046-060FC2A30473}" name="法人／構成比" dataDxfId="420"/>
    <tableColumn id="16" xr3:uid="{B534BEAC-686F-4E26-84F4-EED5C8EA50AE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CE31426-F986-4641-8D74-D1A64E688185}" name="LTBL_29210" displayName="LTBL_29210" ref="B4:I20" totalsRowCount="1">
  <autoFilter ref="B4:I19" xr:uid="{4CE31426-F986-4641-8D74-D1A64E688185}"/>
  <tableColumns count="8">
    <tableColumn id="9" xr3:uid="{B8CD2A27-98EC-46BF-8076-DCCDC6E38E1B}" name="産業大分類" totalsRowLabel="合計" totalsRowDxfId="419"/>
    <tableColumn id="10" xr3:uid="{2D5B7AC6-CB97-4B5D-9AF8-8BAD812136F3}" name="総数／事業所数" totalsRowFunction="custom" totalsRowDxfId="418" dataCellStyle="桁区切り" totalsRowCellStyle="桁区切り">
      <totalsRowFormula>SUM(LTBL_29210[総数／事業所数])</totalsRowFormula>
    </tableColumn>
    <tableColumn id="11" xr3:uid="{3CFA693D-A7E1-4C48-86F4-AE7A6AB26CCA}" name="総数／構成比" dataDxfId="417"/>
    <tableColumn id="12" xr3:uid="{9724CB53-D36C-40EB-8099-65B8AC4D3B18}" name="個人／事業所数" totalsRowFunction="sum" totalsRowDxfId="416" dataCellStyle="桁区切り" totalsRowCellStyle="桁区切り"/>
    <tableColumn id="13" xr3:uid="{EBEA9C8A-54CF-4BE2-AB06-E114654332A5}" name="個人／構成比" dataDxfId="415"/>
    <tableColumn id="14" xr3:uid="{05EF6D6C-4F72-4B4B-A487-0A8107CE3D76}" name="法人／事業所数" totalsRowFunction="sum" totalsRowDxfId="414" dataCellStyle="桁区切り" totalsRowCellStyle="桁区切り"/>
    <tableColumn id="15" xr3:uid="{52E22EEB-03C8-48A1-8B56-9003419278CE}" name="法人／構成比" dataDxfId="413"/>
    <tableColumn id="16" xr3:uid="{AF5BDE9C-8961-4D30-8F92-839766EBC422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6F0706E-3B25-46C9-89F4-0DBED87A2DDA}" name="M_TABLE_29210" displayName="M_TABLE_29210" ref="B23:I43" totalsRowShown="0">
  <autoFilter ref="B23:I43" xr:uid="{66F0706E-3B25-46C9-89F4-0DBED87A2DDA}"/>
  <tableColumns count="8">
    <tableColumn id="9" xr3:uid="{42BB50D6-5027-4DF1-A281-A7DF0DBB97FA}" name="産業中分類上位２０"/>
    <tableColumn id="10" xr3:uid="{A747C94F-597F-475C-B283-442EB36183E3}" name="総数／事業所数" dataCellStyle="桁区切り"/>
    <tableColumn id="11" xr3:uid="{6C609EA8-9FDC-492A-90EF-B7D6BDD11B0F}" name="総数／構成比" dataDxfId="411"/>
    <tableColumn id="12" xr3:uid="{793D0B70-6234-4F9D-8939-F07BA26ED1FD}" name="個人／事業所数" dataCellStyle="桁区切り"/>
    <tableColumn id="13" xr3:uid="{7FD466E2-CB0E-44EF-A603-1778ED36BE98}" name="個人／構成比" dataDxfId="410"/>
    <tableColumn id="14" xr3:uid="{C8DC55CD-0E9B-499E-84C7-392212C4C32F}" name="法人／事業所数" dataCellStyle="桁区切り"/>
    <tableColumn id="15" xr3:uid="{65A59B90-F44F-49F7-9A54-92AF680F0A9E}" name="法人／構成比" dataDxfId="409"/>
    <tableColumn id="16" xr3:uid="{6E697E17-281A-4E24-BFD2-602688BF74BC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41B342C-46F3-48E7-9328-D22D1A399905}" name="S_TABLE_29210" displayName="S_TABLE_29210" ref="B46:I67" totalsRowShown="0">
  <autoFilter ref="B46:I67" xr:uid="{A41B342C-46F3-48E7-9328-D22D1A399905}"/>
  <tableColumns count="8">
    <tableColumn id="9" xr3:uid="{1DB56E49-7E5B-413C-901A-00E5905872AF}" name="産業小分類上位２０"/>
    <tableColumn id="10" xr3:uid="{FE2FBCE2-94ED-4B13-9627-B21AA48989BD}" name="総数／事業所数" dataCellStyle="桁区切り"/>
    <tableColumn id="11" xr3:uid="{C10C9D87-2746-47CE-A09B-97959A01E254}" name="総数／構成比" dataDxfId="408"/>
    <tableColumn id="12" xr3:uid="{1002075D-D0FC-4677-8F6E-D71C1247F4D8}" name="個人／事業所数" dataCellStyle="桁区切り"/>
    <tableColumn id="13" xr3:uid="{7C829983-8C93-4408-9D41-60C7DE2EF3C1}" name="個人／構成比" dataDxfId="407"/>
    <tableColumn id="14" xr3:uid="{98CA24B2-5672-4884-9E0F-6D1A4C31176E}" name="法人／事業所数" dataCellStyle="桁区切り"/>
    <tableColumn id="15" xr3:uid="{EA85427F-DD8E-43A0-8A14-E10A5C772460}" name="法人／構成比" dataDxfId="406"/>
    <tableColumn id="16" xr3:uid="{F98EBBEC-5028-4507-A799-2AF13A1E8519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1C8CEDE-310C-4612-A189-327763C7D4C4}" name="LTBL_29211" displayName="LTBL_29211" ref="B4:I20" totalsRowCount="1">
  <autoFilter ref="B4:I19" xr:uid="{C1C8CEDE-310C-4612-A189-327763C7D4C4}"/>
  <tableColumns count="8">
    <tableColumn id="9" xr3:uid="{CEFC99B4-4864-4210-8A26-F50656F888F1}" name="産業大分類" totalsRowLabel="合計" totalsRowDxfId="405"/>
    <tableColumn id="10" xr3:uid="{22BCAE86-D83B-4531-AFC8-DC2819A17C33}" name="総数／事業所数" totalsRowFunction="custom" totalsRowDxfId="404" dataCellStyle="桁区切り" totalsRowCellStyle="桁区切り">
      <totalsRowFormula>SUM(LTBL_29211[総数／事業所数])</totalsRowFormula>
    </tableColumn>
    <tableColumn id="11" xr3:uid="{874AC9B0-7BB5-445D-B52F-DE22A2F24012}" name="総数／構成比" dataDxfId="403"/>
    <tableColumn id="12" xr3:uid="{BA2EEF98-BF54-4049-9381-1ACDD1F18E7D}" name="個人／事業所数" totalsRowFunction="sum" totalsRowDxfId="402" dataCellStyle="桁区切り" totalsRowCellStyle="桁区切り"/>
    <tableColumn id="13" xr3:uid="{9327693A-0CEA-4FCD-AE7A-770A143F9407}" name="個人／構成比" dataDxfId="401"/>
    <tableColumn id="14" xr3:uid="{082E3F03-E437-421F-B266-A4A68C841769}" name="法人／事業所数" totalsRowFunction="sum" totalsRowDxfId="400" dataCellStyle="桁区切り" totalsRowCellStyle="桁区切り"/>
    <tableColumn id="15" xr3:uid="{B33524C8-9B8E-41FE-B890-C674577B0DBA}" name="法人／構成比" dataDxfId="399"/>
    <tableColumn id="16" xr3:uid="{4A766817-B7F7-4C0F-822F-2F3CC1D03362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2671F22-F636-474D-A1EF-34851F335F30}" name="M_TABLE_29211" displayName="M_TABLE_29211" ref="B23:I43" totalsRowShown="0">
  <autoFilter ref="B23:I43" xr:uid="{82671F22-F636-474D-A1EF-34851F335F30}"/>
  <tableColumns count="8">
    <tableColumn id="9" xr3:uid="{5B0D3F8E-8B16-459B-AE8F-23F888F35073}" name="産業中分類上位２０"/>
    <tableColumn id="10" xr3:uid="{0AC36AC6-61A5-42FC-9BF6-3798E07C7639}" name="総数／事業所数" dataCellStyle="桁区切り"/>
    <tableColumn id="11" xr3:uid="{D649257D-4D34-4182-B8B0-D03655B334FF}" name="総数／構成比" dataDxfId="397"/>
    <tableColumn id="12" xr3:uid="{A68F5CEE-E28D-4891-B101-21154FB34AAA}" name="個人／事業所数" dataCellStyle="桁区切り"/>
    <tableColumn id="13" xr3:uid="{B0B5D5C3-9140-437D-B4ED-E43011AD75EE}" name="個人／構成比" dataDxfId="396"/>
    <tableColumn id="14" xr3:uid="{CF7BE6A1-B1C4-4F96-8A6D-01F06E29EBF5}" name="法人／事業所数" dataCellStyle="桁区切り"/>
    <tableColumn id="15" xr3:uid="{6303A781-F086-4475-ACB3-15F40196023E}" name="法人／構成比" dataDxfId="395"/>
    <tableColumn id="16" xr3:uid="{8B58C0AB-F27C-42E5-AFFD-0C53A69670E5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C1F7679-70FE-4FE2-8F24-303FBDFEBEA2}" name="S_TABLE_29211" displayName="S_TABLE_29211" ref="B46:I68" totalsRowShown="0">
  <autoFilter ref="B46:I68" xr:uid="{5C1F7679-70FE-4FE2-8F24-303FBDFEBEA2}"/>
  <tableColumns count="8">
    <tableColumn id="9" xr3:uid="{9257BA2D-140B-4876-80EB-19E3D65D9E96}" name="産業小分類上位２０"/>
    <tableColumn id="10" xr3:uid="{3AB06B28-B883-471A-B7D8-DBF3F15F6938}" name="総数／事業所数" dataCellStyle="桁区切り"/>
    <tableColumn id="11" xr3:uid="{C9526F71-5907-4F3A-AFC9-6F5FC97484F4}" name="総数／構成比" dataDxfId="394"/>
    <tableColumn id="12" xr3:uid="{25C82FE6-67CE-4DA5-B7E9-19AAD2A3E50E}" name="個人／事業所数" dataCellStyle="桁区切り"/>
    <tableColumn id="13" xr3:uid="{C51F1223-70D9-4D51-BD89-3DF70A77F52D}" name="個人／構成比" dataDxfId="393"/>
    <tableColumn id="14" xr3:uid="{91628A54-D590-47A1-A3E4-FE2905D5F0AC}" name="法人／事業所数" dataCellStyle="桁区切り"/>
    <tableColumn id="15" xr3:uid="{D4FE2AA4-2315-437D-92CC-20A391B226B2}" name="法人／構成比" dataDxfId="392"/>
    <tableColumn id="16" xr3:uid="{4C5380CE-623F-42D0-8FA1-B679549683F0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F88D099-0405-45DB-9B2A-3083E3D07D27}" name="LTBL_29212" displayName="LTBL_29212" ref="B4:I20" totalsRowCount="1">
  <autoFilter ref="B4:I19" xr:uid="{CF88D099-0405-45DB-9B2A-3083E3D07D27}"/>
  <tableColumns count="8">
    <tableColumn id="9" xr3:uid="{F73E11CA-6F0D-4848-9E52-49D4B0F38B35}" name="産業大分類" totalsRowLabel="合計" totalsRowDxfId="391"/>
    <tableColumn id="10" xr3:uid="{9F665509-2877-4A1E-9AF3-75CB0B297304}" name="総数／事業所数" totalsRowFunction="custom" totalsRowDxfId="390" dataCellStyle="桁区切り" totalsRowCellStyle="桁区切り">
      <totalsRowFormula>SUM(LTBL_29212[総数／事業所数])</totalsRowFormula>
    </tableColumn>
    <tableColumn id="11" xr3:uid="{2921E095-D25C-4FF4-8DBF-F5A19202FBCD}" name="総数／構成比" dataDxfId="389"/>
    <tableColumn id="12" xr3:uid="{ADC07B43-A335-4896-98D5-14D7662BB846}" name="個人／事業所数" totalsRowFunction="sum" totalsRowDxfId="388" dataCellStyle="桁区切り" totalsRowCellStyle="桁区切り"/>
    <tableColumn id="13" xr3:uid="{6DD6363B-404D-4C1B-8761-A23E59A86735}" name="個人／構成比" dataDxfId="387"/>
    <tableColumn id="14" xr3:uid="{A4E4EFA2-8B23-4018-B1D1-5C6EF5964AAE}" name="法人／事業所数" totalsRowFunction="sum" totalsRowDxfId="386" dataCellStyle="桁区切り" totalsRowCellStyle="桁区切り"/>
    <tableColumn id="15" xr3:uid="{3A094E0A-D8F1-470A-ACBF-7E40299190FC}" name="法人／構成比" dataDxfId="385"/>
    <tableColumn id="16" xr3:uid="{F6BEAEA4-FD01-47B4-A355-15280AFCCA19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1A2BF4B-AF72-4C26-9217-7F870C73B7B7}" name="M_TABLE_29212" displayName="M_TABLE_29212" ref="B23:I44" totalsRowShown="0">
  <autoFilter ref="B23:I44" xr:uid="{41A2BF4B-AF72-4C26-9217-7F870C73B7B7}"/>
  <tableColumns count="8">
    <tableColumn id="9" xr3:uid="{70139219-9B6F-436B-B166-5A42ACCCFE6D}" name="産業中分類上位２０"/>
    <tableColumn id="10" xr3:uid="{B5DD9AE0-67C5-43B4-B8B9-71584FCEC233}" name="総数／事業所数" dataCellStyle="桁区切り"/>
    <tableColumn id="11" xr3:uid="{113CDD1D-3ABA-453C-9BE2-A9C4D3ED43EB}" name="総数／構成比" dataDxfId="383"/>
    <tableColumn id="12" xr3:uid="{959E03F5-88C1-472B-A0F2-47B5BF7B635C}" name="個人／事業所数" dataCellStyle="桁区切り"/>
    <tableColumn id="13" xr3:uid="{29A78796-1865-4DFC-BE87-9C3E1AFF04F2}" name="個人／構成比" dataDxfId="382"/>
    <tableColumn id="14" xr3:uid="{B607E033-9539-443C-AC26-EC19CC362A8D}" name="法人／事業所数" dataCellStyle="桁区切り"/>
    <tableColumn id="15" xr3:uid="{D5BD3443-A19A-4CDC-B774-8FEF04CC7E05}" name="法人／構成比" dataDxfId="381"/>
    <tableColumn id="16" xr3:uid="{1DC76D18-C03F-40C4-9319-146153622BFD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791DE7C-7038-43EC-903D-22DC8790AD17}" name="S_TABLE_29212" displayName="S_TABLE_29212" ref="B47:I68" totalsRowShown="0">
  <autoFilter ref="B47:I68" xr:uid="{9791DE7C-7038-43EC-903D-22DC8790AD17}"/>
  <tableColumns count="8">
    <tableColumn id="9" xr3:uid="{60B0C197-6848-4ED5-9B9B-8CDB1C792CAE}" name="産業小分類上位２０"/>
    <tableColumn id="10" xr3:uid="{FBB2209F-C2F2-4BFA-B637-1FE9CD40BF96}" name="総数／事業所数" dataCellStyle="桁区切り"/>
    <tableColumn id="11" xr3:uid="{55A7FCF3-9F8F-4AC8-B0E3-3D67B6026F44}" name="総数／構成比" dataDxfId="380"/>
    <tableColumn id="12" xr3:uid="{1C6B32F4-8C76-40CA-9BBD-4F0EFAF4F6DB}" name="個人／事業所数" dataCellStyle="桁区切り"/>
    <tableColumn id="13" xr3:uid="{3B94280A-E8A7-45F1-837D-8430C929B273}" name="個人／構成比" dataDxfId="379"/>
    <tableColumn id="14" xr3:uid="{D87E2A56-1695-4233-818E-44436696584F}" name="法人／事業所数" dataCellStyle="桁区切り"/>
    <tableColumn id="15" xr3:uid="{A361C4EA-416C-4EF4-9947-A7F80C406707}" name="法人／構成比" dataDxfId="378"/>
    <tableColumn id="16" xr3:uid="{798DD9F8-7F42-47C7-88FF-66407BFE1214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C1A8E62-8921-4B33-85D7-42E1E2371594}" name="LTBL_29322" displayName="LTBL_29322" ref="B4:I20" totalsRowCount="1">
  <autoFilter ref="B4:I19" xr:uid="{0C1A8E62-8921-4B33-85D7-42E1E2371594}"/>
  <tableColumns count="8">
    <tableColumn id="9" xr3:uid="{8BCF0A6B-1D28-45D9-801E-583C1CF264F8}" name="産業大分類" totalsRowLabel="合計" totalsRowDxfId="377"/>
    <tableColumn id="10" xr3:uid="{6413C377-2FEE-47F0-8546-F9F738ED04EA}" name="総数／事業所数" totalsRowFunction="custom" totalsRowDxfId="376" dataCellStyle="桁区切り" totalsRowCellStyle="桁区切り">
      <totalsRowFormula>SUM(LTBL_29322[総数／事業所数])</totalsRowFormula>
    </tableColumn>
    <tableColumn id="11" xr3:uid="{5F7F6EA4-9288-42B9-8AF7-987DAA00E155}" name="総数／構成比" dataDxfId="375"/>
    <tableColumn id="12" xr3:uid="{CFBE435D-E9B7-4A7C-B08B-D21B3549F756}" name="個人／事業所数" totalsRowFunction="sum" totalsRowDxfId="374" dataCellStyle="桁区切り" totalsRowCellStyle="桁区切り"/>
    <tableColumn id="13" xr3:uid="{A81369E3-90F5-478B-9B31-60A8A7FC2732}" name="個人／構成比" dataDxfId="373"/>
    <tableColumn id="14" xr3:uid="{7ABBCA76-8526-49C6-914E-32444858CED4}" name="法人／事業所数" totalsRowFunction="sum" totalsRowDxfId="372" dataCellStyle="桁区切り" totalsRowCellStyle="桁区切り"/>
    <tableColumn id="15" xr3:uid="{1C87CFF6-5761-4F43-B0F3-A3D07355600E}" name="法人／構成比" dataDxfId="371"/>
    <tableColumn id="16" xr3:uid="{8E562A5D-586E-4338-9F9F-7F951D9066AF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4BA71A7-3709-4297-9B23-89CC9A273EAC}" name="M_TABLE_29322" displayName="M_TABLE_29322" ref="B23:I43" totalsRowShown="0">
  <autoFilter ref="B23:I43" xr:uid="{94BA71A7-3709-4297-9B23-89CC9A273EAC}"/>
  <tableColumns count="8">
    <tableColumn id="9" xr3:uid="{B3FE622E-29C1-4568-8DCA-47A0FB67B366}" name="産業中分類上位２０"/>
    <tableColumn id="10" xr3:uid="{64A68A91-53CE-4F40-8122-FF7ACC85B6B0}" name="総数／事業所数" dataCellStyle="桁区切り"/>
    <tableColumn id="11" xr3:uid="{2AEBDBFD-788E-45F8-8328-20D38B8E4942}" name="総数／構成比" dataDxfId="369"/>
    <tableColumn id="12" xr3:uid="{BA527A76-BEBD-4C6E-A19A-78183EC50642}" name="個人／事業所数" dataCellStyle="桁区切り"/>
    <tableColumn id="13" xr3:uid="{8656ACBB-C2DC-40B4-9E41-08EDD90A6D2B}" name="個人／構成比" dataDxfId="368"/>
    <tableColumn id="14" xr3:uid="{E9CA837F-6CB5-4800-A653-51BFE14E6F12}" name="法人／事業所数" dataCellStyle="桁区切り"/>
    <tableColumn id="15" xr3:uid="{0788ACA9-84F8-4040-985A-1E5949194F17}" name="法人／構成比" dataDxfId="367"/>
    <tableColumn id="16" xr3:uid="{93B36191-7F10-42E0-849E-BC4FFF2A4CA2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3D3D99E-A330-49BF-8D57-B389EB303559}" name="S_TABLE_29322" displayName="S_TABLE_29322" ref="B46:I73" totalsRowShown="0">
  <autoFilter ref="B46:I73" xr:uid="{A3D3D99E-A330-49BF-8D57-B389EB303559}"/>
  <tableColumns count="8">
    <tableColumn id="9" xr3:uid="{AA5A84C7-E834-4EAF-8A82-9FB0802C52B4}" name="産業小分類上位２０"/>
    <tableColumn id="10" xr3:uid="{887A1E63-6C6C-4EDE-83DD-D2F90019C737}" name="総数／事業所数" dataCellStyle="桁区切り"/>
    <tableColumn id="11" xr3:uid="{1637A870-F409-42E3-B1DF-81BBC10E67B5}" name="総数／構成比" dataDxfId="366"/>
    <tableColumn id="12" xr3:uid="{EDE3093A-0FE6-4F40-83C1-3D6B86ABA61D}" name="個人／事業所数" dataCellStyle="桁区切り"/>
    <tableColumn id="13" xr3:uid="{5E3FCB8C-120B-4E4A-B8D4-04ADF4D194AB}" name="個人／構成比" dataDxfId="365"/>
    <tableColumn id="14" xr3:uid="{B3B44DF5-2B31-45A1-A31D-F7DF58085679}" name="法人／事業所数" dataCellStyle="桁区切り"/>
    <tableColumn id="15" xr3:uid="{6EDD29FB-2B78-4C00-AD7F-C5A4AFCFE59F}" name="法人／構成比" dataDxfId="364"/>
    <tableColumn id="16" xr3:uid="{4F219B95-D900-4670-8025-74488DE57742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3534467-5970-4B37-83E3-3010B2C21493}" name="LTBL_29342" displayName="LTBL_29342" ref="B4:I20" totalsRowCount="1">
  <autoFilter ref="B4:I19" xr:uid="{13534467-5970-4B37-83E3-3010B2C21493}"/>
  <tableColumns count="8">
    <tableColumn id="9" xr3:uid="{EB43B82D-0ECD-4C94-9C0E-2436EE05DC04}" name="産業大分類" totalsRowLabel="合計" totalsRowDxfId="363"/>
    <tableColumn id="10" xr3:uid="{F9ABE0E2-D994-4457-8440-68FF058C41A7}" name="総数／事業所数" totalsRowFunction="custom" totalsRowDxfId="362" dataCellStyle="桁区切り" totalsRowCellStyle="桁区切り">
      <totalsRowFormula>SUM(LTBL_29342[総数／事業所数])</totalsRowFormula>
    </tableColumn>
    <tableColumn id="11" xr3:uid="{C017F1FB-D561-4AD5-AB03-693EC3C9FE69}" name="総数／構成比" dataDxfId="361"/>
    <tableColumn id="12" xr3:uid="{2C0D388E-55E7-43F6-8763-A872890D6E4D}" name="個人／事業所数" totalsRowFunction="sum" totalsRowDxfId="360" dataCellStyle="桁区切り" totalsRowCellStyle="桁区切り"/>
    <tableColumn id="13" xr3:uid="{FEFD53AE-1EEB-46B1-9FC0-564ABB5528B9}" name="個人／構成比" dataDxfId="359"/>
    <tableColumn id="14" xr3:uid="{52C9F5D5-D64E-4F53-82C9-FC355AD51E26}" name="法人／事業所数" totalsRowFunction="sum" totalsRowDxfId="358" dataCellStyle="桁区切り" totalsRowCellStyle="桁区切り"/>
    <tableColumn id="15" xr3:uid="{540690B5-216A-4578-A753-DBA3BC6259CA}" name="法人／構成比" dataDxfId="357"/>
    <tableColumn id="16" xr3:uid="{D9FEF400-DE68-46C2-8AE3-8B53EB6BF909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22D9278-9F2D-45CA-8761-C5001892427B}" name="M_TABLE_29342" displayName="M_TABLE_29342" ref="B23:I43" totalsRowShown="0">
  <autoFilter ref="B23:I43" xr:uid="{222D9278-9F2D-45CA-8761-C5001892427B}"/>
  <tableColumns count="8">
    <tableColumn id="9" xr3:uid="{C1A615C2-56F9-4722-B41B-9FF6BBB296E1}" name="産業中分類上位２０"/>
    <tableColumn id="10" xr3:uid="{E7663BEF-EA2F-42D8-834F-B81A6C5943C5}" name="総数／事業所数" dataCellStyle="桁区切り"/>
    <tableColumn id="11" xr3:uid="{62C80DE0-85AA-4FF3-8C1D-F59F0F36865B}" name="総数／構成比" dataDxfId="355"/>
    <tableColumn id="12" xr3:uid="{F9E568D1-4105-4A81-A50C-CF92446C81F2}" name="個人／事業所数" dataCellStyle="桁区切り"/>
    <tableColumn id="13" xr3:uid="{C29CE519-33D8-46AE-AE04-E108ADCE4B2B}" name="個人／構成比" dataDxfId="354"/>
    <tableColumn id="14" xr3:uid="{3E0B4A85-F728-4B66-B60F-350EFE578A80}" name="法人／事業所数" dataCellStyle="桁区切り"/>
    <tableColumn id="15" xr3:uid="{CD870B97-46FE-40E0-85A8-6E3E14FFBF48}" name="法人／構成比" dataDxfId="353"/>
    <tableColumn id="16" xr3:uid="{25A17DE4-1901-4B84-91D9-C8CBF4DFB9EA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496D22A-BE6D-4862-889B-19B8CB1A3100}" name="S_TABLE_29342" displayName="S_TABLE_29342" ref="B46:I70" totalsRowShown="0">
  <autoFilter ref="B46:I70" xr:uid="{F496D22A-BE6D-4862-889B-19B8CB1A3100}"/>
  <tableColumns count="8">
    <tableColumn id="9" xr3:uid="{C2C461DF-D4E2-4385-935E-8CCE9D482621}" name="産業小分類上位２０"/>
    <tableColumn id="10" xr3:uid="{35AD3CB5-665F-4016-9E67-EBDDF2BEA1FA}" name="総数／事業所数" dataCellStyle="桁区切り"/>
    <tableColumn id="11" xr3:uid="{FF8A7F1E-DBD6-449D-9357-01DEAFFEBCA8}" name="総数／構成比" dataDxfId="352"/>
    <tableColumn id="12" xr3:uid="{A244D4C4-C6BD-48BA-BCDE-50A718822A4A}" name="個人／事業所数" dataCellStyle="桁区切り"/>
    <tableColumn id="13" xr3:uid="{5EE144C1-0052-47DC-A5A7-B1A4D23B9A4A}" name="個人／構成比" dataDxfId="351"/>
    <tableColumn id="14" xr3:uid="{81C67E2F-D7E0-4CFC-91C0-D6E3976A3730}" name="法人／事業所数" dataCellStyle="桁区切り"/>
    <tableColumn id="15" xr3:uid="{2B301F02-0730-43B5-A1AE-DD99F76D61F5}" name="法人／構成比" dataDxfId="350"/>
    <tableColumn id="16" xr3:uid="{669A0CA1-70C9-47E2-A419-8EA64D1FE04E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292136A-86DF-4D77-A2DA-A84A2FCFE707}" name="LTBL_29343" displayName="LTBL_29343" ref="B4:I20" totalsRowCount="1">
  <autoFilter ref="B4:I19" xr:uid="{D292136A-86DF-4D77-A2DA-A84A2FCFE707}"/>
  <tableColumns count="8">
    <tableColumn id="9" xr3:uid="{C0B63517-2233-44CE-9AFE-F276C77FB8C6}" name="産業大分類" totalsRowLabel="合計" totalsRowDxfId="349"/>
    <tableColumn id="10" xr3:uid="{383EF460-4D0D-48DF-A70C-DFF53A489D49}" name="総数／事業所数" totalsRowFunction="custom" totalsRowDxfId="348" dataCellStyle="桁区切り" totalsRowCellStyle="桁区切り">
      <totalsRowFormula>SUM(LTBL_29343[総数／事業所数])</totalsRowFormula>
    </tableColumn>
    <tableColumn id="11" xr3:uid="{CDDA33A4-7C65-41B2-B291-830EB86B77B0}" name="総数／構成比" dataDxfId="347"/>
    <tableColumn id="12" xr3:uid="{CB8852E6-4B6F-4A80-8656-8DD31BDA1E85}" name="個人／事業所数" totalsRowFunction="sum" totalsRowDxfId="346" dataCellStyle="桁区切り" totalsRowCellStyle="桁区切り"/>
    <tableColumn id="13" xr3:uid="{BD0D0AF7-6203-42BF-BF83-A6A588C5EC29}" name="個人／構成比" dataDxfId="345"/>
    <tableColumn id="14" xr3:uid="{F8EB2855-5A0C-4AA0-A4FC-9F325DE7146C}" name="法人／事業所数" totalsRowFunction="sum" totalsRowDxfId="344" dataCellStyle="桁区切り" totalsRowCellStyle="桁区切り"/>
    <tableColumn id="15" xr3:uid="{BD9F3980-263B-49A8-B4D7-B6816338F989}" name="法人／構成比" dataDxfId="343"/>
    <tableColumn id="16" xr3:uid="{75C4F6D3-CC8E-4324-A47E-186DE3BF619A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19AA8D3-B959-440F-93D8-88C013106A69}" name="M_TABLE_29343" displayName="M_TABLE_29343" ref="B23:I45" totalsRowShown="0">
  <autoFilter ref="B23:I45" xr:uid="{119AA8D3-B959-440F-93D8-88C013106A69}"/>
  <tableColumns count="8">
    <tableColumn id="9" xr3:uid="{8F3158B8-1222-43D4-B855-5AE06030B539}" name="産業中分類上位２０"/>
    <tableColumn id="10" xr3:uid="{E26F27E7-BC0F-44EA-A041-E6DB5F9445D9}" name="総数／事業所数" dataCellStyle="桁区切り"/>
    <tableColumn id="11" xr3:uid="{5615B2E4-5228-45A8-A062-BF14941166FF}" name="総数／構成比" dataDxfId="341"/>
    <tableColumn id="12" xr3:uid="{8B2436A3-5641-4FB6-9033-C8B327AC020B}" name="個人／事業所数" dataCellStyle="桁区切り"/>
    <tableColumn id="13" xr3:uid="{4327F002-4FD1-4A29-AB47-B1EB487FF4BF}" name="個人／構成比" dataDxfId="340"/>
    <tableColumn id="14" xr3:uid="{6D6A21B9-DE68-46D6-AEF8-695A891581D2}" name="法人／事業所数" dataCellStyle="桁区切り"/>
    <tableColumn id="15" xr3:uid="{F9FA43F4-CF5A-40A3-817E-1FC3A5467633}" name="法人／構成比" dataDxfId="339"/>
    <tableColumn id="16" xr3:uid="{D28FF018-75C6-4E94-AB88-B30CB4497BB6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78E966A-0411-41CE-8345-A0AD417CA718}" name="S_TABLE_29343" displayName="S_TABLE_29343" ref="B48:I68" totalsRowShown="0">
  <autoFilter ref="B48:I68" xr:uid="{C78E966A-0411-41CE-8345-A0AD417CA718}"/>
  <tableColumns count="8">
    <tableColumn id="9" xr3:uid="{E5CD4B5D-7C8F-48DA-8EA6-4DCB031729E7}" name="産業小分類上位２０"/>
    <tableColumn id="10" xr3:uid="{D23FF2A2-8789-4342-8156-B4CD4F88C8E2}" name="総数／事業所数" dataCellStyle="桁区切り"/>
    <tableColumn id="11" xr3:uid="{AAEE8141-8D50-4560-81F4-CBFAA5A28177}" name="総数／構成比" dataDxfId="338"/>
    <tableColumn id="12" xr3:uid="{9A2091D7-C8E9-40E9-938E-5B715A00671D}" name="個人／事業所数" dataCellStyle="桁区切り"/>
    <tableColumn id="13" xr3:uid="{D468E40E-09E7-431A-9AD8-F0F5414791D5}" name="個人／構成比" dataDxfId="337"/>
    <tableColumn id="14" xr3:uid="{CAC79AAE-8F70-47E0-B35E-1E568F18014D}" name="法人／事業所数" dataCellStyle="桁区切り"/>
    <tableColumn id="15" xr3:uid="{096F6FC2-356F-4C41-BD9D-080840F704B8}" name="法人／構成比" dataDxfId="336"/>
    <tableColumn id="16" xr3:uid="{CC04AE0E-6D03-4C27-A0C7-4BD71FFDA8C0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BA2C950-BB1C-4058-8585-0E6C3227216E}" name="LTBL_29344" displayName="LTBL_29344" ref="B4:I20" totalsRowCount="1">
  <autoFilter ref="B4:I19" xr:uid="{FBA2C950-BB1C-4058-8585-0E6C3227216E}"/>
  <tableColumns count="8">
    <tableColumn id="9" xr3:uid="{D42F08F0-AF42-45EB-AFD0-FBDF5CA7A791}" name="産業大分類" totalsRowLabel="合計" totalsRowDxfId="335"/>
    <tableColumn id="10" xr3:uid="{8FEF4248-66ED-47F5-8612-E2764B046F80}" name="総数／事業所数" totalsRowFunction="custom" totalsRowDxfId="334" dataCellStyle="桁区切り" totalsRowCellStyle="桁区切り">
      <totalsRowFormula>SUM(LTBL_29344[総数／事業所数])</totalsRowFormula>
    </tableColumn>
    <tableColumn id="11" xr3:uid="{589F047C-96D3-44AB-9FF6-2FC395CDC54F}" name="総数／構成比" dataDxfId="333"/>
    <tableColumn id="12" xr3:uid="{4B1DA03B-FC25-46C5-8688-8FF9F1934366}" name="個人／事業所数" totalsRowFunction="sum" totalsRowDxfId="332" dataCellStyle="桁区切り" totalsRowCellStyle="桁区切り"/>
    <tableColumn id="13" xr3:uid="{ACAF96AC-0DAC-4B6D-B026-39F5EE2F6D6B}" name="個人／構成比" dataDxfId="331"/>
    <tableColumn id="14" xr3:uid="{0FD2C27B-2193-488B-B9A2-174602C812E1}" name="法人／事業所数" totalsRowFunction="sum" totalsRowDxfId="330" dataCellStyle="桁区切り" totalsRowCellStyle="桁区切り"/>
    <tableColumn id="15" xr3:uid="{17C848BC-1AAE-4635-9D99-FBDF6228D9E5}" name="法人／構成比" dataDxfId="329"/>
    <tableColumn id="16" xr3:uid="{B830AC4D-6952-4FCC-BF3C-2726AC8902D0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2C7FE77-25DB-45C8-A4C9-AD1DFF2BACC6}" name="M_TABLE_29344" displayName="M_TABLE_29344" ref="B23:I44" totalsRowShown="0">
  <autoFilter ref="B23:I44" xr:uid="{62C7FE77-25DB-45C8-A4C9-AD1DFF2BACC6}"/>
  <tableColumns count="8">
    <tableColumn id="9" xr3:uid="{BA759036-F95C-4D98-8F92-8B4977153A94}" name="産業中分類上位２０"/>
    <tableColumn id="10" xr3:uid="{993AD719-0A3E-4BEA-AC8C-9AFC0DFCD050}" name="総数／事業所数" dataCellStyle="桁区切り"/>
    <tableColumn id="11" xr3:uid="{1745A812-B4F5-4EF3-B6DB-FFC39797C1AD}" name="総数／構成比" dataDxfId="327"/>
    <tableColumn id="12" xr3:uid="{B827B588-66D5-4B2C-A94B-61CA82A1A51F}" name="個人／事業所数" dataCellStyle="桁区切り"/>
    <tableColumn id="13" xr3:uid="{B893E1CD-CA78-4387-AC6C-E63D5861D857}" name="個人／構成比" dataDxfId="326"/>
    <tableColumn id="14" xr3:uid="{FCC5FB80-2A8C-415A-A064-B2D4D213E293}" name="法人／事業所数" dataCellStyle="桁区切り"/>
    <tableColumn id="15" xr3:uid="{E6DCE70F-9BAA-4F33-8EDF-B50D6BF9C6FF}" name="法人／構成比" dataDxfId="325"/>
    <tableColumn id="16" xr3:uid="{7BE1254F-7A23-49EF-9A5F-F8C5433EA533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A3C22B3-59AA-44ED-88A2-0D574A8A546A}" name="S_TABLE_29344" displayName="S_TABLE_29344" ref="B47:I72" totalsRowShown="0">
  <autoFilter ref="B47:I72" xr:uid="{1A3C22B3-59AA-44ED-88A2-0D574A8A546A}"/>
  <tableColumns count="8">
    <tableColumn id="9" xr3:uid="{750418FB-0CE7-40E8-B9E6-089CF3E9EA98}" name="産業小分類上位２０"/>
    <tableColumn id="10" xr3:uid="{046A5208-7B63-476E-A6D7-7B18D0C424A4}" name="総数／事業所数" dataCellStyle="桁区切り"/>
    <tableColumn id="11" xr3:uid="{660B0677-9271-4EB3-A0FE-7875A7855CFF}" name="総数／構成比" dataDxfId="324"/>
    <tableColumn id="12" xr3:uid="{212FF7AA-F66B-486F-86DE-91CE791BAE72}" name="個人／事業所数" dataCellStyle="桁区切り"/>
    <tableColumn id="13" xr3:uid="{015FAF2A-AE07-4895-BECC-CD417CF6975D}" name="個人／構成比" dataDxfId="323"/>
    <tableColumn id="14" xr3:uid="{DD9731BA-6AD2-4E0F-89B8-A74FB889BDF9}" name="法人／事業所数" dataCellStyle="桁区切り"/>
    <tableColumn id="15" xr3:uid="{594FB097-A8FD-40EC-8174-804E88925E11}" name="法人／構成比" dataDxfId="322"/>
    <tableColumn id="16" xr3:uid="{7E7518AF-6D5E-4AF6-8285-91FC082FD19C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C52CC51-5093-4D4F-B104-6C4B86CBD965}" name="LTBL_29345" displayName="LTBL_29345" ref="B4:I20" totalsRowCount="1">
  <autoFilter ref="B4:I19" xr:uid="{9C52CC51-5093-4D4F-B104-6C4B86CBD965}"/>
  <tableColumns count="8">
    <tableColumn id="9" xr3:uid="{B269E2F1-D0DF-4071-BF5D-40F0DE040CB8}" name="産業大分類" totalsRowLabel="合計" totalsRowDxfId="321"/>
    <tableColumn id="10" xr3:uid="{528989CC-B0DC-4832-A504-D029270F9A6A}" name="総数／事業所数" totalsRowFunction="custom" totalsRowDxfId="320" dataCellStyle="桁区切り" totalsRowCellStyle="桁区切り">
      <totalsRowFormula>SUM(LTBL_29345[総数／事業所数])</totalsRowFormula>
    </tableColumn>
    <tableColumn id="11" xr3:uid="{F6C034B8-C989-4BE8-B916-E64ACE0DA3AC}" name="総数／構成比" dataDxfId="319"/>
    <tableColumn id="12" xr3:uid="{FCACCFCD-A4A8-435D-B346-9A7AAEC531DC}" name="個人／事業所数" totalsRowFunction="sum" totalsRowDxfId="318" dataCellStyle="桁区切り" totalsRowCellStyle="桁区切り"/>
    <tableColumn id="13" xr3:uid="{7873FC38-8A8E-45D1-B3F7-D31D9C1237BA}" name="個人／構成比" dataDxfId="317"/>
    <tableColumn id="14" xr3:uid="{7D16A2EE-AF64-4574-B8BC-5B38E75B933D}" name="法人／事業所数" totalsRowFunction="sum" totalsRowDxfId="316" dataCellStyle="桁区切り" totalsRowCellStyle="桁区切り"/>
    <tableColumn id="15" xr3:uid="{7B320CF7-6F26-4448-A2AD-6A23C6DFCA8E}" name="法人／構成比" dataDxfId="315"/>
    <tableColumn id="16" xr3:uid="{610613E9-8EE7-4ACC-95EA-A46E0A46E327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6012C9F-0C53-49EA-AB06-F2CEAE250DE4}" name="M_TABLE_29345" displayName="M_TABLE_29345" ref="B23:I44" totalsRowShown="0">
  <autoFilter ref="B23:I44" xr:uid="{26012C9F-0C53-49EA-AB06-F2CEAE250DE4}"/>
  <tableColumns count="8">
    <tableColumn id="9" xr3:uid="{EE2072A2-9908-4704-AB0B-553EFC4BD08B}" name="産業中分類上位２０"/>
    <tableColumn id="10" xr3:uid="{0C3E30E4-7B70-423E-8876-3949967BFF2C}" name="総数／事業所数" dataCellStyle="桁区切り"/>
    <tableColumn id="11" xr3:uid="{3AE056DA-1E00-49DC-8C14-8154C1FF255B}" name="総数／構成比" dataDxfId="313"/>
    <tableColumn id="12" xr3:uid="{6B75A1B2-7158-4804-959C-E29A86C6560E}" name="個人／事業所数" dataCellStyle="桁区切り"/>
    <tableColumn id="13" xr3:uid="{DC2B6803-E8D6-41BE-9296-0840EE273271}" name="個人／構成比" dataDxfId="312"/>
    <tableColumn id="14" xr3:uid="{281EC14A-5C2D-4317-8554-C31E0B45900A}" name="法人／事業所数" dataCellStyle="桁区切り"/>
    <tableColumn id="15" xr3:uid="{3DD00310-76E0-48DD-B20D-C10C7201FAE3}" name="法人／構成比" dataDxfId="311"/>
    <tableColumn id="16" xr3:uid="{9D579482-EA98-4CB1-96B1-952D924D4337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CC6025B-7B65-46C9-AE74-BE39249857B2}" name="S_TABLE_29345" displayName="S_TABLE_29345" ref="B47:I107" totalsRowShown="0">
  <autoFilter ref="B47:I107" xr:uid="{0CC6025B-7B65-46C9-AE74-BE39249857B2}"/>
  <tableColumns count="8">
    <tableColumn id="9" xr3:uid="{DA823A50-DC3A-4FD0-862D-0FACAD5EE707}" name="産業小分類上位２０"/>
    <tableColumn id="10" xr3:uid="{D0FC902A-F651-4EF3-8F8C-58C7F9C270AE}" name="総数／事業所数" dataCellStyle="桁区切り"/>
    <tableColumn id="11" xr3:uid="{01F08275-C4DA-4F13-A0C4-98960C9E1B0F}" name="総数／構成比" dataDxfId="310"/>
    <tableColumn id="12" xr3:uid="{B6A58377-2593-481C-B11A-8738ADEC0E15}" name="個人／事業所数" dataCellStyle="桁区切り"/>
    <tableColumn id="13" xr3:uid="{83459408-C612-4177-9FF2-0130CFB68275}" name="個人／構成比" dataDxfId="309"/>
    <tableColumn id="14" xr3:uid="{51FCD998-D540-4404-AF16-1C896E7E5D32}" name="法人／事業所数" dataCellStyle="桁区切り"/>
    <tableColumn id="15" xr3:uid="{448FF3BA-EF48-47F8-A274-0E2AD9D6F0A3}" name="法人／構成比" dataDxfId="308"/>
    <tableColumn id="16" xr3:uid="{8B671D66-A302-45A1-B724-2A6882EB912B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5252D84-52A6-4A9B-B95D-7D9528CDBB57}" name="LTBL_29361" displayName="LTBL_29361" ref="B4:I20" totalsRowCount="1">
  <autoFilter ref="B4:I19" xr:uid="{35252D84-52A6-4A9B-B95D-7D9528CDBB57}"/>
  <tableColumns count="8">
    <tableColumn id="9" xr3:uid="{D0A05B9F-BFC4-4F73-837D-4AFF1A840D5A}" name="産業大分類" totalsRowLabel="合計" totalsRowDxfId="307"/>
    <tableColumn id="10" xr3:uid="{AFAE63DA-C72B-4307-85BC-DA6EDC9326CE}" name="総数／事業所数" totalsRowFunction="custom" totalsRowDxfId="306" dataCellStyle="桁区切り" totalsRowCellStyle="桁区切り">
      <totalsRowFormula>SUM(LTBL_29361[総数／事業所数])</totalsRowFormula>
    </tableColumn>
    <tableColumn id="11" xr3:uid="{B8DEFCDA-6489-4028-BA13-02A2451672CC}" name="総数／構成比" dataDxfId="305"/>
    <tableColumn id="12" xr3:uid="{3ADDF8DB-9158-41AE-9382-4860280CF76F}" name="個人／事業所数" totalsRowFunction="sum" totalsRowDxfId="304" dataCellStyle="桁区切り" totalsRowCellStyle="桁区切り"/>
    <tableColumn id="13" xr3:uid="{B3099A33-F23E-4778-B14E-399ADD36433F}" name="個人／構成比" dataDxfId="303"/>
    <tableColumn id="14" xr3:uid="{269B651E-B57E-4F8A-A0FA-226F5A6E69FE}" name="法人／事業所数" totalsRowFunction="sum" totalsRowDxfId="302" dataCellStyle="桁区切り" totalsRowCellStyle="桁区切り"/>
    <tableColumn id="15" xr3:uid="{88C02A6A-97C9-42CF-ADDB-D02798A74A90}" name="法人／構成比" dataDxfId="301"/>
    <tableColumn id="16" xr3:uid="{75D3B3B6-7398-4B96-A3D2-7F7FA9603963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C130B3C-44B7-49AA-AC0D-6A8D550B275B}" name="M_TABLE_29361" displayName="M_TABLE_29361" ref="B23:I43" totalsRowShown="0">
  <autoFilter ref="B23:I43" xr:uid="{DC130B3C-44B7-49AA-AC0D-6A8D550B275B}"/>
  <tableColumns count="8">
    <tableColumn id="9" xr3:uid="{A44B83B4-17D4-4674-81FF-A275722D82E8}" name="産業中分類上位２０"/>
    <tableColumn id="10" xr3:uid="{E31D49F7-9B0E-4C31-92F0-A196D59C512F}" name="総数／事業所数" dataCellStyle="桁区切り"/>
    <tableColumn id="11" xr3:uid="{405B3B95-5B25-444F-A76C-3566E9114364}" name="総数／構成比" dataDxfId="299"/>
    <tableColumn id="12" xr3:uid="{1C7B5E9E-98A4-42E8-B33E-AFA0EDBA4F2F}" name="個人／事業所数" dataCellStyle="桁区切り"/>
    <tableColumn id="13" xr3:uid="{F38A66EC-7CCB-47A5-AAAA-A14F3031D4F7}" name="個人／構成比" dataDxfId="298"/>
    <tableColumn id="14" xr3:uid="{73902C80-F2F4-4336-A7AE-CC85E0255E3C}" name="法人／事業所数" dataCellStyle="桁区切り"/>
    <tableColumn id="15" xr3:uid="{15ED7F76-857F-42BD-935E-10EC8E035940}" name="法人／構成比" dataDxfId="297"/>
    <tableColumn id="16" xr3:uid="{339AA174-D064-4AB3-92B2-C5051456D77E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EC41012-01ED-4CE2-92B9-A29EC9116A21}" name="S_TABLE_29361" displayName="S_TABLE_29361" ref="B46:I66" totalsRowShown="0">
  <autoFilter ref="B46:I66" xr:uid="{EEC41012-01ED-4CE2-92B9-A29EC9116A21}"/>
  <tableColumns count="8">
    <tableColumn id="9" xr3:uid="{5F8C9B86-1579-4FFB-87BE-6EF79D596641}" name="産業小分類上位２０"/>
    <tableColumn id="10" xr3:uid="{C47995B7-9591-43C6-8AE0-D19685A78444}" name="総数／事業所数" dataCellStyle="桁区切り"/>
    <tableColumn id="11" xr3:uid="{800295A3-BE21-4297-84AD-321B768D784F}" name="総数／構成比" dataDxfId="296"/>
    <tableColumn id="12" xr3:uid="{891AEA2A-0CDA-4DB4-9A7D-15730C74E6B7}" name="個人／事業所数" dataCellStyle="桁区切り"/>
    <tableColumn id="13" xr3:uid="{2BCB6F22-5379-4D60-811A-FD1F4D93F312}" name="個人／構成比" dataDxfId="295"/>
    <tableColumn id="14" xr3:uid="{BAEFF4EA-F33B-4D2D-A9DE-141170F8E659}" name="法人／事業所数" dataCellStyle="桁区切り"/>
    <tableColumn id="15" xr3:uid="{DE489988-F21A-4BE5-B772-834713F6EA59}" name="法人／構成比" dataDxfId="294"/>
    <tableColumn id="16" xr3:uid="{D7B57D23-B782-4A61-B8CD-E521ED5FC5E5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23C8F53-6E53-4DA3-B49A-2DD0D4DB78F1}" name="LTBL_29362" displayName="LTBL_29362" ref="B4:I20" totalsRowCount="1">
  <autoFilter ref="B4:I19" xr:uid="{523C8F53-6E53-4DA3-B49A-2DD0D4DB78F1}"/>
  <tableColumns count="8">
    <tableColumn id="9" xr3:uid="{FB678BC0-66CC-4CE4-83BC-6FFB3D05B4FB}" name="産業大分類" totalsRowLabel="合計" totalsRowDxfId="293"/>
    <tableColumn id="10" xr3:uid="{C78C7700-8379-4E4F-96FA-402F3716B3DF}" name="総数／事業所数" totalsRowFunction="custom" totalsRowDxfId="292" dataCellStyle="桁区切り" totalsRowCellStyle="桁区切り">
      <totalsRowFormula>SUM(LTBL_29362[総数／事業所数])</totalsRowFormula>
    </tableColumn>
    <tableColumn id="11" xr3:uid="{6D9ABE77-2679-4FA2-B3F4-8358C596D334}" name="総数／構成比" dataDxfId="291"/>
    <tableColumn id="12" xr3:uid="{5ED77FB2-D9FF-4DDA-B8D1-E0206F9841BD}" name="個人／事業所数" totalsRowFunction="sum" totalsRowDxfId="290" dataCellStyle="桁区切り" totalsRowCellStyle="桁区切り"/>
    <tableColumn id="13" xr3:uid="{6A68A7B0-59EB-45FF-A5F7-2EF2E8706090}" name="個人／構成比" dataDxfId="289"/>
    <tableColumn id="14" xr3:uid="{4D8F9E55-4499-4E99-95B5-ED998840E262}" name="法人／事業所数" totalsRowFunction="sum" totalsRowDxfId="288" dataCellStyle="桁区切り" totalsRowCellStyle="桁区切り"/>
    <tableColumn id="15" xr3:uid="{6E2BA2F2-4F47-49B5-BA92-01527E3D70B4}" name="法人／構成比" dataDxfId="287"/>
    <tableColumn id="16" xr3:uid="{A02D9284-93B8-4E09-89BD-CC181CEFA78B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BA844AE-6D1C-4847-BDD2-B56F740C3FB7}" name="M_TABLE_29362" displayName="M_TABLE_29362" ref="B23:I46" totalsRowShown="0">
  <autoFilter ref="B23:I46" xr:uid="{3BA844AE-6D1C-4847-BDD2-B56F740C3FB7}"/>
  <tableColumns count="8">
    <tableColumn id="9" xr3:uid="{32C2102F-E56A-4106-A509-6821B25DA4E3}" name="産業中分類上位２０"/>
    <tableColumn id="10" xr3:uid="{D979FB5B-65B4-41B2-AC2F-48558E67DDEE}" name="総数／事業所数" dataCellStyle="桁区切り"/>
    <tableColumn id="11" xr3:uid="{50301B7C-01B5-453B-B964-BF9BAAF6423F}" name="総数／構成比" dataDxfId="285"/>
    <tableColumn id="12" xr3:uid="{C59338F0-4B5D-4FA8-87BD-53DFB9158584}" name="個人／事業所数" dataCellStyle="桁区切り"/>
    <tableColumn id="13" xr3:uid="{40F08DC7-5F19-4346-ADBC-001237CA645E}" name="個人／構成比" dataDxfId="284"/>
    <tableColumn id="14" xr3:uid="{56856697-71A5-4756-B585-7519CCA28BFB}" name="法人／事業所数" dataCellStyle="桁区切り"/>
    <tableColumn id="15" xr3:uid="{F8332F18-CB20-4D73-9292-7AE3F6C4BC14}" name="法人／構成比" dataDxfId="283"/>
    <tableColumn id="16" xr3:uid="{EA10D640-2EA3-4692-A51B-A25D9B16EF03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4212B51-04D3-4A12-8331-A25EBB620154}" name="S_TABLE_29362" displayName="S_TABLE_29362" ref="B49:I73" totalsRowShown="0">
  <autoFilter ref="B49:I73" xr:uid="{24212B51-04D3-4A12-8331-A25EBB620154}"/>
  <tableColumns count="8">
    <tableColumn id="9" xr3:uid="{855737E5-BE31-4ACB-BD48-8C6B653283E8}" name="産業小分類上位２０"/>
    <tableColumn id="10" xr3:uid="{41CB4B51-5952-4EB2-9DCE-F8C525B75C71}" name="総数／事業所数" dataCellStyle="桁区切り"/>
    <tableColumn id="11" xr3:uid="{001099FC-AB3F-4BE8-B69E-5942CA9750F6}" name="総数／構成比" dataDxfId="282"/>
    <tableColumn id="12" xr3:uid="{B82187A5-BD22-431E-BE71-E937099B2242}" name="個人／事業所数" dataCellStyle="桁区切り"/>
    <tableColumn id="13" xr3:uid="{A09C7DCB-41E1-4EFB-8288-84F03DA43D7E}" name="個人／構成比" dataDxfId="281"/>
    <tableColumn id="14" xr3:uid="{A5B12176-6975-494B-BD30-0EB6844F0787}" name="法人／事業所数" dataCellStyle="桁区切り"/>
    <tableColumn id="15" xr3:uid="{AC244A10-79C3-450B-8055-314307ACFECC}" name="法人／構成比" dataDxfId="280"/>
    <tableColumn id="16" xr3:uid="{88D4C2A6-C703-45C4-AA5E-F0E5ADD5F582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66BFE94-37DC-40C3-8F03-27AD9767F493}" name="LTBL_29363" displayName="LTBL_29363" ref="B4:I20" totalsRowCount="1">
  <autoFilter ref="B4:I19" xr:uid="{966BFE94-37DC-40C3-8F03-27AD9767F493}"/>
  <tableColumns count="8">
    <tableColumn id="9" xr3:uid="{CBBB1BD7-9065-48DC-AFE8-F14A48BCE976}" name="産業大分類" totalsRowLabel="合計" totalsRowDxfId="279"/>
    <tableColumn id="10" xr3:uid="{F0D6839E-04B6-47AD-91A1-1B1992EE0565}" name="総数／事業所数" totalsRowFunction="custom" totalsRowDxfId="278" dataCellStyle="桁区切り" totalsRowCellStyle="桁区切り">
      <totalsRowFormula>SUM(LTBL_29363[総数／事業所数])</totalsRowFormula>
    </tableColumn>
    <tableColumn id="11" xr3:uid="{238D7427-5F4B-49B7-8B07-4BBC52A4C345}" name="総数／構成比" dataDxfId="277"/>
    <tableColumn id="12" xr3:uid="{1612BD1D-395E-4BC1-8D71-C316FB9E8AC6}" name="個人／事業所数" totalsRowFunction="sum" totalsRowDxfId="276" dataCellStyle="桁区切り" totalsRowCellStyle="桁区切り"/>
    <tableColumn id="13" xr3:uid="{C9D720FA-3C93-442C-B292-EEA87F0B2DAD}" name="個人／構成比" dataDxfId="275"/>
    <tableColumn id="14" xr3:uid="{298C8F05-613A-41BF-B8A8-31666514BB7B}" name="法人／事業所数" totalsRowFunction="sum" totalsRowDxfId="274" dataCellStyle="桁区切り" totalsRowCellStyle="桁区切り"/>
    <tableColumn id="15" xr3:uid="{6E925963-4760-4C05-8999-73E1C665F036}" name="法人／構成比" dataDxfId="273"/>
    <tableColumn id="16" xr3:uid="{53DD9807-0559-499F-A06A-E8B8C9C90086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889FF7A-1FF0-42AD-9E4F-571AF3E60162}" name="M_TABLE_29363" displayName="M_TABLE_29363" ref="B23:I43" totalsRowShown="0">
  <autoFilter ref="B23:I43" xr:uid="{4889FF7A-1FF0-42AD-9E4F-571AF3E60162}"/>
  <tableColumns count="8">
    <tableColumn id="9" xr3:uid="{93A41C43-6829-4DB9-A09B-4E121216180A}" name="産業中分類上位２０"/>
    <tableColumn id="10" xr3:uid="{2DB1356F-F74F-45A9-B2F6-83FC839DF0D2}" name="総数／事業所数" dataCellStyle="桁区切り"/>
    <tableColumn id="11" xr3:uid="{721DEE0A-0E80-4201-B8E6-7CA9221310E5}" name="総数／構成比" dataDxfId="271"/>
    <tableColumn id="12" xr3:uid="{8A3DDEA1-479D-416A-B8CE-64341AF7C0E5}" name="個人／事業所数" dataCellStyle="桁区切り"/>
    <tableColumn id="13" xr3:uid="{FF4E91A3-E1E3-4F07-8608-0BAE1B6FAB17}" name="個人／構成比" dataDxfId="270"/>
    <tableColumn id="14" xr3:uid="{73E259DE-3C56-4340-ACDE-644138488CDC}" name="法人／事業所数" dataCellStyle="桁区切り"/>
    <tableColumn id="15" xr3:uid="{3863FC11-BEB8-4FC5-9525-CD67150645F9}" name="法人／構成比" dataDxfId="269"/>
    <tableColumn id="16" xr3:uid="{9880FB57-C4DE-42EB-9538-2D0948D676DD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02DB970-7E12-4EDA-8AB0-4147CB9B848E}" name="S_TABLE_29363" displayName="S_TABLE_29363" ref="B46:I68" totalsRowShown="0">
  <autoFilter ref="B46:I68" xr:uid="{102DB970-7E12-4EDA-8AB0-4147CB9B848E}"/>
  <tableColumns count="8">
    <tableColumn id="9" xr3:uid="{4A1F5A21-3F97-43EE-8BB9-BF9F0EDE7A34}" name="産業小分類上位２０"/>
    <tableColumn id="10" xr3:uid="{B90330D6-4801-4056-AB39-E139DA229D73}" name="総数／事業所数" dataCellStyle="桁区切り"/>
    <tableColumn id="11" xr3:uid="{8F76357F-EF2C-4A75-AF64-E09F4FFE4997}" name="総数／構成比" dataDxfId="268"/>
    <tableColumn id="12" xr3:uid="{71D4BFBE-A08E-45AB-9C79-FB2FF7AB5072}" name="個人／事業所数" dataCellStyle="桁区切り"/>
    <tableColumn id="13" xr3:uid="{C21A2A25-B076-4F0E-97E0-A3A0483B8DB3}" name="個人／構成比" dataDxfId="267"/>
    <tableColumn id="14" xr3:uid="{CD375F6E-DA28-44FD-BF81-9F1D5CB088D5}" name="法人／事業所数" dataCellStyle="桁区切り"/>
    <tableColumn id="15" xr3:uid="{3939DC10-BE53-4EE1-8402-8A8A55298310}" name="法人／構成比" dataDxfId="266"/>
    <tableColumn id="16" xr3:uid="{2A107656-8EF1-47F7-AEFD-21E1D8160903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8ABB551-AA7D-4287-9A67-974F42263C5A}" name="LTBL_29385" displayName="LTBL_29385" ref="B4:I20" totalsRowCount="1">
  <autoFilter ref="B4:I19" xr:uid="{28ABB551-AA7D-4287-9A67-974F42263C5A}"/>
  <tableColumns count="8">
    <tableColumn id="9" xr3:uid="{51632C7D-449F-495B-90D3-54607BA485C6}" name="産業大分類" totalsRowLabel="合計" totalsRowDxfId="265"/>
    <tableColumn id="10" xr3:uid="{C98560C3-5502-43A1-8379-CA9067E9EAEF}" name="総数／事業所数" totalsRowFunction="custom" totalsRowDxfId="264" dataCellStyle="桁区切り" totalsRowCellStyle="桁区切り">
      <totalsRowFormula>SUM(LTBL_29385[総数／事業所数])</totalsRowFormula>
    </tableColumn>
    <tableColumn id="11" xr3:uid="{DDEF816B-6CB5-4C0A-8377-03337F5EEF1C}" name="総数／構成比" dataDxfId="263"/>
    <tableColumn id="12" xr3:uid="{F499C9F2-ADA3-48F2-9AEA-4828873CBF72}" name="個人／事業所数" totalsRowFunction="sum" totalsRowDxfId="262" dataCellStyle="桁区切り" totalsRowCellStyle="桁区切り"/>
    <tableColumn id="13" xr3:uid="{70A53C99-102D-486C-9E44-008057CCEF9E}" name="個人／構成比" dataDxfId="261"/>
    <tableColumn id="14" xr3:uid="{567BEFF8-8092-40A8-8174-4C67709435AB}" name="法人／事業所数" totalsRowFunction="sum" totalsRowDxfId="260" dataCellStyle="桁区切り" totalsRowCellStyle="桁区切り"/>
    <tableColumn id="15" xr3:uid="{2A47A0BC-36F6-4A25-A50A-03C10190B198}" name="法人／構成比" dataDxfId="259"/>
    <tableColumn id="16" xr3:uid="{59B36CAD-100D-4672-B4CF-ED35E99402B4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A9A4219-8005-432B-BCF6-E4F642FE5A26}" name="M_TABLE_29385" displayName="M_TABLE_29385" ref="B23:I51" totalsRowShown="0">
  <autoFilter ref="B23:I51" xr:uid="{8A9A4219-8005-432B-BCF6-E4F642FE5A26}"/>
  <tableColumns count="8">
    <tableColumn id="9" xr3:uid="{23A7D651-6D4D-4D26-9277-A3B8F412F40B}" name="産業中分類上位２０"/>
    <tableColumn id="10" xr3:uid="{3B6714D8-9C37-4EFD-BA0E-58330303517A}" name="総数／事業所数" dataCellStyle="桁区切り"/>
    <tableColumn id="11" xr3:uid="{1A9EE3F0-E544-4FC4-B5F9-D26BCA852BED}" name="総数／構成比" dataDxfId="257"/>
    <tableColumn id="12" xr3:uid="{CA797691-B822-4A0B-B499-DD0F11D2F84C}" name="個人／事業所数" dataCellStyle="桁区切り"/>
    <tableColumn id="13" xr3:uid="{2ED68532-FFAE-45F1-882A-8F760DAAB0BD}" name="個人／構成比" dataDxfId="256"/>
    <tableColumn id="14" xr3:uid="{CC19F0D7-51B1-4549-9B64-7F86B63B80AC}" name="法人／事業所数" dataCellStyle="桁区切り"/>
    <tableColumn id="15" xr3:uid="{FC1BF125-67F6-43CE-960D-EA95D568B8A2}" name="法人／構成比" dataDxfId="255"/>
    <tableColumn id="16" xr3:uid="{AED14ED2-DDA8-4402-910D-6129233F3992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86CF028-573F-4F4E-BFB4-1313463CF7FB}" name="S_TABLE_29385" displayName="S_TABLE_29385" ref="B54:I105" totalsRowShown="0">
  <autoFilter ref="B54:I105" xr:uid="{886CF028-573F-4F4E-BFB4-1313463CF7FB}"/>
  <tableColumns count="8">
    <tableColumn id="9" xr3:uid="{0754C61C-25C0-4157-9B74-6E8CACCE7E28}" name="産業小分類上位２０"/>
    <tableColumn id="10" xr3:uid="{89F63EFD-8B98-4A19-94B4-C0C4DC959BC5}" name="総数／事業所数" dataCellStyle="桁区切り"/>
    <tableColumn id="11" xr3:uid="{76E93546-E6EB-4BCA-9D97-C4391055D0BE}" name="総数／構成比" dataDxfId="254"/>
    <tableColumn id="12" xr3:uid="{A07B4BA1-A177-4461-A8D2-3FB2244C13AD}" name="個人／事業所数" dataCellStyle="桁区切り"/>
    <tableColumn id="13" xr3:uid="{F305558B-1542-437F-BAD7-A49A24FA251E}" name="個人／構成比" dataDxfId="253"/>
    <tableColumn id="14" xr3:uid="{BA5FEDBE-8D67-40DC-A675-893C37C19913}" name="法人／事業所数" dataCellStyle="桁区切り"/>
    <tableColumn id="15" xr3:uid="{CC74E621-27F7-49AA-8E17-DE1E6A6A9CE4}" name="法人／構成比" dataDxfId="252"/>
    <tableColumn id="16" xr3:uid="{8589F178-6DB2-41C2-80A6-0A54977BD34E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ACCCD515-917F-4492-AF86-1AAE93A02870}" name="LTBL_29386" displayName="LTBL_29386" ref="B4:I20" totalsRowCount="1">
  <autoFilter ref="B4:I19" xr:uid="{ACCCD515-917F-4492-AF86-1AAE93A02870}"/>
  <tableColumns count="8">
    <tableColumn id="9" xr3:uid="{B101113F-6A41-4A17-8C49-3E3A82671E16}" name="産業大分類" totalsRowLabel="合計" totalsRowDxfId="251"/>
    <tableColumn id="10" xr3:uid="{D2262CC2-2E9D-4C6D-88CE-8DCACC40039C}" name="総数／事業所数" totalsRowFunction="custom" totalsRowDxfId="250" dataCellStyle="桁区切り" totalsRowCellStyle="桁区切り">
      <totalsRowFormula>SUM(LTBL_29386[総数／事業所数])</totalsRowFormula>
    </tableColumn>
    <tableColumn id="11" xr3:uid="{4DC59998-9FF9-42FD-BB78-EE90236C2DE1}" name="総数／構成比" dataDxfId="249"/>
    <tableColumn id="12" xr3:uid="{36857AE8-4EB6-4F9A-9348-B4FCD997560B}" name="個人／事業所数" totalsRowFunction="sum" totalsRowDxfId="248" dataCellStyle="桁区切り" totalsRowCellStyle="桁区切り"/>
    <tableColumn id="13" xr3:uid="{D1B0F1A3-424B-43A1-9EA9-C1C9E43DA533}" name="個人／構成比" dataDxfId="247"/>
    <tableColumn id="14" xr3:uid="{0AB7F25D-0052-4386-B451-3D203B2E5670}" name="法人／事業所数" totalsRowFunction="sum" totalsRowDxfId="246" dataCellStyle="桁区切り" totalsRowCellStyle="桁区切り"/>
    <tableColumn id="15" xr3:uid="{4C944A6F-91FB-40F8-871E-4B9282CCDBEC}" name="法人／構成比" dataDxfId="245"/>
    <tableColumn id="16" xr3:uid="{ABB09AD6-02DE-4D09-85F5-D033455908E0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2930009-6D31-4172-8918-EC9CC9D0C998}" name="M_TABLE_29386" displayName="M_TABLE_29386" ref="B23:I48" totalsRowShown="0">
  <autoFilter ref="B23:I48" xr:uid="{E2930009-6D31-4172-8918-EC9CC9D0C998}"/>
  <tableColumns count="8">
    <tableColumn id="9" xr3:uid="{50E87055-E7C6-4B59-B07F-9F6252CBA8DF}" name="産業中分類上位２０"/>
    <tableColumn id="10" xr3:uid="{66018C1A-11F4-40AC-B15D-61DA8FC18A0C}" name="総数／事業所数" dataCellStyle="桁区切り"/>
    <tableColumn id="11" xr3:uid="{C6D8644B-3E8C-4BE5-B48B-DA569803CA49}" name="総数／構成比" dataDxfId="243"/>
    <tableColumn id="12" xr3:uid="{03898804-49A9-4950-9CC3-56595BC81E93}" name="個人／事業所数" dataCellStyle="桁区切り"/>
    <tableColumn id="13" xr3:uid="{9CAF48B2-FE8D-4BEB-961A-668BB12A76F3}" name="個人／構成比" dataDxfId="242"/>
    <tableColumn id="14" xr3:uid="{59293AD6-3B45-43F6-BC2D-F6F32144D869}" name="法人／事業所数" dataCellStyle="桁区切り"/>
    <tableColumn id="15" xr3:uid="{742A4A81-0EB6-4263-A02A-20C0C04EB827}" name="法人／構成比" dataDxfId="241"/>
    <tableColumn id="16" xr3:uid="{9469CF12-F39A-48CC-B7C2-835A19B710E9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B6777C8D-D396-4DF3-B9D7-11A01ABDCD2F}" name="S_TABLE_29386" displayName="S_TABLE_29386" ref="B51:I90" totalsRowShown="0">
  <autoFilter ref="B51:I90" xr:uid="{B6777C8D-D396-4DF3-B9D7-11A01ABDCD2F}"/>
  <tableColumns count="8">
    <tableColumn id="9" xr3:uid="{D1891E27-C1F5-472F-B05A-D70884C81D3C}" name="産業小分類上位２０"/>
    <tableColumn id="10" xr3:uid="{E3F1F848-392D-476A-BCF1-76EF88D9F62E}" name="総数／事業所数" dataCellStyle="桁区切り"/>
    <tableColumn id="11" xr3:uid="{E01B35FE-8FC0-4B60-A501-BF956FF22521}" name="総数／構成比" dataDxfId="240"/>
    <tableColumn id="12" xr3:uid="{2005FE27-F8C9-4BD8-B298-5062AC3204C2}" name="個人／事業所数" dataCellStyle="桁区切り"/>
    <tableColumn id="13" xr3:uid="{9F2F8EB2-0873-4E63-AC2B-92D562DD1A12}" name="個人／構成比" dataDxfId="239"/>
    <tableColumn id="14" xr3:uid="{8D9ABFF9-FA3B-4001-9736-8E4F4379838A}" name="法人／事業所数" dataCellStyle="桁区切り"/>
    <tableColumn id="15" xr3:uid="{B2ECFFE9-02CF-4D21-AAA2-85B4DACB794B}" name="法人／構成比" dataDxfId="238"/>
    <tableColumn id="16" xr3:uid="{5FF2B68B-4D92-4F76-A5BC-801C74BB59D2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19D9F0E-1F93-4A1E-9F04-906D87F536E6}" name="LTBL_29401" displayName="LTBL_29401" ref="B4:I20" totalsRowCount="1">
  <autoFilter ref="B4:I19" xr:uid="{C19D9F0E-1F93-4A1E-9F04-906D87F536E6}"/>
  <tableColumns count="8">
    <tableColumn id="9" xr3:uid="{9B916147-B5DA-490E-830A-6DF31C26D65C}" name="産業大分類" totalsRowLabel="合計" totalsRowDxfId="237"/>
    <tableColumn id="10" xr3:uid="{6FDBFC11-5467-427E-9F59-2C71B23051BA}" name="総数／事業所数" totalsRowFunction="custom" totalsRowDxfId="236" dataCellStyle="桁区切り" totalsRowCellStyle="桁区切り">
      <totalsRowFormula>SUM(LTBL_29401[総数／事業所数])</totalsRowFormula>
    </tableColumn>
    <tableColumn id="11" xr3:uid="{E4A54427-6CD4-44D7-8AC7-3A61394B4045}" name="総数／構成比" dataDxfId="235"/>
    <tableColumn id="12" xr3:uid="{CE3B9499-589E-4DEE-B1BC-6F98716C4E77}" name="個人／事業所数" totalsRowFunction="sum" totalsRowDxfId="234" dataCellStyle="桁区切り" totalsRowCellStyle="桁区切り"/>
    <tableColumn id="13" xr3:uid="{802E9E6F-EFE9-4EA2-B13D-070429920E57}" name="個人／構成比" dataDxfId="233"/>
    <tableColumn id="14" xr3:uid="{7B3B68F0-0AC7-4A88-AE29-2428A90875F1}" name="法人／事業所数" totalsRowFunction="sum" totalsRowDxfId="232" dataCellStyle="桁区切り" totalsRowCellStyle="桁区切り"/>
    <tableColumn id="15" xr3:uid="{1E9B1E22-E911-4859-80E6-52E2C9709EDD}" name="法人／構成比" dataDxfId="231"/>
    <tableColumn id="16" xr3:uid="{F6C82755-1432-444A-96BB-47A24853694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BAE9F10-F096-4C40-AEA3-566E452CB7AE}" name="M_TABLE_29401" displayName="M_TABLE_29401" ref="B23:I43" totalsRowShown="0">
  <autoFilter ref="B23:I43" xr:uid="{DBAE9F10-F096-4C40-AEA3-566E452CB7AE}"/>
  <tableColumns count="8">
    <tableColumn id="9" xr3:uid="{88B76CCE-4F04-4B82-8D6F-3560DCD5D6AD}" name="産業中分類上位２０"/>
    <tableColumn id="10" xr3:uid="{89CC527A-351E-4D65-BFE9-B8DDC9C4B42A}" name="総数／事業所数" dataCellStyle="桁区切り"/>
    <tableColumn id="11" xr3:uid="{61058171-ADA4-4FDC-B7B3-E1826F7FCB15}" name="総数／構成比" dataDxfId="229"/>
    <tableColumn id="12" xr3:uid="{17420B41-B09C-4F55-8B63-C2FBCC1A8650}" name="個人／事業所数" dataCellStyle="桁区切り"/>
    <tableColumn id="13" xr3:uid="{C99AF2C7-6D66-426A-85D1-28F73DC36377}" name="個人／構成比" dataDxfId="228"/>
    <tableColumn id="14" xr3:uid="{75851E09-A26C-4B83-962F-F5E5FED499FA}" name="法人／事業所数" dataCellStyle="桁区切り"/>
    <tableColumn id="15" xr3:uid="{23928876-C88A-496A-A758-0F9B3C7C816D}" name="法人／構成比" dataDxfId="227"/>
    <tableColumn id="16" xr3:uid="{8DE0DBF8-86A8-4C2D-91DC-3BE76895AF21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236878FD-6352-4B43-A538-1D0DDE6D8EEB}" name="S_TABLE_29401" displayName="S_TABLE_29401" ref="B46:I78" totalsRowShown="0">
  <autoFilter ref="B46:I78" xr:uid="{236878FD-6352-4B43-A538-1D0DDE6D8EEB}"/>
  <tableColumns count="8">
    <tableColumn id="9" xr3:uid="{3565588A-73F8-4AF2-965D-BE9C58EE4DBD}" name="産業小分類上位２０"/>
    <tableColumn id="10" xr3:uid="{156A3CE0-43C1-4459-9F22-987BFDEC469F}" name="総数／事業所数" dataCellStyle="桁区切り"/>
    <tableColumn id="11" xr3:uid="{646BD407-E169-4A32-8C40-D5A2DFA1A96F}" name="総数／構成比" dataDxfId="226"/>
    <tableColumn id="12" xr3:uid="{A4609A32-B999-4104-BE2A-0D3F3B71C901}" name="個人／事業所数" dataCellStyle="桁区切り"/>
    <tableColumn id="13" xr3:uid="{406BD748-536B-494A-8419-D0D74A9DD954}" name="個人／構成比" dataDxfId="225"/>
    <tableColumn id="14" xr3:uid="{59540C95-22F4-4764-9156-E19D56CD5572}" name="法人／事業所数" dataCellStyle="桁区切り"/>
    <tableColumn id="15" xr3:uid="{E6A554D8-B737-4E8E-9EB4-0B05AEFFCD12}" name="法人／構成比" dataDxfId="224"/>
    <tableColumn id="16" xr3:uid="{4578A562-776B-4E9A-944D-76B5749C07B6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2D7D410-D6B7-4E4B-A07F-A702CCAB8ACD}" name="LTBL_29402" displayName="LTBL_29402" ref="B4:I20" totalsRowCount="1">
  <autoFilter ref="B4:I19" xr:uid="{32D7D410-D6B7-4E4B-A07F-A702CCAB8ACD}"/>
  <tableColumns count="8">
    <tableColumn id="9" xr3:uid="{8D3E2193-D091-4370-91A0-2C1F4F76E304}" name="産業大分類" totalsRowLabel="合計" totalsRowDxfId="223"/>
    <tableColumn id="10" xr3:uid="{C54D3500-4F47-4BDC-859C-D85E30FAA55F}" name="総数／事業所数" totalsRowFunction="custom" totalsRowDxfId="222" dataCellStyle="桁区切り" totalsRowCellStyle="桁区切り">
      <totalsRowFormula>SUM(LTBL_29402[総数／事業所数])</totalsRowFormula>
    </tableColumn>
    <tableColumn id="11" xr3:uid="{08F77FAC-6C34-4C19-B006-18E2E889242F}" name="総数／構成比" dataDxfId="221"/>
    <tableColumn id="12" xr3:uid="{D1122FF2-C435-459D-9419-1366B9F444BF}" name="個人／事業所数" totalsRowFunction="sum" totalsRowDxfId="220" dataCellStyle="桁区切り" totalsRowCellStyle="桁区切り"/>
    <tableColumn id="13" xr3:uid="{73F73D2E-DEBC-40BD-B589-6A3FE812BDE2}" name="個人／構成比" dataDxfId="219"/>
    <tableColumn id="14" xr3:uid="{1055C6C0-824D-4ACD-9708-42E77FBE22D0}" name="法人／事業所数" totalsRowFunction="sum" totalsRowDxfId="218" dataCellStyle="桁区切り" totalsRowCellStyle="桁区切り"/>
    <tableColumn id="15" xr3:uid="{9682C1FD-6048-41D9-92F5-965D40F93E6C}" name="法人／構成比" dataDxfId="217"/>
    <tableColumn id="16" xr3:uid="{FAEE4AFD-77E4-494C-BCB0-64717776871F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B3A66B6-E041-43ED-B690-8E5E5162A00A}" name="M_TABLE_29402" displayName="M_TABLE_29402" ref="B23:I48" totalsRowShown="0">
  <autoFilter ref="B23:I48" xr:uid="{DB3A66B6-E041-43ED-B690-8E5E5162A00A}"/>
  <tableColumns count="8">
    <tableColumn id="9" xr3:uid="{C17BC7C1-2791-4663-B697-CE1FDF76A2CA}" name="産業中分類上位２０"/>
    <tableColumn id="10" xr3:uid="{0DAC51CE-7FCF-44B5-B1AF-CB351ECD0252}" name="総数／事業所数" dataCellStyle="桁区切り"/>
    <tableColumn id="11" xr3:uid="{3142F737-3936-44E9-A018-BB4D747D7C1A}" name="総数／構成比" dataDxfId="215"/>
    <tableColumn id="12" xr3:uid="{4C13AB64-31A4-43E7-BEB4-55F0DEFDB29D}" name="個人／事業所数" dataCellStyle="桁区切り"/>
    <tableColumn id="13" xr3:uid="{DB6D2BEA-5015-444F-92C9-E0EE0BF95F1A}" name="個人／構成比" dataDxfId="214"/>
    <tableColumn id="14" xr3:uid="{B1CD961C-A9DE-48FD-805E-A51563F3BC42}" name="法人／事業所数" dataCellStyle="桁区切り"/>
    <tableColumn id="15" xr3:uid="{6B46950A-824F-470F-BAD8-E5134F848EA8}" name="法人／構成比" dataDxfId="213"/>
    <tableColumn id="16" xr3:uid="{7BD04B80-8EB7-4A81-B476-C8F5D11ABC9A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B74B6CD7-2259-4D94-B7C7-C5459679C760}" name="S_TABLE_29402" displayName="S_TABLE_29402" ref="B51:I82" totalsRowShown="0">
  <autoFilter ref="B51:I82" xr:uid="{B74B6CD7-2259-4D94-B7C7-C5459679C760}"/>
  <tableColumns count="8">
    <tableColumn id="9" xr3:uid="{D3BFBCC4-8E60-4D6D-9A78-57C3C2C8E2B2}" name="産業小分類上位２０"/>
    <tableColumn id="10" xr3:uid="{9B450A1A-49D0-47E1-B301-FF8F0053A87C}" name="総数／事業所数" dataCellStyle="桁区切り"/>
    <tableColumn id="11" xr3:uid="{7C30F1AA-A279-4DC7-8557-53DE8ACF67E1}" name="総数／構成比" dataDxfId="212"/>
    <tableColumn id="12" xr3:uid="{DE6D27D0-E709-476E-846B-F109E75F2275}" name="個人／事業所数" dataCellStyle="桁区切り"/>
    <tableColumn id="13" xr3:uid="{5751D042-E985-4A24-B1D1-0A3FDA90F40C}" name="個人／構成比" dataDxfId="211"/>
    <tableColumn id="14" xr3:uid="{663AE760-5154-47EA-95D2-0E70FE880C4C}" name="法人／事業所数" dataCellStyle="桁区切り"/>
    <tableColumn id="15" xr3:uid="{A1542412-EBD3-4C9A-9932-286009598DE7}" name="法人／構成比" dataDxfId="210"/>
    <tableColumn id="16" xr3:uid="{ED473F72-365F-4D85-BD05-346B99DECE5E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B5EC58C-5CD5-45D7-BA4F-7C83C20A5256}" name="LTBL_29424" displayName="LTBL_29424" ref="B4:I20" totalsRowCount="1">
  <autoFilter ref="B4:I19" xr:uid="{DB5EC58C-5CD5-45D7-BA4F-7C83C20A5256}"/>
  <tableColumns count="8">
    <tableColumn id="9" xr3:uid="{F1576E3C-D9D2-47C9-B4CB-EB01BADC08EB}" name="産業大分類" totalsRowLabel="合計" totalsRowDxfId="209"/>
    <tableColumn id="10" xr3:uid="{14625244-3130-4A80-AAF2-6EA720EEF363}" name="総数／事業所数" totalsRowFunction="custom" totalsRowDxfId="208" dataCellStyle="桁区切り" totalsRowCellStyle="桁区切り">
      <totalsRowFormula>SUM(LTBL_29424[総数／事業所数])</totalsRowFormula>
    </tableColumn>
    <tableColumn id="11" xr3:uid="{61AF1F99-DA13-495A-A15A-124DFE34FDCD}" name="総数／構成比" dataDxfId="207"/>
    <tableColumn id="12" xr3:uid="{FFB2726B-7EC1-4FA3-91FA-C2D700741CE2}" name="個人／事業所数" totalsRowFunction="sum" totalsRowDxfId="206" dataCellStyle="桁区切り" totalsRowCellStyle="桁区切り"/>
    <tableColumn id="13" xr3:uid="{73B707EE-FAE8-4C18-B7DF-5F0D7CAB1F7F}" name="個人／構成比" dataDxfId="205"/>
    <tableColumn id="14" xr3:uid="{DA5B8D76-6FCC-425A-BFBD-A4DA01E50626}" name="法人／事業所数" totalsRowFunction="sum" totalsRowDxfId="204" dataCellStyle="桁区切り" totalsRowCellStyle="桁区切り"/>
    <tableColumn id="15" xr3:uid="{F46E1BC1-B7FC-4C0D-995A-58A46FB80F8E}" name="法人／構成比" dataDxfId="203"/>
    <tableColumn id="16" xr3:uid="{3B2124AE-4862-446F-948C-66E87F635626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ECED94D-BBC8-4E77-9820-BA6E253A448F}" name="M_TABLE_29424" displayName="M_TABLE_29424" ref="B23:I48" totalsRowShown="0">
  <autoFilter ref="B23:I48" xr:uid="{EECED94D-BBC8-4E77-9820-BA6E253A448F}"/>
  <tableColumns count="8">
    <tableColumn id="9" xr3:uid="{C5797234-3AB2-43A4-A65F-2A779E79C028}" name="産業中分類上位２０"/>
    <tableColumn id="10" xr3:uid="{FBF8D3F6-1E48-4298-9946-4099E98E656E}" name="総数／事業所数" dataCellStyle="桁区切り"/>
    <tableColumn id="11" xr3:uid="{14F9BF52-DBF5-4530-A8A2-4DEC2858C3C3}" name="総数／構成比" dataDxfId="201"/>
    <tableColumn id="12" xr3:uid="{74B3CFD7-C2F4-4017-98FF-41E8B42DD5A7}" name="個人／事業所数" dataCellStyle="桁区切り"/>
    <tableColumn id="13" xr3:uid="{E6819CDC-4F86-4023-BF22-831E2B35AC45}" name="個人／構成比" dataDxfId="200"/>
    <tableColumn id="14" xr3:uid="{ECE098DC-0FB2-4BEF-A766-CFA82B2E830B}" name="法人／事業所数" dataCellStyle="桁区切り"/>
    <tableColumn id="15" xr3:uid="{79CF4BF5-FC78-45AB-A14C-512B19D456D5}" name="法人／構成比" dataDxfId="199"/>
    <tableColumn id="16" xr3:uid="{0DA1726C-482E-4D87-8CBC-4A934F1BBCF2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30FD303-0D0A-4788-941B-442D7F015319}" name="S_TABLE_29424" displayName="S_TABLE_29424" ref="B51:I73" totalsRowShown="0">
  <autoFilter ref="B51:I73" xr:uid="{330FD303-0D0A-4788-941B-442D7F015319}"/>
  <tableColumns count="8">
    <tableColumn id="9" xr3:uid="{2E530FB0-E937-4198-9FD9-13017F050D78}" name="産業小分類上位２０"/>
    <tableColumn id="10" xr3:uid="{6D2B5643-9C00-4BE9-98C4-14276F913974}" name="総数／事業所数" dataCellStyle="桁区切り"/>
    <tableColumn id="11" xr3:uid="{61D564C4-B261-425B-896F-8D7AEB26619C}" name="総数／構成比" dataDxfId="198"/>
    <tableColumn id="12" xr3:uid="{CEDE4574-3D89-4C7C-B51A-8AEE1713E8D0}" name="個人／事業所数" dataCellStyle="桁区切り"/>
    <tableColumn id="13" xr3:uid="{55EFE670-877F-4B24-ABF5-5CEC73C51438}" name="個人／構成比" dataDxfId="197"/>
    <tableColumn id="14" xr3:uid="{15526779-72E4-4C7E-AA83-CBDD4C287594}" name="法人／事業所数" dataCellStyle="桁区切り"/>
    <tableColumn id="15" xr3:uid="{4BD4C736-9ABB-4D12-A274-335BCD354709}" name="法人／構成比" dataDxfId="196"/>
    <tableColumn id="16" xr3:uid="{26F4EF2B-FD38-483B-9CD0-DD633BFBF7FF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174CFE8C-45BD-419F-AB2A-C6AB33D369D9}" name="LTBL_29425" displayName="LTBL_29425" ref="B4:I20" totalsRowCount="1">
  <autoFilter ref="B4:I19" xr:uid="{174CFE8C-45BD-419F-AB2A-C6AB33D369D9}"/>
  <tableColumns count="8">
    <tableColumn id="9" xr3:uid="{60B131AC-BAB9-436D-AB2C-83D67013EECC}" name="産業大分類" totalsRowLabel="合計" totalsRowDxfId="195"/>
    <tableColumn id="10" xr3:uid="{E1EC5F28-64F5-44B2-9EAF-3B2E7937226F}" name="総数／事業所数" totalsRowFunction="custom" totalsRowDxfId="194" dataCellStyle="桁区切り" totalsRowCellStyle="桁区切り">
      <totalsRowFormula>SUM(LTBL_29425[総数／事業所数])</totalsRowFormula>
    </tableColumn>
    <tableColumn id="11" xr3:uid="{D855E0A8-8135-4D72-B58C-0154E58F13AD}" name="総数／構成比" dataDxfId="193"/>
    <tableColumn id="12" xr3:uid="{1CBAF8FA-D5F5-4864-9FD4-78454B303F90}" name="個人／事業所数" totalsRowFunction="sum" totalsRowDxfId="192" dataCellStyle="桁区切り" totalsRowCellStyle="桁区切り"/>
    <tableColumn id="13" xr3:uid="{6946FE6D-059E-412E-BC93-29A8E1548BB5}" name="個人／構成比" dataDxfId="191"/>
    <tableColumn id="14" xr3:uid="{2C5B6082-F737-4E12-A794-E2CD49A096D7}" name="法人／事業所数" totalsRowFunction="sum" totalsRowDxfId="190" dataCellStyle="桁区切り" totalsRowCellStyle="桁区切り"/>
    <tableColumn id="15" xr3:uid="{3BB6EB98-37DC-42CA-980A-E98252061412}" name="法人／構成比" dataDxfId="189"/>
    <tableColumn id="16" xr3:uid="{15E1EF8B-1C5B-491A-A796-03E50F3FAFD4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956935B4-A47E-4EC6-820F-62C946A40266}" name="M_TABLE_29425" displayName="M_TABLE_29425" ref="B23:I45" totalsRowShown="0">
  <autoFilter ref="B23:I45" xr:uid="{956935B4-A47E-4EC6-820F-62C946A40266}"/>
  <tableColumns count="8">
    <tableColumn id="9" xr3:uid="{1356BB52-A2AA-49A1-A326-1EFF858BA5A3}" name="産業中分類上位２０"/>
    <tableColumn id="10" xr3:uid="{0D7941AB-6045-4FA9-A305-BD51D7276DE7}" name="総数／事業所数" dataCellStyle="桁区切り"/>
    <tableColumn id="11" xr3:uid="{1DD7F34B-6F14-4B9D-A1A4-FC6EC89289FA}" name="総数／構成比" dataDxfId="187"/>
    <tableColumn id="12" xr3:uid="{D243F0A2-6AA2-4E3F-B5D7-5B9DD0641BF3}" name="個人／事業所数" dataCellStyle="桁区切り"/>
    <tableColumn id="13" xr3:uid="{4411E192-9359-4396-93AB-808194D150D9}" name="個人／構成比" dataDxfId="186"/>
    <tableColumn id="14" xr3:uid="{DB9B31F1-6935-432A-8BC2-BC19C06ABB44}" name="法人／事業所数" dataCellStyle="桁区切り"/>
    <tableColumn id="15" xr3:uid="{31BA77D4-CFED-4106-8752-1DFDD53A323B}" name="法人／構成比" dataDxfId="185"/>
    <tableColumn id="16" xr3:uid="{EACC89AB-0739-4826-85AB-7EF6AA253796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F9B113E3-B8C3-438D-A1DC-2E15AF7C4398}" name="S_TABLE_29425" displayName="S_TABLE_29425" ref="B48:I68" totalsRowShown="0">
  <autoFilter ref="B48:I68" xr:uid="{F9B113E3-B8C3-438D-A1DC-2E15AF7C4398}"/>
  <tableColumns count="8">
    <tableColumn id="9" xr3:uid="{AB309CDD-37AB-41F5-9F38-18D6DDF86687}" name="産業小分類上位２０"/>
    <tableColumn id="10" xr3:uid="{DE523031-C68E-48EE-9CB2-E647C06B12D6}" name="総数／事業所数" dataCellStyle="桁区切り"/>
    <tableColumn id="11" xr3:uid="{21CE8EAC-0135-4F7C-845D-794FEF3E255A}" name="総数／構成比" dataDxfId="184"/>
    <tableColumn id="12" xr3:uid="{2ABECA48-529B-47D5-BF3E-0C46BF57B0DB}" name="個人／事業所数" dataCellStyle="桁区切り"/>
    <tableColumn id="13" xr3:uid="{F4F44148-BF9B-43B5-B94A-1CFB1A5126CC}" name="個人／構成比" dataDxfId="183"/>
    <tableColumn id="14" xr3:uid="{1377FE2B-888B-4B37-A0CB-3EF18734FF27}" name="法人／事業所数" dataCellStyle="桁区切り"/>
    <tableColumn id="15" xr3:uid="{F40D0D68-BC7A-44DB-8D89-4CBF5EB22FD3}" name="法人／構成比" dataDxfId="182"/>
    <tableColumn id="16" xr3:uid="{C29E5D24-0C75-477D-A513-6030B2A15A0C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A863377-937B-4D5B-8435-9F3B16F7A576}" name="LTBL_29426" displayName="LTBL_29426" ref="B4:I20" totalsRowCount="1">
  <autoFilter ref="B4:I19" xr:uid="{FA863377-937B-4D5B-8435-9F3B16F7A576}"/>
  <tableColumns count="8">
    <tableColumn id="9" xr3:uid="{869C9000-5F65-47EB-8C37-89F6480795D4}" name="産業大分類" totalsRowLabel="合計" totalsRowDxfId="181"/>
    <tableColumn id="10" xr3:uid="{CF429557-27CC-48C7-8847-FC6F7AE3D1F5}" name="総数／事業所数" totalsRowFunction="custom" totalsRowDxfId="180" dataCellStyle="桁区切り" totalsRowCellStyle="桁区切り">
      <totalsRowFormula>SUM(LTBL_29426[総数／事業所数])</totalsRowFormula>
    </tableColumn>
    <tableColumn id="11" xr3:uid="{D9B618C4-98DA-49AB-A4E5-69CBD37DE654}" name="総数／構成比" dataDxfId="179"/>
    <tableColumn id="12" xr3:uid="{5243E3AB-30A8-4A9A-ADEA-85ABCE2E5310}" name="個人／事業所数" totalsRowFunction="sum" totalsRowDxfId="178" dataCellStyle="桁区切り" totalsRowCellStyle="桁区切り"/>
    <tableColumn id="13" xr3:uid="{D0416225-701E-401B-B546-68523DDE3F06}" name="個人／構成比" dataDxfId="177"/>
    <tableColumn id="14" xr3:uid="{CA7C6167-06CC-4F04-A3C8-E4950BC83B33}" name="法人／事業所数" totalsRowFunction="sum" totalsRowDxfId="176" dataCellStyle="桁区切り" totalsRowCellStyle="桁区切り"/>
    <tableColumn id="15" xr3:uid="{BEE202E9-BFFD-4197-8F2B-260D7E9FBCED}" name="法人／構成比" dataDxfId="175"/>
    <tableColumn id="16" xr3:uid="{0B5400E6-32B7-4988-8607-DA32CED633B8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5AA8182-F878-470C-BE97-D5ECD85D1B38}" name="M_TABLE_29426" displayName="M_TABLE_29426" ref="B23:I46" totalsRowShown="0">
  <autoFilter ref="B23:I46" xr:uid="{95AA8182-F878-470C-BE97-D5ECD85D1B38}"/>
  <tableColumns count="8">
    <tableColumn id="9" xr3:uid="{6B6CF127-CB65-4D8F-85D8-6C1FC4ABE8F8}" name="産業中分類上位２０"/>
    <tableColumn id="10" xr3:uid="{477F2090-0D8A-4E59-88B4-A7CDF3E914F1}" name="総数／事業所数" dataCellStyle="桁区切り"/>
    <tableColumn id="11" xr3:uid="{008D9A0E-7697-48C2-8757-D0CB1A85253D}" name="総数／構成比" dataDxfId="173"/>
    <tableColumn id="12" xr3:uid="{D468CF4B-0734-444C-95DF-F6E60B03D3E0}" name="個人／事業所数" dataCellStyle="桁区切り"/>
    <tableColumn id="13" xr3:uid="{C3325C2C-3029-4411-AFE5-7A47E546CE8C}" name="個人／構成比" dataDxfId="172"/>
    <tableColumn id="14" xr3:uid="{F25E84DC-9F2C-4F66-8F31-703929DBCD2B}" name="法人／事業所数" dataCellStyle="桁区切り"/>
    <tableColumn id="15" xr3:uid="{3E097600-4376-4BFD-ACCE-0F6AD8B5620F}" name="法人／構成比" dataDxfId="171"/>
    <tableColumn id="16" xr3:uid="{E08E17BD-AF49-4264-AA83-46D03005733F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77103F2E-02F5-4E58-97C8-5EB89046AC51}" name="S_TABLE_29426" displayName="S_TABLE_29426" ref="B49:I72" totalsRowShown="0">
  <autoFilter ref="B49:I72" xr:uid="{77103F2E-02F5-4E58-97C8-5EB89046AC51}"/>
  <tableColumns count="8">
    <tableColumn id="9" xr3:uid="{B026DF5F-45A7-4F4C-8AB9-4034E8C1A976}" name="産業小分類上位２０"/>
    <tableColumn id="10" xr3:uid="{A28B9226-34AD-44BD-A0A0-D0B9CF122181}" name="総数／事業所数" dataCellStyle="桁区切り"/>
    <tableColumn id="11" xr3:uid="{AC1B5C83-13D4-4DEB-BCA8-A91154CDAF54}" name="総数／構成比" dataDxfId="170"/>
    <tableColumn id="12" xr3:uid="{A864D0F0-B3EB-44AC-BD05-D9F5E4DEDEBA}" name="個人／事業所数" dataCellStyle="桁区切り"/>
    <tableColumn id="13" xr3:uid="{721255A0-D08F-4033-9FC3-6945A72D75D1}" name="個人／構成比" dataDxfId="169"/>
    <tableColumn id="14" xr3:uid="{E8BEC54F-F048-4F92-AB10-23998CC1ABD9}" name="法人／事業所数" dataCellStyle="桁区切り"/>
    <tableColumn id="15" xr3:uid="{159F9C80-CFA1-4400-B248-9B3CDEA8136E}" name="法人／構成比" dataDxfId="168"/>
    <tableColumn id="16" xr3:uid="{254874E1-CCD1-4BE0-8CE4-1C53819E75DB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3D14F9AA-10D6-41F5-9723-770084B33670}" name="LTBL_29427" displayName="LTBL_29427" ref="B4:I20" totalsRowCount="1">
  <autoFilter ref="B4:I19" xr:uid="{3D14F9AA-10D6-41F5-9723-770084B33670}"/>
  <tableColumns count="8">
    <tableColumn id="9" xr3:uid="{631EA07F-35B4-4725-8675-A42509061EB8}" name="産業大分類" totalsRowLabel="合計" totalsRowDxfId="167"/>
    <tableColumn id="10" xr3:uid="{2F955A51-991E-4B9A-8C40-74D15A6C9ED4}" name="総数／事業所数" totalsRowFunction="custom" totalsRowDxfId="166" dataCellStyle="桁区切り" totalsRowCellStyle="桁区切り">
      <totalsRowFormula>SUM(LTBL_29427[総数／事業所数])</totalsRowFormula>
    </tableColumn>
    <tableColumn id="11" xr3:uid="{25CABBF8-C180-47AB-82B1-50624F9A5190}" name="総数／構成比" dataDxfId="165"/>
    <tableColumn id="12" xr3:uid="{87553FA4-D122-4C6E-83CF-F27DA372FC19}" name="個人／事業所数" totalsRowFunction="sum" totalsRowDxfId="164" dataCellStyle="桁区切り" totalsRowCellStyle="桁区切り"/>
    <tableColumn id="13" xr3:uid="{0463EC40-F937-427D-8C46-6552F8543D29}" name="個人／構成比" dataDxfId="163"/>
    <tableColumn id="14" xr3:uid="{A5D81EEE-6035-4CD9-9A4A-68F1E8998E67}" name="法人／事業所数" totalsRowFunction="sum" totalsRowDxfId="162" dataCellStyle="桁区切り" totalsRowCellStyle="桁区切り"/>
    <tableColumn id="15" xr3:uid="{A0CA3015-98B7-4E0B-8849-4235DB948276}" name="法人／構成比" dataDxfId="161"/>
    <tableColumn id="16" xr3:uid="{ABCD831C-D245-428F-82FD-BA4DE154CB80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355FAE9C-0046-41D8-AA05-C86543CC9E0F}" name="M_TABLE_29427" displayName="M_TABLE_29427" ref="B23:I43" totalsRowShown="0">
  <autoFilter ref="B23:I43" xr:uid="{355FAE9C-0046-41D8-AA05-C86543CC9E0F}"/>
  <tableColumns count="8">
    <tableColumn id="9" xr3:uid="{8F460067-3676-4E8B-8658-70A53096AD9B}" name="産業中分類上位２０"/>
    <tableColumn id="10" xr3:uid="{FDEE9F4C-BAC0-446F-81A3-F208FE8C1ED9}" name="総数／事業所数" dataCellStyle="桁区切り"/>
    <tableColumn id="11" xr3:uid="{AA405523-E3B2-4CA1-9001-C9C3A260397E}" name="総数／構成比" dataDxfId="159"/>
    <tableColumn id="12" xr3:uid="{6CB78630-77A2-495A-AFFD-8794722F14D3}" name="個人／事業所数" dataCellStyle="桁区切り"/>
    <tableColumn id="13" xr3:uid="{F25F215F-304B-47F5-BA98-DFBB7DED999F}" name="個人／構成比" dataDxfId="158"/>
    <tableColumn id="14" xr3:uid="{5D6D9481-0D0C-477F-B726-F8AEBF06F6E2}" name="法人／事業所数" dataCellStyle="桁区切り"/>
    <tableColumn id="15" xr3:uid="{68396C1A-D2DB-4935-B4B9-0B20D7125BE9}" name="法人／構成比" dataDxfId="157"/>
    <tableColumn id="16" xr3:uid="{8B567750-59ED-48D3-ADFE-EDFE5C1C946B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3C30EC97-768E-4B86-BBB6-E8870F6F83C1}" name="S_TABLE_29427" displayName="S_TABLE_29427" ref="B46:I67" totalsRowShown="0">
  <autoFilter ref="B46:I67" xr:uid="{3C30EC97-768E-4B86-BBB6-E8870F6F83C1}"/>
  <tableColumns count="8">
    <tableColumn id="9" xr3:uid="{292D8D4E-009D-42BF-8F4B-95BC86BB9F9E}" name="産業小分類上位２０"/>
    <tableColumn id="10" xr3:uid="{0E7A1845-9BD5-4DA3-85C3-9086C9BAC402}" name="総数／事業所数" dataCellStyle="桁区切り"/>
    <tableColumn id="11" xr3:uid="{7468CC43-64C5-4251-AA6B-62A4054A4A5C}" name="総数／構成比" dataDxfId="156"/>
    <tableColumn id="12" xr3:uid="{B58CF290-BD49-435D-ADE5-9DA072916544}" name="個人／事業所数" dataCellStyle="桁区切り"/>
    <tableColumn id="13" xr3:uid="{EA68B31E-E2F7-4080-BE37-9C3CEEAF9C4F}" name="個人／構成比" dataDxfId="155"/>
    <tableColumn id="14" xr3:uid="{20CBA8B1-53EB-439E-B574-3AE3D394DEAF}" name="法人／事業所数" dataCellStyle="桁区切り"/>
    <tableColumn id="15" xr3:uid="{158FE6A8-C921-4782-9E2F-E3FCBA8E80BF}" name="法人／構成比" dataDxfId="154"/>
    <tableColumn id="16" xr3:uid="{A92B1F0B-268E-49A1-B51C-9D8AA7D044E5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2E8D732-C689-477C-AE72-024C9D7AFA5C}" name="LTBL_29441" displayName="LTBL_29441" ref="B4:I20" totalsRowCount="1">
  <autoFilter ref="B4:I19" xr:uid="{22E8D732-C689-477C-AE72-024C9D7AFA5C}"/>
  <tableColumns count="8">
    <tableColumn id="9" xr3:uid="{6E27A7DF-B9E1-4B51-8AE8-02E73846E481}" name="産業大分類" totalsRowLabel="合計" totalsRowDxfId="153"/>
    <tableColumn id="10" xr3:uid="{F07ED3B3-6547-40BA-9A35-31ED19FF67D9}" name="総数／事業所数" totalsRowFunction="custom" totalsRowDxfId="152" dataCellStyle="桁区切り" totalsRowCellStyle="桁区切り">
      <totalsRowFormula>SUM(LTBL_29441[総数／事業所数])</totalsRowFormula>
    </tableColumn>
    <tableColumn id="11" xr3:uid="{8DE432D4-563F-41A1-BDD2-5E192F2C680C}" name="総数／構成比" dataDxfId="151"/>
    <tableColumn id="12" xr3:uid="{E497B8B0-9F84-4763-BBEE-57333303FA10}" name="個人／事業所数" totalsRowFunction="sum" totalsRowDxfId="150" dataCellStyle="桁区切り" totalsRowCellStyle="桁区切り"/>
    <tableColumn id="13" xr3:uid="{E58362F1-2031-4425-921A-C034C6F9EE0B}" name="個人／構成比" dataDxfId="149"/>
    <tableColumn id="14" xr3:uid="{296233F0-4125-4FB0-9863-754E0D9155D4}" name="法人／事業所数" totalsRowFunction="sum" totalsRowDxfId="148" dataCellStyle="桁区切り" totalsRowCellStyle="桁区切り"/>
    <tableColumn id="15" xr3:uid="{F2621EEC-D91C-46A5-8822-088D7386FEEA}" name="法人／構成比" dataDxfId="147"/>
    <tableColumn id="16" xr3:uid="{F28DE2D9-8997-4B76-AB70-81CBD25AEE43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C4B02B5-E47B-4A57-A8B7-4CC55E47D1B0}" name="M_TABLE_29441" displayName="M_TABLE_29441" ref="B23:I45" totalsRowShown="0">
  <autoFilter ref="B23:I45" xr:uid="{1C4B02B5-E47B-4A57-A8B7-4CC55E47D1B0}"/>
  <tableColumns count="8">
    <tableColumn id="9" xr3:uid="{6CD0C8F8-1D1E-4009-95D2-DC60E98A88F5}" name="産業中分類上位２０"/>
    <tableColumn id="10" xr3:uid="{4FD0452B-B606-48F9-AC4A-DF534D2FE5EC}" name="総数／事業所数" dataCellStyle="桁区切り"/>
    <tableColumn id="11" xr3:uid="{9983A04C-06DD-4BE0-9344-A752F24E7BA8}" name="総数／構成比" dataDxfId="145"/>
    <tableColumn id="12" xr3:uid="{C4EBB016-D75F-486A-BBD5-93CDE08AAAEF}" name="個人／事業所数" dataCellStyle="桁区切り"/>
    <tableColumn id="13" xr3:uid="{19FFD047-CB2C-4C7F-87EC-9163D0890534}" name="個人／構成比" dataDxfId="144"/>
    <tableColumn id="14" xr3:uid="{98448E2E-161D-4298-8BF5-1809978685F7}" name="法人／事業所数" dataCellStyle="桁区切り"/>
    <tableColumn id="15" xr3:uid="{707E7508-86BA-447E-A7AA-AA575CF96142}" name="法人／構成比" dataDxfId="143"/>
    <tableColumn id="16" xr3:uid="{39623085-5D1B-498C-83BD-135480A65EA8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23A60967-98D6-456A-98EB-96D5C61CA72B}" name="S_TABLE_29441" displayName="S_TABLE_29441" ref="B48:I69" totalsRowShown="0">
  <autoFilter ref="B48:I69" xr:uid="{23A60967-98D6-456A-98EB-96D5C61CA72B}"/>
  <tableColumns count="8">
    <tableColumn id="9" xr3:uid="{D1B30A8B-1BC7-4015-8DFF-2CD8B6BA71B6}" name="産業小分類上位２０"/>
    <tableColumn id="10" xr3:uid="{9B6CBC8A-F484-4604-A271-F84C980E20C9}" name="総数／事業所数" dataCellStyle="桁区切り"/>
    <tableColumn id="11" xr3:uid="{74D88439-CE7F-4AF0-B2A0-025CB58CD7FC}" name="総数／構成比" dataDxfId="142"/>
    <tableColumn id="12" xr3:uid="{3BA4A33F-9E65-4DCB-8C24-0061A105C39B}" name="個人／事業所数" dataCellStyle="桁区切り"/>
    <tableColumn id="13" xr3:uid="{D8040D36-100C-47BB-859E-0D973351CBE6}" name="個人／構成比" dataDxfId="141"/>
    <tableColumn id="14" xr3:uid="{BAF9FD50-C843-44A4-A965-F81E559F9FF3}" name="法人／事業所数" dataCellStyle="桁区切り"/>
    <tableColumn id="15" xr3:uid="{D900170B-0D77-4A40-8A29-E5D61923C52D}" name="法人／構成比" dataDxfId="140"/>
    <tableColumn id="16" xr3:uid="{CDDC28D3-9E32-4D97-B574-3819E1796010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1422A819-9CCC-459C-8169-604E60A587EB}" name="LTBL_29442" displayName="LTBL_29442" ref="B4:I20" totalsRowCount="1">
  <autoFilter ref="B4:I19" xr:uid="{1422A819-9CCC-459C-8169-604E60A587EB}"/>
  <tableColumns count="8">
    <tableColumn id="9" xr3:uid="{E512E82B-A70E-41AE-B0A1-E8715EF2AC9E}" name="産業大分類" totalsRowLabel="合計" totalsRowDxfId="139"/>
    <tableColumn id="10" xr3:uid="{861D6214-0201-4901-B753-F4341E86074B}" name="総数／事業所数" totalsRowFunction="custom" totalsRowDxfId="138" dataCellStyle="桁区切り" totalsRowCellStyle="桁区切り">
      <totalsRowFormula>SUM(LTBL_29442[総数／事業所数])</totalsRowFormula>
    </tableColumn>
    <tableColumn id="11" xr3:uid="{DC4BFA1C-B78B-47B2-8C7A-47BDCF02BF8E}" name="総数／構成比" dataDxfId="137"/>
    <tableColumn id="12" xr3:uid="{33215C2E-9F22-4139-AF9D-7EF92C3AFC3F}" name="個人／事業所数" totalsRowFunction="sum" totalsRowDxfId="136" dataCellStyle="桁区切り" totalsRowCellStyle="桁区切り"/>
    <tableColumn id="13" xr3:uid="{0B27DACC-8876-4283-9EA4-9DDE16EA2C59}" name="個人／構成比" dataDxfId="135"/>
    <tableColumn id="14" xr3:uid="{98984E47-EC89-49A7-9675-8E88C72616B9}" name="法人／事業所数" totalsRowFunction="sum" totalsRowDxfId="134" dataCellStyle="桁区切り" totalsRowCellStyle="桁区切り"/>
    <tableColumn id="15" xr3:uid="{6B4AF634-031A-4EA7-B13C-4F99C6CC1134}" name="法人／構成比" dataDxfId="133"/>
    <tableColumn id="16" xr3:uid="{6645B1FF-FC29-436D-A95D-489DBE8F7F1E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4887E16-02AB-4C75-8550-AF78F8D51C21}" name="M_TABLE_29442" displayName="M_TABLE_29442" ref="B23:I44" totalsRowShown="0">
  <autoFilter ref="B23:I44" xr:uid="{14887E16-02AB-4C75-8550-AF78F8D51C21}"/>
  <tableColumns count="8">
    <tableColumn id="9" xr3:uid="{E7C0BDF6-5B99-4968-AD89-13972C9A4A2E}" name="産業中分類上位２０"/>
    <tableColumn id="10" xr3:uid="{B5961B67-E0B3-4DC6-8E3F-2E8C532850E0}" name="総数／事業所数" dataCellStyle="桁区切り"/>
    <tableColumn id="11" xr3:uid="{D5C166DC-65C1-431A-832E-7DCE15065E99}" name="総数／構成比" dataDxfId="131"/>
    <tableColumn id="12" xr3:uid="{ED09137B-E6FA-41C3-9B1D-D97A52A58E81}" name="個人／事業所数" dataCellStyle="桁区切り"/>
    <tableColumn id="13" xr3:uid="{11CBC891-8817-4603-895A-D9798B0E91CB}" name="個人／構成比" dataDxfId="130"/>
    <tableColumn id="14" xr3:uid="{63F41686-AC60-47F3-AEE7-C60942E037D6}" name="法人／事業所数" dataCellStyle="桁区切り"/>
    <tableColumn id="15" xr3:uid="{56FD9A44-DEC2-4038-9AEB-04D297DBD426}" name="法人／構成比" dataDxfId="129"/>
    <tableColumn id="16" xr3:uid="{4B8AD66A-5D7E-4D12-8772-CA4DC48CC566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C87BF9B1-ECF8-4A4C-AC4A-F619985698E8}" name="S_TABLE_29442" displayName="S_TABLE_29442" ref="B47:I69" totalsRowShown="0">
  <autoFilter ref="B47:I69" xr:uid="{C87BF9B1-ECF8-4A4C-AC4A-F619985698E8}"/>
  <tableColumns count="8">
    <tableColumn id="9" xr3:uid="{571C488B-13A7-4A1B-A83C-DDD63121EA9B}" name="産業小分類上位２０"/>
    <tableColumn id="10" xr3:uid="{485BE3EF-E903-4A7E-B1D9-6A8482DC3F57}" name="総数／事業所数" dataCellStyle="桁区切り"/>
    <tableColumn id="11" xr3:uid="{D2278CF2-0C2A-4EF0-A62B-826F15E95125}" name="総数／構成比" dataDxfId="128"/>
    <tableColumn id="12" xr3:uid="{B798650B-324A-4318-8139-743E3F6AA1A9}" name="個人／事業所数" dataCellStyle="桁区切り"/>
    <tableColumn id="13" xr3:uid="{8FF4AA34-56B0-420E-A1F1-D55EFF2307AB}" name="個人／構成比" dataDxfId="127"/>
    <tableColumn id="14" xr3:uid="{F7572E9F-AA5B-49F1-A248-561AD26D2F22}" name="法人／事業所数" dataCellStyle="桁区切り"/>
    <tableColumn id="15" xr3:uid="{D314BDC3-783E-465B-89C4-4ACE07B2EB8A}" name="法人／構成比" dataDxfId="126"/>
    <tableColumn id="16" xr3:uid="{6ADFF653-0859-46B5-87EA-4C68F7DEF5C2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684BB59E-DDC6-4CA3-8AC0-D2C44F863F7D}" name="LTBL_29443" displayName="LTBL_29443" ref="B4:I20" totalsRowCount="1">
  <autoFilter ref="B4:I19" xr:uid="{684BB59E-DDC6-4CA3-8AC0-D2C44F863F7D}"/>
  <tableColumns count="8">
    <tableColumn id="9" xr3:uid="{0C910E0A-28E3-4CD4-8D75-784416A3F868}" name="産業大分類" totalsRowLabel="合計" totalsRowDxfId="125"/>
    <tableColumn id="10" xr3:uid="{F0252E0B-FF3C-48B2-AC9A-B780EFFD1443}" name="総数／事業所数" totalsRowFunction="custom" totalsRowDxfId="124" dataCellStyle="桁区切り" totalsRowCellStyle="桁区切り">
      <totalsRowFormula>SUM(LTBL_29443[総数／事業所数])</totalsRowFormula>
    </tableColumn>
    <tableColumn id="11" xr3:uid="{A9D478B2-51FB-4328-968E-E0778AC21B67}" name="総数／構成比" dataDxfId="123"/>
    <tableColumn id="12" xr3:uid="{1ABBB392-581F-4228-B1B5-75260A467691}" name="個人／事業所数" totalsRowFunction="sum" totalsRowDxfId="122" dataCellStyle="桁区切り" totalsRowCellStyle="桁区切り"/>
    <tableColumn id="13" xr3:uid="{55C6C5E8-7A51-47F5-9DF2-40ECC72A3AAC}" name="個人／構成比" dataDxfId="121"/>
    <tableColumn id="14" xr3:uid="{9E44E0B9-791C-4A87-A88D-B95DE8E7671B}" name="法人／事業所数" totalsRowFunction="sum" totalsRowDxfId="120" dataCellStyle="桁区切り" totalsRowCellStyle="桁区切り"/>
    <tableColumn id="15" xr3:uid="{CE7AA3F6-601B-44FD-9B96-906B10C7C0A8}" name="法人／構成比" dataDxfId="119"/>
    <tableColumn id="16" xr3:uid="{6F3FC262-C2DF-4953-AA49-ADFFDE86F0D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CA5E158-E24D-438E-B512-8B17FAF78BA7}" name="M_TABLE_29443" displayName="M_TABLE_29443" ref="B23:I49" totalsRowShown="0">
  <autoFilter ref="B23:I49" xr:uid="{3CA5E158-E24D-438E-B512-8B17FAF78BA7}"/>
  <tableColumns count="8">
    <tableColumn id="9" xr3:uid="{48C90F53-034F-42D6-AF2D-A9657923C4A1}" name="産業中分類上位２０"/>
    <tableColumn id="10" xr3:uid="{4B8AD30F-ADDE-4868-A70C-8898A0491593}" name="総数／事業所数" dataCellStyle="桁区切り"/>
    <tableColumn id="11" xr3:uid="{834D21E5-BF03-49C6-A178-A761C7418C20}" name="総数／構成比" dataDxfId="117"/>
    <tableColumn id="12" xr3:uid="{5C20DB50-2F88-496D-8D7C-4FF6F3D225C2}" name="個人／事業所数" dataCellStyle="桁区切り"/>
    <tableColumn id="13" xr3:uid="{E813649B-9B8C-4054-A11B-E3E8C9206895}" name="個人／構成比" dataDxfId="116"/>
    <tableColumn id="14" xr3:uid="{9611FF2C-458E-4883-82FA-12A940D10032}" name="法人／事業所数" dataCellStyle="桁区切り"/>
    <tableColumn id="15" xr3:uid="{4AE93F37-CE6F-4829-96B1-CF8B8563BD05}" name="法人／構成比" dataDxfId="115"/>
    <tableColumn id="16" xr3:uid="{BFF68E32-90AD-4F08-B6C5-689A75F45FD9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78417FD-40CB-4CF1-BF81-508F05779B1A}" name="S_TABLE_29443" displayName="S_TABLE_29443" ref="B52:I72" totalsRowShown="0">
  <autoFilter ref="B52:I72" xr:uid="{A78417FD-40CB-4CF1-BF81-508F05779B1A}"/>
  <tableColumns count="8">
    <tableColumn id="9" xr3:uid="{1580F16E-DBF1-433E-BEE0-BB11B417046D}" name="産業小分類上位２０"/>
    <tableColumn id="10" xr3:uid="{AD534AA9-4F3E-4D5F-B4AE-AC0A99C14A3A}" name="総数／事業所数" dataCellStyle="桁区切り"/>
    <tableColumn id="11" xr3:uid="{D76A8049-5690-416B-A6DA-8DF5BD68A930}" name="総数／構成比" dataDxfId="114"/>
    <tableColumn id="12" xr3:uid="{BD479F13-7127-40C7-B261-E494E8F7E782}" name="個人／事業所数" dataCellStyle="桁区切り"/>
    <tableColumn id="13" xr3:uid="{C27241F5-03D4-484D-9AC2-EBEE0533D965}" name="個人／構成比" dataDxfId="113"/>
    <tableColumn id="14" xr3:uid="{7364D2CD-CFC6-416C-A89E-DE59C3BE4796}" name="法人／事業所数" dataCellStyle="桁区切り"/>
    <tableColumn id="15" xr3:uid="{46B76C1F-F74A-4424-A444-DB1378AB6DAD}" name="法人／構成比" dataDxfId="112"/>
    <tableColumn id="16" xr3:uid="{73D4ACE2-E2A0-431A-A14E-DB5639E8589B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BB46F647-74E0-4446-8CCC-2953BD65F4FA}" name="LTBL_29444" displayName="LTBL_29444" ref="B4:I20" totalsRowCount="1">
  <autoFilter ref="B4:I19" xr:uid="{BB46F647-74E0-4446-8CCC-2953BD65F4FA}"/>
  <tableColumns count="8">
    <tableColumn id="9" xr3:uid="{DB2F73B3-FA23-4561-B2A1-8BB1A1546A4A}" name="産業大分類" totalsRowLabel="合計" totalsRowDxfId="111"/>
    <tableColumn id="10" xr3:uid="{CEFB6557-980D-48A3-A3B7-25A5B9EB2280}" name="総数／事業所数" totalsRowFunction="custom" totalsRowDxfId="110" dataCellStyle="桁区切り" totalsRowCellStyle="桁区切り">
      <totalsRowFormula>SUM(LTBL_29444[総数／事業所数])</totalsRowFormula>
    </tableColumn>
    <tableColumn id="11" xr3:uid="{C20AA1FF-0C48-4D49-BF5C-A967A762C417}" name="総数／構成比" dataDxfId="109"/>
    <tableColumn id="12" xr3:uid="{41197137-1493-426D-8E23-C178AE62B6E7}" name="個人／事業所数" totalsRowFunction="sum" totalsRowDxfId="108" dataCellStyle="桁区切り" totalsRowCellStyle="桁区切り"/>
    <tableColumn id="13" xr3:uid="{A252F815-A9BF-45CF-ADAD-94E50960CCFB}" name="個人／構成比" dataDxfId="107"/>
    <tableColumn id="14" xr3:uid="{34D7AD70-2C7A-4CF8-8C9B-58E6752364E6}" name="法人／事業所数" totalsRowFunction="sum" totalsRowDxfId="106" dataCellStyle="桁区切り" totalsRowCellStyle="桁区切り"/>
    <tableColumn id="15" xr3:uid="{3BA4AF27-3671-4C2A-9B99-AC4E27B8CA0D}" name="法人／構成比" dataDxfId="105"/>
    <tableColumn id="16" xr3:uid="{B0EFFF31-76D5-4166-8CE9-5FC06FE80E0F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F13CA3B-CC6E-43F7-BBE1-65FF01D496BE}" name="M_TABLE_29444" displayName="M_TABLE_29444" ref="B23:I38" totalsRowShown="0">
  <autoFilter ref="B23:I38" xr:uid="{8F13CA3B-CC6E-43F7-BBE1-65FF01D496BE}"/>
  <tableColumns count="8">
    <tableColumn id="9" xr3:uid="{299C02B3-4774-4B9B-B814-3ED6D19E5BFC}" name="産業中分類上位２０"/>
    <tableColumn id="10" xr3:uid="{412A2250-7581-4B28-A4C8-C05822867599}" name="総数／事業所数" dataCellStyle="桁区切り"/>
    <tableColumn id="11" xr3:uid="{4BA447D0-DD44-4093-82F5-960F30422F3C}" name="総数／構成比" dataDxfId="103"/>
    <tableColumn id="12" xr3:uid="{2DF71F80-149F-4C48-91E8-583362DBF112}" name="個人／事業所数" dataCellStyle="桁区切り"/>
    <tableColumn id="13" xr3:uid="{FB7E60ED-5EC0-4596-A205-1F070CA6F3C1}" name="個人／構成比" dataDxfId="102"/>
    <tableColumn id="14" xr3:uid="{41BE5585-75C9-41D8-B7A4-B4569DD88F13}" name="法人／事業所数" dataCellStyle="桁区切り"/>
    <tableColumn id="15" xr3:uid="{407AF0A2-56E2-4706-BCE2-4506ED7A13A7}" name="法人／構成比" dataDxfId="101"/>
    <tableColumn id="16" xr3:uid="{F9A19910-B273-4C55-9724-D64BFDC0D5F1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97FED8DD-9149-40DB-8B39-412EEDD79F14}" name="S_TABLE_29444" displayName="S_TABLE_29444" ref="B41:I62" totalsRowShown="0">
  <autoFilter ref="B41:I62" xr:uid="{97FED8DD-9149-40DB-8B39-412EEDD79F14}"/>
  <tableColumns count="8">
    <tableColumn id="9" xr3:uid="{FC93B9E5-45B6-4FCE-B94E-2F297F46CE6E}" name="産業小分類上位２０"/>
    <tableColumn id="10" xr3:uid="{058870B3-3E40-4833-ADB4-47F59ABA360A}" name="総数／事業所数" dataCellStyle="桁区切り"/>
    <tableColumn id="11" xr3:uid="{768B53F2-8838-4146-B317-24E48447CEEA}" name="総数／構成比" dataDxfId="100"/>
    <tableColumn id="12" xr3:uid="{C0DBA47F-3EF5-43A0-A320-219CCA86FB73}" name="個人／事業所数" dataCellStyle="桁区切り"/>
    <tableColumn id="13" xr3:uid="{89A9CD8B-5526-442F-8A68-29775B5DF40D}" name="個人／構成比" dataDxfId="99"/>
    <tableColumn id="14" xr3:uid="{C36BC41A-FB87-447B-B050-87619456EB7E}" name="法人／事業所数" dataCellStyle="桁区切り"/>
    <tableColumn id="15" xr3:uid="{3C4858F1-4A04-4F6A-A5C3-9B207470655D}" name="法人／構成比" dataDxfId="98"/>
    <tableColumn id="16" xr3:uid="{8DE81689-66F4-49A4-87CC-AB901C7CBBCE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9B0B9114-D46B-4AF7-BEBF-A43DDDC2DB41}" name="LTBL_29446" displayName="LTBL_29446" ref="B4:I20" totalsRowCount="1">
  <autoFilter ref="B4:I19" xr:uid="{9B0B9114-D46B-4AF7-BEBF-A43DDDC2DB41}"/>
  <tableColumns count="8">
    <tableColumn id="9" xr3:uid="{65BCA49E-B9E2-471F-8821-3CA4195CCB05}" name="産業大分類" totalsRowLabel="合計" totalsRowDxfId="97"/>
    <tableColumn id="10" xr3:uid="{F7A243AE-0F1D-4D90-B302-EBA9E8BF172E}" name="総数／事業所数" totalsRowFunction="custom" totalsRowDxfId="96" dataCellStyle="桁区切り" totalsRowCellStyle="桁区切り">
      <totalsRowFormula>SUM(LTBL_29446[総数／事業所数])</totalsRowFormula>
    </tableColumn>
    <tableColumn id="11" xr3:uid="{F961B142-28F4-4D45-AD14-B5808C9F71B4}" name="総数／構成比" dataDxfId="95"/>
    <tableColumn id="12" xr3:uid="{9D2B2495-2702-49B4-A839-DA9A6C65CAF6}" name="個人／事業所数" totalsRowFunction="sum" totalsRowDxfId="94" dataCellStyle="桁区切り" totalsRowCellStyle="桁区切り"/>
    <tableColumn id="13" xr3:uid="{BDF28FCA-12DC-4F07-9E86-60A690581097}" name="個人／構成比" dataDxfId="93"/>
    <tableColumn id="14" xr3:uid="{4C52D333-60B5-41B6-9980-89E66CAD40DF}" name="法人／事業所数" totalsRowFunction="sum" totalsRowDxfId="92" dataCellStyle="桁区切り" totalsRowCellStyle="桁区切り"/>
    <tableColumn id="15" xr3:uid="{176AE4F2-E9DD-4844-959E-488F573A5D52}" name="法人／構成比" dataDxfId="91"/>
    <tableColumn id="16" xr3:uid="{7BED59F1-40BA-4CFF-8EA6-5535E03D18A1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1CC1107-FB9E-41AC-A5D8-6151AC366211}" name="M_TABLE_29446" displayName="M_TABLE_29446" ref="B23:I51" totalsRowShown="0">
  <autoFilter ref="B23:I51" xr:uid="{61CC1107-FB9E-41AC-A5D8-6151AC366211}"/>
  <tableColumns count="8">
    <tableColumn id="9" xr3:uid="{D2D08430-C889-4E48-8D98-18565F424217}" name="産業中分類上位２０"/>
    <tableColumn id="10" xr3:uid="{3933C2D1-D296-4844-AD4B-746304551518}" name="総数／事業所数" dataCellStyle="桁区切り"/>
    <tableColumn id="11" xr3:uid="{DBF83D56-B763-437A-A19E-BD8324865771}" name="総数／構成比" dataDxfId="89"/>
    <tableColumn id="12" xr3:uid="{7EEDC5A6-EF69-4328-82DC-51A3EBB6BDEF}" name="個人／事業所数" dataCellStyle="桁区切り"/>
    <tableColumn id="13" xr3:uid="{DE9027FF-5C30-408F-B37A-60AC19831DF0}" name="個人／構成比" dataDxfId="88"/>
    <tableColumn id="14" xr3:uid="{AED24FEE-A566-491A-9E1C-1D9DA34FCFCB}" name="法人／事業所数" dataCellStyle="桁区切り"/>
    <tableColumn id="15" xr3:uid="{A4555053-68B6-4A19-9303-04A870DBFD56}" name="法人／構成比" dataDxfId="87"/>
    <tableColumn id="16" xr3:uid="{2C8D3DED-69E1-4583-9B81-896CB9BC4741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8C5933E5-FEA8-4FAC-B4CA-624E82DCBB9E}" name="S_TABLE_29446" displayName="S_TABLE_29446" ref="B54:I79" totalsRowShown="0">
  <autoFilter ref="B54:I79" xr:uid="{8C5933E5-FEA8-4FAC-B4CA-624E82DCBB9E}"/>
  <tableColumns count="8">
    <tableColumn id="9" xr3:uid="{8064C4A2-9D9E-41E0-8F13-330522F33176}" name="産業小分類上位２０"/>
    <tableColumn id="10" xr3:uid="{C21FDCEC-B49D-4671-B57C-0D8062C38326}" name="総数／事業所数" dataCellStyle="桁区切り"/>
    <tableColumn id="11" xr3:uid="{2A2750B1-4FD7-4716-AD54-FCFE7C44C913}" name="総数／構成比" dataDxfId="86"/>
    <tableColumn id="12" xr3:uid="{C131B503-DC5E-4F75-A14E-922ED9587BBB}" name="個人／事業所数" dataCellStyle="桁区切り"/>
    <tableColumn id="13" xr3:uid="{FFE558DA-97DE-45BA-863E-38DA68DD3E0B}" name="個人／構成比" dataDxfId="85"/>
    <tableColumn id="14" xr3:uid="{7B189CB5-A477-42C3-999C-A1F39DD9FD17}" name="法人／事業所数" dataCellStyle="桁区切り"/>
    <tableColumn id="15" xr3:uid="{D74EDA23-C31C-4065-BB47-310CFAF9B054}" name="法人／構成比" dataDxfId="84"/>
    <tableColumn id="16" xr3:uid="{A4251210-13B4-4A40-BC0C-75E798615F8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B1AA6AD3-D87D-4451-9AC7-2713D73C29B5}" name="LTBL_29447" displayName="LTBL_29447" ref="B4:I20" totalsRowCount="1">
  <autoFilter ref="B4:I19" xr:uid="{B1AA6AD3-D87D-4451-9AC7-2713D73C29B5}"/>
  <tableColumns count="8">
    <tableColumn id="9" xr3:uid="{D0822A3F-D06A-4811-B4CE-95C099BF1C61}" name="産業大分類" totalsRowLabel="合計" totalsRowDxfId="83"/>
    <tableColumn id="10" xr3:uid="{76BFF5B3-FCED-4A99-8D05-9273D6885E96}" name="総数／事業所数" totalsRowFunction="custom" totalsRowDxfId="82" dataCellStyle="桁区切り" totalsRowCellStyle="桁区切り">
      <totalsRowFormula>SUM(LTBL_29447[総数／事業所数])</totalsRowFormula>
    </tableColumn>
    <tableColumn id="11" xr3:uid="{240742E5-865F-4724-AE1D-4210081F8B9C}" name="総数／構成比" dataDxfId="81"/>
    <tableColumn id="12" xr3:uid="{FF5AB060-7D9D-4CF7-9646-F33A32CA4000}" name="個人／事業所数" totalsRowFunction="sum" totalsRowDxfId="80" dataCellStyle="桁区切り" totalsRowCellStyle="桁区切り"/>
    <tableColumn id="13" xr3:uid="{288DF3A0-2E99-4D9E-82D0-E067411165D3}" name="個人／構成比" dataDxfId="79"/>
    <tableColumn id="14" xr3:uid="{AB1AAA12-DCFC-407C-9402-5C16A2CAA54B}" name="法人／事業所数" totalsRowFunction="sum" totalsRowDxfId="78" dataCellStyle="桁区切り" totalsRowCellStyle="桁区切り"/>
    <tableColumn id="15" xr3:uid="{833D8E98-2D0C-45E4-9DE1-C3DCB66E5C58}" name="法人／構成比" dataDxfId="77"/>
    <tableColumn id="16" xr3:uid="{0CF4FA57-90BE-4ED5-BAC4-6EBE7F0804B9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C2B04BB-F37E-45DF-B743-AE746479E545}" name="M_TABLE_29447" displayName="M_TABLE_29447" ref="B23:I32" totalsRowShown="0">
  <autoFilter ref="B23:I32" xr:uid="{FC2B04BB-F37E-45DF-B743-AE746479E545}"/>
  <tableColumns count="8">
    <tableColumn id="9" xr3:uid="{AFE76175-101C-441E-9C48-40029B821D48}" name="産業中分類上位２０"/>
    <tableColumn id="10" xr3:uid="{17DE073E-BB86-4D11-8485-EA09FAF2EAF7}" name="総数／事業所数" dataCellStyle="桁区切り"/>
    <tableColumn id="11" xr3:uid="{24A301C2-41A1-4D56-9CB7-F121132666E9}" name="総数／構成比" dataDxfId="75"/>
    <tableColumn id="12" xr3:uid="{CA2E72A4-5095-44A6-8E5D-C0F4D626C6AB}" name="個人／事業所数" dataCellStyle="桁区切り"/>
    <tableColumn id="13" xr3:uid="{134E22D4-E0A4-4089-880A-21EB46D02373}" name="個人／構成比" dataDxfId="74"/>
    <tableColumn id="14" xr3:uid="{D0B29F5E-6415-45D0-8F93-A8EB4FCF1395}" name="法人／事業所数" dataCellStyle="桁区切り"/>
    <tableColumn id="15" xr3:uid="{B772EF3E-CE3D-4055-A0CA-9BA2F19B69F5}" name="法人／構成比" dataDxfId="73"/>
    <tableColumn id="16" xr3:uid="{15C42732-DAAA-4743-92AC-A12851B2F886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B222A67D-00D2-4F19-842C-196262B707AB}" name="S_TABLE_29447" displayName="S_TABLE_29447" ref="B35:I50" totalsRowShown="0">
  <autoFilter ref="B35:I50" xr:uid="{B222A67D-00D2-4F19-842C-196262B707AB}"/>
  <tableColumns count="8">
    <tableColumn id="9" xr3:uid="{246E3CD4-E924-45C0-ACAF-169C15EE88B1}" name="産業小分類上位２０"/>
    <tableColumn id="10" xr3:uid="{C5662BC0-7BFE-4AF8-A94E-AE8EB2D0EC58}" name="総数／事業所数" dataCellStyle="桁区切り"/>
    <tableColumn id="11" xr3:uid="{24050FCC-7263-446E-ABE7-AB49B8EE01F5}" name="総数／構成比" dataDxfId="72"/>
    <tableColumn id="12" xr3:uid="{B94F6E0C-0775-4A8F-A506-7841CD7CE84E}" name="個人／事業所数" dataCellStyle="桁区切り"/>
    <tableColumn id="13" xr3:uid="{0EDD3F13-638D-431D-96FD-0021BC7FD736}" name="個人／構成比" dataDxfId="71"/>
    <tableColumn id="14" xr3:uid="{3FF219B3-F265-4AA6-91FD-693633BB779C}" name="法人／事業所数" dataCellStyle="桁区切り"/>
    <tableColumn id="15" xr3:uid="{C8097F7E-8E8D-429E-8409-B462C674ADAA}" name="法人／構成比" dataDxfId="70"/>
    <tableColumn id="16" xr3:uid="{2C0EC48C-BBAC-4342-9479-693E68C2F9DB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5F4E6B7-563C-4B37-972A-7FD2E7B27121}" name="LTBL_29449" displayName="LTBL_29449" ref="B4:I20" totalsRowCount="1">
  <autoFilter ref="B4:I19" xr:uid="{C5F4E6B7-563C-4B37-972A-7FD2E7B27121}"/>
  <tableColumns count="8">
    <tableColumn id="9" xr3:uid="{D0EB1443-8E7E-4451-B4AE-B3481ED8A7A6}" name="産業大分類" totalsRowLabel="合計" totalsRowDxfId="69"/>
    <tableColumn id="10" xr3:uid="{F3338BF7-9E9C-46C9-AB86-9438774BA087}" name="総数／事業所数" totalsRowFunction="custom" totalsRowDxfId="68" dataCellStyle="桁区切り" totalsRowCellStyle="桁区切り">
      <totalsRowFormula>SUM(LTBL_29449[総数／事業所数])</totalsRowFormula>
    </tableColumn>
    <tableColumn id="11" xr3:uid="{4A26C314-1310-47DF-B61E-09A11821D6A9}" name="総数／構成比" dataDxfId="67"/>
    <tableColumn id="12" xr3:uid="{A04960DB-78C8-4238-A8C2-E683112D3D0E}" name="個人／事業所数" totalsRowFunction="sum" totalsRowDxfId="66" dataCellStyle="桁区切り" totalsRowCellStyle="桁区切り"/>
    <tableColumn id="13" xr3:uid="{29967524-F3BD-421E-85A4-6F4FBFB72E99}" name="個人／構成比" dataDxfId="65"/>
    <tableColumn id="14" xr3:uid="{A0C46415-7D83-495D-8C36-E42AFC80117A}" name="法人／事業所数" totalsRowFunction="sum" totalsRowDxfId="64" dataCellStyle="桁区切り" totalsRowCellStyle="桁区切り"/>
    <tableColumn id="15" xr3:uid="{8851AC87-BF59-400A-9476-389C375E611C}" name="法人／構成比" dataDxfId="63"/>
    <tableColumn id="16" xr3:uid="{7EC91C30-61E9-48BF-A752-A93E5B2BF1C2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89CB72B6-4FE0-4FF2-8873-B38FD90F2EE8}" name="M_TABLE_29449" displayName="M_TABLE_29449" ref="B23:I44" totalsRowShown="0">
  <autoFilter ref="B23:I44" xr:uid="{89CB72B6-4FE0-4FF2-8873-B38FD90F2EE8}"/>
  <tableColumns count="8">
    <tableColumn id="9" xr3:uid="{06E28221-781C-41D3-9E77-FA6EDD0B0FAA}" name="産業中分類上位２０"/>
    <tableColumn id="10" xr3:uid="{9AA8FE38-BE94-4772-9272-A83A33241955}" name="総数／事業所数" dataCellStyle="桁区切り"/>
    <tableColumn id="11" xr3:uid="{71E0B58D-43A2-4B0E-8CEB-CBA5FC24F8B5}" name="総数／構成比" dataDxfId="61"/>
    <tableColumn id="12" xr3:uid="{9FE6F961-8A51-4101-B9F8-470FF2118712}" name="個人／事業所数" dataCellStyle="桁区切り"/>
    <tableColumn id="13" xr3:uid="{88B60AB3-3507-4C10-A7F3-48C7DC20956F}" name="個人／構成比" dataDxfId="60"/>
    <tableColumn id="14" xr3:uid="{F9879A53-2F8E-4CC4-AFDA-DC69F5E65ADC}" name="法人／事業所数" dataCellStyle="桁区切り"/>
    <tableColumn id="15" xr3:uid="{0C5C827D-BA44-43AB-A150-F68F85F36461}" name="法人／構成比" dataDxfId="59"/>
    <tableColumn id="16" xr3:uid="{78BDCB0B-A133-416B-B059-4BAF39FE4100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67AC366-9E59-43B9-A8E2-FC2723DAB883}" name="S_TABLE_29449" displayName="S_TABLE_29449" ref="B47:I77" totalsRowShown="0">
  <autoFilter ref="B47:I77" xr:uid="{867AC366-9E59-43B9-A8E2-FC2723DAB883}"/>
  <tableColumns count="8">
    <tableColumn id="9" xr3:uid="{2FDDC72C-FF46-41E3-8D26-649BBB874A4C}" name="産業小分類上位２０"/>
    <tableColumn id="10" xr3:uid="{2196976D-DF8F-4D1F-8D89-6FEC4838F7D1}" name="総数／事業所数" dataCellStyle="桁区切り"/>
    <tableColumn id="11" xr3:uid="{99E85BE4-D6DD-4816-A6D0-295CF465D928}" name="総数／構成比" dataDxfId="58"/>
    <tableColumn id="12" xr3:uid="{69F80619-36CE-47E2-97AA-D71524A4A55C}" name="個人／事業所数" dataCellStyle="桁区切り"/>
    <tableColumn id="13" xr3:uid="{6795D948-0045-4CC4-A928-FCDBF3E07D7B}" name="個人／構成比" dataDxfId="57"/>
    <tableColumn id="14" xr3:uid="{62824372-A69F-428A-86A1-DF5575599406}" name="法人／事業所数" dataCellStyle="桁区切り"/>
    <tableColumn id="15" xr3:uid="{F46B3A1E-F885-4AFE-AF75-E964041B34D9}" name="法人／構成比" dataDxfId="56"/>
    <tableColumn id="16" xr3:uid="{2FE8A134-CB0B-4D2D-9A21-5BC99165DFA3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2E5B2BE4-E049-42A0-A50E-C2109183D61E}" name="LTBL_29450" displayName="LTBL_29450" ref="B4:I20" totalsRowCount="1">
  <autoFilter ref="B4:I19" xr:uid="{2E5B2BE4-E049-42A0-A50E-C2109183D61E}"/>
  <tableColumns count="8">
    <tableColumn id="9" xr3:uid="{885CA7ED-AD42-403E-A936-1899BBEF2098}" name="産業大分類" totalsRowLabel="合計" totalsRowDxfId="55"/>
    <tableColumn id="10" xr3:uid="{08B918EF-61E0-46F2-A3BD-E14825732BDE}" name="総数／事業所数" totalsRowFunction="custom" totalsRowDxfId="54" dataCellStyle="桁区切り" totalsRowCellStyle="桁区切り">
      <totalsRowFormula>SUM(LTBL_29450[総数／事業所数])</totalsRowFormula>
    </tableColumn>
    <tableColumn id="11" xr3:uid="{2B1D9110-3EBD-48EE-9E07-E618110FBD40}" name="総数／構成比" dataDxfId="53"/>
    <tableColumn id="12" xr3:uid="{31E98325-304B-44FC-88C8-9473D78EB8BE}" name="個人／事業所数" totalsRowFunction="sum" totalsRowDxfId="52" dataCellStyle="桁区切り" totalsRowCellStyle="桁区切り"/>
    <tableColumn id="13" xr3:uid="{DA5C322F-2F3F-4F17-B9B6-BA2576266B21}" name="個人／構成比" dataDxfId="51"/>
    <tableColumn id="14" xr3:uid="{6910BE2C-EC3C-4C32-BF1D-DA8320B7D639}" name="法人／事業所数" totalsRowFunction="sum" totalsRowDxfId="50" dataCellStyle="桁区切り" totalsRowCellStyle="桁区切り"/>
    <tableColumn id="15" xr3:uid="{9F4E2E7E-8896-44D6-B0C1-1F182C860857}" name="法人／構成比" dataDxfId="49"/>
    <tableColumn id="16" xr3:uid="{6ACE9DA4-E9EF-407C-B70A-15023335CCF5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082C2E8-0D04-4BAA-A9EC-A96A62A5DE32}" name="M_TABLE_29450" displayName="M_TABLE_29450" ref="B23:I44" totalsRowShown="0">
  <autoFilter ref="B23:I44" xr:uid="{B082C2E8-0D04-4BAA-A9EC-A96A62A5DE32}"/>
  <tableColumns count="8">
    <tableColumn id="9" xr3:uid="{E06A9449-F705-46D2-91DB-5BE0238D4AF7}" name="産業中分類上位２０"/>
    <tableColumn id="10" xr3:uid="{170F0D93-D7DA-482D-BFA0-F0FFF03D1AB7}" name="総数／事業所数" dataCellStyle="桁区切り"/>
    <tableColumn id="11" xr3:uid="{A6665026-3469-4701-BEB5-8C71377227E5}" name="総数／構成比" dataDxfId="47"/>
    <tableColumn id="12" xr3:uid="{4D16902F-74E5-441B-8EFC-3AA17FA0BC25}" name="個人／事業所数" dataCellStyle="桁区切り"/>
    <tableColumn id="13" xr3:uid="{4D24796E-ACB4-454C-9971-53F22E95A6EC}" name="個人／構成比" dataDxfId="46"/>
    <tableColumn id="14" xr3:uid="{8495D3F4-3771-4B56-A4DE-2480B7551AEE}" name="法人／事業所数" dataCellStyle="桁区切り"/>
    <tableColumn id="15" xr3:uid="{B48FA7F5-3570-4080-8064-343C5CD0CCF3}" name="法人／構成比" dataDxfId="45"/>
    <tableColumn id="16" xr3:uid="{478DDD10-491E-4D39-B163-4015BAE7D19C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ED36C91C-73F0-43D5-B3D1-90552EF47E58}" name="S_TABLE_29450" displayName="S_TABLE_29450" ref="B47:I79" totalsRowShown="0">
  <autoFilter ref="B47:I79" xr:uid="{ED36C91C-73F0-43D5-B3D1-90552EF47E58}"/>
  <tableColumns count="8">
    <tableColumn id="9" xr3:uid="{2AF8265C-3F48-44B1-8957-5F4057AA2A0F}" name="産業小分類上位２０"/>
    <tableColumn id="10" xr3:uid="{772CFF80-8DCD-4ED8-828C-1D78B232E88F}" name="総数／事業所数" dataCellStyle="桁区切り"/>
    <tableColumn id="11" xr3:uid="{7CF683F6-A4BD-47A6-8D12-2955DB865036}" name="総数／構成比" dataDxfId="44"/>
    <tableColumn id="12" xr3:uid="{3ACD6DFF-AD32-4555-9F56-7CFF06CC58C8}" name="個人／事業所数" dataCellStyle="桁区切り"/>
    <tableColumn id="13" xr3:uid="{C17544B8-4796-4D45-A526-85D7C02E5081}" name="個人／構成比" dataDxfId="43"/>
    <tableColumn id="14" xr3:uid="{00DBD95F-70A2-4D0F-A400-A23416B94668}" name="法人／事業所数" dataCellStyle="桁区切り"/>
    <tableColumn id="15" xr3:uid="{0F253425-AC33-4B86-9FF5-523B67DDC624}" name="法人／構成比" dataDxfId="42"/>
    <tableColumn id="16" xr3:uid="{75E107A2-447E-4701-8CBF-E6F7688E5DD4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A8C6D50-AF0D-46E4-BB90-EDD8D8534FE1}" name="LTBL_29451" displayName="LTBL_29451" ref="B4:I20" totalsRowCount="1">
  <autoFilter ref="B4:I19" xr:uid="{1A8C6D50-AF0D-46E4-BB90-EDD8D8534FE1}"/>
  <tableColumns count="8">
    <tableColumn id="9" xr3:uid="{5B2834BD-90B8-4D7F-823C-5A3960D38E01}" name="産業大分類" totalsRowLabel="合計" totalsRowDxfId="41"/>
    <tableColumn id="10" xr3:uid="{6BB960E5-9047-4BFD-B4FC-B4C10D6786BA}" name="総数／事業所数" totalsRowFunction="custom" totalsRowDxfId="40" dataCellStyle="桁区切り" totalsRowCellStyle="桁区切り">
      <totalsRowFormula>SUM(LTBL_29451[総数／事業所数])</totalsRowFormula>
    </tableColumn>
    <tableColumn id="11" xr3:uid="{F073097F-49DA-4929-8E9D-101173B765BA}" name="総数／構成比" dataDxfId="39"/>
    <tableColumn id="12" xr3:uid="{99534B24-C35B-4770-9A18-2599538603FC}" name="個人／事業所数" totalsRowFunction="sum" totalsRowDxfId="38" dataCellStyle="桁区切り" totalsRowCellStyle="桁区切り"/>
    <tableColumn id="13" xr3:uid="{FA42C300-1B29-4BC9-B8F9-FA08040BE873}" name="個人／構成比" dataDxfId="37"/>
    <tableColumn id="14" xr3:uid="{AA215C33-008E-4AF1-B213-6E8010122E94}" name="法人／事業所数" totalsRowFunction="sum" totalsRowDxfId="36" dataCellStyle="桁区切り" totalsRowCellStyle="桁区切り"/>
    <tableColumn id="15" xr3:uid="{4EDE097E-3F21-4325-BC5A-A51FE92C4EFE}" name="法人／構成比" dataDxfId="35"/>
    <tableColumn id="16" xr3:uid="{A4EC2B51-CFDC-47C0-B01E-B665D315F5B5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6EA8FD1-E69B-43FF-8C16-9E630A72523E}" name="M_TABLE_29451" displayName="M_TABLE_29451" ref="B23:I45" totalsRowShown="0">
  <autoFilter ref="B23:I45" xr:uid="{E6EA8FD1-E69B-43FF-8C16-9E630A72523E}"/>
  <tableColumns count="8">
    <tableColumn id="9" xr3:uid="{CB4419C7-E5FD-4504-9D99-F054014D0710}" name="産業中分類上位２０"/>
    <tableColumn id="10" xr3:uid="{0F4AB170-853F-45AA-B10D-B08B967F8078}" name="総数／事業所数" dataCellStyle="桁区切り"/>
    <tableColumn id="11" xr3:uid="{4525E9DD-A1F4-4EB8-BABA-878DBD19438C}" name="総数／構成比" dataDxfId="33"/>
    <tableColumn id="12" xr3:uid="{181C6E9F-7D8D-4702-B43C-F937037568CD}" name="個人／事業所数" dataCellStyle="桁区切り"/>
    <tableColumn id="13" xr3:uid="{1AEA7615-02DC-4818-94EC-922055AAAD56}" name="個人／構成比" dataDxfId="32"/>
    <tableColumn id="14" xr3:uid="{1FDCE84D-9353-46A9-81E1-79A6B13C3C41}" name="法人／事業所数" dataCellStyle="桁区切り"/>
    <tableColumn id="15" xr3:uid="{ECC272AB-4263-4F20-94B3-61F1BF5F2790}" name="法人／構成比" dataDxfId="31"/>
    <tableColumn id="16" xr3:uid="{CDCA33C3-B039-4C0E-91DF-6910B95131CD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C462E7F8-6821-4C54-B70A-5ED367778B22}" name="S_TABLE_29451" displayName="S_TABLE_29451" ref="B48:I79" totalsRowShown="0">
  <autoFilter ref="B48:I79" xr:uid="{C462E7F8-6821-4C54-B70A-5ED367778B22}"/>
  <tableColumns count="8">
    <tableColumn id="9" xr3:uid="{B00235CF-8265-4293-8209-6ADDA2E6DC98}" name="産業小分類上位２０"/>
    <tableColumn id="10" xr3:uid="{53DA34CC-C2DA-4842-BF2E-4168E28C5E80}" name="総数／事業所数" dataCellStyle="桁区切り"/>
    <tableColumn id="11" xr3:uid="{459D662A-6E54-49BC-8C10-2116B21F5061}" name="総数／構成比" dataDxfId="30"/>
    <tableColumn id="12" xr3:uid="{5B60A32B-43D9-48A1-9CF4-D09622D6BA41}" name="個人／事業所数" dataCellStyle="桁区切り"/>
    <tableColumn id="13" xr3:uid="{010D5D0A-A211-4244-BE35-964C54685D6C}" name="個人／構成比" dataDxfId="29"/>
    <tableColumn id="14" xr3:uid="{AA94FF15-40EF-4276-9C43-2991310DA6E5}" name="法人／事業所数" dataCellStyle="桁区切り"/>
    <tableColumn id="15" xr3:uid="{7A172D28-73AC-4882-AAB2-15167CC93794}" name="法人／構成比" dataDxfId="28"/>
    <tableColumn id="16" xr3:uid="{959071E9-782A-4957-A2C7-BD01C6AF6C64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864476F8-2B93-4373-AC1E-0FE81D20EBEE}" name="LTBL_29452" displayName="LTBL_29452" ref="B4:I20" totalsRowCount="1">
  <autoFilter ref="B4:I19" xr:uid="{864476F8-2B93-4373-AC1E-0FE81D20EBEE}"/>
  <tableColumns count="8">
    <tableColumn id="9" xr3:uid="{65D8BF5C-89AB-4109-BF07-D65283371B91}" name="産業大分類" totalsRowLabel="合計" totalsRowDxfId="27"/>
    <tableColumn id="10" xr3:uid="{501FA7C0-216A-42BA-9E94-C1C1817B2A0E}" name="総数／事業所数" totalsRowFunction="custom" totalsRowDxfId="26" dataCellStyle="桁区切り" totalsRowCellStyle="桁区切り">
      <totalsRowFormula>SUM(LTBL_29452[総数／事業所数])</totalsRowFormula>
    </tableColumn>
    <tableColumn id="11" xr3:uid="{5644EFC2-305A-4C0D-BB8C-BA589E721339}" name="総数／構成比" dataDxfId="25"/>
    <tableColumn id="12" xr3:uid="{589EB740-D557-4B7C-BE97-AB41D2689015}" name="個人／事業所数" totalsRowFunction="sum" totalsRowDxfId="24" dataCellStyle="桁区切り" totalsRowCellStyle="桁区切り"/>
    <tableColumn id="13" xr3:uid="{92D4BB98-3A59-4C02-A364-800912732803}" name="個人／構成比" dataDxfId="23"/>
    <tableColumn id="14" xr3:uid="{FE089CEC-DEF6-4595-B07F-871189015381}" name="法人／事業所数" totalsRowFunction="sum" totalsRowDxfId="22" dataCellStyle="桁区切り" totalsRowCellStyle="桁区切り"/>
    <tableColumn id="15" xr3:uid="{79AA7B4F-0EC1-4A12-87B8-F70ADED5A840}" name="法人／構成比" dataDxfId="21"/>
    <tableColumn id="16" xr3:uid="{8CEE3EFF-0A6E-47A7-9D29-E8DFC12BE36E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6927E7F-0615-4807-804C-8A61CC8DD099}" name="M_TABLE_29452" displayName="M_TABLE_29452" ref="B23:I54" totalsRowShown="0">
  <autoFilter ref="B23:I54" xr:uid="{D6927E7F-0615-4807-804C-8A61CC8DD099}"/>
  <tableColumns count="8">
    <tableColumn id="9" xr3:uid="{318065B6-C283-495A-879B-9974C4FF7D66}" name="産業中分類上位２０"/>
    <tableColumn id="10" xr3:uid="{81667F13-ED9E-4DC7-9779-47B839C6030B}" name="総数／事業所数" dataCellStyle="桁区切り"/>
    <tableColumn id="11" xr3:uid="{30978701-2B82-4475-BC71-D6AB8664EF22}" name="総数／構成比" dataDxfId="19"/>
    <tableColumn id="12" xr3:uid="{5C33FBD8-AFB8-4B20-8ADA-7A5416DF4F4E}" name="個人／事業所数" dataCellStyle="桁区切り"/>
    <tableColumn id="13" xr3:uid="{0763C0E7-D889-42D7-9C47-D464EC4673E0}" name="個人／構成比" dataDxfId="18"/>
    <tableColumn id="14" xr3:uid="{78558D66-9677-4EA4-849D-F412AF95B37E}" name="法人／事業所数" dataCellStyle="桁区切り"/>
    <tableColumn id="15" xr3:uid="{A581D41D-935B-4B17-A066-E09DF6C67FFB}" name="法人／構成比" dataDxfId="17"/>
    <tableColumn id="16" xr3:uid="{6A658004-22FB-434A-8CD1-06DE5B83F8BF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D0E44B4C-C435-4C78-8042-200A58C5FC9A}" name="S_TABLE_29452" displayName="S_TABLE_29452" ref="B57:I82" totalsRowShown="0">
  <autoFilter ref="B57:I82" xr:uid="{D0E44B4C-C435-4C78-8042-200A58C5FC9A}"/>
  <tableColumns count="8">
    <tableColumn id="9" xr3:uid="{1F5961B4-DD3B-4FEB-82FC-5167291CFC77}" name="産業小分類上位２０"/>
    <tableColumn id="10" xr3:uid="{CD0726A8-BE59-462C-80AF-A2FB811448DE}" name="総数／事業所数" dataCellStyle="桁区切り"/>
    <tableColumn id="11" xr3:uid="{9D1571C9-F634-4C0C-B98F-F2AE0E8EA25B}" name="総数／構成比" dataDxfId="16"/>
    <tableColumn id="12" xr3:uid="{D01C7309-8077-4962-9D52-B13B7084258C}" name="個人／事業所数" dataCellStyle="桁区切り"/>
    <tableColumn id="13" xr3:uid="{0FAB014B-948F-4512-9DE2-1CDC6B8C9636}" name="個人／構成比" dataDxfId="15"/>
    <tableColumn id="14" xr3:uid="{C2CACFE1-F9AF-473C-BF34-B012C0035772}" name="法人／事業所数" dataCellStyle="桁区切り"/>
    <tableColumn id="15" xr3:uid="{2C01F77B-3675-4702-A1E6-CDE3AD52A854}" name="法人／構成比" dataDxfId="14"/>
    <tableColumn id="16" xr3:uid="{229C87CE-529B-4F24-8DB2-4C8DE2C2C0BB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8374CD6-9142-46A3-9989-6E1DDDB40535}" name="LTBL_29453" displayName="LTBL_29453" ref="B4:I20" totalsRowCount="1">
  <autoFilter ref="B4:I19" xr:uid="{B8374CD6-9142-46A3-9989-6E1DDDB40535}"/>
  <tableColumns count="8">
    <tableColumn id="9" xr3:uid="{F983D09E-7347-4BF7-853B-2F35081C82F1}" name="産業大分類" totalsRowLabel="合計" totalsRowDxfId="13"/>
    <tableColumn id="10" xr3:uid="{EF49A203-69D4-4712-8931-9319116AEA5F}" name="総数／事業所数" totalsRowFunction="custom" totalsRowDxfId="12" dataCellStyle="桁区切り" totalsRowCellStyle="桁区切り">
      <totalsRowFormula>SUM(LTBL_29453[総数／事業所数])</totalsRowFormula>
    </tableColumn>
    <tableColumn id="11" xr3:uid="{DCDC7954-9DF6-45B6-A099-CECDA400FC62}" name="総数／構成比" dataDxfId="11"/>
    <tableColumn id="12" xr3:uid="{4A083A8D-6340-42B4-B19A-393F7334A452}" name="個人／事業所数" totalsRowFunction="sum" totalsRowDxfId="10" dataCellStyle="桁区切り" totalsRowCellStyle="桁区切り"/>
    <tableColumn id="13" xr3:uid="{B340B414-8F67-4DB9-918C-75186C7CB2BE}" name="個人／構成比" dataDxfId="9"/>
    <tableColumn id="14" xr3:uid="{356882C1-E958-4143-B55A-4C61F5B99CD2}" name="法人／事業所数" totalsRowFunction="sum" totalsRowDxfId="8" dataCellStyle="桁区切り" totalsRowCellStyle="桁区切り"/>
    <tableColumn id="15" xr3:uid="{97B3A1C4-CCAD-4DF8-88E3-2512F631C264}" name="法人／構成比" dataDxfId="7"/>
    <tableColumn id="16" xr3:uid="{F91D943B-B98D-44ED-B9BC-65C8AB873AC5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4119DDDC-2458-42F3-AAFD-A73E911D3F04}" name="M_TABLE_29453" displayName="M_TABLE_29453" ref="B23:I47" totalsRowShown="0">
  <autoFilter ref="B23:I47" xr:uid="{4119DDDC-2458-42F3-AAFD-A73E911D3F04}"/>
  <tableColumns count="8">
    <tableColumn id="9" xr3:uid="{2F5EE206-137A-404D-B577-BB22588A4ECA}" name="産業中分類上位２０"/>
    <tableColumn id="10" xr3:uid="{E8784849-9164-454E-97F1-8CB1ABCAA010}" name="総数／事業所数" dataCellStyle="桁区切り"/>
    <tableColumn id="11" xr3:uid="{57E7437F-58BA-4BE1-B997-8E0148098A51}" name="総数／構成比" dataDxfId="5"/>
    <tableColumn id="12" xr3:uid="{229F986A-EAA4-46AF-A06F-2E64087B9B93}" name="個人／事業所数" dataCellStyle="桁区切り"/>
    <tableColumn id="13" xr3:uid="{6CCD562D-B360-4A18-8FB0-99F307CB2ECE}" name="個人／構成比" dataDxfId="4"/>
    <tableColumn id="14" xr3:uid="{3733DAAD-A3F8-4DCB-8BD3-1851F2C9B6A3}" name="法人／事業所数" dataCellStyle="桁区切り"/>
    <tableColumn id="15" xr3:uid="{9291FF24-0C2D-463E-8802-2BB61346F4C9}" name="法人／構成比" dataDxfId="3"/>
    <tableColumn id="16" xr3:uid="{0D9352F2-530A-4FCD-866A-C31422FACA6C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F5F2D9AD-42E0-4551-9F38-8164CB3C0E07}" name="S_TABLE_29453" displayName="S_TABLE_29453" ref="B50:I92" totalsRowShown="0">
  <autoFilter ref="B50:I92" xr:uid="{F5F2D9AD-42E0-4551-9F38-8164CB3C0E07}"/>
  <tableColumns count="8">
    <tableColumn id="9" xr3:uid="{CE7D23D2-3F85-42A4-8078-DB3CC44C5E42}" name="産業小分類上位２０"/>
    <tableColumn id="10" xr3:uid="{31B40FBD-7019-4FBF-ACD6-1FCCCE66DE09}" name="総数／事業所数" dataCellStyle="桁区切り"/>
    <tableColumn id="11" xr3:uid="{626B6094-2652-44DA-9CB9-78C9AEE3722E}" name="総数／構成比" dataDxfId="2"/>
    <tableColumn id="12" xr3:uid="{D94E1DE9-B6BC-4D61-B616-1AD4D7B8C51A}" name="個人／事業所数" dataCellStyle="桁区切り"/>
    <tableColumn id="13" xr3:uid="{2B3F3A80-0A18-4201-ACD0-510769652796}" name="個人／構成比" dataDxfId="1"/>
    <tableColumn id="14" xr3:uid="{9E1CD15B-5484-4043-8CB8-121A997F46AE}" name="法人／事業所数" dataCellStyle="桁区切り"/>
    <tableColumn id="15" xr3:uid="{247165EE-DCFD-4550-BE9D-AA5694B60A19}" name="法人／構成比" dataDxfId="0"/>
    <tableColumn id="16" xr3:uid="{5A00E53E-F3A2-4343-8D37-AE6DD9326ACC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FA77-A562-4A92-8073-114B253B199F}">
  <dimension ref="A1:B44"/>
  <sheetViews>
    <sheetView tabSelected="1" workbookViewId="0"/>
  </sheetViews>
  <sheetFormatPr defaultRowHeight="13.2" x14ac:dyDescent="0.2"/>
  <sheetData>
    <row r="1" spans="1:2" x14ac:dyDescent="0.2">
      <c r="A1" t="s">
        <v>361</v>
      </c>
    </row>
    <row r="2" spans="1:2" x14ac:dyDescent="0.2">
      <c r="B2" s="13" t="s">
        <v>277</v>
      </c>
    </row>
    <row r="3" spans="1:2" x14ac:dyDescent="0.2">
      <c r="B3" s="13" t="s">
        <v>121</v>
      </c>
    </row>
    <row r="4" spans="1:2" x14ac:dyDescent="0.2">
      <c r="B4" s="13" t="s">
        <v>275</v>
      </c>
    </row>
    <row r="5" spans="1:2" x14ac:dyDescent="0.2">
      <c r="B5" s="13" t="s">
        <v>321</v>
      </c>
    </row>
    <row r="6" spans="1:2" x14ac:dyDescent="0.2">
      <c r="B6" s="13" t="s">
        <v>322</v>
      </c>
    </row>
    <row r="7" spans="1:2" x14ac:dyDescent="0.2">
      <c r="B7" s="13" t="s">
        <v>323</v>
      </c>
    </row>
    <row r="8" spans="1:2" x14ac:dyDescent="0.2">
      <c r="B8" s="13" t="s">
        <v>324</v>
      </c>
    </row>
    <row r="9" spans="1:2" x14ac:dyDescent="0.2">
      <c r="B9" s="13" t="s">
        <v>325</v>
      </c>
    </row>
    <row r="10" spans="1:2" x14ac:dyDescent="0.2">
      <c r="B10" s="13" t="s">
        <v>326</v>
      </c>
    </row>
    <row r="11" spans="1:2" x14ac:dyDescent="0.2">
      <c r="B11" s="13" t="s">
        <v>327</v>
      </c>
    </row>
    <row r="12" spans="1:2" x14ac:dyDescent="0.2">
      <c r="B12" s="13" t="s">
        <v>328</v>
      </c>
    </row>
    <row r="13" spans="1:2" x14ac:dyDescent="0.2">
      <c r="B13" s="13" t="s">
        <v>329</v>
      </c>
    </row>
    <row r="14" spans="1:2" x14ac:dyDescent="0.2">
      <c r="B14" s="13" t="s">
        <v>330</v>
      </c>
    </row>
    <row r="15" spans="1:2" x14ac:dyDescent="0.2">
      <c r="B15" s="13" t="s">
        <v>331</v>
      </c>
    </row>
    <row r="16" spans="1:2" x14ac:dyDescent="0.2">
      <c r="B16" s="13" t="s">
        <v>332</v>
      </c>
    </row>
    <row r="17" spans="2:2" x14ac:dyDescent="0.2">
      <c r="B17" s="13" t="s">
        <v>333</v>
      </c>
    </row>
    <row r="18" spans="2:2" x14ac:dyDescent="0.2">
      <c r="B18" s="13" t="s">
        <v>334</v>
      </c>
    </row>
    <row r="19" spans="2:2" x14ac:dyDescent="0.2">
      <c r="B19" s="13" t="s">
        <v>335</v>
      </c>
    </row>
    <row r="20" spans="2:2" x14ac:dyDescent="0.2">
      <c r="B20" s="13" t="s">
        <v>336</v>
      </c>
    </row>
    <row r="21" spans="2:2" x14ac:dyDescent="0.2">
      <c r="B21" s="13" t="s">
        <v>337</v>
      </c>
    </row>
    <row r="22" spans="2:2" x14ac:dyDescent="0.2">
      <c r="B22" s="13" t="s">
        <v>338</v>
      </c>
    </row>
    <row r="23" spans="2:2" x14ac:dyDescent="0.2">
      <c r="B23" s="13" t="s">
        <v>339</v>
      </c>
    </row>
    <row r="24" spans="2:2" x14ac:dyDescent="0.2">
      <c r="B24" s="13" t="s">
        <v>340</v>
      </c>
    </row>
    <row r="25" spans="2:2" x14ac:dyDescent="0.2">
      <c r="B25" s="13" t="s">
        <v>341</v>
      </c>
    </row>
    <row r="26" spans="2:2" x14ac:dyDescent="0.2">
      <c r="B26" s="13" t="s">
        <v>342</v>
      </c>
    </row>
    <row r="27" spans="2:2" x14ac:dyDescent="0.2">
      <c r="B27" s="13" t="s">
        <v>343</v>
      </c>
    </row>
    <row r="28" spans="2:2" x14ac:dyDescent="0.2">
      <c r="B28" s="13" t="s">
        <v>344</v>
      </c>
    </row>
    <row r="29" spans="2:2" x14ac:dyDescent="0.2">
      <c r="B29" s="13" t="s">
        <v>345</v>
      </c>
    </row>
    <row r="30" spans="2:2" x14ac:dyDescent="0.2">
      <c r="B30" s="13" t="s">
        <v>346</v>
      </c>
    </row>
    <row r="31" spans="2:2" x14ac:dyDescent="0.2">
      <c r="B31" s="13" t="s">
        <v>347</v>
      </c>
    </row>
    <row r="32" spans="2:2" x14ac:dyDescent="0.2">
      <c r="B32" s="13" t="s">
        <v>348</v>
      </c>
    </row>
    <row r="33" spans="2:2" x14ac:dyDescent="0.2">
      <c r="B33" s="13" t="s">
        <v>349</v>
      </c>
    </row>
    <row r="34" spans="2:2" x14ac:dyDescent="0.2">
      <c r="B34" s="13" t="s">
        <v>350</v>
      </c>
    </row>
    <row r="35" spans="2:2" x14ac:dyDescent="0.2">
      <c r="B35" s="13" t="s">
        <v>351</v>
      </c>
    </row>
    <row r="36" spans="2:2" x14ac:dyDescent="0.2">
      <c r="B36" s="13" t="s">
        <v>352</v>
      </c>
    </row>
    <row r="37" spans="2:2" x14ac:dyDescent="0.2">
      <c r="B37" s="13" t="s">
        <v>353</v>
      </c>
    </row>
    <row r="38" spans="2:2" x14ac:dyDescent="0.2">
      <c r="B38" s="13" t="s">
        <v>354</v>
      </c>
    </row>
    <row r="39" spans="2:2" x14ac:dyDescent="0.2">
      <c r="B39" s="13" t="s">
        <v>355</v>
      </c>
    </row>
    <row r="40" spans="2:2" x14ac:dyDescent="0.2">
      <c r="B40" s="13" t="s">
        <v>356</v>
      </c>
    </row>
    <row r="41" spans="2:2" x14ac:dyDescent="0.2">
      <c r="B41" s="13" t="s">
        <v>357</v>
      </c>
    </row>
    <row r="42" spans="2:2" x14ac:dyDescent="0.2">
      <c r="B42" s="13" t="s">
        <v>358</v>
      </c>
    </row>
    <row r="43" spans="2:2" x14ac:dyDescent="0.2">
      <c r="B43" s="13" t="s">
        <v>359</v>
      </c>
    </row>
    <row r="44" spans="2:2" x14ac:dyDescent="0.2">
      <c r="B44" s="13" t="s">
        <v>360</v>
      </c>
    </row>
  </sheetData>
  <phoneticPr fontId="1"/>
  <hyperlinks>
    <hyperlink ref="B2" location="'産業大分類'!a1" display="産業大分類" xr:uid="{49ABE8E6-4DC1-40BA-8284-30213AE04A00}"/>
    <hyperlink ref="B3" location="'産業中分類'!a1" display="産業中分類" xr:uid="{F14400A6-FB75-4A52-A8BC-B632AF0ADADD}"/>
    <hyperlink ref="B4" location="'産業小分類'!a1" display="産業小分類" xr:uid="{DE8B78B7-0C2A-4181-9068-E3BCD59DDF91}"/>
    <hyperlink ref="B5" location="'奈良県'!a1" display="奈良県" xr:uid="{38D139FB-221A-44BE-A499-24709CC16C7F}"/>
    <hyperlink ref="B6" location="'奈良市'!a1" display="奈良市" xr:uid="{7AE05DFD-5067-4575-A24F-BC37288BD15E}"/>
    <hyperlink ref="B7" location="'大和高田市'!a1" display="大和高田市" xr:uid="{D36F4734-FD9A-4C91-8AF1-9DB6E7660028}"/>
    <hyperlink ref="B8" location="'大和郡山市'!a1" display="大和郡山市" xr:uid="{E62AB653-DCCE-4070-89F3-DD098682AFCF}"/>
    <hyperlink ref="B9" location="'天理市'!a1" display="天理市" xr:uid="{2596E55D-4290-4A5C-A7B6-B69DA8C367F6}"/>
    <hyperlink ref="B10" location="'橿原市'!a1" display="橿原市" xr:uid="{E309C0F0-58C0-46F1-BF88-309114DC92E2}"/>
    <hyperlink ref="B11" location="'桜井市'!a1" display="桜井市" xr:uid="{FF0A5A61-0C09-4EE7-AF71-CB6F4E55DA2D}"/>
    <hyperlink ref="B12" location="'五條市'!a1" display="五條市" xr:uid="{C3AC2D4F-42EF-4E40-9FE0-30DD1E507324}"/>
    <hyperlink ref="B13" location="'御所市'!a1" display="御所市" xr:uid="{3E9B4B40-3104-489C-965E-8A872E50554C}"/>
    <hyperlink ref="B14" location="'生駒市'!a1" display="生駒市" xr:uid="{0B668AC8-E70D-41A9-ADF1-EC3A919D4B3A}"/>
    <hyperlink ref="B15" location="'香芝市'!a1" display="香芝市" xr:uid="{B6865E0A-8751-4BBF-A562-C4F813C368CF}"/>
    <hyperlink ref="B16" location="'葛城市'!a1" display="葛城市" xr:uid="{05246753-3564-4709-89DB-5024AD5D241A}"/>
    <hyperlink ref="B17" location="'宇陀市'!a1" display="宇陀市" xr:uid="{05CCC785-5393-4246-BA4C-740E2338C8DC}"/>
    <hyperlink ref="B18" location="'山辺郡山添村'!a1" display="山辺郡山添村" xr:uid="{BAAAB0A3-25BB-4A7D-9E68-8BBF0D84E538}"/>
    <hyperlink ref="B19" location="'生駒郡平群町'!a1" display="生駒郡平群町" xr:uid="{123590A8-A478-4399-80E2-3060FFD2543E}"/>
    <hyperlink ref="B20" location="'生駒郡三郷町'!a1" display="生駒郡三郷町" xr:uid="{72887A03-500E-4D9F-ADCE-D37B9C4E311B}"/>
    <hyperlink ref="B21" location="'生駒郡斑鳩町'!a1" display="生駒郡斑鳩町" xr:uid="{F43F4635-18B5-49C9-905E-C86C7A8EDF69}"/>
    <hyperlink ref="B22" location="'生駒郡安堵町'!a1" display="生駒郡安堵町" xr:uid="{21F166F9-3BA6-4A1E-BAF1-CD8A0FEA58F0}"/>
    <hyperlink ref="B23" location="'磯城郡川西町'!a1" display="磯城郡川西町" xr:uid="{4E1B21A6-8907-45B6-90C0-F0D6E8F6D15D}"/>
    <hyperlink ref="B24" location="'磯城郡三宅町'!a1" display="磯城郡三宅町" xr:uid="{86263AA8-7C7B-4E53-94B9-40925EA45ED4}"/>
    <hyperlink ref="B25" location="'磯城郡田原本町'!a1" display="磯城郡田原本町" xr:uid="{BCFB9050-29E7-497A-B53B-B5B6552BA1D8}"/>
    <hyperlink ref="B26" location="'宇陀郡曽爾村'!a1" display="宇陀郡曽爾村" xr:uid="{D384CA28-1C4A-469C-BF6C-EB4762A38029}"/>
    <hyperlink ref="B27" location="'宇陀郡御杖村'!a1" display="宇陀郡御杖村" xr:uid="{D8779FA1-61BF-4BBE-A96B-A4D93E879FD0}"/>
    <hyperlink ref="B28" location="'高市郡高取町'!a1" display="高市郡高取町" xr:uid="{37117C40-831B-431B-94E7-7A046DEFDECC}"/>
    <hyperlink ref="B29" location="'高市郡明日香村'!a1" display="高市郡明日香村" xr:uid="{4F55D502-6736-4B65-B741-3CE40FE78B1A}"/>
    <hyperlink ref="B30" location="'北葛城郡上牧町'!a1" display="北葛城郡上牧町" xr:uid="{B0442EF8-AA5F-4B15-8E90-7E24377F4981}"/>
    <hyperlink ref="B31" location="'北葛城郡王寺町'!a1" display="北葛城郡王寺町" xr:uid="{FE7F1614-40C5-42EB-A732-6983BC974F5F}"/>
    <hyperlink ref="B32" location="'北葛城郡広陵町'!a1" display="北葛城郡広陵町" xr:uid="{6235B3BB-BA69-4029-8B71-51C21C1F091A}"/>
    <hyperlink ref="B33" location="'北葛城郡河合町'!a1" display="北葛城郡河合町" xr:uid="{59A073D9-15D3-4191-BC81-EA636E39FB1F}"/>
    <hyperlink ref="B34" location="'吉野郡吉野町'!a1" display="吉野郡吉野町" xr:uid="{56A18D8F-A667-4C98-AB70-B8739DF7713D}"/>
    <hyperlink ref="B35" location="'吉野郡大淀町'!a1" display="吉野郡大淀町" xr:uid="{1E9D2D99-F771-4C12-B021-79BE8663FE16}"/>
    <hyperlink ref="B36" location="'吉野郡下市町'!a1" display="吉野郡下市町" xr:uid="{7A2CA101-7CF1-48BB-B987-A7E624FDB281}"/>
    <hyperlink ref="B37" location="'吉野郡黒滝村'!a1" display="吉野郡黒滝村" xr:uid="{F5109903-6407-4BED-96A2-61D47F57F160}"/>
    <hyperlink ref="B38" location="'吉野郡天川村'!a1" display="吉野郡天川村" xr:uid="{E4F27059-4E9D-400F-8C7E-F6CB1DB2F200}"/>
    <hyperlink ref="B39" location="'吉野郡野迫川村'!a1" display="吉野郡野迫川村" xr:uid="{BEF8271D-9AEC-4B88-B4C8-E4C4BC31C9A3}"/>
    <hyperlink ref="B40" location="'吉野郡十津川村'!a1" display="吉野郡十津川村" xr:uid="{00C47CA9-8915-4704-9E36-2BB7743D6FBF}"/>
    <hyperlink ref="B41" location="'吉野郡下北山村'!a1" display="吉野郡下北山村" xr:uid="{C4CCED3C-894F-44DB-8538-C0791EC61DDD}"/>
    <hyperlink ref="B42" location="'吉野郡上北山村'!a1" display="吉野郡上北山村" xr:uid="{D86949E4-12CF-4817-ADF3-D2C88C68F92F}"/>
    <hyperlink ref="B43" location="'吉野郡川上村'!a1" display="吉野郡川上村" xr:uid="{BD850939-A014-4BC0-831B-FD28010456FB}"/>
    <hyperlink ref="B44" location="'吉野郡東吉野村'!a1" display="吉野郡東吉野村" xr:uid="{AD750087-F7D2-4CE8-9F29-24AA33230A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01CA-6827-41DF-B34C-C4AF1FCDE596}">
  <sheetPr>
    <pageSetUpPr fitToPage="1"/>
  </sheetPr>
  <dimension ref="A1:H64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55</v>
      </c>
      <c r="B1" s="7" t="s">
        <v>56</v>
      </c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</row>
    <row r="2" spans="1:8" x14ac:dyDescent="0.2">
      <c r="A2" s="1" t="s">
        <v>0</v>
      </c>
      <c r="B2" s="4">
        <v>25837</v>
      </c>
      <c r="C2" s="5">
        <v>99.98</v>
      </c>
      <c r="D2" s="4">
        <v>14819</v>
      </c>
      <c r="E2" s="5">
        <v>100</v>
      </c>
      <c r="F2" s="4">
        <v>10751</v>
      </c>
      <c r="G2" s="5">
        <v>99.98</v>
      </c>
      <c r="H2" s="4">
        <v>56</v>
      </c>
    </row>
    <row r="3" spans="1:8" x14ac:dyDescent="0.2">
      <c r="A3" s="2" t="s">
        <v>40</v>
      </c>
      <c r="B3" s="4">
        <v>1</v>
      </c>
      <c r="C3" s="5">
        <v>0</v>
      </c>
      <c r="D3" s="4">
        <v>0</v>
      </c>
      <c r="E3" s="5">
        <v>0</v>
      </c>
      <c r="F3" s="4">
        <v>1</v>
      </c>
      <c r="G3" s="5">
        <v>0.01</v>
      </c>
      <c r="H3" s="4">
        <v>0</v>
      </c>
    </row>
    <row r="4" spans="1:8" x14ac:dyDescent="0.2">
      <c r="A4" s="2" t="s">
        <v>41</v>
      </c>
      <c r="B4" s="4">
        <v>3050</v>
      </c>
      <c r="C4" s="5">
        <v>11.8</v>
      </c>
      <c r="D4" s="4">
        <v>1301</v>
      </c>
      <c r="E4" s="5">
        <v>8.7799999999999994</v>
      </c>
      <c r="F4" s="4">
        <v>1749</v>
      </c>
      <c r="G4" s="5">
        <v>16.27</v>
      </c>
      <c r="H4" s="4">
        <v>0</v>
      </c>
    </row>
    <row r="5" spans="1:8" x14ac:dyDescent="0.2">
      <c r="A5" s="2" t="s">
        <v>42</v>
      </c>
      <c r="B5" s="4">
        <v>2881</v>
      </c>
      <c r="C5" s="5">
        <v>11.15</v>
      </c>
      <c r="D5" s="4">
        <v>1640</v>
      </c>
      <c r="E5" s="5">
        <v>11.07</v>
      </c>
      <c r="F5" s="4">
        <v>1232</v>
      </c>
      <c r="G5" s="5">
        <v>11.46</v>
      </c>
      <c r="H5" s="4">
        <v>7</v>
      </c>
    </row>
    <row r="6" spans="1:8" x14ac:dyDescent="0.2">
      <c r="A6" s="2" t="s">
        <v>43</v>
      </c>
      <c r="B6" s="4">
        <v>47</v>
      </c>
      <c r="C6" s="5">
        <v>0.18</v>
      </c>
      <c r="D6" s="4">
        <v>2</v>
      </c>
      <c r="E6" s="5">
        <v>0.01</v>
      </c>
      <c r="F6" s="4">
        <v>36</v>
      </c>
      <c r="G6" s="5">
        <v>0.33</v>
      </c>
      <c r="H6" s="4">
        <v>0</v>
      </c>
    </row>
    <row r="7" spans="1:8" x14ac:dyDescent="0.2">
      <c r="A7" s="2" t="s">
        <v>44</v>
      </c>
      <c r="B7" s="4">
        <v>242</v>
      </c>
      <c r="C7" s="5">
        <v>0.94</v>
      </c>
      <c r="D7" s="4">
        <v>19</v>
      </c>
      <c r="E7" s="5">
        <v>0.13</v>
      </c>
      <c r="F7" s="4">
        <v>223</v>
      </c>
      <c r="G7" s="5">
        <v>2.0699999999999998</v>
      </c>
      <c r="H7" s="4">
        <v>0</v>
      </c>
    </row>
    <row r="8" spans="1:8" x14ac:dyDescent="0.2">
      <c r="A8" s="2" t="s">
        <v>45</v>
      </c>
      <c r="B8" s="4">
        <v>183</v>
      </c>
      <c r="C8" s="5">
        <v>0.71</v>
      </c>
      <c r="D8" s="4">
        <v>24</v>
      </c>
      <c r="E8" s="5">
        <v>0.16</v>
      </c>
      <c r="F8" s="4">
        <v>156</v>
      </c>
      <c r="G8" s="5">
        <v>1.45</v>
      </c>
      <c r="H8" s="4">
        <v>1</v>
      </c>
    </row>
    <row r="9" spans="1:8" x14ac:dyDescent="0.2">
      <c r="A9" s="2" t="s">
        <v>46</v>
      </c>
      <c r="B9" s="4">
        <v>6246</v>
      </c>
      <c r="C9" s="5">
        <v>24.17</v>
      </c>
      <c r="D9" s="4">
        <v>3783</v>
      </c>
      <c r="E9" s="5">
        <v>25.53</v>
      </c>
      <c r="F9" s="4">
        <v>2454</v>
      </c>
      <c r="G9" s="5">
        <v>22.83</v>
      </c>
      <c r="H9" s="4">
        <v>9</v>
      </c>
    </row>
    <row r="10" spans="1:8" x14ac:dyDescent="0.2">
      <c r="A10" s="2" t="s">
        <v>47</v>
      </c>
      <c r="B10" s="4">
        <v>138</v>
      </c>
      <c r="C10" s="5">
        <v>0.53</v>
      </c>
      <c r="D10" s="4">
        <v>15</v>
      </c>
      <c r="E10" s="5">
        <v>0.1</v>
      </c>
      <c r="F10" s="4">
        <v>123</v>
      </c>
      <c r="G10" s="5">
        <v>1.1399999999999999</v>
      </c>
      <c r="H10" s="4">
        <v>0</v>
      </c>
    </row>
    <row r="11" spans="1:8" x14ac:dyDescent="0.2">
      <c r="A11" s="2" t="s">
        <v>48</v>
      </c>
      <c r="B11" s="4">
        <v>2675</v>
      </c>
      <c r="C11" s="5">
        <v>10.35</v>
      </c>
      <c r="D11" s="4">
        <v>891</v>
      </c>
      <c r="E11" s="5">
        <v>6.01</v>
      </c>
      <c r="F11" s="4">
        <v>1780</v>
      </c>
      <c r="G11" s="5">
        <v>16.559999999999999</v>
      </c>
      <c r="H11" s="4">
        <v>4</v>
      </c>
    </row>
    <row r="12" spans="1:8" x14ac:dyDescent="0.2">
      <c r="A12" s="2" t="s">
        <v>49</v>
      </c>
      <c r="B12" s="4">
        <v>1329</v>
      </c>
      <c r="C12" s="5">
        <v>5.14</v>
      </c>
      <c r="D12" s="4">
        <v>638</v>
      </c>
      <c r="E12" s="5">
        <v>4.3099999999999996</v>
      </c>
      <c r="F12" s="4">
        <v>682</v>
      </c>
      <c r="G12" s="5">
        <v>6.34</v>
      </c>
      <c r="H12" s="4">
        <v>2</v>
      </c>
    </row>
    <row r="13" spans="1:8" x14ac:dyDescent="0.2">
      <c r="A13" s="2" t="s">
        <v>50</v>
      </c>
      <c r="B13" s="4">
        <v>2549</v>
      </c>
      <c r="C13" s="5">
        <v>9.8699999999999992</v>
      </c>
      <c r="D13" s="4">
        <v>2139</v>
      </c>
      <c r="E13" s="5">
        <v>14.43</v>
      </c>
      <c r="F13" s="4">
        <v>399</v>
      </c>
      <c r="G13" s="5">
        <v>3.71</v>
      </c>
      <c r="H13" s="4">
        <v>1</v>
      </c>
    </row>
    <row r="14" spans="1:8" x14ac:dyDescent="0.2">
      <c r="A14" s="2" t="s">
        <v>51</v>
      </c>
      <c r="B14" s="4">
        <v>2976</v>
      </c>
      <c r="C14" s="5">
        <v>11.52</v>
      </c>
      <c r="D14" s="4">
        <v>2276</v>
      </c>
      <c r="E14" s="5">
        <v>15.36</v>
      </c>
      <c r="F14" s="4">
        <v>670</v>
      </c>
      <c r="G14" s="5">
        <v>6.23</v>
      </c>
      <c r="H14" s="4">
        <v>8</v>
      </c>
    </row>
    <row r="15" spans="1:8" x14ac:dyDescent="0.2">
      <c r="A15" s="2" t="s">
        <v>52</v>
      </c>
      <c r="B15" s="4">
        <v>1098</v>
      </c>
      <c r="C15" s="5">
        <v>4.25</v>
      </c>
      <c r="D15" s="4">
        <v>737</v>
      </c>
      <c r="E15" s="5">
        <v>4.97</v>
      </c>
      <c r="F15" s="4">
        <v>294</v>
      </c>
      <c r="G15" s="5">
        <v>2.73</v>
      </c>
      <c r="H15" s="4">
        <v>6</v>
      </c>
    </row>
    <row r="16" spans="1:8" x14ac:dyDescent="0.2">
      <c r="A16" s="2" t="s">
        <v>53</v>
      </c>
      <c r="B16" s="4">
        <v>1445</v>
      </c>
      <c r="C16" s="5">
        <v>5.59</v>
      </c>
      <c r="D16" s="4">
        <v>883</v>
      </c>
      <c r="E16" s="5">
        <v>5.96</v>
      </c>
      <c r="F16" s="4">
        <v>498</v>
      </c>
      <c r="G16" s="5">
        <v>4.63</v>
      </c>
      <c r="H16" s="4">
        <v>7</v>
      </c>
    </row>
    <row r="17" spans="1:8" x14ac:dyDescent="0.2">
      <c r="A17" s="2" t="s">
        <v>54</v>
      </c>
      <c r="B17" s="4">
        <v>977</v>
      </c>
      <c r="C17" s="5">
        <v>3.78</v>
      </c>
      <c r="D17" s="4">
        <v>471</v>
      </c>
      <c r="E17" s="5">
        <v>3.18</v>
      </c>
      <c r="F17" s="4">
        <v>454</v>
      </c>
      <c r="G17" s="5">
        <v>4.22</v>
      </c>
      <c r="H17" s="4">
        <v>11</v>
      </c>
    </row>
    <row r="18" spans="1:8" x14ac:dyDescent="0.2">
      <c r="A18" s="1" t="s">
        <v>1</v>
      </c>
      <c r="B18" s="4">
        <v>6481</v>
      </c>
      <c r="C18" s="5">
        <v>100.00999999999999</v>
      </c>
      <c r="D18" s="4">
        <v>3141</v>
      </c>
      <c r="E18" s="5">
        <v>100.00999999999999</v>
      </c>
      <c r="F18" s="4">
        <v>3312</v>
      </c>
      <c r="G18" s="5">
        <v>99.980000000000018</v>
      </c>
      <c r="H18" s="4">
        <v>14</v>
      </c>
    </row>
    <row r="19" spans="1:8" x14ac:dyDescent="0.2">
      <c r="A19" s="2" t="s">
        <v>40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41</v>
      </c>
      <c r="B20" s="4">
        <v>608</v>
      </c>
      <c r="C20" s="5">
        <v>9.3800000000000008</v>
      </c>
      <c r="D20" s="4">
        <v>185</v>
      </c>
      <c r="E20" s="5">
        <v>5.89</v>
      </c>
      <c r="F20" s="4">
        <v>423</v>
      </c>
      <c r="G20" s="5">
        <v>12.77</v>
      </c>
      <c r="H20" s="4">
        <v>0</v>
      </c>
    </row>
    <row r="21" spans="1:8" x14ac:dyDescent="0.2">
      <c r="A21" s="2" t="s">
        <v>42</v>
      </c>
      <c r="B21" s="4">
        <v>349</v>
      </c>
      <c r="C21" s="5">
        <v>5.38</v>
      </c>
      <c r="D21" s="4">
        <v>139</v>
      </c>
      <c r="E21" s="5">
        <v>4.43</v>
      </c>
      <c r="F21" s="4">
        <v>208</v>
      </c>
      <c r="G21" s="5">
        <v>6.28</v>
      </c>
      <c r="H21" s="4">
        <v>2</v>
      </c>
    </row>
    <row r="22" spans="1:8" x14ac:dyDescent="0.2">
      <c r="A22" s="2" t="s">
        <v>43</v>
      </c>
      <c r="B22" s="4">
        <v>6</v>
      </c>
      <c r="C22" s="5">
        <v>0.09</v>
      </c>
      <c r="D22" s="4">
        <v>0</v>
      </c>
      <c r="E22" s="5">
        <v>0</v>
      </c>
      <c r="F22" s="4">
        <v>6</v>
      </c>
      <c r="G22" s="5">
        <v>0.18</v>
      </c>
      <c r="H22" s="4">
        <v>0</v>
      </c>
    </row>
    <row r="23" spans="1:8" x14ac:dyDescent="0.2">
      <c r="A23" s="2" t="s">
        <v>44</v>
      </c>
      <c r="B23" s="4">
        <v>79</v>
      </c>
      <c r="C23" s="5">
        <v>1.22</v>
      </c>
      <c r="D23" s="4">
        <v>7</v>
      </c>
      <c r="E23" s="5">
        <v>0.22</v>
      </c>
      <c r="F23" s="4">
        <v>72</v>
      </c>
      <c r="G23" s="5">
        <v>2.17</v>
      </c>
      <c r="H23" s="4">
        <v>0</v>
      </c>
    </row>
    <row r="24" spans="1:8" x14ac:dyDescent="0.2">
      <c r="A24" s="2" t="s">
        <v>45</v>
      </c>
      <c r="B24" s="4">
        <v>36</v>
      </c>
      <c r="C24" s="5">
        <v>0.56000000000000005</v>
      </c>
      <c r="D24" s="4">
        <v>6</v>
      </c>
      <c r="E24" s="5">
        <v>0.19</v>
      </c>
      <c r="F24" s="4">
        <v>30</v>
      </c>
      <c r="G24" s="5">
        <v>0.91</v>
      </c>
      <c r="H24" s="4">
        <v>0</v>
      </c>
    </row>
    <row r="25" spans="1:8" x14ac:dyDescent="0.2">
      <c r="A25" s="2" t="s">
        <v>46</v>
      </c>
      <c r="B25" s="4">
        <v>1480</v>
      </c>
      <c r="C25" s="5">
        <v>22.84</v>
      </c>
      <c r="D25" s="4">
        <v>744</v>
      </c>
      <c r="E25" s="5">
        <v>23.69</v>
      </c>
      <c r="F25" s="4">
        <v>732</v>
      </c>
      <c r="G25" s="5">
        <v>22.1</v>
      </c>
      <c r="H25" s="4">
        <v>4</v>
      </c>
    </row>
    <row r="26" spans="1:8" x14ac:dyDescent="0.2">
      <c r="A26" s="2" t="s">
        <v>47</v>
      </c>
      <c r="B26" s="4">
        <v>49</v>
      </c>
      <c r="C26" s="5">
        <v>0.76</v>
      </c>
      <c r="D26" s="4">
        <v>3</v>
      </c>
      <c r="E26" s="5">
        <v>0.1</v>
      </c>
      <c r="F26" s="4">
        <v>46</v>
      </c>
      <c r="G26" s="5">
        <v>1.39</v>
      </c>
      <c r="H26" s="4">
        <v>0</v>
      </c>
    </row>
    <row r="27" spans="1:8" x14ac:dyDescent="0.2">
      <c r="A27" s="2" t="s">
        <v>48</v>
      </c>
      <c r="B27" s="4">
        <v>880</v>
      </c>
      <c r="C27" s="5">
        <v>13.58</v>
      </c>
      <c r="D27" s="4">
        <v>180</v>
      </c>
      <c r="E27" s="5">
        <v>5.73</v>
      </c>
      <c r="F27" s="4">
        <v>698</v>
      </c>
      <c r="G27" s="5">
        <v>21.07</v>
      </c>
      <c r="H27" s="4">
        <v>2</v>
      </c>
    </row>
    <row r="28" spans="1:8" x14ac:dyDescent="0.2">
      <c r="A28" s="2" t="s">
        <v>49</v>
      </c>
      <c r="B28" s="4">
        <v>498</v>
      </c>
      <c r="C28" s="5">
        <v>7.68</v>
      </c>
      <c r="D28" s="4">
        <v>214</v>
      </c>
      <c r="E28" s="5">
        <v>6.81</v>
      </c>
      <c r="F28" s="4">
        <v>282</v>
      </c>
      <c r="G28" s="5">
        <v>8.51</v>
      </c>
      <c r="H28" s="4">
        <v>1</v>
      </c>
    </row>
    <row r="29" spans="1:8" x14ac:dyDescent="0.2">
      <c r="A29" s="2" t="s">
        <v>50</v>
      </c>
      <c r="B29" s="4">
        <v>764</v>
      </c>
      <c r="C29" s="5">
        <v>11.79</v>
      </c>
      <c r="D29" s="4">
        <v>600</v>
      </c>
      <c r="E29" s="5">
        <v>19.100000000000001</v>
      </c>
      <c r="F29" s="4">
        <v>164</v>
      </c>
      <c r="G29" s="5">
        <v>4.95</v>
      </c>
      <c r="H29" s="4">
        <v>0</v>
      </c>
    </row>
    <row r="30" spans="1:8" x14ac:dyDescent="0.2">
      <c r="A30" s="2" t="s">
        <v>51</v>
      </c>
      <c r="B30" s="4">
        <v>795</v>
      </c>
      <c r="C30" s="5">
        <v>12.27</v>
      </c>
      <c r="D30" s="4">
        <v>573</v>
      </c>
      <c r="E30" s="5">
        <v>18.239999999999998</v>
      </c>
      <c r="F30" s="4">
        <v>221</v>
      </c>
      <c r="G30" s="5">
        <v>6.67</v>
      </c>
      <c r="H30" s="4">
        <v>0</v>
      </c>
    </row>
    <row r="31" spans="1:8" x14ac:dyDescent="0.2">
      <c r="A31" s="2" t="s">
        <v>52</v>
      </c>
      <c r="B31" s="4">
        <v>311</v>
      </c>
      <c r="C31" s="5">
        <v>4.8</v>
      </c>
      <c r="D31" s="4">
        <v>188</v>
      </c>
      <c r="E31" s="5">
        <v>5.99</v>
      </c>
      <c r="F31" s="4">
        <v>121</v>
      </c>
      <c r="G31" s="5">
        <v>3.65</v>
      </c>
      <c r="H31" s="4">
        <v>0</v>
      </c>
    </row>
    <row r="32" spans="1:8" x14ac:dyDescent="0.2">
      <c r="A32" s="2" t="s">
        <v>53</v>
      </c>
      <c r="B32" s="4">
        <v>396</v>
      </c>
      <c r="C32" s="5">
        <v>6.11</v>
      </c>
      <c r="D32" s="4">
        <v>226</v>
      </c>
      <c r="E32" s="5">
        <v>7.2</v>
      </c>
      <c r="F32" s="4">
        <v>162</v>
      </c>
      <c r="G32" s="5">
        <v>4.8899999999999997</v>
      </c>
      <c r="H32" s="4">
        <v>1</v>
      </c>
    </row>
    <row r="33" spans="1:8" x14ac:dyDescent="0.2">
      <c r="A33" s="2" t="s">
        <v>54</v>
      </c>
      <c r="B33" s="4">
        <v>230</v>
      </c>
      <c r="C33" s="5">
        <v>3.55</v>
      </c>
      <c r="D33" s="4">
        <v>76</v>
      </c>
      <c r="E33" s="5">
        <v>2.42</v>
      </c>
      <c r="F33" s="4">
        <v>147</v>
      </c>
      <c r="G33" s="5">
        <v>4.4400000000000004</v>
      </c>
      <c r="H33" s="4">
        <v>4</v>
      </c>
    </row>
    <row r="34" spans="1:8" x14ac:dyDescent="0.2">
      <c r="A34" s="1" t="s">
        <v>2</v>
      </c>
      <c r="B34" s="4">
        <v>1408</v>
      </c>
      <c r="C34" s="5">
        <v>99.990000000000009</v>
      </c>
      <c r="D34" s="4">
        <v>874</v>
      </c>
      <c r="E34" s="5">
        <v>99.989999999999981</v>
      </c>
      <c r="F34" s="4">
        <v>519</v>
      </c>
      <c r="G34" s="5">
        <v>100.01999999999998</v>
      </c>
      <c r="H34" s="4">
        <v>1</v>
      </c>
    </row>
    <row r="35" spans="1:8" x14ac:dyDescent="0.2">
      <c r="A35" s="2" t="s">
        <v>40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41</v>
      </c>
      <c r="B36" s="4">
        <v>183</v>
      </c>
      <c r="C36" s="5">
        <v>13</v>
      </c>
      <c r="D36" s="4">
        <v>94</v>
      </c>
      <c r="E36" s="5">
        <v>10.76</v>
      </c>
      <c r="F36" s="4">
        <v>89</v>
      </c>
      <c r="G36" s="5">
        <v>17.149999999999999</v>
      </c>
      <c r="H36" s="4">
        <v>0</v>
      </c>
    </row>
    <row r="37" spans="1:8" x14ac:dyDescent="0.2">
      <c r="A37" s="2" t="s">
        <v>42</v>
      </c>
      <c r="B37" s="4">
        <v>229</v>
      </c>
      <c r="C37" s="5">
        <v>16.260000000000002</v>
      </c>
      <c r="D37" s="4">
        <v>143</v>
      </c>
      <c r="E37" s="5">
        <v>16.36</v>
      </c>
      <c r="F37" s="4">
        <v>86</v>
      </c>
      <c r="G37" s="5">
        <v>16.57</v>
      </c>
      <c r="H37" s="4">
        <v>0</v>
      </c>
    </row>
    <row r="38" spans="1:8" x14ac:dyDescent="0.2">
      <c r="A38" s="2" t="s">
        <v>43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2">
      <c r="A39" s="2" t="s">
        <v>44</v>
      </c>
      <c r="B39" s="4">
        <v>11</v>
      </c>
      <c r="C39" s="5">
        <v>0.78</v>
      </c>
      <c r="D39" s="4">
        <v>0</v>
      </c>
      <c r="E39" s="5">
        <v>0</v>
      </c>
      <c r="F39" s="4">
        <v>11</v>
      </c>
      <c r="G39" s="5">
        <v>2.12</v>
      </c>
      <c r="H39" s="4">
        <v>0</v>
      </c>
    </row>
    <row r="40" spans="1:8" x14ac:dyDescent="0.2">
      <c r="A40" s="2" t="s">
        <v>45</v>
      </c>
      <c r="B40" s="4">
        <v>2</v>
      </c>
      <c r="C40" s="5">
        <v>0.14000000000000001</v>
      </c>
      <c r="D40" s="4">
        <v>0</v>
      </c>
      <c r="E40" s="5">
        <v>0</v>
      </c>
      <c r="F40" s="4">
        <v>2</v>
      </c>
      <c r="G40" s="5">
        <v>0.39</v>
      </c>
      <c r="H40" s="4">
        <v>0</v>
      </c>
    </row>
    <row r="41" spans="1:8" x14ac:dyDescent="0.2">
      <c r="A41" s="2" t="s">
        <v>46</v>
      </c>
      <c r="B41" s="4">
        <v>352</v>
      </c>
      <c r="C41" s="5">
        <v>25</v>
      </c>
      <c r="D41" s="4">
        <v>232</v>
      </c>
      <c r="E41" s="5">
        <v>26.54</v>
      </c>
      <c r="F41" s="4">
        <v>120</v>
      </c>
      <c r="G41" s="5">
        <v>23.12</v>
      </c>
      <c r="H41" s="4">
        <v>0</v>
      </c>
    </row>
    <row r="42" spans="1:8" x14ac:dyDescent="0.2">
      <c r="A42" s="2" t="s">
        <v>47</v>
      </c>
      <c r="B42" s="4">
        <v>9</v>
      </c>
      <c r="C42" s="5">
        <v>0.64</v>
      </c>
      <c r="D42" s="4">
        <v>1</v>
      </c>
      <c r="E42" s="5">
        <v>0.11</v>
      </c>
      <c r="F42" s="4">
        <v>8</v>
      </c>
      <c r="G42" s="5">
        <v>1.54</v>
      </c>
      <c r="H42" s="4">
        <v>0</v>
      </c>
    </row>
    <row r="43" spans="1:8" x14ac:dyDescent="0.2">
      <c r="A43" s="2" t="s">
        <v>48</v>
      </c>
      <c r="B43" s="4">
        <v>94</v>
      </c>
      <c r="C43" s="5">
        <v>6.68</v>
      </c>
      <c r="D43" s="4">
        <v>46</v>
      </c>
      <c r="E43" s="5">
        <v>5.26</v>
      </c>
      <c r="F43" s="4">
        <v>48</v>
      </c>
      <c r="G43" s="5">
        <v>9.25</v>
      </c>
      <c r="H43" s="4">
        <v>0</v>
      </c>
    </row>
    <row r="44" spans="1:8" x14ac:dyDescent="0.2">
      <c r="A44" s="2" t="s">
        <v>49</v>
      </c>
      <c r="B44" s="4">
        <v>73</v>
      </c>
      <c r="C44" s="5">
        <v>5.18</v>
      </c>
      <c r="D44" s="4">
        <v>37</v>
      </c>
      <c r="E44" s="5">
        <v>4.2300000000000004</v>
      </c>
      <c r="F44" s="4">
        <v>36</v>
      </c>
      <c r="G44" s="5">
        <v>6.94</v>
      </c>
      <c r="H44" s="4">
        <v>0</v>
      </c>
    </row>
    <row r="45" spans="1:8" x14ac:dyDescent="0.2">
      <c r="A45" s="2" t="s">
        <v>50</v>
      </c>
      <c r="B45" s="4">
        <v>98</v>
      </c>
      <c r="C45" s="5">
        <v>6.96</v>
      </c>
      <c r="D45" s="4">
        <v>83</v>
      </c>
      <c r="E45" s="5">
        <v>9.5</v>
      </c>
      <c r="F45" s="4">
        <v>15</v>
      </c>
      <c r="G45" s="5">
        <v>2.89</v>
      </c>
      <c r="H45" s="4">
        <v>0</v>
      </c>
    </row>
    <row r="46" spans="1:8" x14ac:dyDescent="0.2">
      <c r="A46" s="2" t="s">
        <v>51</v>
      </c>
      <c r="B46" s="4">
        <v>167</v>
      </c>
      <c r="C46" s="5">
        <v>11.86</v>
      </c>
      <c r="D46" s="4">
        <v>131</v>
      </c>
      <c r="E46" s="5">
        <v>14.99</v>
      </c>
      <c r="F46" s="4">
        <v>36</v>
      </c>
      <c r="G46" s="5">
        <v>6.94</v>
      </c>
      <c r="H46" s="4">
        <v>0</v>
      </c>
    </row>
    <row r="47" spans="1:8" x14ac:dyDescent="0.2">
      <c r="A47" s="2" t="s">
        <v>52</v>
      </c>
      <c r="B47" s="4">
        <v>51</v>
      </c>
      <c r="C47" s="5">
        <v>3.62</v>
      </c>
      <c r="D47" s="4">
        <v>29</v>
      </c>
      <c r="E47" s="5">
        <v>3.32</v>
      </c>
      <c r="F47" s="4">
        <v>14</v>
      </c>
      <c r="G47" s="5">
        <v>2.7</v>
      </c>
      <c r="H47" s="4">
        <v>1</v>
      </c>
    </row>
    <row r="48" spans="1:8" x14ac:dyDescent="0.2">
      <c r="A48" s="2" t="s">
        <v>53</v>
      </c>
      <c r="B48" s="4">
        <v>86</v>
      </c>
      <c r="C48" s="5">
        <v>6.11</v>
      </c>
      <c r="D48" s="4">
        <v>53</v>
      </c>
      <c r="E48" s="5">
        <v>6.06</v>
      </c>
      <c r="F48" s="4">
        <v>29</v>
      </c>
      <c r="G48" s="5">
        <v>5.59</v>
      </c>
      <c r="H48" s="4">
        <v>0</v>
      </c>
    </row>
    <row r="49" spans="1:8" x14ac:dyDescent="0.2">
      <c r="A49" s="2" t="s">
        <v>54</v>
      </c>
      <c r="B49" s="4">
        <v>53</v>
      </c>
      <c r="C49" s="5">
        <v>3.76</v>
      </c>
      <c r="D49" s="4">
        <v>25</v>
      </c>
      <c r="E49" s="5">
        <v>2.86</v>
      </c>
      <c r="F49" s="4">
        <v>25</v>
      </c>
      <c r="G49" s="5">
        <v>4.82</v>
      </c>
      <c r="H49" s="4">
        <v>0</v>
      </c>
    </row>
    <row r="50" spans="1:8" x14ac:dyDescent="0.2">
      <c r="A50" s="1" t="s">
        <v>3</v>
      </c>
      <c r="B50" s="4">
        <v>1500</v>
      </c>
      <c r="C50" s="5">
        <v>100.01</v>
      </c>
      <c r="D50" s="4">
        <v>793</v>
      </c>
      <c r="E50" s="5">
        <v>100</v>
      </c>
      <c r="F50" s="4">
        <v>699</v>
      </c>
      <c r="G50" s="5">
        <v>99.999999999999986</v>
      </c>
      <c r="H50" s="4">
        <v>2</v>
      </c>
    </row>
    <row r="51" spans="1:8" x14ac:dyDescent="0.2">
      <c r="A51" s="2" t="s">
        <v>40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41</v>
      </c>
      <c r="B52" s="4">
        <v>137</v>
      </c>
      <c r="C52" s="5">
        <v>9.1300000000000008</v>
      </c>
      <c r="D52" s="4">
        <v>43</v>
      </c>
      <c r="E52" s="5">
        <v>5.42</v>
      </c>
      <c r="F52" s="4">
        <v>94</v>
      </c>
      <c r="G52" s="5">
        <v>13.45</v>
      </c>
      <c r="H52" s="4">
        <v>0</v>
      </c>
    </row>
    <row r="53" spans="1:8" x14ac:dyDescent="0.2">
      <c r="A53" s="2" t="s">
        <v>42</v>
      </c>
      <c r="B53" s="4">
        <v>112</v>
      </c>
      <c r="C53" s="5">
        <v>7.47</v>
      </c>
      <c r="D53" s="4">
        <v>33</v>
      </c>
      <c r="E53" s="5">
        <v>4.16</v>
      </c>
      <c r="F53" s="4">
        <v>78</v>
      </c>
      <c r="G53" s="5">
        <v>11.16</v>
      </c>
      <c r="H53" s="4">
        <v>1</v>
      </c>
    </row>
    <row r="54" spans="1:8" x14ac:dyDescent="0.2">
      <c r="A54" s="2" t="s">
        <v>43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44</v>
      </c>
      <c r="B55" s="4">
        <v>11</v>
      </c>
      <c r="C55" s="5">
        <v>0.73</v>
      </c>
      <c r="D55" s="4">
        <v>1</v>
      </c>
      <c r="E55" s="5">
        <v>0.13</v>
      </c>
      <c r="F55" s="4">
        <v>10</v>
      </c>
      <c r="G55" s="5">
        <v>1.43</v>
      </c>
      <c r="H55" s="4">
        <v>0</v>
      </c>
    </row>
    <row r="56" spans="1:8" x14ac:dyDescent="0.2">
      <c r="A56" s="2" t="s">
        <v>45</v>
      </c>
      <c r="B56" s="4">
        <v>17</v>
      </c>
      <c r="C56" s="5">
        <v>1.1299999999999999</v>
      </c>
      <c r="D56" s="4">
        <v>1</v>
      </c>
      <c r="E56" s="5">
        <v>0.13</v>
      </c>
      <c r="F56" s="4">
        <v>16</v>
      </c>
      <c r="G56" s="5">
        <v>2.29</v>
      </c>
      <c r="H56" s="4">
        <v>0</v>
      </c>
    </row>
    <row r="57" spans="1:8" x14ac:dyDescent="0.2">
      <c r="A57" s="2" t="s">
        <v>46</v>
      </c>
      <c r="B57" s="4">
        <v>403</v>
      </c>
      <c r="C57" s="5">
        <v>26.87</v>
      </c>
      <c r="D57" s="4">
        <v>191</v>
      </c>
      <c r="E57" s="5">
        <v>24.09</v>
      </c>
      <c r="F57" s="4">
        <v>212</v>
      </c>
      <c r="G57" s="5">
        <v>30.33</v>
      </c>
      <c r="H57" s="4">
        <v>0</v>
      </c>
    </row>
    <row r="58" spans="1:8" x14ac:dyDescent="0.2">
      <c r="A58" s="2" t="s">
        <v>47</v>
      </c>
      <c r="B58" s="4">
        <v>9</v>
      </c>
      <c r="C58" s="5">
        <v>0.6</v>
      </c>
      <c r="D58" s="4">
        <v>0</v>
      </c>
      <c r="E58" s="5">
        <v>0</v>
      </c>
      <c r="F58" s="4">
        <v>9</v>
      </c>
      <c r="G58" s="5">
        <v>1.29</v>
      </c>
      <c r="H58" s="4">
        <v>0</v>
      </c>
    </row>
    <row r="59" spans="1:8" x14ac:dyDescent="0.2">
      <c r="A59" s="2" t="s">
        <v>48</v>
      </c>
      <c r="B59" s="4">
        <v>163</v>
      </c>
      <c r="C59" s="5">
        <v>10.87</v>
      </c>
      <c r="D59" s="4">
        <v>62</v>
      </c>
      <c r="E59" s="5">
        <v>7.82</v>
      </c>
      <c r="F59" s="4">
        <v>101</v>
      </c>
      <c r="G59" s="5">
        <v>14.45</v>
      </c>
      <c r="H59" s="4">
        <v>0</v>
      </c>
    </row>
    <row r="60" spans="1:8" x14ac:dyDescent="0.2">
      <c r="A60" s="2" t="s">
        <v>49</v>
      </c>
      <c r="B60" s="4">
        <v>61</v>
      </c>
      <c r="C60" s="5">
        <v>4.07</v>
      </c>
      <c r="D60" s="4">
        <v>30</v>
      </c>
      <c r="E60" s="5">
        <v>3.78</v>
      </c>
      <c r="F60" s="4">
        <v>31</v>
      </c>
      <c r="G60" s="5">
        <v>4.43</v>
      </c>
      <c r="H60" s="4">
        <v>0</v>
      </c>
    </row>
    <row r="61" spans="1:8" x14ac:dyDescent="0.2">
      <c r="A61" s="2" t="s">
        <v>50</v>
      </c>
      <c r="B61" s="4">
        <v>153</v>
      </c>
      <c r="C61" s="5">
        <v>10.199999999999999</v>
      </c>
      <c r="D61" s="4">
        <v>133</v>
      </c>
      <c r="E61" s="5">
        <v>16.77</v>
      </c>
      <c r="F61" s="4">
        <v>18</v>
      </c>
      <c r="G61" s="5">
        <v>2.58</v>
      </c>
      <c r="H61" s="4">
        <v>1</v>
      </c>
    </row>
    <row r="62" spans="1:8" x14ac:dyDescent="0.2">
      <c r="A62" s="2" t="s">
        <v>51</v>
      </c>
      <c r="B62" s="4">
        <v>214</v>
      </c>
      <c r="C62" s="5">
        <v>14.27</v>
      </c>
      <c r="D62" s="4">
        <v>163</v>
      </c>
      <c r="E62" s="5">
        <v>20.55</v>
      </c>
      <c r="F62" s="4">
        <v>49</v>
      </c>
      <c r="G62" s="5">
        <v>7.01</v>
      </c>
      <c r="H62" s="4">
        <v>0</v>
      </c>
    </row>
    <row r="63" spans="1:8" x14ac:dyDescent="0.2">
      <c r="A63" s="2" t="s">
        <v>52</v>
      </c>
      <c r="B63" s="4">
        <v>59</v>
      </c>
      <c r="C63" s="5">
        <v>3.93</v>
      </c>
      <c r="D63" s="4">
        <v>48</v>
      </c>
      <c r="E63" s="5">
        <v>6.05</v>
      </c>
      <c r="F63" s="4">
        <v>11</v>
      </c>
      <c r="G63" s="5">
        <v>1.57</v>
      </c>
      <c r="H63" s="4">
        <v>0</v>
      </c>
    </row>
    <row r="64" spans="1:8" x14ac:dyDescent="0.2">
      <c r="A64" s="2" t="s">
        <v>53</v>
      </c>
      <c r="B64" s="4">
        <v>106</v>
      </c>
      <c r="C64" s="5">
        <v>7.07</v>
      </c>
      <c r="D64" s="4">
        <v>67</v>
      </c>
      <c r="E64" s="5">
        <v>8.4499999999999993</v>
      </c>
      <c r="F64" s="4">
        <v>36</v>
      </c>
      <c r="G64" s="5">
        <v>5.15</v>
      </c>
      <c r="H64" s="4">
        <v>0</v>
      </c>
    </row>
    <row r="65" spans="1:8" x14ac:dyDescent="0.2">
      <c r="A65" s="2" t="s">
        <v>54</v>
      </c>
      <c r="B65" s="4">
        <v>55</v>
      </c>
      <c r="C65" s="5">
        <v>3.67</v>
      </c>
      <c r="D65" s="4">
        <v>21</v>
      </c>
      <c r="E65" s="5">
        <v>2.65</v>
      </c>
      <c r="F65" s="4">
        <v>34</v>
      </c>
      <c r="G65" s="5">
        <v>4.8600000000000003</v>
      </c>
      <c r="H65" s="4">
        <v>0</v>
      </c>
    </row>
    <row r="66" spans="1:8" x14ac:dyDescent="0.2">
      <c r="A66" s="1" t="s">
        <v>4</v>
      </c>
      <c r="B66" s="4">
        <v>1262</v>
      </c>
      <c r="C66" s="5">
        <v>99.999999999999986</v>
      </c>
      <c r="D66" s="4">
        <v>759</v>
      </c>
      <c r="E66" s="5">
        <v>99.990000000000009</v>
      </c>
      <c r="F66" s="4">
        <v>480</v>
      </c>
      <c r="G66" s="5">
        <v>100.00999999999999</v>
      </c>
      <c r="H66" s="4">
        <v>2</v>
      </c>
    </row>
    <row r="67" spans="1:8" x14ac:dyDescent="0.2">
      <c r="A67" s="2" t="s">
        <v>40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41</v>
      </c>
      <c r="B68" s="4">
        <v>146</v>
      </c>
      <c r="C68" s="5">
        <v>11.57</v>
      </c>
      <c r="D68" s="4">
        <v>63</v>
      </c>
      <c r="E68" s="5">
        <v>8.3000000000000007</v>
      </c>
      <c r="F68" s="4">
        <v>83</v>
      </c>
      <c r="G68" s="5">
        <v>17.29</v>
      </c>
      <c r="H68" s="4">
        <v>0</v>
      </c>
    </row>
    <row r="69" spans="1:8" x14ac:dyDescent="0.2">
      <c r="A69" s="2" t="s">
        <v>42</v>
      </c>
      <c r="B69" s="4">
        <v>146</v>
      </c>
      <c r="C69" s="5">
        <v>11.57</v>
      </c>
      <c r="D69" s="4">
        <v>78</v>
      </c>
      <c r="E69" s="5">
        <v>10.28</v>
      </c>
      <c r="F69" s="4">
        <v>68</v>
      </c>
      <c r="G69" s="5">
        <v>14.17</v>
      </c>
      <c r="H69" s="4">
        <v>0</v>
      </c>
    </row>
    <row r="70" spans="1:8" x14ac:dyDescent="0.2">
      <c r="A70" s="2" t="s">
        <v>43</v>
      </c>
      <c r="B70" s="4">
        <v>3</v>
      </c>
      <c r="C70" s="5">
        <v>0.24</v>
      </c>
      <c r="D70" s="4">
        <v>0</v>
      </c>
      <c r="E70" s="5">
        <v>0</v>
      </c>
      <c r="F70" s="4">
        <v>3</v>
      </c>
      <c r="G70" s="5">
        <v>0.63</v>
      </c>
      <c r="H70" s="4">
        <v>0</v>
      </c>
    </row>
    <row r="71" spans="1:8" x14ac:dyDescent="0.2">
      <c r="A71" s="2" t="s">
        <v>44</v>
      </c>
      <c r="B71" s="4">
        <v>7</v>
      </c>
      <c r="C71" s="5">
        <v>0.55000000000000004</v>
      </c>
      <c r="D71" s="4">
        <v>2</v>
      </c>
      <c r="E71" s="5">
        <v>0.26</v>
      </c>
      <c r="F71" s="4">
        <v>5</v>
      </c>
      <c r="G71" s="5">
        <v>1.04</v>
      </c>
      <c r="H71" s="4">
        <v>0</v>
      </c>
    </row>
    <row r="72" spans="1:8" x14ac:dyDescent="0.2">
      <c r="A72" s="2" t="s">
        <v>45</v>
      </c>
      <c r="B72" s="4">
        <v>8</v>
      </c>
      <c r="C72" s="5">
        <v>0.63</v>
      </c>
      <c r="D72" s="4">
        <v>0</v>
      </c>
      <c r="E72" s="5">
        <v>0</v>
      </c>
      <c r="F72" s="4">
        <v>8</v>
      </c>
      <c r="G72" s="5">
        <v>1.67</v>
      </c>
      <c r="H72" s="4">
        <v>0</v>
      </c>
    </row>
    <row r="73" spans="1:8" x14ac:dyDescent="0.2">
      <c r="A73" s="2" t="s">
        <v>46</v>
      </c>
      <c r="B73" s="4">
        <v>374</v>
      </c>
      <c r="C73" s="5">
        <v>29.64</v>
      </c>
      <c r="D73" s="4">
        <v>257</v>
      </c>
      <c r="E73" s="5">
        <v>33.86</v>
      </c>
      <c r="F73" s="4">
        <v>117</v>
      </c>
      <c r="G73" s="5">
        <v>24.38</v>
      </c>
      <c r="H73" s="4">
        <v>0</v>
      </c>
    </row>
    <row r="74" spans="1:8" x14ac:dyDescent="0.2">
      <c r="A74" s="2" t="s">
        <v>47</v>
      </c>
      <c r="B74" s="4">
        <v>5</v>
      </c>
      <c r="C74" s="5">
        <v>0.4</v>
      </c>
      <c r="D74" s="4">
        <v>1</v>
      </c>
      <c r="E74" s="5">
        <v>0.13</v>
      </c>
      <c r="F74" s="4">
        <v>4</v>
      </c>
      <c r="G74" s="5">
        <v>0.83</v>
      </c>
      <c r="H74" s="4">
        <v>0</v>
      </c>
    </row>
    <row r="75" spans="1:8" x14ac:dyDescent="0.2">
      <c r="A75" s="2" t="s">
        <v>48</v>
      </c>
      <c r="B75" s="4">
        <v>89</v>
      </c>
      <c r="C75" s="5">
        <v>7.05</v>
      </c>
      <c r="D75" s="4">
        <v>19</v>
      </c>
      <c r="E75" s="5">
        <v>2.5</v>
      </c>
      <c r="F75" s="4">
        <v>70</v>
      </c>
      <c r="G75" s="5">
        <v>14.58</v>
      </c>
      <c r="H75" s="4">
        <v>0</v>
      </c>
    </row>
    <row r="76" spans="1:8" x14ac:dyDescent="0.2">
      <c r="A76" s="2" t="s">
        <v>49</v>
      </c>
      <c r="B76" s="4">
        <v>32</v>
      </c>
      <c r="C76" s="5">
        <v>2.54</v>
      </c>
      <c r="D76" s="4">
        <v>17</v>
      </c>
      <c r="E76" s="5">
        <v>2.2400000000000002</v>
      </c>
      <c r="F76" s="4">
        <v>12</v>
      </c>
      <c r="G76" s="5">
        <v>2.5</v>
      </c>
      <c r="H76" s="4">
        <v>1</v>
      </c>
    </row>
    <row r="77" spans="1:8" x14ac:dyDescent="0.2">
      <c r="A77" s="2" t="s">
        <v>50</v>
      </c>
      <c r="B77" s="4">
        <v>145</v>
      </c>
      <c r="C77" s="5">
        <v>11.49</v>
      </c>
      <c r="D77" s="4">
        <v>115</v>
      </c>
      <c r="E77" s="5">
        <v>15.15</v>
      </c>
      <c r="F77" s="4">
        <v>30</v>
      </c>
      <c r="G77" s="5">
        <v>6.25</v>
      </c>
      <c r="H77" s="4">
        <v>0</v>
      </c>
    </row>
    <row r="78" spans="1:8" x14ac:dyDescent="0.2">
      <c r="A78" s="2" t="s">
        <v>51</v>
      </c>
      <c r="B78" s="4">
        <v>140</v>
      </c>
      <c r="C78" s="5">
        <v>11.09</v>
      </c>
      <c r="D78" s="4">
        <v>108</v>
      </c>
      <c r="E78" s="5">
        <v>14.23</v>
      </c>
      <c r="F78" s="4">
        <v>31</v>
      </c>
      <c r="G78" s="5">
        <v>6.46</v>
      </c>
      <c r="H78" s="4">
        <v>1</v>
      </c>
    </row>
    <row r="79" spans="1:8" x14ac:dyDescent="0.2">
      <c r="A79" s="2" t="s">
        <v>52</v>
      </c>
      <c r="B79" s="4">
        <v>47</v>
      </c>
      <c r="C79" s="5">
        <v>3.72</v>
      </c>
      <c r="D79" s="4">
        <v>24</v>
      </c>
      <c r="E79" s="5">
        <v>3.16</v>
      </c>
      <c r="F79" s="4">
        <v>10</v>
      </c>
      <c r="G79" s="5">
        <v>2.08</v>
      </c>
      <c r="H79" s="4">
        <v>0</v>
      </c>
    </row>
    <row r="80" spans="1:8" x14ac:dyDescent="0.2">
      <c r="A80" s="2" t="s">
        <v>53</v>
      </c>
      <c r="B80" s="4">
        <v>72</v>
      </c>
      <c r="C80" s="5">
        <v>5.71</v>
      </c>
      <c r="D80" s="4">
        <v>42</v>
      </c>
      <c r="E80" s="5">
        <v>5.53</v>
      </c>
      <c r="F80" s="4">
        <v>27</v>
      </c>
      <c r="G80" s="5">
        <v>5.63</v>
      </c>
      <c r="H80" s="4">
        <v>0</v>
      </c>
    </row>
    <row r="81" spans="1:8" x14ac:dyDescent="0.2">
      <c r="A81" s="2" t="s">
        <v>54</v>
      </c>
      <c r="B81" s="4">
        <v>48</v>
      </c>
      <c r="C81" s="5">
        <v>3.8</v>
      </c>
      <c r="D81" s="4">
        <v>33</v>
      </c>
      <c r="E81" s="5">
        <v>4.3499999999999996</v>
      </c>
      <c r="F81" s="4">
        <v>12</v>
      </c>
      <c r="G81" s="5">
        <v>2.5</v>
      </c>
      <c r="H81" s="4">
        <v>0</v>
      </c>
    </row>
    <row r="82" spans="1:8" x14ac:dyDescent="0.2">
      <c r="A82" s="1" t="s">
        <v>5</v>
      </c>
      <c r="B82" s="4">
        <v>2252</v>
      </c>
      <c r="C82" s="5">
        <v>99.989999999999966</v>
      </c>
      <c r="D82" s="4">
        <v>1304</v>
      </c>
      <c r="E82" s="5">
        <v>99.99</v>
      </c>
      <c r="F82" s="4">
        <v>930</v>
      </c>
      <c r="G82" s="5">
        <v>99.99</v>
      </c>
      <c r="H82" s="4">
        <v>6</v>
      </c>
    </row>
    <row r="83" spans="1:8" x14ac:dyDescent="0.2">
      <c r="A83" s="2" t="s">
        <v>40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41</v>
      </c>
      <c r="B84" s="4">
        <v>243</v>
      </c>
      <c r="C84" s="5">
        <v>10.79</v>
      </c>
      <c r="D84" s="4">
        <v>87</v>
      </c>
      <c r="E84" s="5">
        <v>6.67</v>
      </c>
      <c r="F84" s="4">
        <v>156</v>
      </c>
      <c r="G84" s="5">
        <v>16.77</v>
      </c>
      <c r="H84" s="4">
        <v>0</v>
      </c>
    </row>
    <row r="85" spans="1:8" x14ac:dyDescent="0.2">
      <c r="A85" s="2" t="s">
        <v>42</v>
      </c>
      <c r="B85" s="4">
        <v>210</v>
      </c>
      <c r="C85" s="5">
        <v>9.33</v>
      </c>
      <c r="D85" s="4">
        <v>125</v>
      </c>
      <c r="E85" s="5">
        <v>9.59</v>
      </c>
      <c r="F85" s="4">
        <v>85</v>
      </c>
      <c r="G85" s="5">
        <v>9.14</v>
      </c>
      <c r="H85" s="4">
        <v>0</v>
      </c>
    </row>
    <row r="86" spans="1:8" x14ac:dyDescent="0.2">
      <c r="A86" s="2" t="s">
        <v>43</v>
      </c>
      <c r="B86" s="4">
        <v>1</v>
      </c>
      <c r="C86" s="5">
        <v>0.04</v>
      </c>
      <c r="D86" s="4">
        <v>0</v>
      </c>
      <c r="E86" s="5">
        <v>0</v>
      </c>
      <c r="F86" s="4">
        <v>1</v>
      </c>
      <c r="G86" s="5">
        <v>0.11</v>
      </c>
      <c r="H86" s="4">
        <v>0</v>
      </c>
    </row>
    <row r="87" spans="1:8" x14ac:dyDescent="0.2">
      <c r="A87" s="2" t="s">
        <v>44</v>
      </c>
      <c r="B87" s="4">
        <v>16</v>
      </c>
      <c r="C87" s="5">
        <v>0.71</v>
      </c>
      <c r="D87" s="4">
        <v>0</v>
      </c>
      <c r="E87" s="5">
        <v>0</v>
      </c>
      <c r="F87" s="4">
        <v>16</v>
      </c>
      <c r="G87" s="5">
        <v>1.72</v>
      </c>
      <c r="H87" s="4">
        <v>0</v>
      </c>
    </row>
    <row r="88" spans="1:8" x14ac:dyDescent="0.2">
      <c r="A88" s="2" t="s">
        <v>45</v>
      </c>
      <c r="B88" s="4">
        <v>7</v>
      </c>
      <c r="C88" s="5">
        <v>0.31</v>
      </c>
      <c r="D88" s="4">
        <v>0</v>
      </c>
      <c r="E88" s="5">
        <v>0</v>
      </c>
      <c r="F88" s="4">
        <v>7</v>
      </c>
      <c r="G88" s="5">
        <v>0.75</v>
      </c>
      <c r="H88" s="4">
        <v>0</v>
      </c>
    </row>
    <row r="89" spans="1:8" x14ac:dyDescent="0.2">
      <c r="A89" s="2" t="s">
        <v>46</v>
      </c>
      <c r="B89" s="4">
        <v>521</v>
      </c>
      <c r="C89" s="5">
        <v>23.13</v>
      </c>
      <c r="D89" s="4">
        <v>298</v>
      </c>
      <c r="E89" s="5">
        <v>22.85</v>
      </c>
      <c r="F89" s="4">
        <v>223</v>
      </c>
      <c r="G89" s="5">
        <v>23.98</v>
      </c>
      <c r="H89" s="4">
        <v>0</v>
      </c>
    </row>
    <row r="90" spans="1:8" x14ac:dyDescent="0.2">
      <c r="A90" s="2" t="s">
        <v>47</v>
      </c>
      <c r="B90" s="4">
        <v>13</v>
      </c>
      <c r="C90" s="5">
        <v>0.57999999999999996</v>
      </c>
      <c r="D90" s="4">
        <v>2</v>
      </c>
      <c r="E90" s="5">
        <v>0.15</v>
      </c>
      <c r="F90" s="4">
        <v>11</v>
      </c>
      <c r="G90" s="5">
        <v>1.18</v>
      </c>
      <c r="H90" s="4">
        <v>0</v>
      </c>
    </row>
    <row r="91" spans="1:8" x14ac:dyDescent="0.2">
      <c r="A91" s="2" t="s">
        <v>48</v>
      </c>
      <c r="B91" s="4">
        <v>341</v>
      </c>
      <c r="C91" s="5">
        <v>15.14</v>
      </c>
      <c r="D91" s="4">
        <v>172</v>
      </c>
      <c r="E91" s="5">
        <v>13.19</v>
      </c>
      <c r="F91" s="4">
        <v>168</v>
      </c>
      <c r="G91" s="5">
        <v>18.059999999999999</v>
      </c>
      <c r="H91" s="4">
        <v>1</v>
      </c>
    </row>
    <row r="92" spans="1:8" x14ac:dyDescent="0.2">
      <c r="A92" s="2" t="s">
        <v>49</v>
      </c>
      <c r="B92" s="4">
        <v>114</v>
      </c>
      <c r="C92" s="5">
        <v>5.0599999999999996</v>
      </c>
      <c r="D92" s="4">
        <v>60</v>
      </c>
      <c r="E92" s="5">
        <v>4.5999999999999996</v>
      </c>
      <c r="F92" s="4">
        <v>53</v>
      </c>
      <c r="G92" s="5">
        <v>5.7</v>
      </c>
      <c r="H92" s="4">
        <v>0</v>
      </c>
    </row>
    <row r="93" spans="1:8" x14ac:dyDescent="0.2">
      <c r="A93" s="2" t="s">
        <v>50</v>
      </c>
      <c r="B93" s="4">
        <v>208</v>
      </c>
      <c r="C93" s="5">
        <v>9.24</v>
      </c>
      <c r="D93" s="4">
        <v>170</v>
      </c>
      <c r="E93" s="5">
        <v>13.04</v>
      </c>
      <c r="F93" s="4">
        <v>36</v>
      </c>
      <c r="G93" s="5">
        <v>3.87</v>
      </c>
      <c r="H93" s="4">
        <v>0</v>
      </c>
    </row>
    <row r="94" spans="1:8" x14ac:dyDescent="0.2">
      <c r="A94" s="2" t="s">
        <v>51</v>
      </c>
      <c r="B94" s="4">
        <v>255</v>
      </c>
      <c r="C94" s="5">
        <v>11.32</v>
      </c>
      <c r="D94" s="4">
        <v>184</v>
      </c>
      <c r="E94" s="5">
        <v>14.11</v>
      </c>
      <c r="F94" s="4">
        <v>70</v>
      </c>
      <c r="G94" s="5">
        <v>7.53</v>
      </c>
      <c r="H94" s="4">
        <v>0</v>
      </c>
    </row>
    <row r="95" spans="1:8" x14ac:dyDescent="0.2">
      <c r="A95" s="2" t="s">
        <v>52</v>
      </c>
      <c r="B95" s="4">
        <v>106</v>
      </c>
      <c r="C95" s="5">
        <v>4.71</v>
      </c>
      <c r="D95" s="4">
        <v>72</v>
      </c>
      <c r="E95" s="5">
        <v>5.52</v>
      </c>
      <c r="F95" s="4">
        <v>31</v>
      </c>
      <c r="G95" s="5">
        <v>3.33</v>
      </c>
      <c r="H95" s="4">
        <v>0</v>
      </c>
    </row>
    <row r="96" spans="1:8" x14ac:dyDescent="0.2">
      <c r="A96" s="2" t="s">
        <v>53</v>
      </c>
      <c r="B96" s="4">
        <v>132</v>
      </c>
      <c r="C96" s="5">
        <v>5.86</v>
      </c>
      <c r="D96" s="4">
        <v>84</v>
      </c>
      <c r="E96" s="5">
        <v>6.44</v>
      </c>
      <c r="F96" s="4">
        <v>41</v>
      </c>
      <c r="G96" s="5">
        <v>4.41</v>
      </c>
      <c r="H96" s="4">
        <v>4</v>
      </c>
    </row>
    <row r="97" spans="1:8" x14ac:dyDescent="0.2">
      <c r="A97" s="2" t="s">
        <v>54</v>
      </c>
      <c r="B97" s="4">
        <v>85</v>
      </c>
      <c r="C97" s="5">
        <v>3.77</v>
      </c>
      <c r="D97" s="4">
        <v>50</v>
      </c>
      <c r="E97" s="5">
        <v>3.83</v>
      </c>
      <c r="F97" s="4">
        <v>32</v>
      </c>
      <c r="G97" s="5">
        <v>3.44</v>
      </c>
      <c r="H97" s="4">
        <v>1</v>
      </c>
    </row>
    <row r="98" spans="1:8" x14ac:dyDescent="0.2">
      <c r="A98" s="1" t="s">
        <v>6</v>
      </c>
      <c r="B98" s="4">
        <v>1419</v>
      </c>
      <c r="C98" s="5">
        <v>100.00000000000001</v>
      </c>
      <c r="D98" s="4">
        <v>957</v>
      </c>
      <c r="E98" s="5">
        <v>100</v>
      </c>
      <c r="F98" s="4">
        <v>448</v>
      </c>
      <c r="G98" s="5">
        <v>100</v>
      </c>
      <c r="H98" s="4">
        <v>9</v>
      </c>
    </row>
    <row r="99" spans="1:8" x14ac:dyDescent="0.2">
      <c r="A99" s="2" t="s">
        <v>40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41</v>
      </c>
      <c r="B100" s="4">
        <v>157</v>
      </c>
      <c r="C100" s="5">
        <v>11.06</v>
      </c>
      <c r="D100" s="4">
        <v>91</v>
      </c>
      <c r="E100" s="5">
        <v>9.51</v>
      </c>
      <c r="F100" s="4">
        <v>66</v>
      </c>
      <c r="G100" s="5">
        <v>14.73</v>
      </c>
      <c r="H100" s="4">
        <v>0</v>
      </c>
    </row>
    <row r="101" spans="1:8" x14ac:dyDescent="0.2">
      <c r="A101" s="2" t="s">
        <v>42</v>
      </c>
      <c r="B101" s="4">
        <v>204</v>
      </c>
      <c r="C101" s="5">
        <v>14.38</v>
      </c>
      <c r="D101" s="4">
        <v>144</v>
      </c>
      <c r="E101" s="5">
        <v>15.05</v>
      </c>
      <c r="F101" s="4">
        <v>60</v>
      </c>
      <c r="G101" s="5">
        <v>13.39</v>
      </c>
      <c r="H101" s="4">
        <v>0</v>
      </c>
    </row>
    <row r="102" spans="1:8" x14ac:dyDescent="0.2">
      <c r="A102" s="2" t="s">
        <v>43</v>
      </c>
      <c r="B102" s="4">
        <v>4</v>
      </c>
      <c r="C102" s="5">
        <v>0.28000000000000003</v>
      </c>
      <c r="D102" s="4">
        <v>0</v>
      </c>
      <c r="E102" s="5">
        <v>0</v>
      </c>
      <c r="F102" s="4">
        <v>4</v>
      </c>
      <c r="G102" s="5">
        <v>0.89</v>
      </c>
      <c r="H102" s="4">
        <v>0</v>
      </c>
    </row>
    <row r="103" spans="1:8" x14ac:dyDescent="0.2">
      <c r="A103" s="2" t="s">
        <v>44</v>
      </c>
      <c r="B103" s="4">
        <v>15</v>
      </c>
      <c r="C103" s="5">
        <v>1.06</v>
      </c>
      <c r="D103" s="4">
        <v>1</v>
      </c>
      <c r="E103" s="5">
        <v>0.1</v>
      </c>
      <c r="F103" s="4">
        <v>14</v>
      </c>
      <c r="G103" s="5">
        <v>3.13</v>
      </c>
      <c r="H103" s="4">
        <v>0</v>
      </c>
    </row>
    <row r="104" spans="1:8" x14ac:dyDescent="0.2">
      <c r="A104" s="2" t="s">
        <v>45</v>
      </c>
      <c r="B104" s="4">
        <v>12</v>
      </c>
      <c r="C104" s="5">
        <v>0.85</v>
      </c>
      <c r="D104" s="4">
        <v>5</v>
      </c>
      <c r="E104" s="5">
        <v>0.52</v>
      </c>
      <c r="F104" s="4">
        <v>6</v>
      </c>
      <c r="G104" s="5">
        <v>1.34</v>
      </c>
      <c r="H104" s="4">
        <v>1</v>
      </c>
    </row>
    <row r="105" spans="1:8" x14ac:dyDescent="0.2">
      <c r="A105" s="2" t="s">
        <v>46</v>
      </c>
      <c r="B105" s="4">
        <v>353</v>
      </c>
      <c r="C105" s="5">
        <v>24.88</v>
      </c>
      <c r="D105" s="4">
        <v>259</v>
      </c>
      <c r="E105" s="5">
        <v>27.06</v>
      </c>
      <c r="F105" s="4">
        <v>94</v>
      </c>
      <c r="G105" s="5">
        <v>20.98</v>
      </c>
      <c r="H105" s="4">
        <v>0</v>
      </c>
    </row>
    <row r="106" spans="1:8" x14ac:dyDescent="0.2">
      <c r="A106" s="2" t="s">
        <v>47</v>
      </c>
      <c r="B106" s="4">
        <v>2</v>
      </c>
      <c r="C106" s="5">
        <v>0.14000000000000001</v>
      </c>
      <c r="D106" s="4">
        <v>0</v>
      </c>
      <c r="E106" s="5">
        <v>0</v>
      </c>
      <c r="F106" s="4">
        <v>2</v>
      </c>
      <c r="G106" s="5">
        <v>0.45</v>
      </c>
      <c r="H106" s="4">
        <v>0</v>
      </c>
    </row>
    <row r="107" spans="1:8" x14ac:dyDescent="0.2">
      <c r="A107" s="2" t="s">
        <v>48</v>
      </c>
      <c r="B107" s="4">
        <v>139</v>
      </c>
      <c r="C107" s="5">
        <v>9.8000000000000007</v>
      </c>
      <c r="D107" s="4">
        <v>60</v>
      </c>
      <c r="E107" s="5">
        <v>6.27</v>
      </c>
      <c r="F107" s="4">
        <v>78</v>
      </c>
      <c r="G107" s="5">
        <v>17.41</v>
      </c>
      <c r="H107" s="4">
        <v>1</v>
      </c>
    </row>
    <row r="108" spans="1:8" x14ac:dyDescent="0.2">
      <c r="A108" s="2" t="s">
        <v>49</v>
      </c>
      <c r="B108" s="4">
        <v>49</v>
      </c>
      <c r="C108" s="5">
        <v>3.45</v>
      </c>
      <c r="D108" s="4">
        <v>29</v>
      </c>
      <c r="E108" s="5">
        <v>3.03</v>
      </c>
      <c r="F108" s="4">
        <v>20</v>
      </c>
      <c r="G108" s="5">
        <v>4.46</v>
      </c>
      <c r="H108" s="4">
        <v>0</v>
      </c>
    </row>
    <row r="109" spans="1:8" x14ac:dyDescent="0.2">
      <c r="A109" s="2" t="s">
        <v>50</v>
      </c>
      <c r="B109" s="4">
        <v>158</v>
      </c>
      <c r="C109" s="5">
        <v>11.13</v>
      </c>
      <c r="D109" s="4">
        <v>136</v>
      </c>
      <c r="E109" s="5">
        <v>14.21</v>
      </c>
      <c r="F109" s="4">
        <v>21</v>
      </c>
      <c r="G109" s="5">
        <v>4.6900000000000004</v>
      </c>
      <c r="H109" s="4">
        <v>0</v>
      </c>
    </row>
    <row r="110" spans="1:8" x14ac:dyDescent="0.2">
      <c r="A110" s="2" t="s">
        <v>51</v>
      </c>
      <c r="B110" s="4">
        <v>129</v>
      </c>
      <c r="C110" s="5">
        <v>9.09</v>
      </c>
      <c r="D110" s="4">
        <v>105</v>
      </c>
      <c r="E110" s="5">
        <v>10.97</v>
      </c>
      <c r="F110" s="4">
        <v>21</v>
      </c>
      <c r="G110" s="5">
        <v>4.6900000000000004</v>
      </c>
      <c r="H110" s="4">
        <v>3</v>
      </c>
    </row>
    <row r="111" spans="1:8" x14ac:dyDescent="0.2">
      <c r="A111" s="2" t="s">
        <v>52</v>
      </c>
      <c r="B111" s="4">
        <v>49</v>
      </c>
      <c r="C111" s="5">
        <v>3.45</v>
      </c>
      <c r="D111" s="4">
        <v>37</v>
      </c>
      <c r="E111" s="5">
        <v>3.87</v>
      </c>
      <c r="F111" s="4">
        <v>9</v>
      </c>
      <c r="G111" s="5">
        <v>2.0099999999999998</v>
      </c>
      <c r="H111" s="4">
        <v>2</v>
      </c>
    </row>
    <row r="112" spans="1:8" x14ac:dyDescent="0.2">
      <c r="A112" s="2" t="s">
        <v>53</v>
      </c>
      <c r="B112" s="4">
        <v>84</v>
      </c>
      <c r="C112" s="5">
        <v>5.92</v>
      </c>
      <c r="D112" s="4">
        <v>48</v>
      </c>
      <c r="E112" s="5">
        <v>5.0199999999999996</v>
      </c>
      <c r="F112" s="4">
        <v>34</v>
      </c>
      <c r="G112" s="5">
        <v>7.59</v>
      </c>
      <c r="H112" s="4">
        <v>1</v>
      </c>
    </row>
    <row r="113" spans="1:8" x14ac:dyDescent="0.2">
      <c r="A113" s="2" t="s">
        <v>54</v>
      </c>
      <c r="B113" s="4">
        <v>64</v>
      </c>
      <c r="C113" s="5">
        <v>4.51</v>
      </c>
      <c r="D113" s="4">
        <v>42</v>
      </c>
      <c r="E113" s="5">
        <v>4.3899999999999997</v>
      </c>
      <c r="F113" s="4">
        <v>19</v>
      </c>
      <c r="G113" s="5">
        <v>4.24</v>
      </c>
      <c r="H113" s="4">
        <v>1</v>
      </c>
    </row>
    <row r="114" spans="1:8" x14ac:dyDescent="0.2">
      <c r="A114" s="1" t="s">
        <v>7</v>
      </c>
      <c r="B114" s="4">
        <v>772</v>
      </c>
      <c r="C114" s="5">
        <v>100.00999999999999</v>
      </c>
      <c r="D114" s="4">
        <v>523</v>
      </c>
      <c r="E114" s="5">
        <v>100.02</v>
      </c>
      <c r="F114" s="4">
        <v>228</v>
      </c>
      <c r="G114" s="5">
        <v>99.999999999999986</v>
      </c>
      <c r="H114" s="4">
        <v>2</v>
      </c>
    </row>
    <row r="115" spans="1:8" x14ac:dyDescent="0.2">
      <c r="A115" s="2" t="s">
        <v>40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41</v>
      </c>
      <c r="B116" s="4">
        <v>130</v>
      </c>
      <c r="C116" s="5">
        <v>16.84</v>
      </c>
      <c r="D116" s="4">
        <v>66</v>
      </c>
      <c r="E116" s="5">
        <v>12.62</v>
      </c>
      <c r="F116" s="4">
        <v>64</v>
      </c>
      <c r="G116" s="5">
        <v>28.07</v>
      </c>
      <c r="H116" s="4">
        <v>0</v>
      </c>
    </row>
    <row r="117" spans="1:8" x14ac:dyDescent="0.2">
      <c r="A117" s="2" t="s">
        <v>42</v>
      </c>
      <c r="B117" s="4">
        <v>97</v>
      </c>
      <c r="C117" s="5">
        <v>12.56</v>
      </c>
      <c r="D117" s="4">
        <v>49</v>
      </c>
      <c r="E117" s="5">
        <v>9.3699999999999992</v>
      </c>
      <c r="F117" s="4">
        <v>46</v>
      </c>
      <c r="G117" s="5">
        <v>20.18</v>
      </c>
      <c r="H117" s="4">
        <v>0</v>
      </c>
    </row>
    <row r="118" spans="1:8" x14ac:dyDescent="0.2">
      <c r="A118" s="2" t="s">
        <v>43</v>
      </c>
      <c r="B118" s="4">
        <v>3</v>
      </c>
      <c r="C118" s="5">
        <v>0.39</v>
      </c>
      <c r="D118" s="4">
        <v>0</v>
      </c>
      <c r="E118" s="5">
        <v>0</v>
      </c>
      <c r="F118" s="4">
        <v>1</v>
      </c>
      <c r="G118" s="5">
        <v>0.44</v>
      </c>
      <c r="H118" s="4">
        <v>0</v>
      </c>
    </row>
    <row r="119" spans="1:8" x14ac:dyDescent="0.2">
      <c r="A119" s="2" t="s">
        <v>44</v>
      </c>
      <c r="B119" s="4">
        <v>0</v>
      </c>
      <c r="C119" s="5">
        <v>0</v>
      </c>
      <c r="D119" s="4">
        <v>0</v>
      </c>
      <c r="E119" s="5">
        <v>0</v>
      </c>
      <c r="F119" s="4">
        <v>0</v>
      </c>
      <c r="G119" s="5">
        <v>0</v>
      </c>
      <c r="H119" s="4">
        <v>0</v>
      </c>
    </row>
    <row r="120" spans="1:8" x14ac:dyDescent="0.2">
      <c r="A120" s="2" t="s">
        <v>45</v>
      </c>
      <c r="B120" s="4">
        <v>7</v>
      </c>
      <c r="C120" s="5">
        <v>0.91</v>
      </c>
      <c r="D120" s="4">
        <v>0</v>
      </c>
      <c r="E120" s="5">
        <v>0</v>
      </c>
      <c r="F120" s="4">
        <v>6</v>
      </c>
      <c r="G120" s="5">
        <v>2.63</v>
      </c>
      <c r="H120" s="4">
        <v>0</v>
      </c>
    </row>
    <row r="121" spans="1:8" x14ac:dyDescent="0.2">
      <c r="A121" s="2" t="s">
        <v>46</v>
      </c>
      <c r="B121" s="4">
        <v>209</v>
      </c>
      <c r="C121" s="5">
        <v>27.07</v>
      </c>
      <c r="D121" s="4">
        <v>164</v>
      </c>
      <c r="E121" s="5">
        <v>31.36</v>
      </c>
      <c r="F121" s="4">
        <v>45</v>
      </c>
      <c r="G121" s="5">
        <v>19.739999999999998</v>
      </c>
      <c r="H121" s="4">
        <v>0</v>
      </c>
    </row>
    <row r="122" spans="1:8" x14ac:dyDescent="0.2">
      <c r="A122" s="2" t="s">
        <v>47</v>
      </c>
      <c r="B122" s="4">
        <v>7</v>
      </c>
      <c r="C122" s="5">
        <v>0.91</v>
      </c>
      <c r="D122" s="4">
        <v>5</v>
      </c>
      <c r="E122" s="5">
        <v>0.96</v>
      </c>
      <c r="F122" s="4">
        <v>2</v>
      </c>
      <c r="G122" s="5">
        <v>0.88</v>
      </c>
      <c r="H122" s="4">
        <v>0</v>
      </c>
    </row>
    <row r="123" spans="1:8" x14ac:dyDescent="0.2">
      <c r="A123" s="2" t="s">
        <v>48</v>
      </c>
      <c r="B123" s="4">
        <v>71</v>
      </c>
      <c r="C123" s="5">
        <v>9.1999999999999993</v>
      </c>
      <c r="D123" s="4">
        <v>50</v>
      </c>
      <c r="E123" s="5">
        <v>9.56</v>
      </c>
      <c r="F123" s="4">
        <v>21</v>
      </c>
      <c r="G123" s="5">
        <v>9.2100000000000009</v>
      </c>
      <c r="H123" s="4">
        <v>0</v>
      </c>
    </row>
    <row r="124" spans="1:8" x14ac:dyDescent="0.2">
      <c r="A124" s="2" t="s">
        <v>49</v>
      </c>
      <c r="B124" s="4">
        <v>21</v>
      </c>
      <c r="C124" s="5">
        <v>2.72</v>
      </c>
      <c r="D124" s="4">
        <v>14</v>
      </c>
      <c r="E124" s="5">
        <v>2.68</v>
      </c>
      <c r="F124" s="4">
        <v>6</v>
      </c>
      <c r="G124" s="5">
        <v>2.63</v>
      </c>
      <c r="H124" s="4">
        <v>0</v>
      </c>
    </row>
    <row r="125" spans="1:8" x14ac:dyDescent="0.2">
      <c r="A125" s="2" t="s">
        <v>50</v>
      </c>
      <c r="B125" s="4">
        <v>72</v>
      </c>
      <c r="C125" s="5">
        <v>9.33</v>
      </c>
      <c r="D125" s="4">
        <v>65</v>
      </c>
      <c r="E125" s="5">
        <v>12.43</v>
      </c>
      <c r="F125" s="4">
        <v>6</v>
      </c>
      <c r="G125" s="5">
        <v>2.63</v>
      </c>
      <c r="H125" s="4">
        <v>0</v>
      </c>
    </row>
    <row r="126" spans="1:8" x14ac:dyDescent="0.2">
      <c r="A126" s="2" t="s">
        <v>51</v>
      </c>
      <c r="B126" s="4">
        <v>87</v>
      </c>
      <c r="C126" s="5">
        <v>11.27</v>
      </c>
      <c r="D126" s="4">
        <v>73</v>
      </c>
      <c r="E126" s="5">
        <v>13.96</v>
      </c>
      <c r="F126" s="4">
        <v>11</v>
      </c>
      <c r="G126" s="5">
        <v>4.82</v>
      </c>
      <c r="H126" s="4">
        <v>1</v>
      </c>
    </row>
    <row r="127" spans="1:8" x14ac:dyDescent="0.2">
      <c r="A127" s="2" t="s">
        <v>52</v>
      </c>
      <c r="B127" s="4">
        <v>11</v>
      </c>
      <c r="C127" s="5">
        <v>1.42</v>
      </c>
      <c r="D127" s="4">
        <v>7</v>
      </c>
      <c r="E127" s="5">
        <v>1.34</v>
      </c>
      <c r="F127" s="4">
        <v>2</v>
      </c>
      <c r="G127" s="5">
        <v>0.88</v>
      </c>
      <c r="H127" s="4">
        <v>1</v>
      </c>
    </row>
    <row r="128" spans="1:8" x14ac:dyDescent="0.2">
      <c r="A128" s="2" t="s">
        <v>53</v>
      </c>
      <c r="B128" s="4">
        <v>25</v>
      </c>
      <c r="C128" s="5">
        <v>3.24</v>
      </c>
      <c r="D128" s="4">
        <v>13</v>
      </c>
      <c r="E128" s="5">
        <v>2.4900000000000002</v>
      </c>
      <c r="F128" s="4">
        <v>5</v>
      </c>
      <c r="G128" s="5">
        <v>2.19</v>
      </c>
      <c r="H128" s="4">
        <v>0</v>
      </c>
    </row>
    <row r="129" spans="1:8" x14ac:dyDescent="0.2">
      <c r="A129" s="2" t="s">
        <v>54</v>
      </c>
      <c r="B129" s="4">
        <v>32</v>
      </c>
      <c r="C129" s="5">
        <v>4.1500000000000004</v>
      </c>
      <c r="D129" s="4">
        <v>17</v>
      </c>
      <c r="E129" s="5">
        <v>3.25</v>
      </c>
      <c r="F129" s="4">
        <v>13</v>
      </c>
      <c r="G129" s="5">
        <v>5.7</v>
      </c>
      <c r="H129" s="4">
        <v>0</v>
      </c>
    </row>
    <row r="130" spans="1:8" x14ac:dyDescent="0.2">
      <c r="A130" s="1" t="s">
        <v>8</v>
      </c>
      <c r="B130" s="4">
        <v>559</v>
      </c>
      <c r="C130" s="5">
        <v>100.02000000000002</v>
      </c>
      <c r="D130" s="4">
        <v>349</v>
      </c>
      <c r="E130" s="5">
        <v>100</v>
      </c>
      <c r="F130" s="4">
        <v>197</v>
      </c>
      <c r="G130" s="5">
        <v>100.02</v>
      </c>
      <c r="H130" s="4">
        <v>3</v>
      </c>
    </row>
    <row r="131" spans="1:8" x14ac:dyDescent="0.2">
      <c r="A131" s="2" t="s">
        <v>40</v>
      </c>
      <c r="B131" s="4">
        <v>1</v>
      </c>
      <c r="C131" s="5">
        <v>0.18</v>
      </c>
      <c r="D131" s="4">
        <v>0</v>
      </c>
      <c r="E131" s="5">
        <v>0</v>
      </c>
      <c r="F131" s="4">
        <v>1</v>
      </c>
      <c r="G131" s="5">
        <v>0.51</v>
      </c>
      <c r="H131" s="4">
        <v>0</v>
      </c>
    </row>
    <row r="132" spans="1:8" x14ac:dyDescent="0.2">
      <c r="A132" s="2" t="s">
        <v>41</v>
      </c>
      <c r="B132" s="4">
        <v>76</v>
      </c>
      <c r="C132" s="5">
        <v>13.6</v>
      </c>
      <c r="D132" s="4">
        <v>32</v>
      </c>
      <c r="E132" s="5">
        <v>9.17</v>
      </c>
      <c r="F132" s="4">
        <v>44</v>
      </c>
      <c r="G132" s="5">
        <v>22.34</v>
      </c>
      <c r="H132" s="4">
        <v>0</v>
      </c>
    </row>
    <row r="133" spans="1:8" x14ac:dyDescent="0.2">
      <c r="A133" s="2" t="s">
        <v>42</v>
      </c>
      <c r="B133" s="4">
        <v>104</v>
      </c>
      <c r="C133" s="5">
        <v>18.600000000000001</v>
      </c>
      <c r="D133" s="4">
        <v>61</v>
      </c>
      <c r="E133" s="5">
        <v>17.48</v>
      </c>
      <c r="F133" s="4">
        <v>43</v>
      </c>
      <c r="G133" s="5">
        <v>21.83</v>
      </c>
      <c r="H133" s="4">
        <v>0</v>
      </c>
    </row>
    <row r="134" spans="1:8" x14ac:dyDescent="0.2">
      <c r="A134" s="2" t="s">
        <v>43</v>
      </c>
      <c r="B134" s="4">
        <v>1</v>
      </c>
      <c r="C134" s="5">
        <v>0.18</v>
      </c>
      <c r="D134" s="4">
        <v>0</v>
      </c>
      <c r="E134" s="5">
        <v>0</v>
      </c>
      <c r="F134" s="4">
        <v>1</v>
      </c>
      <c r="G134" s="5">
        <v>0.51</v>
      </c>
      <c r="H134" s="4">
        <v>0</v>
      </c>
    </row>
    <row r="135" spans="1:8" x14ac:dyDescent="0.2">
      <c r="A135" s="2" t="s">
        <v>44</v>
      </c>
      <c r="B135" s="4">
        <v>2</v>
      </c>
      <c r="C135" s="5">
        <v>0.36</v>
      </c>
      <c r="D135" s="4">
        <v>0</v>
      </c>
      <c r="E135" s="5">
        <v>0</v>
      </c>
      <c r="F135" s="4">
        <v>2</v>
      </c>
      <c r="G135" s="5">
        <v>1.02</v>
      </c>
      <c r="H135" s="4">
        <v>0</v>
      </c>
    </row>
    <row r="136" spans="1:8" x14ac:dyDescent="0.2">
      <c r="A136" s="2" t="s">
        <v>45</v>
      </c>
      <c r="B136" s="4">
        <v>8</v>
      </c>
      <c r="C136" s="5">
        <v>1.43</v>
      </c>
      <c r="D136" s="4">
        <v>1</v>
      </c>
      <c r="E136" s="5">
        <v>0.28999999999999998</v>
      </c>
      <c r="F136" s="4">
        <v>7</v>
      </c>
      <c r="G136" s="5">
        <v>3.55</v>
      </c>
      <c r="H136" s="4">
        <v>0</v>
      </c>
    </row>
    <row r="137" spans="1:8" x14ac:dyDescent="0.2">
      <c r="A137" s="2" t="s">
        <v>46</v>
      </c>
      <c r="B137" s="4">
        <v>172</v>
      </c>
      <c r="C137" s="5">
        <v>30.77</v>
      </c>
      <c r="D137" s="4">
        <v>124</v>
      </c>
      <c r="E137" s="5">
        <v>35.53</v>
      </c>
      <c r="F137" s="4">
        <v>48</v>
      </c>
      <c r="G137" s="5">
        <v>24.37</v>
      </c>
      <c r="H137" s="4">
        <v>0</v>
      </c>
    </row>
    <row r="138" spans="1:8" x14ac:dyDescent="0.2">
      <c r="A138" s="2" t="s">
        <v>47</v>
      </c>
      <c r="B138" s="4">
        <v>3</v>
      </c>
      <c r="C138" s="5">
        <v>0.54</v>
      </c>
      <c r="D138" s="4">
        <v>1</v>
      </c>
      <c r="E138" s="5">
        <v>0.28999999999999998</v>
      </c>
      <c r="F138" s="4">
        <v>2</v>
      </c>
      <c r="G138" s="5">
        <v>1.02</v>
      </c>
      <c r="H138" s="4">
        <v>0</v>
      </c>
    </row>
    <row r="139" spans="1:8" x14ac:dyDescent="0.2">
      <c r="A139" s="2" t="s">
        <v>48</v>
      </c>
      <c r="B139" s="4">
        <v>37</v>
      </c>
      <c r="C139" s="5">
        <v>6.62</v>
      </c>
      <c r="D139" s="4">
        <v>20</v>
      </c>
      <c r="E139" s="5">
        <v>5.73</v>
      </c>
      <c r="F139" s="4">
        <v>17</v>
      </c>
      <c r="G139" s="5">
        <v>8.6300000000000008</v>
      </c>
      <c r="H139" s="4">
        <v>0</v>
      </c>
    </row>
    <row r="140" spans="1:8" x14ac:dyDescent="0.2">
      <c r="A140" s="2" t="s">
        <v>49</v>
      </c>
      <c r="B140" s="4">
        <v>17</v>
      </c>
      <c r="C140" s="5">
        <v>3.04</v>
      </c>
      <c r="D140" s="4">
        <v>13</v>
      </c>
      <c r="E140" s="5">
        <v>3.72</v>
      </c>
      <c r="F140" s="4">
        <v>4</v>
      </c>
      <c r="G140" s="5">
        <v>2.0299999999999998</v>
      </c>
      <c r="H140" s="4">
        <v>0</v>
      </c>
    </row>
    <row r="141" spans="1:8" x14ac:dyDescent="0.2">
      <c r="A141" s="2" t="s">
        <v>50</v>
      </c>
      <c r="B141" s="4">
        <v>30</v>
      </c>
      <c r="C141" s="5">
        <v>5.37</v>
      </c>
      <c r="D141" s="4">
        <v>28</v>
      </c>
      <c r="E141" s="5">
        <v>8.02</v>
      </c>
      <c r="F141" s="4">
        <v>1</v>
      </c>
      <c r="G141" s="5">
        <v>0.51</v>
      </c>
      <c r="H141" s="4">
        <v>0</v>
      </c>
    </row>
    <row r="142" spans="1:8" x14ac:dyDescent="0.2">
      <c r="A142" s="2" t="s">
        <v>51</v>
      </c>
      <c r="B142" s="4">
        <v>45</v>
      </c>
      <c r="C142" s="5">
        <v>8.0500000000000007</v>
      </c>
      <c r="D142" s="4">
        <v>41</v>
      </c>
      <c r="E142" s="5">
        <v>11.75</v>
      </c>
      <c r="F142" s="4">
        <v>4</v>
      </c>
      <c r="G142" s="5">
        <v>2.0299999999999998</v>
      </c>
      <c r="H142" s="4">
        <v>0</v>
      </c>
    </row>
    <row r="143" spans="1:8" x14ac:dyDescent="0.2">
      <c r="A143" s="2" t="s">
        <v>52</v>
      </c>
      <c r="B143" s="4">
        <v>12</v>
      </c>
      <c r="C143" s="5">
        <v>2.15</v>
      </c>
      <c r="D143" s="4">
        <v>5</v>
      </c>
      <c r="E143" s="5">
        <v>1.43</v>
      </c>
      <c r="F143" s="4">
        <v>3</v>
      </c>
      <c r="G143" s="5">
        <v>1.52</v>
      </c>
      <c r="H143" s="4">
        <v>1</v>
      </c>
    </row>
    <row r="144" spans="1:8" x14ac:dyDescent="0.2">
      <c r="A144" s="2" t="s">
        <v>53</v>
      </c>
      <c r="B144" s="4">
        <v>20</v>
      </c>
      <c r="C144" s="5">
        <v>3.58</v>
      </c>
      <c r="D144" s="4">
        <v>13</v>
      </c>
      <c r="E144" s="5">
        <v>3.72</v>
      </c>
      <c r="F144" s="4">
        <v>4</v>
      </c>
      <c r="G144" s="5">
        <v>2.0299999999999998</v>
      </c>
      <c r="H144" s="4">
        <v>0</v>
      </c>
    </row>
    <row r="145" spans="1:8" x14ac:dyDescent="0.2">
      <c r="A145" s="2" t="s">
        <v>54</v>
      </c>
      <c r="B145" s="4">
        <v>31</v>
      </c>
      <c r="C145" s="5">
        <v>5.55</v>
      </c>
      <c r="D145" s="4">
        <v>10</v>
      </c>
      <c r="E145" s="5">
        <v>2.87</v>
      </c>
      <c r="F145" s="4">
        <v>16</v>
      </c>
      <c r="G145" s="5">
        <v>8.1199999999999992</v>
      </c>
      <c r="H145" s="4">
        <v>2</v>
      </c>
    </row>
    <row r="146" spans="1:8" x14ac:dyDescent="0.2">
      <c r="A146" s="1" t="s">
        <v>9</v>
      </c>
      <c r="B146" s="4">
        <v>1729</v>
      </c>
      <c r="C146" s="5">
        <v>100</v>
      </c>
      <c r="D146" s="4">
        <v>830</v>
      </c>
      <c r="E146" s="5">
        <v>99.98</v>
      </c>
      <c r="F146" s="4">
        <v>893</v>
      </c>
      <c r="G146" s="5">
        <v>100.02000000000001</v>
      </c>
      <c r="H146" s="4">
        <v>1</v>
      </c>
    </row>
    <row r="147" spans="1:8" x14ac:dyDescent="0.2">
      <c r="A147" s="2" t="s">
        <v>40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41</v>
      </c>
      <c r="B148" s="4">
        <v>172</v>
      </c>
      <c r="C148" s="5">
        <v>9.9499999999999993</v>
      </c>
      <c r="D148" s="4">
        <v>51</v>
      </c>
      <c r="E148" s="5">
        <v>6.14</v>
      </c>
      <c r="F148" s="4">
        <v>121</v>
      </c>
      <c r="G148" s="5">
        <v>13.55</v>
      </c>
      <c r="H148" s="4">
        <v>0</v>
      </c>
    </row>
    <row r="149" spans="1:8" x14ac:dyDescent="0.2">
      <c r="A149" s="2" t="s">
        <v>42</v>
      </c>
      <c r="B149" s="4">
        <v>114</v>
      </c>
      <c r="C149" s="5">
        <v>6.59</v>
      </c>
      <c r="D149" s="4">
        <v>45</v>
      </c>
      <c r="E149" s="5">
        <v>5.42</v>
      </c>
      <c r="F149" s="4">
        <v>69</v>
      </c>
      <c r="G149" s="5">
        <v>7.73</v>
      </c>
      <c r="H149" s="4">
        <v>0</v>
      </c>
    </row>
    <row r="150" spans="1:8" x14ac:dyDescent="0.2">
      <c r="A150" s="2" t="s">
        <v>43</v>
      </c>
      <c r="B150" s="4">
        <v>4</v>
      </c>
      <c r="C150" s="5">
        <v>0.23</v>
      </c>
      <c r="D150" s="4">
        <v>0</v>
      </c>
      <c r="E150" s="5">
        <v>0</v>
      </c>
      <c r="F150" s="4">
        <v>3</v>
      </c>
      <c r="G150" s="5">
        <v>0.34</v>
      </c>
      <c r="H150" s="4">
        <v>0</v>
      </c>
    </row>
    <row r="151" spans="1:8" x14ac:dyDescent="0.2">
      <c r="A151" s="2" t="s">
        <v>44</v>
      </c>
      <c r="B151" s="4">
        <v>34</v>
      </c>
      <c r="C151" s="5">
        <v>1.97</v>
      </c>
      <c r="D151" s="4">
        <v>3</v>
      </c>
      <c r="E151" s="5">
        <v>0.36</v>
      </c>
      <c r="F151" s="4">
        <v>31</v>
      </c>
      <c r="G151" s="5">
        <v>3.47</v>
      </c>
      <c r="H151" s="4">
        <v>0</v>
      </c>
    </row>
    <row r="152" spans="1:8" x14ac:dyDescent="0.2">
      <c r="A152" s="2" t="s">
        <v>45</v>
      </c>
      <c r="B152" s="4">
        <v>18</v>
      </c>
      <c r="C152" s="5">
        <v>1.04</v>
      </c>
      <c r="D152" s="4">
        <v>0</v>
      </c>
      <c r="E152" s="5">
        <v>0</v>
      </c>
      <c r="F152" s="4">
        <v>18</v>
      </c>
      <c r="G152" s="5">
        <v>2.02</v>
      </c>
      <c r="H152" s="4">
        <v>0</v>
      </c>
    </row>
    <row r="153" spans="1:8" x14ac:dyDescent="0.2">
      <c r="A153" s="2" t="s">
        <v>46</v>
      </c>
      <c r="B153" s="4">
        <v>362</v>
      </c>
      <c r="C153" s="5">
        <v>20.94</v>
      </c>
      <c r="D153" s="4">
        <v>155</v>
      </c>
      <c r="E153" s="5">
        <v>18.670000000000002</v>
      </c>
      <c r="F153" s="4">
        <v>207</v>
      </c>
      <c r="G153" s="5">
        <v>23.18</v>
      </c>
      <c r="H153" s="4">
        <v>0</v>
      </c>
    </row>
    <row r="154" spans="1:8" x14ac:dyDescent="0.2">
      <c r="A154" s="2" t="s">
        <v>47</v>
      </c>
      <c r="B154" s="4">
        <v>13</v>
      </c>
      <c r="C154" s="5">
        <v>0.75</v>
      </c>
      <c r="D154" s="4">
        <v>0</v>
      </c>
      <c r="E154" s="5">
        <v>0</v>
      </c>
      <c r="F154" s="4">
        <v>13</v>
      </c>
      <c r="G154" s="5">
        <v>1.46</v>
      </c>
      <c r="H154" s="4">
        <v>0</v>
      </c>
    </row>
    <row r="155" spans="1:8" x14ac:dyDescent="0.2">
      <c r="A155" s="2" t="s">
        <v>48</v>
      </c>
      <c r="B155" s="4">
        <v>209</v>
      </c>
      <c r="C155" s="5">
        <v>12.09</v>
      </c>
      <c r="D155" s="4">
        <v>40</v>
      </c>
      <c r="E155" s="5">
        <v>4.82</v>
      </c>
      <c r="F155" s="4">
        <v>169</v>
      </c>
      <c r="G155" s="5">
        <v>18.920000000000002</v>
      </c>
      <c r="H155" s="4">
        <v>0</v>
      </c>
    </row>
    <row r="156" spans="1:8" x14ac:dyDescent="0.2">
      <c r="A156" s="2" t="s">
        <v>49</v>
      </c>
      <c r="B156" s="4">
        <v>116</v>
      </c>
      <c r="C156" s="5">
        <v>6.71</v>
      </c>
      <c r="D156" s="4">
        <v>47</v>
      </c>
      <c r="E156" s="5">
        <v>5.66</v>
      </c>
      <c r="F156" s="4">
        <v>69</v>
      </c>
      <c r="G156" s="5">
        <v>7.73</v>
      </c>
      <c r="H156" s="4">
        <v>0</v>
      </c>
    </row>
    <row r="157" spans="1:8" x14ac:dyDescent="0.2">
      <c r="A157" s="2" t="s">
        <v>50</v>
      </c>
      <c r="B157" s="4">
        <v>151</v>
      </c>
      <c r="C157" s="5">
        <v>8.73</v>
      </c>
      <c r="D157" s="4">
        <v>131</v>
      </c>
      <c r="E157" s="5">
        <v>15.78</v>
      </c>
      <c r="F157" s="4">
        <v>19</v>
      </c>
      <c r="G157" s="5">
        <v>2.13</v>
      </c>
      <c r="H157" s="4">
        <v>0</v>
      </c>
    </row>
    <row r="158" spans="1:8" x14ac:dyDescent="0.2">
      <c r="A158" s="2" t="s">
        <v>51</v>
      </c>
      <c r="B158" s="4">
        <v>219</v>
      </c>
      <c r="C158" s="5">
        <v>12.67</v>
      </c>
      <c r="D158" s="4">
        <v>149</v>
      </c>
      <c r="E158" s="5">
        <v>17.95</v>
      </c>
      <c r="F158" s="4">
        <v>70</v>
      </c>
      <c r="G158" s="5">
        <v>7.84</v>
      </c>
      <c r="H158" s="4">
        <v>0</v>
      </c>
    </row>
    <row r="159" spans="1:8" x14ac:dyDescent="0.2">
      <c r="A159" s="2" t="s">
        <v>52</v>
      </c>
      <c r="B159" s="4">
        <v>129</v>
      </c>
      <c r="C159" s="5">
        <v>7.46</v>
      </c>
      <c r="D159" s="4">
        <v>98</v>
      </c>
      <c r="E159" s="5">
        <v>11.81</v>
      </c>
      <c r="F159" s="4">
        <v>31</v>
      </c>
      <c r="G159" s="5">
        <v>3.47</v>
      </c>
      <c r="H159" s="4">
        <v>0</v>
      </c>
    </row>
    <row r="160" spans="1:8" x14ac:dyDescent="0.2">
      <c r="A160" s="2" t="s">
        <v>53</v>
      </c>
      <c r="B160" s="4">
        <v>128</v>
      </c>
      <c r="C160" s="5">
        <v>7.4</v>
      </c>
      <c r="D160" s="4">
        <v>90</v>
      </c>
      <c r="E160" s="5">
        <v>10.84</v>
      </c>
      <c r="F160" s="4">
        <v>35</v>
      </c>
      <c r="G160" s="5">
        <v>3.92</v>
      </c>
      <c r="H160" s="4">
        <v>1</v>
      </c>
    </row>
    <row r="161" spans="1:8" x14ac:dyDescent="0.2">
      <c r="A161" s="2" t="s">
        <v>54</v>
      </c>
      <c r="B161" s="4">
        <v>60</v>
      </c>
      <c r="C161" s="5">
        <v>3.47</v>
      </c>
      <c r="D161" s="4">
        <v>21</v>
      </c>
      <c r="E161" s="5">
        <v>2.5299999999999998</v>
      </c>
      <c r="F161" s="4">
        <v>38</v>
      </c>
      <c r="G161" s="5">
        <v>4.26</v>
      </c>
      <c r="H161" s="4">
        <v>0</v>
      </c>
    </row>
    <row r="162" spans="1:8" x14ac:dyDescent="0.2">
      <c r="A162" s="1" t="s">
        <v>10</v>
      </c>
      <c r="B162" s="4">
        <v>1169</v>
      </c>
      <c r="C162" s="5">
        <v>100.02</v>
      </c>
      <c r="D162" s="4">
        <v>632</v>
      </c>
      <c r="E162" s="5">
        <v>100</v>
      </c>
      <c r="F162" s="4">
        <v>536</v>
      </c>
      <c r="G162" s="5">
        <v>100.02</v>
      </c>
      <c r="H162" s="4">
        <v>0</v>
      </c>
    </row>
    <row r="163" spans="1:8" x14ac:dyDescent="0.2">
      <c r="A163" s="2" t="s">
        <v>40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41</v>
      </c>
      <c r="B164" s="4">
        <v>150</v>
      </c>
      <c r="C164" s="5">
        <v>12.83</v>
      </c>
      <c r="D164" s="4">
        <v>50</v>
      </c>
      <c r="E164" s="5">
        <v>7.91</v>
      </c>
      <c r="F164" s="4">
        <v>100</v>
      </c>
      <c r="G164" s="5">
        <v>18.66</v>
      </c>
      <c r="H164" s="4">
        <v>0</v>
      </c>
    </row>
    <row r="165" spans="1:8" x14ac:dyDescent="0.2">
      <c r="A165" s="2" t="s">
        <v>42</v>
      </c>
      <c r="B165" s="4">
        <v>111</v>
      </c>
      <c r="C165" s="5">
        <v>9.5</v>
      </c>
      <c r="D165" s="4">
        <v>51</v>
      </c>
      <c r="E165" s="5">
        <v>8.07</v>
      </c>
      <c r="F165" s="4">
        <v>60</v>
      </c>
      <c r="G165" s="5">
        <v>11.19</v>
      </c>
      <c r="H165" s="4">
        <v>0</v>
      </c>
    </row>
    <row r="166" spans="1:8" x14ac:dyDescent="0.2">
      <c r="A166" s="2" t="s">
        <v>43</v>
      </c>
      <c r="B166" s="4">
        <v>1</v>
      </c>
      <c r="C166" s="5">
        <v>0.09</v>
      </c>
      <c r="D166" s="4">
        <v>0</v>
      </c>
      <c r="E166" s="5">
        <v>0</v>
      </c>
      <c r="F166" s="4">
        <v>1</v>
      </c>
      <c r="G166" s="5">
        <v>0.19</v>
      </c>
      <c r="H166" s="4">
        <v>0</v>
      </c>
    </row>
    <row r="167" spans="1:8" x14ac:dyDescent="0.2">
      <c r="A167" s="2" t="s">
        <v>44</v>
      </c>
      <c r="B167" s="4">
        <v>16</v>
      </c>
      <c r="C167" s="5">
        <v>1.37</v>
      </c>
      <c r="D167" s="4">
        <v>1</v>
      </c>
      <c r="E167" s="5">
        <v>0.16</v>
      </c>
      <c r="F167" s="4">
        <v>15</v>
      </c>
      <c r="G167" s="5">
        <v>2.8</v>
      </c>
      <c r="H167" s="4">
        <v>0</v>
      </c>
    </row>
    <row r="168" spans="1:8" x14ac:dyDescent="0.2">
      <c r="A168" s="2" t="s">
        <v>45</v>
      </c>
      <c r="B168" s="4">
        <v>5</v>
      </c>
      <c r="C168" s="5">
        <v>0.43</v>
      </c>
      <c r="D168" s="4">
        <v>1</v>
      </c>
      <c r="E168" s="5">
        <v>0.16</v>
      </c>
      <c r="F168" s="4">
        <v>4</v>
      </c>
      <c r="G168" s="5">
        <v>0.75</v>
      </c>
      <c r="H168" s="4">
        <v>0</v>
      </c>
    </row>
    <row r="169" spans="1:8" x14ac:dyDescent="0.2">
      <c r="A169" s="2" t="s">
        <v>46</v>
      </c>
      <c r="B169" s="4">
        <v>205</v>
      </c>
      <c r="C169" s="5">
        <v>17.54</v>
      </c>
      <c r="D169" s="4">
        <v>115</v>
      </c>
      <c r="E169" s="5">
        <v>18.2</v>
      </c>
      <c r="F169" s="4">
        <v>90</v>
      </c>
      <c r="G169" s="5">
        <v>16.79</v>
      </c>
      <c r="H169" s="4">
        <v>0</v>
      </c>
    </row>
    <row r="170" spans="1:8" x14ac:dyDescent="0.2">
      <c r="A170" s="2" t="s">
        <v>47</v>
      </c>
      <c r="B170" s="4">
        <v>4</v>
      </c>
      <c r="C170" s="5">
        <v>0.34</v>
      </c>
      <c r="D170" s="4">
        <v>0</v>
      </c>
      <c r="E170" s="5">
        <v>0</v>
      </c>
      <c r="F170" s="4">
        <v>4</v>
      </c>
      <c r="G170" s="5">
        <v>0.75</v>
      </c>
      <c r="H170" s="4">
        <v>0</v>
      </c>
    </row>
    <row r="171" spans="1:8" x14ac:dyDescent="0.2">
      <c r="A171" s="2" t="s">
        <v>48</v>
      </c>
      <c r="B171" s="4">
        <v>135</v>
      </c>
      <c r="C171" s="5">
        <v>11.55</v>
      </c>
      <c r="D171" s="4">
        <v>23</v>
      </c>
      <c r="E171" s="5">
        <v>3.64</v>
      </c>
      <c r="F171" s="4">
        <v>112</v>
      </c>
      <c r="G171" s="5">
        <v>20.9</v>
      </c>
      <c r="H171" s="4">
        <v>0</v>
      </c>
    </row>
    <row r="172" spans="1:8" x14ac:dyDescent="0.2">
      <c r="A172" s="2" t="s">
        <v>49</v>
      </c>
      <c r="B172" s="4">
        <v>74</v>
      </c>
      <c r="C172" s="5">
        <v>6.33</v>
      </c>
      <c r="D172" s="4">
        <v>35</v>
      </c>
      <c r="E172" s="5">
        <v>5.54</v>
      </c>
      <c r="F172" s="4">
        <v>39</v>
      </c>
      <c r="G172" s="5">
        <v>7.28</v>
      </c>
      <c r="H172" s="4">
        <v>0</v>
      </c>
    </row>
    <row r="173" spans="1:8" x14ac:dyDescent="0.2">
      <c r="A173" s="2" t="s">
        <v>50</v>
      </c>
      <c r="B173" s="4">
        <v>97</v>
      </c>
      <c r="C173" s="5">
        <v>8.3000000000000007</v>
      </c>
      <c r="D173" s="4">
        <v>79</v>
      </c>
      <c r="E173" s="5">
        <v>12.5</v>
      </c>
      <c r="F173" s="4">
        <v>18</v>
      </c>
      <c r="G173" s="5">
        <v>3.36</v>
      </c>
      <c r="H173" s="4">
        <v>0</v>
      </c>
    </row>
    <row r="174" spans="1:8" x14ac:dyDescent="0.2">
      <c r="A174" s="2" t="s">
        <v>51</v>
      </c>
      <c r="B174" s="4">
        <v>166</v>
      </c>
      <c r="C174" s="5">
        <v>14.2</v>
      </c>
      <c r="D174" s="4">
        <v>134</v>
      </c>
      <c r="E174" s="5">
        <v>21.2</v>
      </c>
      <c r="F174" s="4">
        <v>32</v>
      </c>
      <c r="G174" s="5">
        <v>5.97</v>
      </c>
      <c r="H174" s="4">
        <v>0</v>
      </c>
    </row>
    <row r="175" spans="1:8" x14ac:dyDescent="0.2">
      <c r="A175" s="2" t="s">
        <v>52</v>
      </c>
      <c r="B175" s="4">
        <v>84</v>
      </c>
      <c r="C175" s="5">
        <v>7.19</v>
      </c>
      <c r="D175" s="4">
        <v>68</v>
      </c>
      <c r="E175" s="5">
        <v>10.76</v>
      </c>
      <c r="F175" s="4">
        <v>15</v>
      </c>
      <c r="G175" s="5">
        <v>2.8</v>
      </c>
      <c r="H175" s="4">
        <v>0</v>
      </c>
    </row>
    <row r="176" spans="1:8" x14ac:dyDescent="0.2">
      <c r="A176" s="2" t="s">
        <v>53</v>
      </c>
      <c r="B176" s="4">
        <v>83</v>
      </c>
      <c r="C176" s="5">
        <v>7.1</v>
      </c>
      <c r="D176" s="4">
        <v>55</v>
      </c>
      <c r="E176" s="5">
        <v>8.6999999999999993</v>
      </c>
      <c r="F176" s="4">
        <v>28</v>
      </c>
      <c r="G176" s="5">
        <v>5.22</v>
      </c>
      <c r="H176" s="4">
        <v>0</v>
      </c>
    </row>
    <row r="177" spans="1:8" x14ac:dyDescent="0.2">
      <c r="A177" s="2" t="s">
        <v>54</v>
      </c>
      <c r="B177" s="4">
        <v>38</v>
      </c>
      <c r="C177" s="5">
        <v>3.25</v>
      </c>
      <c r="D177" s="4">
        <v>20</v>
      </c>
      <c r="E177" s="5">
        <v>3.16</v>
      </c>
      <c r="F177" s="4">
        <v>18</v>
      </c>
      <c r="G177" s="5">
        <v>3.36</v>
      </c>
      <c r="H177" s="4">
        <v>0</v>
      </c>
    </row>
    <row r="178" spans="1:8" x14ac:dyDescent="0.2">
      <c r="A178" s="1" t="s">
        <v>11</v>
      </c>
      <c r="B178" s="4">
        <v>690</v>
      </c>
      <c r="C178" s="5">
        <v>99.97999999999999</v>
      </c>
      <c r="D178" s="4">
        <v>412</v>
      </c>
      <c r="E178" s="5">
        <v>100</v>
      </c>
      <c r="F178" s="4">
        <v>272</v>
      </c>
      <c r="G178" s="5">
        <v>100.01</v>
      </c>
      <c r="H178" s="4">
        <v>0</v>
      </c>
    </row>
    <row r="179" spans="1:8" x14ac:dyDescent="0.2">
      <c r="A179" s="2" t="s">
        <v>40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41</v>
      </c>
      <c r="B180" s="4">
        <v>102</v>
      </c>
      <c r="C180" s="5">
        <v>14.78</v>
      </c>
      <c r="D180" s="4">
        <v>46</v>
      </c>
      <c r="E180" s="5">
        <v>11.17</v>
      </c>
      <c r="F180" s="4">
        <v>56</v>
      </c>
      <c r="G180" s="5">
        <v>20.59</v>
      </c>
      <c r="H180" s="4">
        <v>0</v>
      </c>
    </row>
    <row r="181" spans="1:8" x14ac:dyDescent="0.2">
      <c r="A181" s="2" t="s">
        <v>42</v>
      </c>
      <c r="B181" s="4">
        <v>135</v>
      </c>
      <c r="C181" s="5">
        <v>19.57</v>
      </c>
      <c r="D181" s="4">
        <v>66</v>
      </c>
      <c r="E181" s="5">
        <v>16.02</v>
      </c>
      <c r="F181" s="4">
        <v>69</v>
      </c>
      <c r="G181" s="5">
        <v>25.37</v>
      </c>
      <c r="H181" s="4">
        <v>0</v>
      </c>
    </row>
    <row r="182" spans="1:8" x14ac:dyDescent="0.2">
      <c r="A182" s="2" t="s">
        <v>43</v>
      </c>
      <c r="B182" s="4">
        <v>5</v>
      </c>
      <c r="C182" s="5">
        <v>0.72</v>
      </c>
      <c r="D182" s="4">
        <v>1</v>
      </c>
      <c r="E182" s="5">
        <v>0.24</v>
      </c>
      <c r="F182" s="4">
        <v>4</v>
      </c>
      <c r="G182" s="5">
        <v>1.47</v>
      </c>
      <c r="H182" s="4">
        <v>0</v>
      </c>
    </row>
    <row r="183" spans="1:8" x14ac:dyDescent="0.2">
      <c r="A183" s="2" t="s">
        <v>44</v>
      </c>
      <c r="B183" s="4">
        <v>7</v>
      </c>
      <c r="C183" s="5">
        <v>1.01</v>
      </c>
      <c r="D183" s="4">
        <v>0</v>
      </c>
      <c r="E183" s="5">
        <v>0</v>
      </c>
      <c r="F183" s="4">
        <v>7</v>
      </c>
      <c r="G183" s="5">
        <v>2.57</v>
      </c>
      <c r="H183" s="4">
        <v>0</v>
      </c>
    </row>
    <row r="184" spans="1:8" x14ac:dyDescent="0.2">
      <c r="A184" s="2" t="s">
        <v>45</v>
      </c>
      <c r="B184" s="4">
        <v>8</v>
      </c>
      <c r="C184" s="5">
        <v>1.1599999999999999</v>
      </c>
      <c r="D184" s="4">
        <v>0</v>
      </c>
      <c r="E184" s="5">
        <v>0</v>
      </c>
      <c r="F184" s="4">
        <v>8</v>
      </c>
      <c r="G184" s="5">
        <v>2.94</v>
      </c>
      <c r="H184" s="4">
        <v>0</v>
      </c>
    </row>
    <row r="185" spans="1:8" x14ac:dyDescent="0.2">
      <c r="A185" s="2" t="s">
        <v>46</v>
      </c>
      <c r="B185" s="4">
        <v>147</v>
      </c>
      <c r="C185" s="5">
        <v>21.3</v>
      </c>
      <c r="D185" s="4">
        <v>91</v>
      </c>
      <c r="E185" s="5">
        <v>22.09</v>
      </c>
      <c r="F185" s="4">
        <v>56</v>
      </c>
      <c r="G185" s="5">
        <v>20.59</v>
      </c>
      <c r="H185" s="4">
        <v>0</v>
      </c>
    </row>
    <row r="186" spans="1:8" x14ac:dyDescent="0.2">
      <c r="A186" s="2" t="s">
        <v>47</v>
      </c>
      <c r="B186" s="4">
        <v>1</v>
      </c>
      <c r="C186" s="5">
        <v>0.14000000000000001</v>
      </c>
      <c r="D186" s="4">
        <v>0</v>
      </c>
      <c r="E186" s="5">
        <v>0</v>
      </c>
      <c r="F186" s="4">
        <v>1</v>
      </c>
      <c r="G186" s="5">
        <v>0.37</v>
      </c>
      <c r="H186" s="4">
        <v>0</v>
      </c>
    </row>
    <row r="187" spans="1:8" x14ac:dyDescent="0.2">
      <c r="A187" s="2" t="s">
        <v>48</v>
      </c>
      <c r="B187" s="4">
        <v>79</v>
      </c>
      <c r="C187" s="5">
        <v>11.45</v>
      </c>
      <c r="D187" s="4">
        <v>52</v>
      </c>
      <c r="E187" s="5">
        <v>12.62</v>
      </c>
      <c r="F187" s="4">
        <v>27</v>
      </c>
      <c r="G187" s="5">
        <v>9.93</v>
      </c>
      <c r="H187" s="4">
        <v>0</v>
      </c>
    </row>
    <row r="188" spans="1:8" x14ac:dyDescent="0.2">
      <c r="A188" s="2" t="s">
        <v>49</v>
      </c>
      <c r="B188" s="4">
        <v>18</v>
      </c>
      <c r="C188" s="5">
        <v>2.61</v>
      </c>
      <c r="D188" s="4">
        <v>5</v>
      </c>
      <c r="E188" s="5">
        <v>1.21</v>
      </c>
      <c r="F188" s="4">
        <v>13</v>
      </c>
      <c r="G188" s="5">
        <v>4.78</v>
      </c>
      <c r="H188" s="4">
        <v>0</v>
      </c>
    </row>
    <row r="189" spans="1:8" x14ac:dyDescent="0.2">
      <c r="A189" s="2" t="s">
        <v>50</v>
      </c>
      <c r="B189" s="4">
        <v>55</v>
      </c>
      <c r="C189" s="5">
        <v>7.97</v>
      </c>
      <c r="D189" s="4">
        <v>52</v>
      </c>
      <c r="E189" s="5">
        <v>12.62</v>
      </c>
      <c r="F189" s="4">
        <v>3</v>
      </c>
      <c r="G189" s="5">
        <v>1.1000000000000001</v>
      </c>
      <c r="H189" s="4">
        <v>0</v>
      </c>
    </row>
    <row r="190" spans="1:8" x14ac:dyDescent="0.2">
      <c r="A190" s="2" t="s">
        <v>51</v>
      </c>
      <c r="B190" s="4">
        <v>62</v>
      </c>
      <c r="C190" s="5">
        <v>8.99</v>
      </c>
      <c r="D190" s="4">
        <v>55</v>
      </c>
      <c r="E190" s="5">
        <v>13.35</v>
      </c>
      <c r="F190" s="4">
        <v>4</v>
      </c>
      <c r="G190" s="5">
        <v>1.47</v>
      </c>
      <c r="H190" s="4">
        <v>0</v>
      </c>
    </row>
    <row r="191" spans="1:8" x14ac:dyDescent="0.2">
      <c r="A191" s="2" t="s">
        <v>52</v>
      </c>
      <c r="B191" s="4">
        <v>11</v>
      </c>
      <c r="C191" s="5">
        <v>1.59</v>
      </c>
      <c r="D191" s="4">
        <v>9</v>
      </c>
      <c r="E191" s="5">
        <v>2.1800000000000002</v>
      </c>
      <c r="F191" s="4">
        <v>2</v>
      </c>
      <c r="G191" s="5">
        <v>0.74</v>
      </c>
      <c r="H191" s="4">
        <v>0</v>
      </c>
    </row>
    <row r="192" spans="1:8" x14ac:dyDescent="0.2">
      <c r="A192" s="2" t="s">
        <v>53</v>
      </c>
      <c r="B192" s="4">
        <v>27</v>
      </c>
      <c r="C192" s="5">
        <v>3.91</v>
      </c>
      <c r="D192" s="4">
        <v>18</v>
      </c>
      <c r="E192" s="5">
        <v>4.37</v>
      </c>
      <c r="F192" s="4">
        <v>8</v>
      </c>
      <c r="G192" s="5">
        <v>2.94</v>
      </c>
      <c r="H192" s="4">
        <v>0</v>
      </c>
    </row>
    <row r="193" spans="1:8" x14ac:dyDescent="0.2">
      <c r="A193" s="2" t="s">
        <v>54</v>
      </c>
      <c r="B193" s="4">
        <v>33</v>
      </c>
      <c r="C193" s="5">
        <v>4.78</v>
      </c>
      <c r="D193" s="4">
        <v>17</v>
      </c>
      <c r="E193" s="5">
        <v>4.13</v>
      </c>
      <c r="F193" s="4">
        <v>14</v>
      </c>
      <c r="G193" s="5">
        <v>5.15</v>
      </c>
      <c r="H193" s="4">
        <v>0</v>
      </c>
    </row>
    <row r="194" spans="1:8" x14ac:dyDescent="0.2">
      <c r="A194" s="1" t="s">
        <v>12</v>
      </c>
      <c r="B194" s="4">
        <v>694</v>
      </c>
      <c r="C194" s="5">
        <v>100.01999999999998</v>
      </c>
      <c r="D194" s="4">
        <v>464</v>
      </c>
      <c r="E194" s="5">
        <v>100.01000000000002</v>
      </c>
      <c r="F194" s="4">
        <v>214</v>
      </c>
      <c r="G194" s="5">
        <v>99.990000000000023</v>
      </c>
      <c r="H194" s="4">
        <v>2</v>
      </c>
    </row>
    <row r="195" spans="1:8" x14ac:dyDescent="0.2">
      <c r="A195" s="2" t="s">
        <v>40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41</v>
      </c>
      <c r="B196" s="4">
        <v>90</v>
      </c>
      <c r="C196" s="5">
        <v>12.97</v>
      </c>
      <c r="D196" s="4">
        <v>47</v>
      </c>
      <c r="E196" s="5">
        <v>10.130000000000001</v>
      </c>
      <c r="F196" s="4">
        <v>43</v>
      </c>
      <c r="G196" s="5">
        <v>20.09</v>
      </c>
      <c r="H196" s="4">
        <v>0</v>
      </c>
    </row>
    <row r="197" spans="1:8" x14ac:dyDescent="0.2">
      <c r="A197" s="2" t="s">
        <v>42</v>
      </c>
      <c r="B197" s="4">
        <v>120</v>
      </c>
      <c r="C197" s="5">
        <v>17.29</v>
      </c>
      <c r="D197" s="4">
        <v>78</v>
      </c>
      <c r="E197" s="5">
        <v>16.809999999999999</v>
      </c>
      <c r="F197" s="4">
        <v>42</v>
      </c>
      <c r="G197" s="5">
        <v>19.63</v>
      </c>
      <c r="H197" s="4">
        <v>0</v>
      </c>
    </row>
    <row r="198" spans="1:8" x14ac:dyDescent="0.2">
      <c r="A198" s="2" t="s">
        <v>43</v>
      </c>
      <c r="B198" s="4">
        <v>2</v>
      </c>
      <c r="C198" s="5">
        <v>0.28999999999999998</v>
      </c>
      <c r="D198" s="4">
        <v>0</v>
      </c>
      <c r="E198" s="5">
        <v>0</v>
      </c>
      <c r="F198" s="4">
        <v>1</v>
      </c>
      <c r="G198" s="5">
        <v>0.47</v>
      </c>
      <c r="H198" s="4">
        <v>0</v>
      </c>
    </row>
    <row r="199" spans="1:8" x14ac:dyDescent="0.2">
      <c r="A199" s="2" t="s">
        <v>44</v>
      </c>
      <c r="B199" s="4">
        <v>7</v>
      </c>
      <c r="C199" s="5">
        <v>1.01</v>
      </c>
      <c r="D199" s="4">
        <v>0</v>
      </c>
      <c r="E199" s="5">
        <v>0</v>
      </c>
      <c r="F199" s="4">
        <v>7</v>
      </c>
      <c r="G199" s="5">
        <v>3.27</v>
      </c>
      <c r="H199" s="4">
        <v>0</v>
      </c>
    </row>
    <row r="200" spans="1:8" x14ac:dyDescent="0.2">
      <c r="A200" s="2" t="s">
        <v>45</v>
      </c>
      <c r="B200" s="4">
        <v>4</v>
      </c>
      <c r="C200" s="5">
        <v>0.57999999999999996</v>
      </c>
      <c r="D200" s="4">
        <v>0</v>
      </c>
      <c r="E200" s="5">
        <v>0</v>
      </c>
      <c r="F200" s="4">
        <v>4</v>
      </c>
      <c r="G200" s="5">
        <v>1.87</v>
      </c>
      <c r="H200" s="4">
        <v>0</v>
      </c>
    </row>
    <row r="201" spans="1:8" x14ac:dyDescent="0.2">
      <c r="A201" s="2" t="s">
        <v>46</v>
      </c>
      <c r="B201" s="4">
        <v>205</v>
      </c>
      <c r="C201" s="5">
        <v>29.54</v>
      </c>
      <c r="D201" s="4">
        <v>150</v>
      </c>
      <c r="E201" s="5">
        <v>32.33</v>
      </c>
      <c r="F201" s="4">
        <v>54</v>
      </c>
      <c r="G201" s="5">
        <v>25.23</v>
      </c>
      <c r="H201" s="4">
        <v>1</v>
      </c>
    </row>
    <row r="202" spans="1:8" x14ac:dyDescent="0.2">
      <c r="A202" s="2" t="s">
        <v>47</v>
      </c>
      <c r="B202" s="4">
        <v>2</v>
      </c>
      <c r="C202" s="5">
        <v>0.28999999999999998</v>
      </c>
      <c r="D202" s="4">
        <v>0</v>
      </c>
      <c r="E202" s="5">
        <v>0</v>
      </c>
      <c r="F202" s="4">
        <v>2</v>
      </c>
      <c r="G202" s="5">
        <v>0.93</v>
      </c>
      <c r="H202" s="4">
        <v>0</v>
      </c>
    </row>
    <row r="203" spans="1:8" x14ac:dyDescent="0.2">
      <c r="A203" s="2" t="s">
        <v>48</v>
      </c>
      <c r="B203" s="4">
        <v>31</v>
      </c>
      <c r="C203" s="5">
        <v>4.47</v>
      </c>
      <c r="D203" s="4">
        <v>14</v>
      </c>
      <c r="E203" s="5">
        <v>3.02</v>
      </c>
      <c r="F203" s="4">
        <v>17</v>
      </c>
      <c r="G203" s="5">
        <v>7.94</v>
      </c>
      <c r="H203" s="4">
        <v>0</v>
      </c>
    </row>
    <row r="204" spans="1:8" x14ac:dyDescent="0.2">
      <c r="A204" s="2" t="s">
        <v>49</v>
      </c>
      <c r="B204" s="4">
        <v>20</v>
      </c>
      <c r="C204" s="5">
        <v>2.88</v>
      </c>
      <c r="D204" s="4">
        <v>9</v>
      </c>
      <c r="E204" s="5">
        <v>1.94</v>
      </c>
      <c r="F204" s="4">
        <v>11</v>
      </c>
      <c r="G204" s="5">
        <v>5.14</v>
      </c>
      <c r="H204" s="4">
        <v>0</v>
      </c>
    </row>
    <row r="205" spans="1:8" x14ac:dyDescent="0.2">
      <c r="A205" s="2" t="s">
        <v>50</v>
      </c>
      <c r="B205" s="4">
        <v>59</v>
      </c>
      <c r="C205" s="5">
        <v>8.5</v>
      </c>
      <c r="D205" s="4">
        <v>54</v>
      </c>
      <c r="E205" s="5">
        <v>11.64</v>
      </c>
      <c r="F205" s="4">
        <v>5</v>
      </c>
      <c r="G205" s="5">
        <v>2.34</v>
      </c>
      <c r="H205" s="4">
        <v>0</v>
      </c>
    </row>
    <row r="206" spans="1:8" x14ac:dyDescent="0.2">
      <c r="A206" s="2" t="s">
        <v>51</v>
      </c>
      <c r="B206" s="4">
        <v>77</v>
      </c>
      <c r="C206" s="5">
        <v>11.1</v>
      </c>
      <c r="D206" s="4">
        <v>61</v>
      </c>
      <c r="E206" s="5">
        <v>13.15</v>
      </c>
      <c r="F206" s="4">
        <v>14</v>
      </c>
      <c r="G206" s="5">
        <v>6.54</v>
      </c>
      <c r="H206" s="4">
        <v>1</v>
      </c>
    </row>
    <row r="207" spans="1:8" x14ac:dyDescent="0.2">
      <c r="A207" s="2" t="s">
        <v>52</v>
      </c>
      <c r="B207" s="4">
        <v>31</v>
      </c>
      <c r="C207" s="5">
        <v>4.47</v>
      </c>
      <c r="D207" s="4">
        <v>21</v>
      </c>
      <c r="E207" s="5">
        <v>4.53</v>
      </c>
      <c r="F207" s="4">
        <v>4</v>
      </c>
      <c r="G207" s="5">
        <v>1.87</v>
      </c>
      <c r="H207" s="4">
        <v>0</v>
      </c>
    </row>
    <row r="208" spans="1:8" x14ac:dyDescent="0.2">
      <c r="A208" s="2" t="s">
        <v>53</v>
      </c>
      <c r="B208" s="4">
        <v>15</v>
      </c>
      <c r="C208" s="5">
        <v>2.16</v>
      </c>
      <c r="D208" s="4">
        <v>11</v>
      </c>
      <c r="E208" s="5">
        <v>2.37</v>
      </c>
      <c r="F208" s="4">
        <v>3</v>
      </c>
      <c r="G208" s="5">
        <v>1.4</v>
      </c>
      <c r="H208" s="4">
        <v>0</v>
      </c>
    </row>
    <row r="209" spans="1:8" x14ac:dyDescent="0.2">
      <c r="A209" s="2" t="s">
        <v>54</v>
      </c>
      <c r="B209" s="4">
        <v>31</v>
      </c>
      <c r="C209" s="5">
        <v>4.47</v>
      </c>
      <c r="D209" s="4">
        <v>19</v>
      </c>
      <c r="E209" s="5">
        <v>4.09</v>
      </c>
      <c r="F209" s="4">
        <v>7</v>
      </c>
      <c r="G209" s="5">
        <v>3.27</v>
      </c>
      <c r="H209" s="4">
        <v>0</v>
      </c>
    </row>
    <row r="210" spans="1:8" x14ac:dyDescent="0.2">
      <c r="A210" s="1" t="s">
        <v>13</v>
      </c>
      <c r="B210" s="4">
        <v>125</v>
      </c>
      <c r="C210" s="5">
        <v>100</v>
      </c>
      <c r="D210" s="4">
        <v>83</v>
      </c>
      <c r="E210" s="5">
        <v>99.980000000000018</v>
      </c>
      <c r="F210" s="4">
        <v>35</v>
      </c>
      <c r="G210" s="5">
        <v>99.979999999999976</v>
      </c>
      <c r="H210" s="4">
        <v>2</v>
      </c>
    </row>
    <row r="211" spans="1:8" x14ac:dyDescent="0.2">
      <c r="A211" s="2" t="s">
        <v>40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41</v>
      </c>
      <c r="B212" s="4">
        <v>43</v>
      </c>
      <c r="C212" s="5">
        <v>34.4</v>
      </c>
      <c r="D212" s="4">
        <v>34</v>
      </c>
      <c r="E212" s="5">
        <v>40.96</v>
      </c>
      <c r="F212" s="4">
        <v>9</v>
      </c>
      <c r="G212" s="5">
        <v>25.71</v>
      </c>
      <c r="H212" s="4">
        <v>0</v>
      </c>
    </row>
    <row r="213" spans="1:8" x14ac:dyDescent="0.2">
      <c r="A213" s="2" t="s">
        <v>42</v>
      </c>
      <c r="B213" s="4">
        <v>21</v>
      </c>
      <c r="C213" s="5">
        <v>16.8</v>
      </c>
      <c r="D213" s="4">
        <v>8</v>
      </c>
      <c r="E213" s="5">
        <v>9.64</v>
      </c>
      <c r="F213" s="4">
        <v>13</v>
      </c>
      <c r="G213" s="5">
        <v>37.14</v>
      </c>
      <c r="H213" s="4">
        <v>0</v>
      </c>
    </row>
    <row r="214" spans="1:8" x14ac:dyDescent="0.2">
      <c r="A214" s="2" t="s">
        <v>43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44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45</v>
      </c>
      <c r="B216" s="4">
        <v>0</v>
      </c>
      <c r="C216" s="5">
        <v>0</v>
      </c>
      <c r="D216" s="4">
        <v>0</v>
      </c>
      <c r="E216" s="5">
        <v>0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46</v>
      </c>
      <c r="B217" s="4">
        <v>35</v>
      </c>
      <c r="C217" s="5">
        <v>28</v>
      </c>
      <c r="D217" s="4">
        <v>26</v>
      </c>
      <c r="E217" s="5">
        <v>31.33</v>
      </c>
      <c r="F217" s="4">
        <v>7</v>
      </c>
      <c r="G217" s="5">
        <v>20</v>
      </c>
      <c r="H217" s="4">
        <v>2</v>
      </c>
    </row>
    <row r="218" spans="1:8" x14ac:dyDescent="0.2">
      <c r="A218" s="2" t="s">
        <v>47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48</v>
      </c>
      <c r="B219" s="4">
        <v>1</v>
      </c>
      <c r="C219" s="5">
        <v>0.8</v>
      </c>
      <c r="D219" s="4">
        <v>1</v>
      </c>
      <c r="E219" s="5">
        <v>1.2</v>
      </c>
      <c r="F219" s="4">
        <v>0</v>
      </c>
      <c r="G219" s="5">
        <v>0</v>
      </c>
      <c r="H219" s="4">
        <v>0</v>
      </c>
    </row>
    <row r="220" spans="1:8" x14ac:dyDescent="0.2">
      <c r="A220" s="2" t="s">
        <v>49</v>
      </c>
      <c r="B220" s="4">
        <v>1</v>
      </c>
      <c r="C220" s="5">
        <v>0.8</v>
      </c>
      <c r="D220" s="4">
        <v>1</v>
      </c>
      <c r="E220" s="5">
        <v>1.2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50</v>
      </c>
      <c r="B221" s="4">
        <v>5</v>
      </c>
      <c r="C221" s="5">
        <v>4</v>
      </c>
      <c r="D221" s="4">
        <v>5</v>
      </c>
      <c r="E221" s="5">
        <v>6.02</v>
      </c>
      <c r="F221" s="4">
        <v>0</v>
      </c>
      <c r="G221" s="5">
        <v>0</v>
      </c>
      <c r="H221" s="4">
        <v>0</v>
      </c>
    </row>
    <row r="222" spans="1:8" x14ac:dyDescent="0.2">
      <c r="A222" s="2" t="s">
        <v>51</v>
      </c>
      <c r="B222" s="4">
        <v>6</v>
      </c>
      <c r="C222" s="5">
        <v>4.8</v>
      </c>
      <c r="D222" s="4">
        <v>4</v>
      </c>
      <c r="E222" s="5">
        <v>4.82</v>
      </c>
      <c r="F222" s="4">
        <v>2</v>
      </c>
      <c r="G222" s="5">
        <v>5.71</v>
      </c>
      <c r="H222" s="4">
        <v>0</v>
      </c>
    </row>
    <row r="223" spans="1:8" x14ac:dyDescent="0.2">
      <c r="A223" s="2" t="s">
        <v>52</v>
      </c>
      <c r="B223" s="4">
        <v>3</v>
      </c>
      <c r="C223" s="5">
        <v>2.4</v>
      </c>
      <c r="D223" s="4">
        <v>0</v>
      </c>
      <c r="E223" s="5">
        <v>0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53</v>
      </c>
      <c r="B224" s="4">
        <v>3</v>
      </c>
      <c r="C224" s="5">
        <v>2.4</v>
      </c>
      <c r="D224" s="4">
        <v>1</v>
      </c>
      <c r="E224" s="5">
        <v>1.2</v>
      </c>
      <c r="F224" s="4">
        <v>2</v>
      </c>
      <c r="G224" s="5">
        <v>5.71</v>
      </c>
      <c r="H224" s="4">
        <v>0</v>
      </c>
    </row>
    <row r="225" spans="1:8" x14ac:dyDescent="0.2">
      <c r="A225" s="2" t="s">
        <v>54</v>
      </c>
      <c r="B225" s="4">
        <v>7</v>
      </c>
      <c r="C225" s="5">
        <v>5.6</v>
      </c>
      <c r="D225" s="4">
        <v>3</v>
      </c>
      <c r="E225" s="5">
        <v>3.61</v>
      </c>
      <c r="F225" s="4">
        <v>2</v>
      </c>
      <c r="G225" s="5">
        <v>5.71</v>
      </c>
      <c r="H225" s="4">
        <v>0</v>
      </c>
    </row>
    <row r="226" spans="1:8" x14ac:dyDescent="0.2">
      <c r="A226" s="1" t="s">
        <v>14</v>
      </c>
      <c r="B226" s="4">
        <v>270</v>
      </c>
      <c r="C226" s="5">
        <v>99.990000000000009</v>
      </c>
      <c r="D226" s="4">
        <v>141</v>
      </c>
      <c r="E226" s="5">
        <v>100</v>
      </c>
      <c r="F226" s="4">
        <v>127</v>
      </c>
      <c r="G226" s="5">
        <v>99.99</v>
      </c>
      <c r="H226" s="4">
        <v>0</v>
      </c>
    </row>
    <row r="227" spans="1:8" x14ac:dyDescent="0.2">
      <c r="A227" s="2" t="s">
        <v>40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41</v>
      </c>
      <c r="B228" s="4">
        <v>61</v>
      </c>
      <c r="C228" s="5">
        <v>22.59</v>
      </c>
      <c r="D228" s="4">
        <v>30</v>
      </c>
      <c r="E228" s="5">
        <v>21.28</v>
      </c>
      <c r="F228" s="4">
        <v>31</v>
      </c>
      <c r="G228" s="5">
        <v>24.41</v>
      </c>
      <c r="H228" s="4">
        <v>0</v>
      </c>
    </row>
    <row r="229" spans="1:8" x14ac:dyDescent="0.2">
      <c r="A229" s="2" t="s">
        <v>42</v>
      </c>
      <c r="B229" s="4">
        <v>21</v>
      </c>
      <c r="C229" s="5">
        <v>7.78</v>
      </c>
      <c r="D229" s="4">
        <v>8</v>
      </c>
      <c r="E229" s="5">
        <v>5.67</v>
      </c>
      <c r="F229" s="4">
        <v>13</v>
      </c>
      <c r="G229" s="5">
        <v>10.24</v>
      </c>
      <c r="H229" s="4">
        <v>0</v>
      </c>
    </row>
    <row r="230" spans="1:8" x14ac:dyDescent="0.2">
      <c r="A230" s="2" t="s">
        <v>43</v>
      </c>
      <c r="B230" s="4">
        <v>1</v>
      </c>
      <c r="C230" s="5">
        <v>0.37</v>
      </c>
      <c r="D230" s="4">
        <v>0</v>
      </c>
      <c r="E230" s="5">
        <v>0</v>
      </c>
      <c r="F230" s="4">
        <v>1</v>
      </c>
      <c r="G230" s="5">
        <v>0.79</v>
      </c>
      <c r="H230" s="4">
        <v>0</v>
      </c>
    </row>
    <row r="231" spans="1:8" x14ac:dyDescent="0.2">
      <c r="A231" s="2" t="s">
        <v>44</v>
      </c>
      <c r="B231" s="4">
        <v>3</v>
      </c>
      <c r="C231" s="5">
        <v>1.1100000000000001</v>
      </c>
      <c r="D231" s="4">
        <v>0</v>
      </c>
      <c r="E231" s="5">
        <v>0</v>
      </c>
      <c r="F231" s="4">
        <v>3</v>
      </c>
      <c r="G231" s="5">
        <v>2.36</v>
      </c>
      <c r="H231" s="4">
        <v>0</v>
      </c>
    </row>
    <row r="232" spans="1:8" x14ac:dyDescent="0.2">
      <c r="A232" s="2" t="s">
        <v>45</v>
      </c>
      <c r="B232" s="4">
        <v>2</v>
      </c>
      <c r="C232" s="5">
        <v>0.74</v>
      </c>
      <c r="D232" s="4">
        <v>0</v>
      </c>
      <c r="E232" s="5">
        <v>0</v>
      </c>
      <c r="F232" s="4">
        <v>2</v>
      </c>
      <c r="G232" s="5">
        <v>1.57</v>
      </c>
      <c r="H232" s="4">
        <v>0</v>
      </c>
    </row>
    <row r="233" spans="1:8" x14ac:dyDescent="0.2">
      <c r="A233" s="2" t="s">
        <v>46</v>
      </c>
      <c r="B233" s="4">
        <v>67</v>
      </c>
      <c r="C233" s="5">
        <v>24.81</v>
      </c>
      <c r="D233" s="4">
        <v>34</v>
      </c>
      <c r="E233" s="5">
        <v>24.11</v>
      </c>
      <c r="F233" s="4">
        <v>33</v>
      </c>
      <c r="G233" s="5">
        <v>25.98</v>
      </c>
      <c r="H233" s="4">
        <v>0</v>
      </c>
    </row>
    <row r="234" spans="1:8" x14ac:dyDescent="0.2">
      <c r="A234" s="2" t="s">
        <v>47</v>
      </c>
      <c r="B234" s="4">
        <v>1</v>
      </c>
      <c r="C234" s="5">
        <v>0.37</v>
      </c>
      <c r="D234" s="4">
        <v>0</v>
      </c>
      <c r="E234" s="5">
        <v>0</v>
      </c>
      <c r="F234" s="4">
        <v>1</v>
      </c>
      <c r="G234" s="5">
        <v>0.79</v>
      </c>
      <c r="H234" s="4">
        <v>0</v>
      </c>
    </row>
    <row r="235" spans="1:8" x14ac:dyDescent="0.2">
      <c r="A235" s="2" t="s">
        <v>48</v>
      </c>
      <c r="B235" s="4">
        <v>17</v>
      </c>
      <c r="C235" s="5">
        <v>6.3</v>
      </c>
      <c r="D235" s="4">
        <v>2</v>
      </c>
      <c r="E235" s="5">
        <v>1.42</v>
      </c>
      <c r="F235" s="4">
        <v>15</v>
      </c>
      <c r="G235" s="5">
        <v>11.81</v>
      </c>
      <c r="H235" s="4">
        <v>0</v>
      </c>
    </row>
    <row r="236" spans="1:8" x14ac:dyDescent="0.2">
      <c r="A236" s="2" t="s">
        <v>49</v>
      </c>
      <c r="B236" s="4">
        <v>22</v>
      </c>
      <c r="C236" s="5">
        <v>8.15</v>
      </c>
      <c r="D236" s="4">
        <v>11</v>
      </c>
      <c r="E236" s="5">
        <v>7.8</v>
      </c>
      <c r="F236" s="4">
        <v>11</v>
      </c>
      <c r="G236" s="5">
        <v>8.66</v>
      </c>
      <c r="H236" s="4">
        <v>0</v>
      </c>
    </row>
    <row r="237" spans="1:8" x14ac:dyDescent="0.2">
      <c r="A237" s="2" t="s">
        <v>50</v>
      </c>
      <c r="B237" s="4">
        <v>21</v>
      </c>
      <c r="C237" s="5">
        <v>7.78</v>
      </c>
      <c r="D237" s="4">
        <v>19</v>
      </c>
      <c r="E237" s="5">
        <v>13.48</v>
      </c>
      <c r="F237" s="4">
        <v>2</v>
      </c>
      <c r="G237" s="5">
        <v>1.57</v>
      </c>
      <c r="H237" s="4">
        <v>0</v>
      </c>
    </row>
    <row r="238" spans="1:8" x14ac:dyDescent="0.2">
      <c r="A238" s="2" t="s">
        <v>51</v>
      </c>
      <c r="B238" s="4">
        <v>26</v>
      </c>
      <c r="C238" s="5">
        <v>9.6300000000000008</v>
      </c>
      <c r="D238" s="4">
        <v>18</v>
      </c>
      <c r="E238" s="5">
        <v>12.77</v>
      </c>
      <c r="F238" s="4">
        <v>7</v>
      </c>
      <c r="G238" s="5">
        <v>5.51</v>
      </c>
      <c r="H238" s="4">
        <v>0</v>
      </c>
    </row>
    <row r="239" spans="1:8" x14ac:dyDescent="0.2">
      <c r="A239" s="2" t="s">
        <v>52</v>
      </c>
      <c r="B239" s="4">
        <v>10</v>
      </c>
      <c r="C239" s="5">
        <v>3.7</v>
      </c>
      <c r="D239" s="4">
        <v>9</v>
      </c>
      <c r="E239" s="5">
        <v>6.38</v>
      </c>
      <c r="F239" s="4">
        <v>0</v>
      </c>
      <c r="G239" s="5">
        <v>0</v>
      </c>
      <c r="H239" s="4">
        <v>0</v>
      </c>
    </row>
    <row r="240" spans="1:8" x14ac:dyDescent="0.2">
      <c r="A240" s="2" t="s">
        <v>53</v>
      </c>
      <c r="B240" s="4">
        <v>11</v>
      </c>
      <c r="C240" s="5">
        <v>4.07</v>
      </c>
      <c r="D240" s="4">
        <v>8</v>
      </c>
      <c r="E240" s="5">
        <v>5.67</v>
      </c>
      <c r="F240" s="4">
        <v>3</v>
      </c>
      <c r="G240" s="5">
        <v>2.36</v>
      </c>
      <c r="H240" s="4">
        <v>0</v>
      </c>
    </row>
    <row r="241" spans="1:8" x14ac:dyDescent="0.2">
      <c r="A241" s="2" t="s">
        <v>54</v>
      </c>
      <c r="B241" s="4">
        <v>7</v>
      </c>
      <c r="C241" s="5">
        <v>2.59</v>
      </c>
      <c r="D241" s="4">
        <v>2</v>
      </c>
      <c r="E241" s="5">
        <v>1.42</v>
      </c>
      <c r="F241" s="4">
        <v>5</v>
      </c>
      <c r="G241" s="5">
        <v>3.94</v>
      </c>
      <c r="H241" s="4">
        <v>0</v>
      </c>
    </row>
    <row r="242" spans="1:8" x14ac:dyDescent="0.2">
      <c r="A242" s="1" t="s">
        <v>15</v>
      </c>
      <c r="B242" s="4">
        <v>285</v>
      </c>
      <c r="C242" s="5">
        <v>99.990000000000023</v>
      </c>
      <c r="D242" s="4">
        <v>173</v>
      </c>
      <c r="E242" s="5">
        <v>99.980000000000018</v>
      </c>
      <c r="F242" s="4">
        <v>111</v>
      </c>
      <c r="G242" s="5">
        <v>99.980000000000018</v>
      </c>
      <c r="H242" s="4">
        <v>0</v>
      </c>
    </row>
    <row r="243" spans="1:8" x14ac:dyDescent="0.2">
      <c r="A243" s="2" t="s">
        <v>40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41</v>
      </c>
      <c r="B244" s="4">
        <v>36</v>
      </c>
      <c r="C244" s="5">
        <v>12.63</v>
      </c>
      <c r="D244" s="4">
        <v>14</v>
      </c>
      <c r="E244" s="5">
        <v>8.09</v>
      </c>
      <c r="F244" s="4">
        <v>22</v>
      </c>
      <c r="G244" s="5">
        <v>19.82</v>
      </c>
      <c r="H244" s="4">
        <v>0</v>
      </c>
    </row>
    <row r="245" spans="1:8" x14ac:dyDescent="0.2">
      <c r="A245" s="2" t="s">
        <v>42</v>
      </c>
      <c r="B245" s="4">
        <v>29</v>
      </c>
      <c r="C245" s="5">
        <v>10.18</v>
      </c>
      <c r="D245" s="4">
        <v>24</v>
      </c>
      <c r="E245" s="5">
        <v>13.87</v>
      </c>
      <c r="F245" s="4">
        <v>5</v>
      </c>
      <c r="G245" s="5">
        <v>4.5</v>
      </c>
      <c r="H245" s="4">
        <v>0</v>
      </c>
    </row>
    <row r="246" spans="1:8" x14ac:dyDescent="0.2">
      <c r="A246" s="2" t="s">
        <v>43</v>
      </c>
      <c r="B246" s="4">
        <v>2</v>
      </c>
      <c r="C246" s="5">
        <v>0.7</v>
      </c>
      <c r="D246" s="4">
        <v>0</v>
      </c>
      <c r="E246" s="5">
        <v>0</v>
      </c>
      <c r="F246" s="4">
        <v>2</v>
      </c>
      <c r="G246" s="5">
        <v>1.8</v>
      </c>
      <c r="H246" s="4">
        <v>0</v>
      </c>
    </row>
    <row r="247" spans="1:8" x14ac:dyDescent="0.2">
      <c r="A247" s="2" t="s">
        <v>44</v>
      </c>
      <c r="B247" s="4">
        <v>4</v>
      </c>
      <c r="C247" s="5">
        <v>1.4</v>
      </c>
      <c r="D247" s="4">
        <v>0</v>
      </c>
      <c r="E247" s="5">
        <v>0</v>
      </c>
      <c r="F247" s="4">
        <v>4</v>
      </c>
      <c r="G247" s="5">
        <v>3.6</v>
      </c>
      <c r="H247" s="4">
        <v>0</v>
      </c>
    </row>
    <row r="248" spans="1:8" x14ac:dyDescent="0.2">
      <c r="A248" s="2" t="s">
        <v>45</v>
      </c>
      <c r="B248" s="4">
        <v>1</v>
      </c>
      <c r="C248" s="5">
        <v>0.35</v>
      </c>
      <c r="D248" s="4">
        <v>0</v>
      </c>
      <c r="E248" s="5">
        <v>0</v>
      </c>
      <c r="F248" s="4">
        <v>1</v>
      </c>
      <c r="G248" s="5">
        <v>0.9</v>
      </c>
      <c r="H248" s="4">
        <v>0</v>
      </c>
    </row>
    <row r="249" spans="1:8" x14ac:dyDescent="0.2">
      <c r="A249" s="2" t="s">
        <v>46</v>
      </c>
      <c r="B249" s="4">
        <v>68</v>
      </c>
      <c r="C249" s="5">
        <v>23.86</v>
      </c>
      <c r="D249" s="4">
        <v>44</v>
      </c>
      <c r="E249" s="5">
        <v>25.43</v>
      </c>
      <c r="F249" s="4">
        <v>24</v>
      </c>
      <c r="G249" s="5">
        <v>21.62</v>
      </c>
      <c r="H249" s="4">
        <v>0</v>
      </c>
    </row>
    <row r="250" spans="1:8" x14ac:dyDescent="0.2">
      <c r="A250" s="2" t="s">
        <v>47</v>
      </c>
      <c r="B250" s="4">
        <v>1</v>
      </c>
      <c r="C250" s="5">
        <v>0.35</v>
      </c>
      <c r="D250" s="4">
        <v>0</v>
      </c>
      <c r="E250" s="5">
        <v>0</v>
      </c>
      <c r="F250" s="4">
        <v>1</v>
      </c>
      <c r="G250" s="5">
        <v>0.9</v>
      </c>
      <c r="H250" s="4">
        <v>0</v>
      </c>
    </row>
    <row r="251" spans="1:8" x14ac:dyDescent="0.2">
      <c r="A251" s="2" t="s">
        <v>48</v>
      </c>
      <c r="B251" s="4">
        <v>32</v>
      </c>
      <c r="C251" s="5">
        <v>11.23</v>
      </c>
      <c r="D251" s="4">
        <v>11</v>
      </c>
      <c r="E251" s="5">
        <v>6.36</v>
      </c>
      <c r="F251" s="4">
        <v>21</v>
      </c>
      <c r="G251" s="5">
        <v>18.920000000000002</v>
      </c>
      <c r="H251" s="4">
        <v>0</v>
      </c>
    </row>
    <row r="252" spans="1:8" x14ac:dyDescent="0.2">
      <c r="A252" s="2" t="s">
        <v>49</v>
      </c>
      <c r="B252" s="4">
        <v>21</v>
      </c>
      <c r="C252" s="5">
        <v>7.37</v>
      </c>
      <c r="D252" s="4">
        <v>9</v>
      </c>
      <c r="E252" s="5">
        <v>5.2</v>
      </c>
      <c r="F252" s="4">
        <v>12</v>
      </c>
      <c r="G252" s="5">
        <v>10.81</v>
      </c>
      <c r="H252" s="4">
        <v>0</v>
      </c>
    </row>
    <row r="253" spans="1:8" x14ac:dyDescent="0.2">
      <c r="A253" s="2" t="s">
        <v>50</v>
      </c>
      <c r="B253" s="4">
        <v>28</v>
      </c>
      <c r="C253" s="5">
        <v>9.82</v>
      </c>
      <c r="D253" s="4">
        <v>25</v>
      </c>
      <c r="E253" s="5">
        <v>14.45</v>
      </c>
      <c r="F253" s="4">
        <v>3</v>
      </c>
      <c r="G253" s="5">
        <v>2.7</v>
      </c>
      <c r="H253" s="4">
        <v>0</v>
      </c>
    </row>
    <row r="254" spans="1:8" x14ac:dyDescent="0.2">
      <c r="A254" s="2" t="s">
        <v>51</v>
      </c>
      <c r="B254" s="4">
        <v>26</v>
      </c>
      <c r="C254" s="5">
        <v>9.1199999999999992</v>
      </c>
      <c r="D254" s="4">
        <v>20</v>
      </c>
      <c r="E254" s="5">
        <v>11.56</v>
      </c>
      <c r="F254" s="4">
        <v>5</v>
      </c>
      <c r="G254" s="5">
        <v>4.5</v>
      </c>
      <c r="H254" s="4">
        <v>0</v>
      </c>
    </row>
    <row r="255" spans="1:8" x14ac:dyDescent="0.2">
      <c r="A255" s="2" t="s">
        <v>52</v>
      </c>
      <c r="B255" s="4">
        <v>15</v>
      </c>
      <c r="C255" s="5">
        <v>5.26</v>
      </c>
      <c r="D255" s="4">
        <v>14</v>
      </c>
      <c r="E255" s="5">
        <v>8.09</v>
      </c>
      <c r="F255" s="4">
        <v>1</v>
      </c>
      <c r="G255" s="5">
        <v>0.9</v>
      </c>
      <c r="H255" s="4">
        <v>0</v>
      </c>
    </row>
    <row r="256" spans="1:8" x14ac:dyDescent="0.2">
      <c r="A256" s="2" t="s">
        <v>53</v>
      </c>
      <c r="B256" s="4">
        <v>19</v>
      </c>
      <c r="C256" s="5">
        <v>6.67</v>
      </c>
      <c r="D256" s="4">
        <v>9</v>
      </c>
      <c r="E256" s="5">
        <v>5.2</v>
      </c>
      <c r="F256" s="4">
        <v>10</v>
      </c>
      <c r="G256" s="5">
        <v>9.01</v>
      </c>
      <c r="H256" s="4">
        <v>0</v>
      </c>
    </row>
    <row r="257" spans="1:8" x14ac:dyDescent="0.2">
      <c r="A257" s="2" t="s">
        <v>54</v>
      </c>
      <c r="B257" s="4">
        <v>3</v>
      </c>
      <c r="C257" s="5">
        <v>1.05</v>
      </c>
      <c r="D257" s="4">
        <v>3</v>
      </c>
      <c r="E257" s="5">
        <v>1.73</v>
      </c>
      <c r="F257" s="4">
        <v>0</v>
      </c>
      <c r="G257" s="5">
        <v>0</v>
      </c>
      <c r="H257" s="4">
        <v>0</v>
      </c>
    </row>
    <row r="258" spans="1:8" x14ac:dyDescent="0.2">
      <c r="A258" s="1" t="s">
        <v>16</v>
      </c>
      <c r="B258" s="4">
        <v>500</v>
      </c>
      <c r="C258" s="5">
        <v>99.999999999999986</v>
      </c>
      <c r="D258" s="4">
        <v>301</v>
      </c>
      <c r="E258" s="5">
        <v>99.990000000000009</v>
      </c>
      <c r="F258" s="4">
        <v>194</v>
      </c>
      <c r="G258" s="5">
        <v>100.00999999999999</v>
      </c>
      <c r="H258" s="4">
        <v>0</v>
      </c>
    </row>
    <row r="259" spans="1:8" x14ac:dyDescent="0.2">
      <c r="A259" s="2" t="s">
        <v>40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41</v>
      </c>
      <c r="B260" s="4">
        <v>52</v>
      </c>
      <c r="C260" s="5">
        <v>10.4</v>
      </c>
      <c r="D260" s="4">
        <v>14</v>
      </c>
      <c r="E260" s="5">
        <v>4.6500000000000004</v>
      </c>
      <c r="F260" s="4">
        <v>38</v>
      </c>
      <c r="G260" s="5">
        <v>19.59</v>
      </c>
      <c r="H260" s="4">
        <v>0</v>
      </c>
    </row>
    <row r="261" spans="1:8" x14ac:dyDescent="0.2">
      <c r="A261" s="2" t="s">
        <v>42</v>
      </c>
      <c r="B261" s="4">
        <v>39</v>
      </c>
      <c r="C261" s="5">
        <v>7.8</v>
      </c>
      <c r="D261" s="4">
        <v>19</v>
      </c>
      <c r="E261" s="5">
        <v>6.31</v>
      </c>
      <c r="F261" s="4">
        <v>20</v>
      </c>
      <c r="G261" s="5">
        <v>10.31</v>
      </c>
      <c r="H261" s="4">
        <v>0</v>
      </c>
    </row>
    <row r="262" spans="1:8" x14ac:dyDescent="0.2">
      <c r="A262" s="2" t="s">
        <v>43</v>
      </c>
      <c r="B262" s="4">
        <v>1</v>
      </c>
      <c r="C262" s="5">
        <v>0.2</v>
      </c>
      <c r="D262" s="4">
        <v>0</v>
      </c>
      <c r="E262" s="5">
        <v>0</v>
      </c>
      <c r="F262" s="4">
        <v>1</v>
      </c>
      <c r="G262" s="5">
        <v>0.52</v>
      </c>
      <c r="H262" s="4">
        <v>0</v>
      </c>
    </row>
    <row r="263" spans="1:8" x14ac:dyDescent="0.2">
      <c r="A263" s="2" t="s">
        <v>44</v>
      </c>
      <c r="B263" s="4">
        <v>6</v>
      </c>
      <c r="C263" s="5">
        <v>1.2</v>
      </c>
      <c r="D263" s="4">
        <v>0</v>
      </c>
      <c r="E263" s="5">
        <v>0</v>
      </c>
      <c r="F263" s="4">
        <v>6</v>
      </c>
      <c r="G263" s="5">
        <v>3.09</v>
      </c>
      <c r="H263" s="4">
        <v>0</v>
      </c>
    </row>
    <row r="264" spans="1:8" x14ac:dyDescent="0.2">
      <c r="A264" s="2" t="s">
        <v>45</v>
      </c>
      <c r="B264" s="4">
        <v>7</v>
      </c>
      <c r="C264" s="5">
        <v>1.4</v>
      </c>
      <c r="D264" s="4">
        <v>1</v>
      </c>
      <c r="E264" s="5">
        <v>0.33</v>
      </c>
      <c r="F264" s="4">
        <v>6</v>
      </c>
      <c r="G264" s="5">
        <v>3.09</v>
      </c>
      <c r="H264" s="4">
        <v>0</v>
      </c>
    </row>
    <row r="265" spans="1:8" x14ac:dyDescent="0.2">
      <c r="A265" s="2" t="s">
        <v>46</v>
      </c>
      <c r="B265" s="4">
        <v>134</v>
      </c>
      <c r="C265" s="5">
        <v>26.8</v>
      </c>
      <c r="D265" s="4">
        <v>87</v>
      </c>
      <c r="E265" s="5">
        <v>28.9</v>
      </c>
      <c r="F265" s="4">
        <v>47</v>
      </c>
      <c r="G265" s="5">
        <v>24.23</v>
      </c>
      <c r="H265" s="4">
        <v>0</v>
      </c>
    </row>
    <row r="266" spans="1:8" x14ac:dyDescent="0.2">
      <c r="A266" s="2" t="s">
        <v>47</v>
      </c>
      <c r="B266" s="4">
        <v>3</v>
      </c>
      <c r="C266" s="5">
        <v>0.6</v>
      </c>
      <c r="D266" s="4">
        <v>0</v>
      </c>
      <c r="E266" s="5">
        <v>0</v>
      </c>
      <c r="F266" s="4">
        <v>3</v>
      </c>
      <c r="G266" s="5">
        <v>1.55</v>
      </c>
      <c r="H266" s="4">
        <v>0</v>
      </c>
    </row>
    <row r="267" spans="1:8" x14ac:dyDescent="0.2">
      <c r="A267" s="2" t="s">
        <v>48</v>
      </c>
      <c r="B267" s="4">
        <v>63</v>
      </c>
      <c r="C267" s="5">
        <v>12.6</v>
      </c>
      <c r="D267" s="4">
        <v>26</v>
      </c>
      <c r="E267" s="5">
        <v>8.64</v>
      </c>
      <c r="F267" s="4">
        <v>37</v>
      </c>
      <c r="G267" s="5">
        <v>19.07</v>
      </c>
      <c r="H267" s="4">
        <v>0</v>
      </c>
    </row>
    <row r="268" spans="1:8" x14ac:dyDescent="0.2">
      <c r="A268" s="2" t="s">
        <v>49</v>
      </c>
      <c r="B268" s="4">
        <v>23</v>
      </c>
      <c r="C268" s="5">
        <v>4.5999999999999996</v>
      </c>
      <c r="D268" s="4">
        <v>18</v>
      </c>
      <c r="E268" s="5">
        <v>5.98</v>
      </c>
      <c r="F268" s="4">
        <v>5</v>
      </c>
      <c r="G268" s="5">
        <v>2.58</v>
      </c>
      <c r="H268" s="4">
        <v>0</v>
      </c>
    </row>
    <row r="269" spans="1:8" x14ac:dyDescent="0.2">
      <c r="A269" s="2" t="s">
        <v>50</v>
      </c>
      <c r="B269" s="4">
        <v>49</v>
      </c>
      <c r="C269" s="5">
        <v>9.8000000000000007</v>
      </c>
      <c r="D269" s="4">
        <v>41</v>
      </c>
      <c r="E269" s="5">
        <v>13.62</v>
      </c>
      <c r="F269" s="4">
        <v>8</v>
      </c>
      <c r="G269" s="5">
        <v>4.12</v>
      </c>
      <c r="H269" s="4">
        <v>0</v>
      </c>
    </row>
    <row r="270" spans="1:8" x14ac:dyDescent="0.2">
      <c r="A270" s="2" t="s">
        <v>51</v>
      </c>
      <c r="B270" s="4">
        <v>64</v>
      </c>
      <c r="C270" s="5">
        <v>12.8</v>
      </c>
      <c r="D270" s="4">
        <v>55</v>
      </c>
      <c r="E270" s="5">
        <v>18.27</v>
      </c>
      <c r="F270" s="4">
        <v>7</v>
      </c>
      <c r="G270" s="5">
        <v>3.61</v>
      </c>
      <c r="H270" s="4">
        <v>0</v>
      </c>
    </row>
    <row r="271" spans="1:8" x14ac:dyDescent="0.2">
      <c r="A271" s="2" t="s">
        <v>52</v>
      </c>
      <c r="B271" s="4">
        <v>25</v>
      </c>
      <c r="C271" s="5">
        <v>5</v>
      </c>
      <c r="D271" s="4">
        <v>20</v>
      </c>
      <c r="E271" s="5">
        <v>6.64</v>
      </c>
      <c r="F271" s="4">
        <v>3</v>
      </c>
      <c r="G271" s="5">
        <v>1.55</v>
      </c>
      <c r="H271" s="4">
        <v>0</v>
      </c>
    </row>
    <row r="272" spans="1:8" x14ac:dyDescent="0.2">
      <c r="A272" s="2" t="s">
        <v>53</v>
      </c>
      <c r="B272" s="4">
        <v>23</v>
      </c>
      <c r="C272" s="5">
        <v>4.5999999999999996</v>
      </c>
      <c r="D272" s="4">
        <v>17</v>
      </c>
      <c r="E272" s="5">
        <v>5.65</v>
      </c>
      <c r="F272" s="4">
        <v>6</v>
      </c>
      <c r="G272" s="5">
        <v>3.09</v>
      </c>
      <c r="H272" s="4">
        <v>0</v>
      </c>
    </row>
    <row r="273" spans="1:8" x14ac:dyDescent="0.2">
      <c r="A273" s="2" t="s">
        <v>54</v>
      </c>
      <c r="B273" s="4">
        <v>11</v>
      </c>
      <c r="C273" s="5">
        <v>2.2000000000000002</v>
      </c>
      <c r="D273" s="4">
        <v>3</v>
      </c>
      <c r="E273" s="5">
        <v>1</v>
      </c>
      <c r="F273" s="4">
        <v>7</v>
      </c>
      <c r="G273" s="5">
        <v>3.61</v>
      </c>
      <c r="H273" s="4">
        <v>0</v>
      </c>
    </row>
    <row r="274" spans="1:8" x14ac:dyDescent="0.2">
      <c r="A274" s="1" t="s">
        <v>17</v>
      </c>
      <c r="B274" s="4">
        <v>90</v>
      </c>
      <c r="C274" s="5">
        <v>99.97999999999999</v>
      </c>
      <c r="D274" s="4">
        <v>56</v>
      </c>
      <c r="E274" s="5">
        <v>100</v>
      </c>
      <c r="F274" s="4">
        <v>28</v>
      </c>
      <c r="G274" s="5">
        <v>99.989999999999981</v>
      </c>
      <c r="H274" s="4">
        <v>0</v>
      </c>
    </row>
    <row r="275" spans="1:8" x14ac:dyDescent="0.2">
      <c r="A275" s="2" t="s">
        <v>40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41</v>
      </c>
      <c r="B276" s="4">
        <v>11</v>
      </c>
      <c r="C276" s="5">
        <v>12.22</v>
      </c>
      <c r="D276" s="4">
        <v>6</v>
      </c>
      <c r="E276" s="5">
        <v>10.71</v>
      </c>
      <c r="F276" s="4">
        <v>5</v>
      </c>
      <c r="G276" s="5">
        <v>17.86</v>
      </c>
      <c r="H276" s="4">
        <v>0</v>
      </c>
    </row>
    <row r="277" spans="1:8" x14ac:dyDescent="0.2">
      <c r="A277" s="2" t="s">
        <v>42</v>
      </c>
      <c r="B277" s="4">
        <v>13</v>
      </c>
      <c r="C277" s="5">
        <v>14.44</v>
      </c>
      <c r="D277" s="4">
        <v>9</v>
      </c>
      <c r="E277" s="5">
        <v>16.07</v>
      </c>
      <c r="F277" s="4">
        <v>4</v>
      </c>
      <c r="G277" s="5">
        <v>14.29</v>
      </c>
      <c r="H277" s="4">
        <v>0</v>
      </c>
    </row>
    <row r="278" spans="1:8" x14ac:dyDescent="0.2">
      <c r="A278" s="2" t="s">
        <v>43</v>
      </c>
      <c r="B278" s="4">
        <v>1</v>
      </c>
      <c r="C278" s="5">
        <v>1.1100000000000001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44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45</v>
      </c>
      <c r="B280" s="4">
        <v>1</v>
      </c>
      <c r="C280" s="5">
        <v>1.1100000000000001</v>
      </c>
      <c r="D280" s="4">
        <v>0</v>
      </c>
      <c r="E280" s="5">
        <v>0</v>
      </c>
      <c r="F280" s="4">
        <v>1</v>
      </c>
      <c r="G280" s="5">
        <v>3.57</v>
      </c>
      <c r="H280" s="4">
        <v>0</v>
      </c>
    </row>
    <row r="281" spans="1:8" x14ac:dyDescent="0.2">
      <c r="A281" s="2" t="s">
        <v>46</v>
      </c>
      <c r="B281" s="4">
        <v>17</v>
      </c>
      <c r="C281" s="5">
        <v>18.89</v>
      </c>
      <c r="D281" s="4">
        <v>14</v>
      </c>
      <c r="E281" s="5">
        <v>25</v>
      </c>
      <c r="F281" s="4">
        <v>3</v>
      </c>
      <c r="G281" s="5">
        <v>10.71</v>
      </c>
      <c r="H281" s="4">
        <v>0</v>
      </c>
    </row>
    <row r="282" spans="1:8" x14ac:dyDescent="0.2">
      <c r="A282" s="2" t="s">
        <v>47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48</v>
      </c>
      <c r="B283" s="4">
        <v>12</v>
      </c>
      <c r="C283" s="5">
        <v>13.33</v>
      </c>
      <c r="D283" s="4">
        <v>9</v>
      </c>
      <c r="E283" s="5">
        <v>16.07</v>
      </c>
      <c r="F283" s="4">
        <v>3</v>
      </c>
      <c r="G283" s="5">
        <v>10.71</v>
      </c>
      <c r="H283" s="4">
        <v>0</v>
      </c>
    </row>
    <row r="284" spans="1:8" x14ac:dyDescent="0.2">
      <c r="A284" s="2" t="s">
        <v>49</v>
      </c>
      <c r="B284" s="4">
        <v>4</v>
      </c>
      <c r="C284" s="5">
        <v>4.4400000000000004</v>
      </c>
      <c r="D284" s="4">
        <v>1</v>
      </c>
      <c r="E284" s="5">
        <v>1.79</v>
      </c>
      <c r="F284" s="4">
        <v>3</v>
      </c>
      <c r="G284" s="5">
        <v>10.71</v>
      </c>
      <c r="H284" s="4">
        <v>0</v>
      </c>
    </row>
    <row r="285" spans="1:8" x14ac:dyDescent="0.2">
      <c r="A285" s="2" t="s">
        <v>50</v>
      </c>
      <c r="B285" s="4">
        <v>2</v>
      </c>
      <c r="C285" s="5">
        <v>2.2200000000000002</v>
      </c>
      <c r="D285" s="4">
        <v>2</v>
      </c>
      <c r="E285" s="5">
        <v>3.57</v>
      </c>
      <c r="F285" s="4">
        <v>0</v>
      </c>
      <c r="G285" s="5">
        <v>0</v>
      </c>
      <c r="H285" s="4">
        <v>0</v>
      </c>
    </row>
    <row r="286" spans="1:8" x14ac:dyDescent="0.2">
      <c r="A286" s="2" t="s">
        <v>51</v>
      </c>
      <c r="B286" s="4">
        <v>9</v>
      </c>
      <c r="C286" s="5">
        <v>10</v>
      </c>
      <c r="D286" s="4">
        <v>8</v>
      </c>
      <c r="E286" s="5">
        <v>14.29</v>
      </c>
      <c r="F286" s="4">
        <v>1</v>
      </c>
      <c r="G286" s="5">
        <v>3.57</v>
      </c>
      <c r="H286" s="4">
        <v>0</v>
      </c>
    </row>
    <row r="287" spans="1:8" x14ac:dyDescent="0.2">
      <c r="A287" s="2" t="s">
        <v>52</v>
      </c>
      <c r="B287" s="4">
        <v>1</v>
      </c>
      <c r="C287" s="5">
        <v>1.1100000000000001</v>
      </c>
      <c r="D287" s="4">
        <v>0</v>
      </c>
      <c r="E287" s="5">
        <v>0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53</v>
      </c>
      <c r="B288" s="4">
        <v>7</v>
      </c>
      <c r="C288" s="5">
        <v>7.78</v>
      </c>
      <c r="D288" s="4">
        <v>4</v>
      </c>
      <c r="E288" s="5">
        <v>7.14</v>
      </c>
      <c r="F288" s="4">
        <v>2</v>
      </c>
      <c r="G288" s="5">
        <v>7.14</v>
      </c>
      <c r="H288" s="4">
        <v>0</v>
      </c>
    </row>
    <row r="289" spans="1:8" x14ac:dyDescent="0.2">
      <c r="A289" s="2" t="s">
        <v>54</v>
      </c>
      <c r="B289" s="4">
        <v>12</v>
      </c>
      <c r="C289" s="5">
        <v>13.33</v>
      </c>
      <c r="D289" s="4">
        <v>3</v>
      </c>
      <c r="E289" s="5">
        <v>5.36</v>
      </c>
      <c r="F289" s="4">
        <v>6</v>
      </c>
      <c r="G289" s="5">
        <v>21.43</v>
      </c>
      <c r="H289" s="4">
        <v>0</v>
      </c>
    </row>
    <row r="290" spans="1:8" x14ac:dyDescent="0.2">
      <c r="A290" s="1" t="s">
        <v>18</v>
      </c>
      <c r="B290" s="4">
        <v>161</v>
      </c>
      <c r="C290" s="5">
        <v>100</v>
      </c>
      <c r="D290" s="4">
        <v>104</v>
      </c>
      <c r="E290" s="5">
        <v>99.990000000000009</v>
      </c>
      <c r="F290" s="4">
        <v>52</v>
      </c>
      <c r="G290" s="5">
        <v>100</v>
      </c>
      <c r="H290" s="4">
        <v>0</v>
      </c>
    </row>
    <row r="291" spans="1:8" x14ac:dyDescent="0.2">
      <c r="A291" s="2" t="s">
        <v>40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41</v>
      </c>
      <c r="B292" s="4">
        <v>32</v>
      </c>
      <c r="C292" s="5">
        <v>19.88</v>
      </c>
      <c r="D292" s="4">
        <v>20</v>
      </c>
      <c r="E292" s="5">
        <v>19.23</v>
      </c>
      <c r="F292" s="4">
        <v>12</v>
      </c>
      <c r="G292" s="5">
        <v>23.08</v>
      </c>
      <c r="H292" s="4">
        <v>0</v>
      </c>
    </row>
    <row r="293" spans="1:8" x14ac:dyDescent="0.2">
      <c r="A293" s="2" t="s">
        <v>42</v>
      </c>
      <c r="B293" s="4">
        <v>30</v>
      </c>
      <c r="C293" s="5">
        <v>18.63</v>
      </c>
      <c r="D293" s="4">
        <v>16</v>
      </c>
      <c r="E293" s="5">
        <v>15.38</v>
      </c>
      <c r="F293" s="4">
        <v>14</v>
      </c>
      <c r="G293" s="5">
        <v>26.92</v>
      </c>
      <c r="H293" s="4">
        <v>0</v>
      </c>
    </row>
    <row r="294" spans="1:8" x14ac:dyDescent="0.2">
      <c r="A294" s="2" t="s">
        <v>43</v>
      </c>
      <c r="B294" s="4">
        <v>1</v>
      </c>
      <c r="C294" s="5">
        <v>0.62</v>
      </c>
      <c r="D294" s="4">
        <v>0</v>
      </c>
      <c r="E294" s="5">
        <v>0</v>
      </c>
      <c r="F294" s="4">
        <v>1</v>
      </c>
      <c r="G294" s="5">
        <v>1.92</v>
      </c>
      <c r="H294" s="4">
        <v>0</v>
      </c>
    </row>
    <row r="295" spans="1:8" x14ac:dyDescent="0.2">
      <c r="A295" s="2" t="s">
        <v>44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45</v>
      </c>
      <c r="B296" s="4">
        <v>1</v>
      </c>
      <c r="C296" s="5">
        <v>0.62</v>
      </c>
      <c r="D296" s="4">
        <v>1</v>
      </c>
      <c r="E296" s="5">
        <v>0.96</v>
      </c>
      <c r="F296" s="4">
        <v>0</v>
      </c>
      <c r="G296" s="5">
        <v>0</v>
      </c>
      <c r="H296" s="4">
        <v>0</v>
      </c>
    </row>
    <row r="297" spans="1:8" x14ac:dyDescent="0.2">
      <c r="A297" s="2" t="s">
        <v>46</v>
      </c>
      <c r="B297" s="4">
        <v>27</v>
      </c>
      <c r="C297" s="5">
        <v>16.77</v>
      </c>
      <c r="D297" s="4">
        <v>22</v>
      </c>
      <c r="E297" s="5">
        <v>21.15</v>
      </c>
      <c r="F297" s="4">
        <v>5</v>
      </c>
      <c r="G297" s="5">
        <v>9.6199999999999992</v>
      </c>
      <c r="H297" s="4">
        <v>0</v>
      </c>
    </row>
    <row r="298" spans="1:8" x14ac:dyDescent="0.2">
      <c r="A298" s="2" t="s">
        <v>47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48</v>
      </c>
      <c r="B299" s="4">
        <v>8</v>
      </c>
      <c r="C299" s="5">
        <v>4.97</v>
      </c>
      <c r="D299" s="4">
        <v>3</v>
      </c>
      <c r="E299" s="5">
        <v>2.88</v>
      </c>
      <c r="F299" s="4">
        <v>5</v>
      </c>
      <c r="G299" s="5">
        <v>9.6199999999999992</v>
      </c>
      <c r="H299" s="4">
        <v>0</v>
      </c>
    </row>
    <row r="300" spans="1:8" x14ac:dyDescent="0.2">
      <c r="A300" s="2" t="s">
        <v>49</v>
      </c>
      <c r="B300" s="4">
        <v>8</v>
      </c>
      <c r="C300" s="5">
        <v>4.97</v>
      </c>
      <c r="D300" s="4">
        <v>3</v>
      </c>
      <c r="E300" s="5">
        <v>2.88</v>
      </c>
      <c r="F300" s="4">
        <v>5</v>
      </c>
      <c r="G300" s="5">
        <v>9.6199999999999992</v>
      </c>
      <c r="H300" s="4">
        <v>0</v>
      </c>
    </row>
    <row r="301" spans="1:8" x14ac:dyDescent="0.2">
      <c r="A301" s="2" t="s">
        <v>50</v>
      </c>
      <c r="B301" s="4">
        <v>11</v>
      </c>
      <c r="C301" s="5">
        <v>6.83</v>
      </c>
      <c r="D301" s="4">
        <v>10</v>
      </c>
      <c r="E301" s="5">
        <v>9.6199999999999992</v>
      </c>
      <c r="F301" s="4">
        <v>1</v>
      </c>
      <c r="G301" s="5">
        <v>1.92</v>
      </c>
      <c r="H301" s="4">
        <v>0</v>
      </c>
    </row>
    <row r="302" spans="1:8" x14ac:dyDescent="0.2">
      <c r="A302" s="2" t="s">
        <v>51</v>
      </c>
      <c r="B302" s="4">
        <v>18</v>
      </c>
      <c r="C302" s="5">
        <v>11.18</v>
      </c>
      <c r="D302" s="4">
        <v>17</v>
      </c>
      <c r="E302" s="5">
        <v>16.350000000000001</v>
      </c>
      <c r="F302" s="4">
        <v>1</v>
      </c>
      <c r="G302" s="5">
        <v>1.92</v>
      </c>
      <c r="H302" s="4">
        <v>0</v>
      </c>
    </row>
    <row r="303" spans="1:8" x14ac:dyDescent="0.2">
      <c r="A303" s="2" t="s">
        <v>52</v>
      </c>
      <c r="B303" s="4">
        <v>8</v>
      </c>
      <c r="C303" s="5">
        <v>4.97</v>
      </c>
      <c r="D303" s="4">
        <v>4</v>
      </c>
      <c r="E303" s="5">
        <v>3.85</v>
      </c>
      <c r="F303" s="4">
        <v>4</v>
      </c>
      <c r="G303" s="5">
        <v>7.69</v>
      </c>
      <c r="H303" s="4">
        <v>0</v>
      </c>
    </row>
    <row r="304" spans="1:8" x14ac:dyDescent="0.2">
      <c r="A304" s="2" t="s">
        <v>53</v>
      </c>
      <c r="B304" s="4">
        <v>9</v>
      </c>
      <c r="C304" s="5">
        <v>5.59</v>
      </c>
      <c r="D304" s="4">
        <v>3</v>
      </c>
      <c r="E304" s="5">
        <v>2.88</v>
      </c>
      <c r="F304" s="4">
        <v>1</v>
      </c>
      <c r="G304" s="5">
        <v>1.92</v>
      </c>
      <c r="H304" s="4">
        <v>0</v>
      </c>
    </row>
    <row r="305" spans="1:8" x14ac:dyDescent="0.2">
      <c r="A305" s="2" t="s">
        <v>54</v>
      </c>
      <c r="B305" s="4">
        <v>8</v>
      </c>
      <c r="C305" s="5">
        <v>4.97</v>
      </c>
      <c r="D305" s="4">
        <v>5</v>
      </c>
      <c r="E305" s="5">
        <v>4.8099999999999996</v>
      </c>
      <c r="F305" s="4">
        <v>3</v>
      </c>
      <c r="G305" s="5">
        <v>5.77</v>
      </c>
      <c r="H305" s="4">
        <v>0</v>
      </c>
    </row>
    <row r="306" spans="1:8" x14ac:dyDescent="0.2">
      <c r="A306" s="1" t="s">
        <v>19</v>
      </c>
      <c r="B306" s="4">
        <v>128</v>
      </c>
      <c r="C306" s="5">
        <v>100.00999999999999</v>
      </c>
      <c r="D306" s="4">
        <v>93</v>
      </c>
      <c r="E306" s="5">
        <v>100</v>
      </c>
      <c r="F306" s="4">
        <v>33</v>
      </c>
      <c r="G306" s="5">
        <v>99.990000000000009</v>
      </c>
      <c r="H306" s="4">
        <v>0</v>
      </c>
    </row>
    <row r="307" spans="1:8" x14ac:dyDescent="0.2">
      <c r="A307" s="2" t="s">
        <v>40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41</v>
      </c>
      <c r="B308" s="4">
        <v>16</v>
      </c>
      <c r="C308" s="5">
        <v>12.5</v>
      </c>
      <c r="D308" s="4">
        <v>10</v>
      </c>
      <c r="E308" s="5">
        <v>10.75</v>
      </c>
      <c r="F308" s="4">
        <v>6</v>
      </c>
      <c r="G308" s="5">
        <v>18.18</v>
      </c>
      <c r="H308" s="4">
        <v>0</v>
      </c>
    </row>
    <row r="309" spans="1:8" x14ac:dyDescent="0.2">
      <c r="A309" s="2" t="s">
        <v>42</v>
      </c>
      <c r="B309" s="4">
        <v>40</v>
      </c>
      <c r="C309" s="5">
        <v>31.25</v>
      </c>
      <c r="D309" s="4">
        <v>27</v>
      </c>
      <c r="E309" s="5">
        <v>29.03</v>
      </c>
      <c r="F309" s="4">
        <v>13</v>
      </c>
      <c r="G309" s="5">
        <v>39.39</v>
      </c>
      <c r="H309" s="4">
        <v>0</v>
      </c>
    </row>
    <row r="310" spans="1:8" x14ac:dyDescent="0.2">
      <c r="A310" s="2" t="s">
        <v>43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44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45</v>
      </c>
      <c r="B312" s="4">
        <v>1</v>
      </c>
      <c r="C312" s="5">
        <v>0.78</v>
      </c>
      <c r="D312" s="4">
        <v>0</v>
      </c>
      <c r="E312" s="5">
        <v>0</v>
      </c>
      <c r="F312" s="4">
        <v>1</v>
      </c>
      <c r="G312" s="5">
        <v>3.03</v>
      </c>
      <c r="H312" s="4">
        <v>0</v>
      </c>
    </row>
    <row r="313" spans="1:8" x14ac:dyDescent="0.2">
      <c r="A313" s="2" t="s">
        <v>46</v>
      </c>
      <c r="B313" s="4">
        <v>28</v>
      </c>
      <c r="C313" s="5">
        <v>21.88</v>
      </c>
      <c r="D313" s="4">
        <v>19</v>
      </c>
      <c r="E313" s="5">
        <v>20.43</v>
      </c>
      <c r="F313" s="4">
        <v>9</v>
      </c>
      <c r="G313" s="5">
        <v>27.27</v>
      </c>
      <c r="H313" s="4">
        <v>0</v>
      </c>
    </row>
    <row r="314" spans="1:8" x14ac:dyDescent="0.2">
      <c r="A314" s="2" t="s">
        <v>47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48</v>
      </c>
      <c r="B315" s="4">
        <v>14</v>
      </c>
      <c r="C315" s="5">
        <v>10.94</v>
      </c>
      <c r="D315" s="4">
        <v>11</v>
      </c>
      <c r="E315" s="5">
        <v>11.83</v>
      </c>
      <c r="F315" s="4">
        <v>3</v>
      </c>
      <c r="G315" s="5">
        <v>9.09</v>
      </c>
      <c r="H315" s="4">
        <v>0</v>
      </c>
    </row>
    <row r="316" spans="1:8" x14ac:dyDescent="0.2">
      <c r="A316" s="2" t="s">
        <v>49</v>
      </c>
      <c r="B316" s="4">
        <v>1</v>
      </c>
      <c r="C316" s="5">
        <v>0.78</v>
      </c>
      <c r="D316" s="4">
        <v>1</v>
      </c>
      <c r="E316" s="5">
        <v>1.08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50</v>
      </c>
      <c r="B317" s="4">
        <v>2</v>
      </c>
      <c r="C317" s="5">
        <v>1.56</v>
      </c>
      <c r="D317" s="4">
        <v>2</v>
      </c>
      <c r="E317" s="5">
        <v>2.15</v>
      </c>
      <c r="F317" s="4">
        <v>0</v>
      </c>
      <c r="G317" s="5">
        <v>0</v>
      </c>
      <c r="H317" s="4">
        <v>0</v>
      </c>
    </row>
    <row r="318" spans="1:8" x14ac:dyDescent="0.2">
      <c r="A318" s="2" t="s">
        <v>51</v>
      </c>
      <c r="B318" s="4">
        <v>9</v>
      </c>
      <c r="C318" s="5">
        <v>7.03</v>
      </c>
      <c r="D318" s="4">
        <v>8</v>
      </c>
      <c r="E318" s="5">
        <v>8.6</v>
      </c>
      <c r="F318" s="4">
        <v>1</v>
      </c>
      <c r="G318" s="5">
        <v>3.03</v>
      </c>
      <c r="H318" s="4">
        <v>0</v>
      </c>
    </row>
    <row r="319" spans="1:8" x14ac:dyDescent="0.2">
      <c r="A319" s="2" t="s">
        <v>52</v>
      </c>
      <c r="B319" s="4">
        <v>7</v>
      </c>
      <c r="C319" s="5">
        <v>5.47</v>
      </c>
      <c r="D319" s="4">
        <v>7</v>
      </c>
      <c r="E319" s="5">
        <v>7.53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53</v>
      </c>
      <c r="B320" s="4">
        <v>6</v>
      </c>
      <c r="C320" s="5">
        <v>4.6900000000000004</v>
      </c>
      <c r="D320" s="4">
        <v>4</v>
      </c>
      <c r="E320" s="5">
        <v>4.3</v>
      </c>
      <c r="F320" s="4">
        <v>0</v>
      </c>
      <c r="G320" s="5">
        <v>0</v>
      </c>
      <c r="H320" s="4">
        <v>0</v>
      </c>
    </row>
    <row r="321" spans="1:8" x14ac:dyDescent="0.2">
      <c r="A321" s="2" t="s">
        <v>54</v>
      </c>
      <c r="B321" s="4">
        <v>4</v>
      </c>
      <c r="C321" s="5">
        <v>3.13</v>
      </c>
      <c r="D321" s="4">
        <v>4</v>
      </c>
      <c r="E321" s="5">
        <v>4.3</v>
      </c>
      <c r="F321" s="4">
        <v>0</v>
      </c>
      <c r="G321" s="5">
        <v>0</v>
      </c>
      <c r="H321" s="4">
        <v>0</v>
      </c>
    </row>
    <row r="322" spans="1:8" x14ac:dyDescent="0.2">
      <c r="A322" s="1" t="s">
        <v>20</v>
      </c>
      <c r="B322" s="4">
        <v>638</v>
      </c>
      <c r="C322" s="5">
        <v>99.99</v>
      </c>
      <c r="D322" s="4">
        <v>389</v>
      </c>
      <c r="E322" s="5">
        <v>99.99</v>
      </c>
      <c r="F322" s="4">
        <v>247</v>
      </c>
      <c r="G322" s="5">
        <v>100</v>
      </c>
      <c r="H322" s="4">
        <v>0</v>
      </c>
    </row>
    <row r="323" spans="1:8" x14ac:dyDescent="0.2">
      <c r="A323" s="2" t="s">
        <v>40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41</v>
      </c>
      <c r="B324" s="4">
        <v>83</v>
      </c>
      <c r="C324" s="5">
        <v>13.01</v>
      </c>
      <c r="D324" s="4">
        <v>40</v>
      </c>
      <c r="E324" s="5">
        <v>10.28</v>
      </c>
      <c r="F324" s="4">
        <v>43</v>
      </c>
      <c r="G324" s="5">
        <v>17.41</v>
      </c>
      <c r="H324" s="4">
        <v>0</v>
      </c>
    </row>
    <row r="325" spans="1:8" x14ac:dyDescent="0.2">
      <c r="A325" s="2" t="s">
        <v>42</v>
      </c>
      <c r="B325" s="4">
        <v>97</v>
      </c>
      <c r="C325" s="5">
        <v>15.2</v>
      </c>
      <c r="D325" s="4">
        <v>60</v>
      </c>
      <c r="E325" s="5">
        <v>15.42</v>
      </c>
      <c r="F325" s="4">
        <v>37</v>
      </c>
      <c r="G325" s="5">
        <v>14.98</v>
      </c>
      <c r="H325" s="4">
        <v>0</v>
      </c>
    </row>
    <row r="326" spans="1:8" x14ac:dyDescent="0.2">
      <c r="A326" s="2" t="s">
        <v>43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44</v>
      </c>
      <c r="B327" s="4">
        <v>1</v>
      </c>
      <c r="C327" s="5">
        <v>0.16</v>
      </c>
      <c r="D327" s="4">
        <v>0</v>
      </c>
      <c r="E327" s="5">
        <v>0</v>
      </c>
      <c r="F327" s="4">
        <v>1</v>
      </c>
      <c r="G327" s="5">
        <v>0.4</v>
      </c>
      <c r="H327" s="4">
        <v>0</v>
      </c>
    </row>
    <row r="328" spans="1:8" x14ac:dyDescent="0.2">
      <c r="A328" s="2" t="s">
        <v>45</v>
      </c>
      <c r="B328" s="4">
        <v>8</v>
      </c>
      <c r="C328" s="5">
        <v>1.25</v>
      </c>
      <c r="D328" s="4">
        <v>2</v>
      </c>
      <c r="E328" s="5">
        <v>0.51</v>
      </c>
      <c r="F328" s="4">
        <v>6</v>
      </c>
      <c r="G328" s="5">
        <v>2.4300000000000002</v>
      </c>
      <c r="H328" s="4">
        <v>0</v>
      </c>
    </row>
    <row r="329" spans="1:8" x14ac:dyDescent="0.2">
      <c r="A329" s="2" t="s">
        <v>46</v>
      </c>
      <c r="B329" s="4">
        <v>186</v>
      </c>
      <c r="C329" s="5">
        <v>29.15</v>
      </c>
      <c r="D329" s="4">
        <v>117</v>
      </c>
      <c r="E329" s="5">
        <v>30.08</v>
      </c>
      <c r="F329" s="4">
        <v>69</v>
      </c>
      <c r="G329" s="5">
        <v>27.94</v>
      </c>
      <c r="H329" s="4">
        <v>0</v>
      </c>
    </row>
    <row r="330" spans="1:8" x14ac:dyDescent="0.2">
      <c r="A330" s="2" t="s">
        <v>47</v>
      </c>
      <c r="B330" s="4">
        <v>6</v>
      </c>
      <c r="C330" s="5">
        <v>0.94</v>
      </c>
      <c r="D330" s="4">
        <v>0</v>
      </c>
      <c r="E330" s="5">
        <v>0</v>
      </c>
      <c r="F330" s="4">
        <v>6</v>
      </c>
      <c r="G330" s="5">
        <v>2.4300000000000002</v>
      </c>
      <c r="H330" s="4">
        <v>0</v>
      </c>
    </row>
    <row r="331" spans="1:8" x14ac:dyDescent="0.2">
      <c r="A331" s="2" t="s">
        <v>48</v>
      </c>
      <c r="B331" s="4">
        <v>38</v>
      </c>
      <c r="C331" s="5">
        <v>5.96</v>
      </c>
      <c r="D331" s="4">
        <v>10</v>
      </c>
      <c r="E331" s="5">
        <v>2.57</v>
      </c>
      <c r="F331" s="4">
        <v>28</v>
      </c>
      <c r="G331" s="5">
        <v>11.34</v>
      </c>
      <c r="H331" s="4">
        <v>0</v>
      </c>
    </row>
    <row r="332" spans="1:8" x14ac:dyDescent="0.2">
      <c r="A332" s="2" t="s">
        <v>49</v>
      </c>
      <c r="B332" s="4">
        <v>21</v>
      </c>
      <c r="C332" s="5">
        <v>3.29</v>
      </c>
      <c r="D332" s="4">
        <v>12</v>
      </c>
      <c r="E332" s="5">
        <v>3.08</v>
      </c>
      <c r="F332" s="4">
        <v>9</v>
      </c>
      <c r="G332" s="5">
        <v>3.64</v>
      </c>
      <c r="H332" s="4">
        <v>0</v>
      </c>
    </row>
    <row r="333" spans="1:8" x14ac:dyDescent="0.2">
      <c r="A333" s="2" t="s">
        <v>50</v>
      </c>
      <c r="B333" s="4">
        <v>44</v>
      </c>
      <c r="C333" s="5">
        <v>6.9</v>
      </c>
      <c r="D333" s="4">
        <v>38</v>
      </c>
      <c r="E333" s="5">
        <v>9.77</v>
      </c>
      <c r="F333" s="4">
        <v>6</v>
      </c>
      <c r="G333" s="5">
        <v>2.4300000000000002</v>
      </c>
      <c r="H333" s="4">
        <v>0</v>
      </c>
    </row>
    <row r="334" spans="1:8" x14ac:dyDescent="0.2">
      <c r="A334" s="2" t="s">
        <v>51</v>
      </c>
      <c r="B334" s="4">
        <v>82</v>
      </c>
      <c r="C334" s="5">
        <v>12.85</v>
      </c>
      <c r="D334" s="4">
        <v>62</v>
      </c>
      <c r="E334" s="5">
        <v>15.94</v>
      </c>
      <c r="F334" s="4">
        <v>20</v>
      </c>
      <c r="G334" s="5">
        <v>8.1</v>
      </c>
      <c r="H334" s="4">
        <v>0</v>
      </c>
    </row>
    <row r="335" spans="1:8" x14ac:dyDescent="0.2">
      <c r="A335" s="2" t="s">
        <v>52</v>
      </c>
      <c r="B335" s="4">
        <v>14</v>
      </c>
      <c r="C335" s="5">
        <v>2.19</v>
      </c>
      <c r="D335" s="4">
        <v>8</v>
      </c>
      <c r="E335" s="5">
        <v>2.06</v>
      </c>
      <c r="F335" s="4">
        <v>5</v>
      </c>
      <c r="G335" s="5">
        <v>2.02</v>
      </c>
      <c r="H335" s="4">
        <v>0</v>
      </c>
    </row>
    <row r="336" spans="1:8" x14ac:dyDescent="0.2">
      <c r="A336" s="2" t="s">
        <v>53</v>
      </c>
      <c r="B336" s="4">
        <v>30</v>
      </c>
      <c r="C336" s="5">
        <v>4.7</v>
      </c>
      <c r="D336" s="4">
        <v>19</v>
      </c>
      <c r="E336" s="5">
        <v>4.88</v>
      </c>
      <c r="F336" s="4">
        <v>10</v>
      </c>
      <c r="G336" s="5">
        <v>4.05</v>
      </c>
      <c r="H336" s="4">
        <v>0</v>
      </c>
    </row>
    <row r="337" spans="1:8" x14ac:dyDescent="0.2">
      <c r="A337" s="2" t="s">
        <v>54</v>
      </c>
      <c r="B337" s="4">
        <v>28</v>
      </c>
      <c r="C337" s="5">
        <v>4.3899999999999997</v>
      </c>
      <c r="D337" s="4">
        <v>21</v>
      </c>
      <c r="E337" s="5">
        <v>5.4</v>
      </c>
      <c r="F337" s="4">
        <v>7</v>
      </c>
      <c r="G337" s="5">
        <v>2.83</v>
      </c>
      <c r="H337" s="4">
        <v>0</v>
      </c>
    </row>
    <row r="338" spans="1:8" x14ac:dyDescent="0.2">
      <c r="A338" s="1" t="s">
        <v>21</v>
      </c>
      <c r="B338" s="4">
        <v>92</v>
      </c>
      <c r="C338" s="5">
        <v>100.00000000000001</v>
      </c>
      <c r="D338" s="4">
        <v>65</v>
      </c>
      <c r="E338" s="5">
        <v>100.00999999999999</v>
      </c>
      <c r="F338" s="4">
        <v>25</v>
      </c>
      <c r="G338" s="5">
        <v>100</v>
      </c>
      <c r="H338" s="4">
        <v>0</v>
      </c>
    </row>
    <row r="339" spans="1:8" x14ac:dyDescent="0.2">
      <c r="A339" s="2" t="s">
        <v>40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41</v>
      </c>
      <c r="B340" s="4">
        <v>16</v>
      </c>
      <c r="C340" s="5">
        <v>17.39</v>
      </c>
      <c r="D340" s="4">
        <v>11</v>
      </c>
      <c r="E340" s="5">
        <v>16.920000000000002</v>
      </c>
      <c r="F340" s="4">
        <v>5</v>
      </c>
      <c r="G340" s="5">
        <v>20</v>
      </c>
      <c r="H340" s="4">
        <v>0</v>
      </c>
    </row>
    <row r="341" spans="1:8" x14ac:dyDescent="0.2">
      <c r="A341" s="2" t="s">
        <v>42</v>
      </c>
      <c r="B341" s="4">
        <v>14</v>
      </c>
      <c r="C341" s="5">
        <v>15.22</v>
      </c>
      <c r="D341" s="4">
        <v>8</v>
      </c>
      <c r="E341" s="5">
        <v>12.31</v>
      </c>
      <c r="F341" s="4">
        <v>6</v>
      </c>
      <c r="G341" s="5">
        <v>24</v>
      </c>
      <c r="H341" s="4">
        <v>0</v>
      </c>
    </row>
    <row r="342" spans="1:8" x14ac:dyDescent="0.2">
      <c r="A342" s="2" t="s">
        <v>43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44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45</v>
      </c>
      <c r="B344" s="4">
        <v>2</v>
      </c>
      <c r="C344" s="5">
        <v>2.17</v>
      </c>
      <c r="D344" s="4">
        <v>1</v>
      </c>
      <c r="E344" s="5">
        <v>1.54</v>
      </c>
      <c r="F344" s="4">
        <v>1</v>
      </c>
      <c r="G344" s="5">
        <v>4</v>
      </c>
      <c r="H344" s="4">
        <v>0</v>
      </c>
    </row>
    <row r="345" spans="1:8" x14ac:dyDescent="0.2">
      <c r="A345" s="2" t="s">
        <v>46</v>
      </c>
      <c r="B345" s="4">
        <v>26</v>
      </c>
      <c r="C345" s="5">
        <v>28.26</v>
      </c>
      <c r="D345" s="4">
        <v>19</v>
      </c>
      <c r="E345" s="5">
        <v>29.23</v>
      </c>
      <c r="F345" s="4">
        <v>7</v>
      </c>
      <c r="G345" s="5">
        <v>28</v>
      </c>
      <c r="H345" s="4">
        <v>0</v>
      </c>
    </row>
    <row r="346" spans="1:8" x14ac:dyDescent="0.2">
      <c r="A346" s="2" t="s">
        <v>47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48</v>
      </c>
      <c r="B347" s="4">
        <v>1</v>
      </c>
      <c r="C347" s="5">
        <v>1.0900000000000001</v>
      </c>
      <c r="D347" s="4">
        <v>1</v>
      </c>
      <c r="E347" s="5">
        <v>1.54</v>
      </c>
      <c r="F347" s="4">
        <v>0</v>
      </c>
      <c r="G347" s="5">
        <v>0</v>
      </c>
      <c r="H347" s="4">
        <v>0</v>
      </c>
    </row>
    <row r="348" spans="1:8" x14ac:dyDescent="0.2">
      <c r="A348" s="2" t="s">
        <v>49</v>
      </c>
      <c r="B348" s="4">
        <v>1</v>
      </c>
      <c r="C348" s="5">
        <v>1.0900000000000001</v>
      </c>
      <c r="D348" s="4">
        <v>1</v>
      </c>
      <c r="E348" s="5">
        <v>1.54</v>
      </c>
      <c r="F348" s="4">
        <v>0</v>
      </c>
      <c r="G348" s="5">
        <v>0</v>
      </c>
      <c r="H348" s="4">
        <v>0</v>
      </c>
    </row>
    <row r="349" spans="1:8" x14ac:dyDescent="0.2">
      <c r="A349" s="2" t="s">
        <v>50</v>
      </c>
      <c r="B349" s="4">
        <v>16</v>
      </c>
      <c r="C349" s="5">
        <v>17.39</v>
      </c>
      <c r="D349" s="4">
        <v>15</v>
      </c>
      <c r="E349" s="5">
        <v>23.08</v>
      </c>
      <c r="F349" s="4">
        <v>1</v>
      </c>
      <c r="G349" s="5">
        <v>4</v>
      </c>
      <c r="H349" s="4">
        <v>0</v>
      </c>
    </row>
    <row r="350" spans="1:8" x14ac:dyDescent="0.2">
      <c r="A350" s="2" t="s">
        <v>51</v>
      </c>
      <c r="B350" s="4">
        <v>10</v>
      </c>
      <c r="C350" s="5">
        <v>10.87</v>
      </c>
      <c r="D350" s="4">
        <v>7</v>
      </c>
      <c r="E350" s="5">
        <v>10.77</v>
      </c>
      <c r="F350" s="4">
        <v>3</v>
      </c>
      <c r="G350" s="5">
        <v>12</v>
      </c>
      <c r="H350" s="4">
        <v>0</v>
      </c>
    </row>
    <row r="351" spans="1:8" x14ac:dyDescent="0.2">
      <c r="A351" s="2" t="s">
        <v>52</v>
      </c>
      <c r="B351" s="4">
        <v>0</v>
      </c>
      <c r="C351" s="5">
        <v>0</v>
      </c>
      <c r="D351" s="4">
        <v>0</v>
      </c>
      <c r="E351" s="5">
        <v>0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53</v>
      </c>
      <c r="B352" s="4">
        <v>4</v>
      </c>
      <c r="C352" s="5">
        <v>4.3499999999999996</v>
      </c>
      <c r="D352" s="4">
        <v>0</v>
      </c>
      <c r="E352" s="5">
        <v>0</v>
      </c>
      <c r="F352" s="4">
        <v>2</v>
      </c>
      <c r="G352" s="5">
        <v>8</v>
      </c>
      <c r="H352" s="4">
        <v>0</v>
      </c>
    </row>
    <row r="353" spans="1:8" x14ac:dyDescent="0.2">
      <c r="A353" s="2" t="s">
        <v>54</v>
      </c>
      <c r="B353" s="4">
        <v>2</v>
      </c>
      <c r="C353" s="5">
        <v>2.17</v>
      </c>
      <c r="D353" s="4">
        <v>2</v>
      </c>
      <c r="E353" s="5">
        <v>3.08</v>
      </c>
      <c r="F353" s="4">
        <v>0</v>
      </c>
      <c r="G353" s="5">
        <v>0</v>
      </c>
      <c r="H353" s="4">
        <v>0</v>
      </c>
    </row>
    <row r="354" spans="1:8" x14ac:dyDescent="0.2">
      <c r="A354" s="1" t="s">
        <v>22</v>
      </c>
      <c r="B354" s="4">
        <v>70</v>
      </c>
      <c r="C354" s="5">
        <v>100.01</v>
      </c>
      <c r="D354" s="4">
        <v>59</v>
      </c>
      <c r="E354" s="5">
        <v>99.98</v>
      </c>
      <c r="F354" s="4">
        <v>10</v>
      </c>
      <c r="G354" s="5">
        <v>100</v>
      </c>
      <c r="H354" s="4">
        <v>0</v>
      </c>
    </row>
    <row r="355" spans="1:8" x14ac:dyDescent="0.2">
      <c r="A355" s="2" t="s">
        <v>40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41</v>
      </c>
      <c r="B356" s="4">
        <v>21</v>
      </c>
      <c r="C356" s="5">
        <v>30</v>
      </c>
      <c r="D356" s="4">
        <v>17</v>
      </c>
      <c r="E356" s="5">
        <v>28.81</v>
      </c>
      <c r="F356" s="4">
        <v>4</v>
      </c>
      <c r="G356" s="5">
        <v>40</v>
      </c>
      <c r="H356" s="4">
        <v>0</v>
      </c>
    </row>
    <row r="357" spans="1:8" x14ac:dyDescent="0.2">
      <c r="A357" s="2" t="s">
        <v>42</v>
      </c>
      <c r="B357" s="4">
        <v>15</v>
      </c>
      <c r="C357" s="5">
        <v>21.43</v>
      </c>
      <c r="D357" s="4">
        <v>13</v>
      </c>
      <c r="E357" s="5">
        <v>22.03</v>
      </c>
      <c r="F357" s="4">
        <v>2</v>
      </c>
      <c r="G357" s="5">
        <v>20</v>
      </c>
      <c r="H357" s="4">
        <v>0</v>
      </c>
    </row>
    <row r="358" spans="1:8" x14ac:dyDescent="0.2">
      <c r="A358" s="2" t="s">
        <v>43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2">
      <c r="A359" s="2" t="s">
        <v>44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45</v>
      </c>
      <c r="B360" s="4">
        <v>0</v>
      </c>
      <c r="C360" s="5">
        <v>0</v>
      </c>
      <c r="D360" s="4">
        <v>0</v>
      </c>
      <c r="E360" s="5">
        <v>0</v>
      </c>
      <c r="F360" s="4">
        <v>0</v>
      </c>
      <c r="G360" s="5">
        <v>0</v>
      </c>
      <c r="H360" s="4">
        <v>0</v>
      </c>
    </row>
    <row r="361" spans="1:8" x14ac:dyDescent="0.2">
      <c r="A361" s="2" t="s">
        <v>46</v>
      </c>
      <c r="B361" s="4">
        <v>17</v>
      </c>
      <c r="C361" s="5">
        <v>24.29</v>
      </c>
      <c r="D361" s="4">
        <v>16</v>
      </c>
      <c r="E361" s="5">
        <v>27.12</v>
      </c>
      <c r="F361" s="4">
        <v>1</v>
      </c>
      <c r="G361" s="5">
        <v>10</v>
      </c>
      <c r="H361" s="4">
        <v>0</v>
      </c>
    </row>
    <row r="362" spans="1:8" x14ac:dyDescent="0.2">
      <c r="A362" s="2" t="s">
        <v>47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48</v>
      </c>
      <c r="B363" s="4">
        <v>1</v>
      </c>
      <c r="C363" s="5">
        <v>1.43</v>
      </c>
      <c r="D363" s="4">
        <v>0</v>
      </c>
      <c r="E363" s="5">
        <v>0</v>
      </c>
      <c r="F363" s="4">
        <v>1</v>
      </c>
      <c r="G363" s="5">
        <v>10</v>
      </c>
      <c r="H363" s="4">
        <v>0</v>
      </c>
    </row>
    <row r="364" spans="1:8" x14ac:dyDescent="0.2">
      <c r="A364" s="2" t="s">
        <v>49</v>
      </c>
      <c r="B364" s="4">
        <v>0</v>
      </c>
      <c r="C364" s="5">
        <v>0</v>
      </c>
      <c r="D364" s="4">
        <v>0</v>
      </c>
      <c r="E364" s="5">
        <v>0</v>
      </c>
      <c r="F364" s="4">
        <v>0</v>
      </c>
      <c r="G364" s="5">
        <v>0</v>
      </c>
      <c r="H364" s="4">
        <v>0</v>
      </c>
    </row>
    <row r="365" spans="1:8" x14ac:dyDescent="0.2">
      <c r="A365" s="2" t="s">
        <v>50</v>
      </c>
      <c r="B365" s="4">
        <v>4</v>
      </c>
      <c r="C365" s="5">
        <v>5.71</v>
      </c>
      <c r="D365" s="4">
        <v>3</v>
      </c>
      <c r="E365" s="5">
        <v>5.08</v>
      </c>
      <c r="F365" s="4">
        <v>1</v>
      </c>
      <c r="G365" s="5">
        <v>10</v>
      </c>
      <c r="H365" s="4">
        <v>0</v>
      </c>
    </row>
    <row r="366" spans="1:8" x14ac:dyDescent="0.2">
      <c r="A366" s="2" t="s">
        <v>51</v>
      </c>
      <c r="B366" s="4">
        <v>7</v>
      </c>
      <c r="C366" s="5">
        <v>10</v>
      </c>
      <c r="D366" s="4">
        <v>7</v>
      </c>
      <c r="E366" s="5">
        <v>11.86</v>
      </c>
      <c r="F366" s="4">
        <v>0</v>
      </c>
      <c r="G366" s="5">
        <v>0</v>
      </c>
      <c r="H366" s="4">
        <v>0</v>
      </c>
    </row>
    <row r="367" spans="1:8" x14ac:dyDescent="0.2">
      <c r="A367" s="2" t="s">
        <v>52</v>
      </c>
      <c r="B367" s="4">
        <v>1</v>
      </c>
      <c r="C367" s="5">
        <v>1.43</v>
      </c>
      <c r="D367" s="4">
        <v>0</v>
      </c>
      <c r="E367" s="5">
        <v>0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53</v>
      </c>
      <c r="B368" s="4">
        <v>2</v>
      </c>
      <c r="C368" s="5">
        <v>2.86</v>
      </c>
      <c r="D368" s="4">
        <v>1</v>
      </c>
      <c r="E368" s="5">
        <v>1.69</v>
      </c>
      <c r="F368" s="4">
        <v>1</v>
      </c>
      <c r="G368" s="5">
        <v>10</v>
      </c>
      <c r="H368" s="4">
        <v>0</v>
      </c>
    </row>
    <row r="369" spans="1:8" x14ac:dyDescent="0.2">
      <c r="A369" s="2" t="s">
        <v>54</v>
      </c>
      <c r="B369" s="4">
        <v>2</v>
      </c>
      <c r="C369" s="5">
        <v>2.86</v>
      </c>
      <c r="D369" s="4">
        <v>2</v>
      </c>
      <c r="E369" s="5">
        <v>3.39</v>
      </c>
      <c r="F369" s="4">
        <v>0</v>
      </c>
      <c r="G369" s="5">
        <v>0</v>
      </c>
      <c r="H369" s="4">
        <v>0</v>
      </c>
    </row>
    <row r="370" spans="1:8" x14ac:dyDescent="0.2">
      <c r="A370" s="1" t="s">
        <v>23</v>
      </c>
      <c r="B370" s="4">
        <v>153</v>
      </c>
      <c r="C370" s="5">
        <v>99.99</v>
      </c>
      <c r="D370" s="4">
        <v>96</v>
      </c>
      <c r="E370" s="5">
        <v>100.00999999999999</v>
      </c>
      <c r="F370" s="4">
        <v>55</v>
      </c>
      <c r="G370" s="5">
        <v>100.00999999999999</v>
      </c>
      <c r="H370" s="4">
        <v>0</v>
      </c>
    </row>
    <row r="371" spans="1:8" x14ac:dyDescent="0.2">
      <c r="A371" s="2" t="s">
        <v>40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41</v>
      </c>
      <c r="B372" s="4">
        <v>29</v>
      </c>
      <c r="C372" s="5">
        <v>18.95</v>
      </c>
      <c r="D372" s="4">
        <v>21</v>
      </c>
      <c r="E372" s="5">
        <v>21.88</v>
      </c>
      <c r="F372" s="4">
        <v>8</v>
      </c>
      <c r="G372" s="5">
        <v>14.55</v>
      </c>
      <c r="H372" s="4">
        <v>0</v>
      </c>
    </row>
    <row r="373" spans="1:8" x14ac:dyDescent="0.2">
      <c r="A373" s="2" t="s">
        <v>42</v>
      </c>
      <c r="B373" s="4">
        <v>22</v>
      </c>
      <c r="C373" s="5">
        <v>14.38</v>
      </c>
      <c r="D373" s="4">
        <v>10</v>
      </c>
      <c r="E373" s="5">
        <v>10.42</v>
      </c>
      <c r="F373" s="4">
        <v>12</v>
      </c>
      <c r="G373" s="5">
        <v>21.82</v>
      </c>
      <c r="H373" s="4">
        <v>0</v>
      </c>
    </row>
    <row r="374" spans="1:8" x14ac:dyDescent="0.2">
      <c r="A374" s="2" t="s">
        <v>43</v>
      </c>
      <c r="B374" s="4">
        <v>1</v>
      </c>
      <c r="C374" s="5">
        <v>0.65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44</v>
      </c>
      <c r="B375" s="4">
        <v>0</v>
      </c>
      <c r="C375" s="5">
        <v>0</v>
      </c>
      <c r="D375" s="4">
        <v>0</v>
      </c>
      <c r="E375" s="5">
        <v>0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45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2">
      <c r="A377" s="2" t="s">
        <v>46</v>
      </c>
      <c r="B377" s="4">
        <v>51</v>
      </c>
      <c r="C377" s="5">
        <v>33.33</v>
      </c>
      <c r="D377" s="4">
        <v>31</v>
      </c>
      <c r="E377" s="5">
        <v>32.29</v>
      </c>
      <c r="F377" s="4">
        <v>20</v>
      </c>
      <c r="G377" s="5">
        <v>36.36</v>
      </c>
      <c r="H377" s="4">
        <v>0</v>
      </c>
    </row>
    <row r="378" spans="1:8" x14ac:dyDescent="0.2">
      <c r="A378" s="2" t="s">
        <v>47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48</v>
      </c>
      <c r="B379" s="4">
        <v>5</v>
      </c>
      <c r="C379" s="5">
        <v>3.27</v>
      </c>
      <c r="D379" s="4">
        <v>3</v>
      </c>
      <c r="E379" s="5">
        <v>3.13</v>
      </c>
      <c r="F379" s="4">
        <v>2</v>
      </c>
      <c r="G379" s="5">
        <v>3.64</v>
      </c>
      <c r="H379" s="4">
        <v>0</v>
      </c>
    </row>
    <row r="380" spans="1:8" x14ac:dyDescent="0.2">
      <c r="A380" s="2" t="s">
        <v>49</v>
      </c>
      <c r="B380" s="4">
        <v>5</v>
      </c>
      <c r="C380" s="5">
        <v>3.27</v>
      </c>
      <c r="D380" s="4">
        <v>2</v>
      </c>
      <c r="E380" s="5">
        <v>2.08</v>
      </c>
      <c r="F380" s="4">
        <v>3</v>
      </c>
      <c r="G380" s="5">
        <v>5.45</v>
      </c>
      <c r="H380" s="4">
        <v>0</v>
      </c>
    </row>
    <row r="381" spans="1:8" x14ac:dyDescent="0.2">
      <c r="A381" s="2" t="s">
        <v>50</v>
      </c>
      <c r="B381" s="4">
        <v>6</v>
      </c>
      <c r="C381" s="5">
        <v>3.92</v>
      </c>
      <c r="D381" s="4">
        <v>5</v>
      </c>
      <c r="E381" s="5">
        <v>5.21</v>
      </c>
      <c r="F381" s="4">
        <v>1</v>
      </c>
      <c r="G381" s="5">
        <v>1.82</v>
      </c>
      <c r="H381" s="4">
        <v>0</v>
      </c>
    </row>
    <row r="382" spans="1:8" x14ac:dyDescent="0.2">
      <c r="A382" s="2" t="s">
        <v>51</v>
      </c>
      <c r="B382" s="4">
        <v>15</v>
      </c>
      <c r="C382" s="5">
        <v>9.8000000000000007</v>
      </c>
      <c r="D382" s="4">
        <v>13</v>
      </c>
      <c r="E382" s="5">
        <v>13.54</v>
      </c>
      <c r="F382" s="4">
        <v>2</v>
      </c>
      <c r="G382" s="5">
        <v>3.64</v>
      </c>
      <c r="H382" s="4">
        <v>0</v>
      </c>
    </row>
    <row r="383" spans="1:8" x14ac:dyDescent="0.2">
      <c r="A383" s="2" t="s">
        <v>52</v>
      </c>
      <c r="B383" s="4">
        <v>2</v>
      </c>
      <c r="C383" s="5">
        <v>1.31</v>
      </c>
      <c r="D383" s="4">
        <v>1</v>
      </c>
      <c r="E383" s="5">
        <v>1.04</v>
      </c>
      <c r="F383" s="4">
        <v>1</v>
      </c>
      <c r="G383" s="5">
        <v>1.82</v>
      </c>
      <c r="H383" s="4">
        <v>0</v>
      </c>
    </row>
    <row r="384" spans="1:8" x14ac:dyDescent="0.2">
      <c r="A384" s="2" t="s">
        <v>53</v>
      </c>
      <c r="B384" s="4">
        <v>11</v>
      </c>
      <c r="C384" s="5">
        <v>7.19</v>
      </c>
      <c r="D384" s="4">
        <v>6</v>
      </c>
      <c r="E384" s="5">
        <v>6.25</v>
      </c>
      <c r="F384" s="4">
        <v>4</v>
      </c>
      <c r="G384" s="5">
        <v>7.27</v>
      </c>
      <c r="H384" s="4">
        <v>0</v>
      </c>
    </row>
    <row r="385" spans="1:8" x14ac:dyDescent="0.2">
      <c r="A385" s="2" t="s">
        <v>54</v>
      </c>
      <c r="B385" s="4">
        <v>6</v>
      </c>
      <c r="C385" s="5">
        <v>3.92</v>
      </c>
      <c r="D385" s="4">
        <v>4</v>
      </c>
      <c r="E385" s="5">
        <v>4.17</v>
      </c>
      <c r="F385" s="4">
        <v>2</v>
      </c>
      <c r="G385" s="5">
        <v>3.64</v>
      </c>
      <c r="H385" s="4">
        <v>0</v>
      </c>
    </row>
    <row r="386" spans="1:8" x14ac:dyDescent="0.2">
      <c r="A386" s="1" t="s">
        <v>24</v>
      </c>
      <c r="B386" s="4">
        <v>156</v>
      </c>
      <c r="C386" s="5">
        <v>99.989999999999981</v>
      </c>
      <c r="D386" s="4">
        <v>103</v>
      </c>
      <c r="E386" s="5">
        <v>99.99</v>
      </c>
      <c r="F386" s="4">
        <v>53</v>
      </c>
      <c r="G386" s="5">
        <v>99.969999999999985</v>
      </c>
      <c r="H386" s="4">
        <v>0</v>
      </c>
    </row>
    <row r="387" spans="1:8" x14ac:dyDescent="0.2">
      <c r="A387" s="2" t="s">
        <v>40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41</v>
      </c>
      <c r="B388" s="4">
        <v>32</v>
      </c>
      <c r="C388" s="5">
        <v>20.51</v>
      </c>
      <c r="D388" s="4">
        <v>20</v>
      </c>
      <c r="E388" s="5">
        <v>19.420000000000002</v>
      </c>
      <c r="F388" s="4">
        <v>12</v>
      </c>
      <c r="G388" s="5">
        <v>22.64</v>
      </c>
      <c r="H388" s="4">
        <v>0</v>
      </c>
    </row>
    <row r="389" spans="1:8" x14ac:dyDescent="0.2">
      <c r="A389" s="2" t="s">
        <v>42</v>
      </c>
      <c r="B389" s="4">
        <v>24</v>
      </c>
      <c r="C389" s="5">
        <v>15.38</v>
      </c>
      <c r="D389" s="4">
        <v>15</v>
      </c>
      <c r="E389" s="5">
        <v>14.56</v>
      </c>
      <c r="F389" s="4">
        <v>9</v>
      </c>
      <c r="G389" s="5">
        <v>16.98</v>
      </c>
      <c r="H389" s="4">
        <v>0</v>
      </c>
    </row>
    <row r="390" spans="1:8" x14ac:dyDescent="0.2">
      <c r="A390" s="2" t="s">
        <v>43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44</v>
      </c>
      <c r="B391" s="4">
        <v>2</v>
      </c>
      <c r="C391" s="5">
        <v>1.28</v>
      </c>
      <c r="D391" s="4">
        <v>0</v>
      </c>
      <c r="E391" s="5">
        <v>0</v>
      </c>
      <c r="F391" s="4">
        <v>2</v>
      </c>
      <c r="G391" s="5">
        <v>3.77</v>
      </c>
      <c r="H391" s="4">
        <v>0</v>
      </c>
    </row>
    <row r="392" spans="1:8" x14ac:dyDescent="0.2">
      <c r="A392" s="2" t="s">
        <v>45</v>
      </c>
      <c r="B392" s="4">
        <v>3</v>
      </c>
      <c r="C392" s="5">
        <v>1.92</v>
      </c>
      <c r="D392" s="4">
        <v>0</v>
      </c>
      <c r="E392" s="5">
        <v>0</v>
      </c>
      <c r="F392" s="4">
        <v>3</v>
      </c>
      <c r="G392" s="5">
        <v>5.66</v>
      </c>
      <c r="H392" s="4">
        <v>0</v>
      </c>
    </row>
    <row r="393" spans="1:8" x14ac:dyDescent="0.2">
      <c r="A393" s="2" t="s">
        <v>46</v>
      </c>
      <c r="B393" s="4">
        <v>35</v>
      </c>
      <c r="C393" s="5">
        <v>22.44</v>
      </c>
      <c r="D393" s="4">
        <v>27</v>
      </c>
      <c r="E393" s="5">
        <v>26.21</v>
      </c>
      <c r="F393" s="4">
        <v>8</v>
      </c>
      <c r="G393" s="5">
        <v>15.09</v>
      </c>
      <c r="H393" s="4">
        <v>0</v>
      </c>
    </row>
    <row r="394" spans="1:8" x14ac:dyDescent="0.2">
      <c r="A394" s="2" t="s">
        <v>47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48</v>
      </c>
      <c r="B395" s="4">
        <v>10</v>
      </c>
      <c r="C395" s="5">
        <v>6.41</v>
      </c>
      <c r="D395" s="4">
        <v>8</v>
      </c>
      <c r="E395" s="5">
        <v>7.77</v>
      </c>
      <c r="F395" s="4">
        <v>2</v>
      </c>
      <c r="G395" s="5">
        <v>3.77</v>
      </c>
      <c r="H395" s="4">
        <v>0</v>
      </c>
    </row>
    <row r="396" spans="1:8" x14ac:dyDescent="0.2">
      <c r="A396" s="2" t="s">
        <v>49</v>
      </c>
      <c r="B396" s="4">
        <v>1</v>
      </c>
      <c r="C396" s="5">
        <v>0.64</v>
      </c>
      <c r="D396" s="4">
        <v>1</v>
      </c>
      <c r="E396" s="5">
        <v>0.97</v>
      </c>
      <c r="F396" s="4">
        <v>0</v>
      </c>
      <c r="G396" s="5">
        <v>0</v>
      </c>
      <c r="H396" s="4">
        <v>0</v>
      </c>
    </row>
    <row r="397" spans="1:8" x14ac:dyDescent="0.2">
      <c r="A397" s="2" t="s">
        <v>50</v>
      </c>
      <c r="B397" s="4">
        <v>21</v>
      </c>
      <c r="C397" s="5">
        <v>13.46</v>
      </c>
      <c r="D397" s="4">
        <v>16</v>
      </c>
      <c r="E397" s="5">
        <v>15.53</v>
      </c>
      <c r="F397" s="4">
        <v>5</v>
      </c>
      <c r="G397" s="5">
        <v>9.43</v>
      </c>
      <c r="H397" s="4">
        <v>0</v>
      </c>
    </row>
    <row r="398" spans="1:8" x14ac:dyDescent="0.2">
      <c r="A398" s="2" t="s">
        <v>51</v>
      </c>
      <c r="B398" s="4">
        <v>13</v>
      </c>
      <c r="C398" s="5">
        <v>8.33</v>
      </c>
      <c r="D398" s="4">
        <v>7</v>
      </c>
      <c r="E398" s="5">
        <v>6.8</v>
      </c>
      <c r="F398" s="4">
        <v>6</v>
      </c>
      <c r="G398" s="5">
        <v>11.32</v>
      </c>
      <c r="H398" s="4">
        <v>0</v>
      </c>
    </row>
    <row r="399" spans="1:8" x14ac:dyDescent="0.2">
      <c r="A399" s="2" t="s">
        <v>52</v>
      </c>
      <c r="B399" s="4">
        <v>3</v>
      </c>
      <c r="C399" s="5">
        <v>1.92</v>
      </c>
      <c r="D399" s="4">
        <v>1</v>
      </c>
      <c r="E399" s="5">
        <v>0.97</v>
      </c>
      <c r="F399" s="4">
        <v>2</v>
      </c>
      <c r="G399" s="5">
        <v>3.77</v>
      </c>
      <c r="H399" s="4">
        <v>0</v>
      </c>
    </row>
    <row r="400" spans="1:8" x14ac:dyDescent="0.2">
      <c r="A400" s="2" t="s">
        <v>53</v>
      </c>
      <c r="B400" s="4">
        <v>5</v>
      </c>
      <c r="C400" s="5">
        <v>3.21</v>
      </c>
      <c r="D400" s="4">
        <v>3</v>
      </c>
      <c r="E400" s="5">
        <v>2.91</v>
      </c>
      <c r="F400" s="4">
        <v>2</v>
      </c>
      <c r="G400" s="5">
        <v>3.77</v>
      </c>
      <c r="H400" s="4">
        <v>0</v>
      </c>
    </row>
    <row r="401" spans="1:8" x14ac:dyDescent="0.2">
      <c r="A401" s="2" t="s">
        <v>54</v>
      </c>
      <c r="B401" s="4">
        <v>7</v>
      </c>
      <c r="C401" s="5">
        <v>4.49</v>
      </c>
      <c r="D401" s="4">
        <v>5</v>
      </c>
      <c r="E401" s="5">
        <v>4.8499999999999996</v>
      </c>
      <c r="F401" s="4">
        <v>2</v>
      </c>
      <c r="G401" s="5">
        <v>3.77</v>
      </c>
      <c r="H401" s="4">
        <v>0</v>
      </c>
    </row>
    <row r="402" spans="1:8" x14ac:dyDescent="0.2">
      <c r="A402" s="1" t="s">
        <v>25</v>
      </c>
      <c r="B402" s="4">
        <v>264</v>
      </c>
      <c r="C402" s="5">
        <v>99.99</v>
      </c>
      <c r="D402" s="4">
        <v>138</v>
      </c>
      <c r="E402" s="5">
        <v>100</v>
      </c>
      <c r="F402" s="4">
        <v>125</v>
      </c>
      <c r="G402" s="5">
        <v>100</v>
      </c>
      <c r="H402" s="4">
        <v>0</v>
      </c>
    </row>
    <row r="403" spans="1:8" x14ac:dyDescent="0.2">
      <c r="A403" s="2" t="s">
        <v>40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41</v>
      </c>
      <c r="B404" s="4">
        <v>31</v>
      </c>
      <c r="C404" s="5">
        <v>11.74</v>
      </c>
      <c r="D404" s="4">
        <v>12</v>
      </c>
      <c r="E404" s="5">
        <v>8.6999999999999993</v>
      </c>
      <c r="F404" s="4">
        <v>19</v>
      </c>
      <c r="G404" s="5">
        <v>15.2</v>
      </c>
      <c r="H404" s="4">
        <v>0</v>
      </c>
    </row>
    <row r="405" spans="1:8" x14ac:dyDescent="0.2">
      <c r="A405" s="2" t="s">
        <v>42</v>
      </c>
      <c r="B405" s="4">
        <v>25</v>
      </c>
      <c r="C405" s="5">
        <v>9.4700000000000006</v>
      </c>
      <c r="D405" s="4">
        <v>12</v>
      </c>
      <c r="E405" s="5">
        <v>8.6999999999999993</v>
      </c>
      <c r="F405" s="4">
        <v>13</v>
      </c>
      <c r="G405" s="5">
        <v>10.4</v>
      </c>
      <c r="H405" s="4">
        <v>0</v>
      </c>
    </row>
    <row r="406" spans="1:8" x14ac:dyDescent="0.2">
      <c r="A406" s="2" t="s">
        <v>43</v>
      </c>
      <c r="B406" s="4">
        <v>1</v>
      </c>
      <c r="C406" s="5">
        <v>0.38</v>
      </c>
      <c r="D406" s="4">
        <v>0</v>
      </c>
      <c r="E406" s="5">
        <v>0</v>
      </c>
      <c r="F406" s="4">
        <v>1</v>
      </c>
      <c r="G406" s="5">
        <v>0.8</v>
      </c>
      <c r="H406" s="4">
        <v>0</v>
      </c>
    </row>
    <row r="407" spans="1:8" x14ac:dyDescent="0.2">
      <c r="A407" s="2" t="s">
        <v>44</v>
      </c>
      <c r="B407" s="4">
        <v>3</v>
      </c>
      <c r="C407" s="5">
        <v>1.1399999999999999</v>
      </c>
      <c r="D407" s="4">
        <v>0</v>
      </c>
      <c r="E407" s="5">
        <v>0</v>
      </c>
      <c r="F407" s="4">
        <v>3</v>
      </c>
      <c r="G407" s="5">
        <v>2.4</v>
      </c>
      <c r="H407" s="4">
        <v>0</v>
      </c>
    </row>
    <row r="408" spans="1:8" x14ac:dyDescent="0.2">
      <c r="A408" s="2" t="s">
        <v>45</v>
      </c>
      <c r="B408" s="4">
        <v>0</v>
      </c>
      <c r="C408" s="5">
        <v>0</v>
      </c>
      <c r="D408" s="4">
        <v>0</v>
      </c>
      <c r="E408" s="5">
        <v>0</v>
      </c>
      <c r="F408" s="4">
        <v>0</v>
      </c>
      <c r="G408" s="5">
        <v>0</v>
      </c>
      <c r="H408" s="4">
        <v>0</v>
      </c>
    </row>
    <row r="409" spans="1:8" x14ac:dyDescent="0.2">
      <c r="A409" s="2" t="s">
        <v>46</v>
      </c>
      <c r="B409" s="4">
        <v>59</v>
      </c>
      <c r="C409" s="5">
        <v>22.35</v>
      </c>
      <c r="D409" s="4">
        <v>26</v>
      </c>
      <c r="E409" s="5">
        <v>18.84</v>
      </c>
      <c r="F409" s="4">
        <v>33</v>
      </c>
      <c r="G409" s="5">
        <v>26.4</v>
      </c>
      <c r="H409" s="4">
        <v>0</v>
      </c>
    </row>
    <row r="410" spans="1:8" x14ac:dyDescent="0.2">
      <c r="A410" s="2" t="s">
        <v>47</v>
      </c>
      <c r="B410" s="4">
        <v>2</v>
      </c>
      <c r="C410" s="5">
        <v>0.76</v>
      </c>
      <c r="D410" s="4">
        <v>0</v>
      </c>
      <c r="E410" s="5">
        <v>0</v>
      </c>
      <c r="F410" s="4">
        <v>2</v>
      </c>
      <c r="G410" s="5">
        <v>1.6</v>
      </c>
      <c r="H410" s="4">
        <v>0</v>
      </c>
    </row>
    <row r="411" spans="1:8" x14ac:dyDescent="0.2">
      <c r="A411" s="2" t="s">
        <v>48</v>
      </c>
      <c r="B411" s="4">
        <v>21</v>
      </c>
      <c r="C411" s="5">
        <v>7.95</v>
      </c>
      <c r="D411" s="4">
        <v>3</v>
      </c>
      <c r="E411" s="5">
        <v>2.17</v>
      </c>
      <c r="F411" s="4">
        <v>18</v>
      </c>
      <c r="G411" s="5">
        <v>14.4</v>
      </c>
      <c r="H411" s="4">
        <v>0</v>
      </c>
    </row>
    <row r="412" spans="1:8" x14ac:dyDescent="0.2">
      <c r="A412" s="2" t="s">
        <v>49</v>
      </c>
      <c r="B412" s="4">
        <v>13</v>
      </c>
      <c r="C412" s="5">
        <v>4.92</v>
      </c>
      <c r="D412" s="4">
        <v>5</v>
      </c>
      <c r="E412" s="5">
        <v>3.62</v>
      </c>
      <c r="F412" s="4">
        <v>8</v>
      </c>
      <c r="G412" s="5">
        <v>6.4</v>
      </c>
      <c r="H412" s="4">
        <v>0</v>
      </c>
    </row>
    <row r="413" spans="1:8" x14ac:dyDescent="0.2">
      <c r="A413" s="2" t="s">
        <v>50</v>
      </c>
      <c r="B413" s="4">
        <v>22</v>
      </c>
      <c r="C413" s="5">
        <v>8.33</v>
      </c>
      <c r="D413" s="4">
        <v>20</v>
      </c>
      <c r="E413" s="5">
        <v>14.49</v>
      </c>
      <c r="F413" s="4">
        <v>2</v>
      </c>
      <c r="G413" s="5">
        <v>1.6</v>
      </c>
      <c r="H413" s="4">
        <v>0</v>
      </c>
    </row>
    <row r="414" spans="1:8" x14ac:dyDescent="0.2">
      <c r="A414" s="2" t="s">
        <v>51</v>
      </c>
      <c r="B414" s="4">
        <v>39</v>
      </c>
      <c r="C414" s="5">
        <v>14.77</v>
      </c>
      <c r="D414" s="4">
        <v>33</v>
      </c>
      <c r="E414" s="5">
        <v>23.91</v>
      </c>
      <c r="F414" s="4">
        <v>6</v>
      </c>
      <c r="G414" s="5">
        <v>4.8</v>
      </c>
      <c r="H414" s="4">
        <v>0</v>
      </c>
    </row>
    <row r="415" spans="1:8" x14ac:dyDescent="0.2">
      <c r="A415" s="2" t="s">
        <v>52</v>
      </c>
      <c r="B415" s="4">
        <v>14</v>
      </c>
      <c r="C415" s="5">
        <v>5.3</v>
      </c>
      <c r="D415" s="4">
        <v>10</v>
      </c>
      <c r="E415" s="5">
        <v>7.25</v>
      </c>
      <c r="F415" s="4">
        <v>4</v>
      </c>
      <c r="G415" s="5">
        <v>3.2</v>
      </c>
      <c r="H415" s="4">
        <v>0</v>
      </c>
    </row>
    <row r="416" spans="1:8" x14ac:dyDescent="0.2">
      <c r="A416" s="2" t="s">
        <v>53</v>
      </c>
      <c r="B416" s="4">
        <v>23</v>
      </c>
      <c r="C416" s="5">
        <v>8.7100000000000009</v>
      </c>
      <c r="D416" s="4">
        <v>13</v>
      </c>
      <c r="E416" s="5">
        <v>9.42</v>
      </c>
      <c r="F416" s="4">
        <v>10</v>
      </c>
      <c r="G416" s="5">
        <v>8</v>
      </c>
      <c r="H416" s="4">
        <v>0</v>
      </c>
    </row>
    <row r="417" spans="1:8" x14ac:dyDescent="0.2">
      <c r="A417" s="2" t="s">
        <v>54</v>
      </c>
      <c r="B417" s="4">
        <v>11</v>
      </c>
      <c r="C417" s="5">
        <v>4.17</v>
      </c>
      <c r="D417" s="4">
        <v>4</v>
      </c>
      <c r="E417" s="5">
        <v>2.9</v>
      </c>
      <c r="F417" s="4">
        <v>6</v>
      </c>
      <c r="G417" s="5">
        <v>4.8</v>
      </c>
      <c r="H417" s="4">
        <v>0</v>
      </c>
    </row>
    <row r="418" spans="1:8" x14ac:dyDescent="0.2">
      <c r="A418" s="1" t="s">
        <v>26</v>
      </c>
      <c r="B418" s="4">
        <v>438</v>
      </c>
      <c r="C418" s="5">
        <v>100</v>
      </c>
      <c r="D418" s="4">
        <v>247</v>
      </c>
      <c r="E418" s="5">
        <v>99.979999999999976</v>
      </c>
      <c r="F418" s="4">
        <v>186</v>
      </c>
      <c r="G418" s="5">
        <v>99.990000000000009</v>
      </c>
      <c r="H418" s="4">
        <v>1</v>
      </c>
    </row>
    <row r="419" spans="1:8" x14ac:dyDescent="0.2">
      <c r="A419" s="2" t="s">
        <v>40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41</v>
      </c>
      <c r="B420" s="4">
        <v>31</v>
      </c>
      <c r="C420" s="5">
        <v>7.08</v>
      </c>
      <c r="D420" s="4">
        <v>11</v>
      </c>
      <c r="E420" s="5">
        <v>4.45</v>
      </c>
      <c r="F420" s="4">
        <v>20</v>
      </c>
      <c r="G420" s="5">
        <v>10.75</v>
      </c>
      <c r="H420" s="4">
        <v>0</v>
      </c>
    </row>
    <row r="421" spans="1:8" x14ac:dyDescent="0.2">
      <c r="A421" s="2" t="s">
        <v>42</v>
      </c>
      <c r="B421" s="4">
        <v>24</v>
      </c>
      <c r="C421" s="5">
        <v>5.48</v>
      </c>
      <c r="D421" s="4">
        <v>13</v>
      </c>
      <c r="E421" s="5">
        <v>5.26</v>
      </c>
      <c r="F421" s="4">
        <v>11</v>
      </c>
      <c r="G421" s="5">
        <v>5.91</v>
      </c>
      <c r="H421" s="4">
        <v>0</v>
      </c>
    </row>
    <row r="422" spans="1:8" x14ac:dyDescent="0.2">
      <c r="A422" s="2" t="s">
        <v>43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44</v>
      </c>
      <c r="B423" s="4">
        <v>5</v>
      </c>
      <c r="C423" s="5">
        <v>1.1399999999999999</v>
      </c>
      <c r="D423" s="4">
        <v>1</v>
      </c>
      <c r="E423" s="5">
        <v>0.4</v>
      </c>
      <c r="F423" s="4">
        <v>4</v>
      </c>
      <c r="G423" s="5">
        <v>2.15</v>
      </c>
      <c r="H423" s="4">
        <v>0</v>
      </c>
    </row>
    <row r="424" spans="1:8" x14ac:dyDescent="0.2">
      <c r="A424" s="2" t="s">
        <v>45</v>
      </c>
      <c r="B424" s="4">
        <v>3</v>
      </c>
      <c r="C424" s="5">
        <v>0.68</v>
      </c>
      <c r="D424" s="4">
        <v>0</v>
      </c>
      <c r="E424" s="5">
        <v>0</v>
      </c>
      <c r="F424" s="4">
        <v>3</v>
      </c>
      <c r="G424" s="5">
        <v>1.61</v>
      </c>
      <c r="H424" s="4">
        <v>0</v>
      </c>
    </row>
    <row r="425" spans="1:8" x14ac:dyDescent="0.2">
      <c r="A425" s="2" t="s">
        <v>46</v>
      </c>
      <c r="B425" s="4">
        <v>91</v>
      </c>
      <c r="C425" s="5">
        <v>20.78</v>
      </c>
      <c r="D425" s="4">
        <v>48</v>
      </c>
      <c r="E425" s="5">
        <v>19.43</v>
      </c>
      <c r="F425" s="4">
        <v>43</v>
      </c>
      <c r="G425" s="5">
        <v>23.12</v>
      </c>
      <c r="H425" s="4">
        <v>0</v>
      </c>
    </row>
    <row r="426" spans="1:8" x14ac:dyDescent="0.2">
      <c r="A426" s="2" t="s">
        <v>47</v>
      </c>
      <c r="B426" s="4">
        <v>2</v>
      </c>
      <c r="C426" s="5">
        <v>0.46</v>
      </c>
      <c r="D426" s="4">
        <v>0</v>
      </c>
      <c r="E426" s="5">
        <v>0</v>
      </c>
      <c r="F426" s="4">
        <v>2</v>
      </c>
      <c r="G426" s="5">
        <v>1.08</v>
      </c>
      <c r="H426" s="4">
        <v>0</v>
      </c>
    </row>
    <row r="427" spans="1:8" x14ac:dyDescent="0.2">
      <c r="A427" s="2" t="s">
        <v>48</v>
      </c>
      <c r="B427" s="4">
        <v>63</v>
      </c>
      <c r="C427" s="5">
        <v>14.38</v>
      </c>
      <c r="D427" s="4">
        <v>18</v>
      </c>
      <c r="E427" s="5">
        <v>7.29</v>
      </c>
      <c r="F427" s="4">
        <v>45</v>
      </c>
      <c r="G427" s="5">
        <v>24.19</v>
      </c>
      <c r="H427" s="4">
        <v>0</v>
      </c>
    </row>
    <row r="428" spans="1:8" x14ac:dyDescent="0.2">
      <c r="A428" s="2" t="s">
        <v>49</v>
      </c>
      <c r="B428" s="4">
        <v>32</v>
      </c>
      <c r="C428" s="5">
        <v>7.31</v>
      </c>
      <c r="D428" s="4">
        <v>14</v>
      </c>
      <c r="E428" s="5">
        <v>5.67</v>
      </c>
      <c r="F428" s="4">
        <v>17</v>
      </c>
      <c r="G428" s="5">
        <v>9.14</v>
      </c>
      <c r="H428" s="4">
        <v>0</v>
      </c>
    </row>
    <row r="429" spans="1:8" x14ac:dyDescent="0.2">
      <c r="A429" s="2" t="s">
        <v>50</v>
      </c>
      <c r="B429" s="4">
        <v>66</v>
      </c>
      <c r="C429" s="5">
        <v>15.07</v>
      </c>
      <c r="D429" s="4">
        <v>62</v>
      </c>
      <c r="E429" s="5">
        <v>25.1</v>
      </c>
      <c r="F429" s="4">
        <v>4</v>
      </c>
      <c r="G429" s="5">
        <v>2.15</v>
      </c>
      <c r="H429" s="4">
        <v>0</v>
      </c>
    </row>
    <row r="430" spans="1:8" x14ac:dyDescent="0.2">
      <c r="A430" s="2" t="s">
        <v>51</v>
      </c>
      <c r="B430" s="4">
        <v>58</v>
      </c>
      <c r="C430" s="5">
        <v>13.24</v>
      </c>
      <c r="D430" s="4">
        <v>41</v>
      </c>
      <c r="E430" s="5">
        <v>16.600000000000001</v>
      </c>
      <c r="F430" s="4">
        <v>17</v>
      </c>
      <c r="G430" s="5">
        <v>9.14</v>
      </c>
      <c r="H430" s="4">
        <v>0</v>
      </c>
    </row>
    <row r="431" spans="1:8" x14ac:dyDescent="0.2">
      <c r="A431" s="2" t="s">
        <v>52</v>
      </c>
      <c r="B431" s="4">
        <v>33</v>
      </c>
      <c r="C431" s="5">
        <v>7.53</v>
      </c>
      <c r="D431" s="4">
        <v>19</v>
      </c>
      <c r="E431" s="5">
        <v>7.69</v>
      </c>
      <c r="F431" s="4">
        <v>11</v>
      </c>
      <c r="G431" s="5">
        <v>5.91</v>
      </c>
      <c r="H431" s="4">
        <v>1</v>
      </c>
    </row>
    <row r="432" spans="1:8" x14ac:dyDescent="0.2">
      <c r="A432" s="2" t="s">
        <v>53</v>
      </c>
      <c r="B432" s="4">
        <v>22</v>
      </c>
      <c r="C432" s="5">
        <v>5.0199999999999996</v>
      </c>
      <c r="D432" s="4">
        <v>15</v>
      </c>
      <c r="E432" s="5">
        <v>6.07</v>
      </c>
      <c r="F432" s="4">
        <v>6</v>
      </c>
      <c r="G432" s="5">
        <v>3.23</v>
      </c>
      <c r="H432" s="4">
        <v>0</v>
      </c>
    </row>
    <row r="433" spans="1:8" x14ac:dyDescent="0.2">
      <c r="A433" s="2" t="s">
        <v>54</v>
      </c>
      <c r="B433" s="4">
        <v>8</v>
      </c>
      <c r="C433" s="5">
        <v>1.83</v>
      </c>
      <c r="D433" s="4">
        <v>5</v>
      </c>
      <c r="E433" s="5">
        <v>2.02</v>
      </c>
      <c r="F433" s="4">
        <v>3</v>
      </c>
      <c r="G433" s="5">
        <v>1.61</v>
      </c>
      <c r="H433" s="4">
        <v>0</v>
      </c>
    </row>
    <row r="434" spans="1:8" x14ac:dyDescent="0.2">
      <c r="A434" s="1" t="s">
        <v>27</v>
      </c>
      <c r="B434" s="4">
        <v>607</v>
      </c>
      <c r="C434" s="5">
        <v>99.990000000000009</v>
      </c>
      <c r="D434" s="4">
        <v>379</v>
      </c>
      <c r="E434" s="5">
        <v>99.990000000000023</v>
      </c>
      <c r="F434" s="4">
        <v>226</v>
      </c>
      <c r="G434" s="5">
        <v>99.989999999999981</v>
      </c>
      <c r="H434" s="4">
        <v>0</v>
      </c>
    </row>
    <row r="435" spans="1:8" x14ac:dyDescent="0.2">
      <c r="A435" s="2" t="s">
        <v>40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41</v>
      </c>
      <c r="B436" s="4">
        <v>82</v>
      </c>
      <c r="C436" s="5">
        <v>13.51</v>
      </c>
      <c r="D436" s="4">
        <v>40</v>
      </c>
      <c r="E436" s="5">
        <v>10.55</v>
      </c>
      <c r="F436" s="4">
        <v>42</v>
      </c>
      <c r="G436" s="5">
        <v>18.579999999999998</v>
      </c>
      <c r="H436" s="4">
        <v>0</v>
      </c>
    </row>
    <row r="437" spans="1:8" x14ac:dyDescent="0.2">
      <c r="A437" s="2" t="s">
        <v>42</v>
      </c>
      <c r="B437" s="4">
        <v>161</v>
      </c>
      <c r="C437" s="5">
        <v>26.52</v>
      </c>
      <c r="D437" s="4">
        <v>117</v>
      </c>
      <c r="E437" s="5">
        <v>30.87</v>
      </c>
      <c r="F437" s="4">
        <v>44</v>
      </c>
      <c r="G437" s="5">
        <v>19.47</v>
      </c>
      <c r="H437" s="4">
        <v>0</v>
      </c>
    </row>
    <row r="438" spans="1:8" x14ac:dyDescent="0.2">
      <c r="A438" s="2" t="s">
        <v>43</v>
      </c>
      <c r="B438" s="4">
        <v>2</v>
      </c>
      <c r="C438" s="5">
        <v>0.33</v>
      </c>
      <c r="D438" s="4">
        <v>0</v>
      </c>
      <c r="E438" s="5">
        <v>0</v>
      </c>
      <c r="F438" s="4">
        <v>1</v>
      </c>
      <c r="G438" s="5">
        <v>0.44</v>
      </c>
      <c r="H438" s="4">
        <v>0</v>
      </c>
    </row>
    <row r="439" spans="1:8" x14ac:dyDescent="0.2">
      <c r="A439" s="2" t="s">
        <v>44</v>
      </c>
      <c r="B439" s="4">
        <v>3</v>
      </c>
      <c r="C439" s="5">
        <v>0.49</v>
      </c>
      <c r="D439" s="4">
        <v>0</v>
      </c>
      <c r="E439" s="5">
        <v>0</v>
      </c>
      <c r="F439" s="4">
        <v>3</v>
      </c>
      <c r="G439" s="5">
        <v>1.33</v>
      </c>
      <c r="H439" s="4">
        <v>0</v>
      </c>
    </row>
    <row r="440" spans="1:8" x14ac:dyDescent="0.2">
      <c r="A440" s="2" t="s">
        <v>45</v>
      </c>
      <c r="B440" s="4">
        <v>1</v>
      </c>
      <c r="C440" s="5">
        <v>0.16</v>
      </c>
      <c r="D440" s="4">
        <v>0</v>
      </c>
      <c r="E440" s="5">
        <v>0</v>
      </c>
      <c r="F440" s="4">
        <v>1</v>
      </c>
      <c r="G440" s="5">
        <v>0.44</v>
      </c>
      <c r="H440" s="4">
        <v>0</v>
      </c>
    </row>
    <row r="441" spans="1:8" x14ac:dyDescent="0.2">
      <c r="A441" s="2" t="s">
        <v>46</v>
      </c>
      <c r="B441" s="4">
        <v>125</v>
      </c>
      <c r="C441" s="5">
        <v>20.59</v>
      </c>
      <c r="D441" s="4">
        <v>71</v>
      </c>
      <c r="E441" s="5">
        <v>18.73</v>
      </c>
      <c r="F441" s="4">
        <v>54</v>
      </c>
      <c r="G441" s="5">
        <v>23.89</v>
      </c>
      <c r="H441" s="4">
        <v>0</v>
      </c>
    </row>
    <row r="442" spans="1:8" x14ac:dyDescent="0.2">
      <c r="A442" s="2" t="s">
        <v>47</v>
      </c>
      <c r="B442" s="4">
        <v>1</v>
      </c>
      <c r="C442" s="5">
        <v>0.16</v>
      </c>
      <c r="D442" s="4">
        <v>0</v>
      </c>
      <c r="E442" s="5">
        <v>0</v>
      </c>
      <c r="F442" s="4">
        <v>1</v>
      </c>
      <c r="G442" s="5">
        <v>0.44</v>
      </c>
      <c r="H442" s="4">
        <v>0</v>
      </c>
    </row>
    <row r="443" spans="1:8" x14ac:dyDescent="0.2">
      <c r="A443" s="2" t="s">
        <v>48</v>
      </c>
      <c r="B443" s="4">
        <v>44</v>
      </c>
      <c r="C443" s="5">
        <v>7.25</v>
      </c>
      <c r="D443" s="4">
        <v>11</v>
      </c>
      <c r="E443" s="5">
        <v>2.9</v>
      </c>
      <c r="F443" s="4">
        <v>33</v>
      </c>
      <c r="G443" s="5">
        <v>14.6</v>
      </c>
      <c r="H443" s="4">
        <v>0</v>
      </c>
    </row>
    <row r="444" spans="1:8" x14ac:dyDescent="0.2">
      <c r="A444" s="2" t="s">
        <v>49</v>
      </c>
      <c r="B444" s="4">
        <v>29</v>
      </c>
      <c r="C444" s="5">
        <v>4.78</v>
      </c>
      <c r="D444" s="4">
        <v>16</v>
      </c>
      <c r="E444" s="5">
        <v>4.22</v>
      </c>
      <c r="F444" s="4">
        <v>13</v>
      </c>
      <c r="G444" s="5">
        <v>5.75</v>
      </c>
      <c r="H444" s="4">
        <v>0</v>
      </c>
    </row>
    <row r="445" spans="1:8" x14ac:dyDescent="0.2">
      <c r="A445" s="2" t="s">
        <v>50</v>
      </c>
      <c r="B445" s="4">
        <v>36</v>
      </c>
      <c r="C445" s="5">
        <v>5.93</v>
      </c>
      <c r="D445" s="4">
        <v>28</v>
      </c>
      <c r="E445" s="5">
        <v>7.39</v>
      </c>
      <c r="F445" s="4">
        <v>8</v>
      </c>
      <c r="G445" s="5">
        <v>3.54</v>
      </c>
      <c r="H445" s="4">
        <v>0</v>
      </c>
    </row>
    <row r="446" spans="1:8" x14ac:dyDescent="0.2">
      <c r="A446" s="2" t="s">
        <v>51</v>
      </c>
      <c r="B446" s="4">
        <v>56</v>
      </c>
      <c r="C446" s="5">
        <v>9.23</v>
      </c>
      <c r="D446" s="4">
        <v>47</v>
      </c>
      <c r="E446" s="5">
        <v>12.4</v>
      </c>
      <c r="F446" s="4">
        <v>9</v>
      </c>
      <c r="G446" s="5">
        <v>3.98</v>
      </c>
      <c r="H446" s="4">
        <v>0</v>
      </c>
    </row>
    <row r="447" spans="1:8" x14ac:dyDescent="0.2">
      <c r="A447" s="2" t="s">
        <v>52</v>
      </c>
      <c r="B447" s="4">
        <v>22</v>
      </c>
      <c r="C447" s="5">
        <v>3.62</v>
      </c>
      <c r="D447" s="4">
        <v>18</v>
      </c>
      <c r="E447" s="5">
        <v>4.75</v>
      </c>
      <c r="F447" s="4">
        <v>3</v>
      </c>
      <c r="G447" s="5">
        <v>1.33</v>
      </c>
      <c r="H447" s="4">
        <v>0</v>
      </c>
    </row>
    <row r="448" spans="1:8" x14ac:dyDescent="0.2">
      <c r="A448" s="2" t="s">
        <v>53</v>
      </c>
      <c r="B448" s="4">
        <v>27</v>
      </c>
      <c r="C448" s="5">
        <v>4.45</v>
      </c>
      <c r="D448" s="4">
        <v>20</v>
      </c>
      <c r="E448" s="5">
        <v>5.28</v>
      </c>
      <c r="F448" s="4">
        <v>7</v>
      </c>
      <c r="G448" s="5">
        <v>3.1</v>
      </c>
      <c r="H448" s="4">
        <v>0</v>
      </c>
    </row>
    <row r="449" spans="1:8" x14ac:dyDescent="0.2">
      <c r="A449" s="2" t="s">
        <v>54</v>
      </c>
      <c r="B449" s="4">
        <v>18</v>
      </c>
      <c r="C449" s="5">
        <v>2.97</v>
      </c>
      <c r="D449" s="4">
        <v>11</v>
      </c>
      <c r="E449" s="5">
        <v>2.9</v>
      </c>
      <c r="F449" s="4">
        <v>7</v>
      </c>
      <c r="G449" s="5">
        <v>3.1</v>
      </c>
      <c r="H449" s="4">
        <v>0</v>
      </c>
    </row>
    <row r="450" spans="1:8" x14ac:dyDescent="0.2">
      <c r="A450" s="1" t="s">
        <v>28</v>
      </c>
      <c r="B450" s="4">
        <v>223</v>
      </c>
      <c r="C450" s="5">
        <v>100</v>
      </c>
      <c r="D450" s="4">
        <v>119</v>
      </c>
      <c r="E450" s="5">
        <v>100</v>
      </c>
      <c r="F450" s="4">
        <v>98</v>
      </c>
      <c r="G450" s="5">
        <v>99.989999999999981</v>
      </c>
      <c r="H450" s="4">
        <v>0</v>
      </c>
    </row>
    <row r="451" spans="1:8" x14ac:dyDescent="0.2">
      <c r="A451" s="2" t="s">
        <v>40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41</v>
      </c>
      <c r="B452" s="4">
        <v>17</v>
      </c>
      <c r="C452" s="5">
        <v>7.62</v>
      </c>
      <c r="D452" s="4">
        <v>7</v>
      </c>
      <c r="E452" s="5">
        <v>5.88</v>
      </c>
      <c r="F452" s="4">
        <v>10</v>
      </c>
      <c r="G452" s="5">
        <v>10.199999999999999</v>
      </c>
      <c r="H452" s="4">
        <v>0</v>
      </c>
    </row>
    <row r="453" spans="1:8" x14ac:dyDescent="0.2">
      <c r="A453" s="2" t="s">
        <v>42</v>
      </c>
      <c r="B453" s="4">
        <v>37</v>
      </c>
      <c r="C453" s="5">
        <v>16.59</v>
      </c>
      <c r="D453" s="4">
        <v>22</v>
      </c>
      <c r="E453" s="5">
        <v>18.489999999999998</v>
      </c>
      <c r="F453" s="4">
        <v>15</v>
      </c>
      <c r="G453" s="5">
        <v>15.31</v>
      </c>
      <c r="H453" s="4">
        <v>0</v>
      </c>
    </row>
    <row r="454" spans="1:8" x14ac:dyDescent="0.2">
      <c r="A454" s="2" t="s">
        <v>43</v>
      </c>
      <c r="B454" s="4">
        <v>1</v>
      </c>
      <c r="C454" s="5">
        <v>0.45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44</v>
      </c>
      <c r="B455" s="4">
        <v>3</v>
      </c>
      <c r="C455" s="5">
        <v>1.35</v>
      </c>
      <c r="D455" s="4">
        <v>0</v>
      </c>
      <c r="E455" s="5">
        <v>0</v>
      </c>
      <c r="F455" s="4">
        <v>3</v>
      </c>
      <c r="G455" s="5">
        <v>3.06</v>
      </c>
      <c r="H455" s="4">
        <v>0</v>
      </c>
    </row>
    <row r="456" spans="1:8" x14ac:dyDescent="0.2">
      <c r="A456" s="2" t="s">
        <v>45</v>
      </c>
      <c r="B456" s="4">
        <v>0</v>
      </c>
      <c r="C456" s="5">
        <v>0</v>
      </c>
      <c r="D456" s="4">
        <v>0</v>
      </c>
      <c r="E456" s="5">
        <v>0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46</v>
      </c>
      <c r="B457" s="4">
        <v>44</v>
      </c>
      <c r="C457" s="5">
        <v>19.73</v>
      </c>
      <c r="D457" s="4">
        <v>22</v>
      </c>
      <c r="E457" s="5">
        <v>18.489999999999998</v>
      </c>
      <c r="F457" s="4">
        <v>22</v>
      </c>
      <c r="G457" s="5">
        <v>22.45</v>
      </c>
      <c r="H457" s="4">
        <v>0</v>
      </c>
    </row>
    <row r="458" spans="1:8" x14ac:dyDescent="0.2">
      <c r="A458" s="2" t="s">
        <v>47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48</v>
      </c>
      <c r="B459" s="4">
        <v>23</v>
      </c>
      <c r="C459" s="5">
        <v>10.31</v>
      </c>
      <c r="D459" s="4">
        <v>2</v>
      </c>
      <c r="E459" s="5">
        <v>1.68</v>
      </c>
      <c r="F459" s="4">
        <v>21</v>
      </c>
      <c r="G459" s="5">
        <v>21.43</v>
      </c>
      <c r="H459" s="4">
        <v>0</v>
      </c>
    </row>
    <row r="460" spans="1:8" x14ac:dyDescent="0.2">
      <c r="A460" s="2" t="s">
        <v>49</v>
      </c>
      <c r="B460" s="4">
        <v>8</v>
      </c>
      <c r="C460" s="5">
        <v>3.59</v>
      </c>
      <c r="D460" s="4">
        <v>2</v>
      </c>
      <c r="E460" s="5">
        <v>1.68</v>
      </c>
      <c r="F460" s="4">
        <v>6</v>
      </c>
      <c r="G460" s="5">
        <v>6.12</v>
      </c>
      <c r="H460" s="4">
        <v>0</v>
      </c>
    </row>
    <row r="461" spans="1:8" x14ac:dyDescent="0.2">
      <c r="A461" s="2" t="s">
        <v>50</v>
      </c>
      <c r="B461" s="4">
        <v>19</v>
      </c>
      <c r="C461" s="5">
        <v>8.52</v>
      </c>
      <c r="D461" s="4">
        <v>15</v>
      </c>
      <c r="E461" s="5">
        <v>12.61</v>
      </c>
      <c r="F461" s="4">
        <v>4</v>
      </c>
      <c r="G461" s="5">
        <v>4.08</v>
      </c>
      <c r="H461" s="4">
        <v>0</v>
      </c>
    </row>
    <row r="462" spans="1:8" x14ac:dyDescent="0.2">
      <c r="A462" s="2" t="s">
        <v>51</v>
      </c>
      <c r="B462" s="4">
        <v>33</v>
      </c>
      <c r="C462" s="5">
        <v>14.8</v>
      </c>
      <c r="D462" s="4">
        <v>29</v>
      </c>
      <c r="E462" s="5">
        <v>24.37</v>
      </c>
      <c r="F462" s="4">
        <v>4</v>
      </c>
      <c r="G462" s="5">
        <v>4.08</v>
      </c>
      <c r="H462" s="4">
        <v>0</v>
      </c>
    </row>
    <row r="463" spans="1:8" x14ac:dyDescent="0.2">
      <c r="A463" s="2" t="s">
        <v>52</v>
      </c>
      <c r="B463" s="4">
        <v>14</v>
      </c>
      <c r="C463" s="5">
        <v>6.28</v>
      </c>
      <c r="D463" s="4">
        <v>8</v>
      </c>
      <c r="E463" s="5">
        <v>6.72</v>
      </c>
      <c r="F463" s="4">
        <v>4</v>
      </c>
      <c r="G463" s="5">
        <v>4.08</v>
      </c>
      <c r="H463" s="4">
        <v>0</v>
      </c>
    </row>
    <row r="464" spans="1:8" x14ac:dyDescent="0.2">
      <c r="A464" s="2" t="s">
        <v>53</v>
      </c>
      <c r="B464" s="4">
        <v>17</v>
      </c>
      <c r="C464" s="5">
        <v>7.62</v>
      </c>
      <c r="D464" s="4">
        <v>11</v>
      </c>
      <c r="E464" s="5">
        <v>9.24</v>
      </c>
      <c r="F464" s="4">
        <v>4</v>
      </c>
      <c r="G464" s="5">
        <v>4.08</v>
      </c>
      <c r="H464" s="4">
        <v>0</v>
      </c>
    </row>
    <row r="465" spans="1:8" x14ac:dyDescent="0.2">
      <c r="A465" s="2" t="s">
        <v>54</v>
      </c>
      <c r="B465" s="4">
        <v>7</v>
      </c>
      <c r="C465" s="5">
        <v>3.14</v>
      </c>
      <c r="D465" s="4">
        <v>1</v>
      </c>
      <c r="E465" s="5">
        <v>0.84</v>
      </c>
      <c r="F465" s="4">
        <v>5</v>
      </c>
      <c r="G465" s="5">
        <v>5.0999999999999996</v>
      </c>
      <c r="H465" s="4">
        <v>0</v>
      </c>
    </row>
    <row r="466" spans="1:8" x14ac:dyDescent="0.2">
      <c r="A466" s="1" t="s">
        <v>29</v>
      </c>
      <c r="B466" s="4">
        <v>411</v>
      </c>
      <c r="C466" s="5">
        <v>100.00000000000001</v>
      </c>
      <c r="D466" s="4">
        <v>341</v>
      </c>
      <c r="E466" s="5">
        <v>100</v>
      </c>
      <c r="F466" s="4">
        <v>69</v>
      </c>
      <c r="G466" s="5">
        <v>100.01000000000002</v>
      </c>
      <c r="H466" s="4">
        <v>0</v>
      </c>
    </row>
    <row r="467" spans="1:8" x14ac:dyDescent="0.2">
      <c r="A467" s="2" t="s">
        <v>40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41</v>
      </c>
      <c r="B468" s="4">
        <v>50</v>
      </c>
      <c r="C468" s="5">
        <v>12.17</v>
      </c>
      <c r="D468" s="4">
        <v>38</v>
      </c>
      <c r="E468" s="5">
        <v>11.14</v>
      </c>
      <c r="F468" s="4">
        <v>12</v>
      </c>
      <c r="G468" s="5">
        <v>17.39</v>
      </c>
      <c r="H468" s="4">
        <v>0</v>
      </c>
    </row>
    <row r="469" spans="1:8" x14ac:dyDescent="0.2">
      <c r="A469" s="2" t="s">
        <v>42</v>
      </c>
      <c r="B469" s="4">
        <v>123</v>
      </c>
      <c r="C469" s="5">
        <v>29.93</v>
      </c>
      <c r="D469" s="4">
        <v>99</v>
      </c>
      <c r="E469" s="5">
        <v>29.03</v>
      </c>
      <c r="F469" s="4">
        <v>24</v>
      </c>
      <c r="G469" s="5">
        <v>34.78</v>
      </c>
      <c r="H469" s="4">
        <v>0</v>
      </c>
    </row>
    <row r="470" spans="1:8" x14ac:dyDescent="0.2">
      <c r="A470" s="2" t="s">
        <v>43</v>
      </c>
      <c r="B470" s="4">
        <v>1</v>
      </c>
      <c r="C470" s="5">
        <v>0.24</v>
      </c>
      <c r="D470" s="4">
        <v>1</v>
      </c>
      <c r="E470" s="5">
        <v>0.28999999999999998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44</v>
      </c>
      <c r="B471" s="4">
        <v>1</v>
      </c>
      <c r="C471" s="5">
        <v>0.24</v>
      </c>
      <c r="D471" s="4">
        <v>1</v>
      </c>
      <c r="E471" s="5">
        <v>0.28999999999999998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45</v>
      </c>
      <c r="B472" s="4">
        <v>3</v>
      </c>
      <c r="C472" s="5">
        <v>0.73</v>
      </c>
      <c r="D472" s="4">
        <v>2</v>
      </c>
      <c r="E472" s="5">
        <v>0.59</v>
      </c>
      <c r="F472" s="4">
        <v>1</v>
      </c>
      <c r="G472" s="5">
        <v>1.45</v>
      </c>
      <c r="H472" s="4">
        <v>0</v>
      </c>
    </row>
    <row r="473" spans="1:8" x14ac:dyDescent="0.2">
      <c r="A473" s="2" t="s">
        <v>46</v>
      </c>
      <c r="B473" s="4">
        <v>112</v>
      </c>
      <c r="C473" s="5">
        <v>27.25</v>
      </c>
      <c r="D473" s="4">
        <v>97</v>
      </c>
      <c r="E473" s="5">
        <v>28.45</v>
      </c>
      <c r="F473" s="4">
        <v>15</v>
      </c>
      <c r="G473" s="5">
        <v>21.74</v>
      </c>
      <c r="H473" s="4">
        <v>0</v>
      </c>
    </row>
    <row r="474" spans="1:8" x14ac:dyDescent="0.2">
      <c r="A474" s="2" t="s">
        <v>47</v>
      </c>
      <c r="B474" s="4">
        <v>1</v>
      </c>
      <c r="C474" s="5">
        <v>0.24</v>
      </c>
      <c r="D474" s="4">
        <v>0</v>
      </c>
      <c r="E474" s="5">
        <v>0</v>
      </c>
      <c r="F474" s="4">
        <v>1</v>
      </c>
      <c r="G474" s="5">
        <v>1.45</v>
      </c>
      <c r="H474" s="4">
        <v>0</v>
      </c>
    </row>
    <row r="475" spans="1:8" x14ac:dyDescent="0.2">
      <c r="A475" s="2" t="s">
        <v>48</v>
      </c>
      <c r="B475" s="4">
        <v>17</v>
      </c>
      <c r="C475" s="5">
        <v>4.1399999999999997</v>
      </c>
      <c r="D475" s="4">
        <v>14</v>
      </c>
      <c r="E475" s="5">
        <v>4.1100000000000003</v>
      </c>
      <c r="F475" s="4">
        <v>3</v>
      </c>
      <c r="G475" s="5">
        <v>4.3499999999999996</v>
      </c>
      <c r="H475" s="4">
        <v>0</v>
      </c>
    </row>
    <row r="476" spans="1:8" x14ac:dyDescent="0.2">
      <c r="A476" s="2" t="s">
        <v>49</v>
      </c>
      <c r="B476" s="4">
        <v>13</v>
      </c>
      <c r="C476" s="5">
        <v>3.16</v>
      </c>
      <c r="D476" s="4">
        <v>8</v>
      </c>
      <c r="E476" s="5">
        <v>2.35</v>
      </c>
      <c r="F476" s="4">
        <v>5</v>
      </c>
      <c r="G476" s="5">
        <v>7.25</v>
      </c>
      <c r="H476" s="4">
        <v>0</v>
      </c>
    </row>
    <row r="477" spans="1:8" x14ac:dyDescent="0.2">
      <c r="A477" s="2" t="s">
        <v>50</v>
      </c>
      <c r="B477" s="4">
        <v>44</v>
      </c>
      <c r="C477" s="5">
        <v>10.71</v>
      </c>
      <c r="D477" s="4">
        <v>42</v>
      </c>
      <c r="E477" s="5">
        <v>12.32</v>
      </c>
      <c r="F477" s="4">
        <v>2</v>
      </c>
      <c r="G477" s="5">
        <v>2.9</v>
      </c>
      <c r="H477" s="4">
        <v>0</v>
      </c>
    </row>
    <row r="478" spans="1:8" x14ac:dyDescent="0.2">
      <c r="A478" s="2" t="s">
        <v>51</v>
      </c>
      <c r="B478" s="4">
        <v>25</v>
      </c>
      <c r="C478" s="5">
        <v>6.08</v>
      </c>
      <c r="D478" s="4">
        <v>23</v>
      </c>
      <c r="E478" s="5">
        <v>6.74</v>
      </c>
      <c r="F478" s="4">
        <v>1</v>
      </c>
      <c r="G478" s="5">
        <v>1.45</v>
      </c>
      <c r="H478" s="4">
        <v>0</v>
      </c>
    </row>
    <row r="479" spans="1:8" x14ac:dyDescent="0.2">
      <c r="A479" s="2" t="s">
        <v>52</v>
      </c>
      <c r="B479" s="4">
        <v>3</v>
      </c>
      <c r="C479" s="5">
        <v>0.73</v>
      </c>
      <c r="D479" s="4">
        <v>1</v>
      </c>
      <c r="E479" s="5">
        <v>0.28999999999999998</v>
      </c>
      <c r="F479" s="4">
        <v>2</v>
      </c>
      <c r="G479" s="5">
        <v>2.9</v>
      </c>
      <c r="H479" s="4">
        <v>0</v>
      </c>
    </row>
    <row r="480" spans="1:8" x14ac:dyDescent="0.2">
      <c r="A480" s="2" t="s">
        <v>53</v>
      </c>
      <c r="B480" s="4">
        <v>11</v>
      </c>
      <c r="C480" s="5">
        <v>2.68</v>
      </c>
      <c r="D480" s="4">
        <v>10</v>
      </c>
      <c r="E480" s="5">
        <v>2.93</v>
      </c>
      <c r="F480" s="4">
        <v>1</v>
      </c>
      <c r="G480" s="5">
        <v>1.45</v>
      </c>
      <c r="H480" s="4">
        <v>0</v>
      </c>
    </row>
    <row r="481" spans="1:8" x14ac:dyDescent="0.2">
      <c r="A481" s="2" t="s">
        <v>54</v>
      </c>
      <c r="B481" s="4">
        <v>7</v>
      </c>
      <c r="C481" s="5">
        <v>1.7</v>
      </c>
      <c r="D481" s="4">
        <v>5</v>
      </c>
      <c r="E481" s="5">
        <v>1.47</v>
      </c>
      <c r="F481" s="4">
        <v>2</v>
      </c>
      <c r="G481" s="5">
        <v>2.9</v>
      </c>
      <c r="H481" s="4">
        <v>0</v>
      </c>
    </row>
    <row r="482" spans="1:8" x14ac:dyDescent="0.2">
      <c r="A482" s="1" t="s">
        <v>30</v>
      </c>
      <c r="B482" s="4">
        <v>432</v>
      </c>
      <c r="C482" s="5">
        <v>100.00999999999999</v>
      </c>
      <c r="D482" s="4">
        <v>289</v>
      </c>
      <c r="E482" s="5">
        <v>100.00999999999999</v>
      </c>
      <c r="F482" s="4">
        <v>137</v>
      </c>
      <c r="G482" s="5">
        <v>100.01000000000002</v>
      </c>
      <c r="H482" s="4">
        <v>0</v>
      </c>
    </row>
    <row r="483" spans="1:8" x14ac:dyDescent="0.2">
      <c r="A483" s="2" t="s">
        <v>40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41</v>
      </c>
      <c r="B484" s="4">
        <v>54</v>
      </c>
      <c r="C484" s="5">
        <v>12.5</v>
      </c>
      <c r="D484" s="4">
        <v>25</v>
      </c>
      <c r="E484" s="5">
        <v>8.65</v>
      </c>
      <c r="F484" s="4">
        <v>29</v>
      </c>
      <c r="G484" s="5">
        <v>21.17</v>
      </c>
      <c r="H484" s="4">
        <v>0</v>
      </c>
    </row>
    <row r="485" spans="1:8" x14ac:dyDescent="0.2">
      <c r="A485" s="2" t="s">
        <v>42</v>
      </c>
      <c r="B485" s="4">
        <v>68</v>
      </c>
      <c r="C485" s="5">
        <v>15.74</v>
      </c>
      <c r="D485" s="4">
        <v>43</v>
      </c>
      <c r="E485" s="5">
        <v>14.88</v>
      </c>
      <c r="F485" s="4">
        <v>25</v>
      </c>
      <c r="G485" s="5">
        <v>18.25</v>
      </c>
      <c r="H485" s="4">
        <v>0</v>
      </c>
    </row>
    <row r="486" spans="1:8" x14ac:dyDescent="0.2">
      <c r="A486" s="2" t="s">
        <v>43</v>
      </c>
      <c r="B486" s="4">
        <v>4</v>
      </c>
      <c r="C486" s="5">
        <v>0.93</v>
      </c>
      <c r="D486" s="4">
        <v>0</v>
      </c>
      <c r="E486" s="5">
        <v>0</v>
      </c>
      <c r="F486" s="4">
        <v>4</v>
      </c>
      <c r="G486" s="5">
        <v>2.92</v>
      </c>
      <c r="H486" s="4">
        <v>0</v>
      </c>
    </row>
    <row r="487" spans="1:8" x14ac:dyDescent="0.2">
      <c r="A487" s="2" t="s">
        <v>44</v>
      </c>
      <c r="B487" s="4">
        <v>3</v>
      </c>
      <c r="C487" s="5">
        <v>0.69</v>
      </c>
      <c r="D487" s="4">
        <v>1</v>
      </c>
      <c r="E487" s="5">
        <v>0.35</v>
      </c>
      <c r="F487" s="4">
        <v>2</v>
      </c>
      <c r="G487" s="5">
        <v>1.46</v>
      </c>
      <c r="H487" s="4">
        <v>0</v>
      </c>
    </row>
    <row r="488" spans="1:8" x14ac:dyDescent="0.2">
      <c r="A488" s="2" t="s">
        <v>45</v>
      </c>
      <c r="B488" s="4">
        <v>6</v>
      </c>
      <c r="C488" s="5">
        <v>1.39</v>
      </c>
      <c r="D488" s="4">
        <v>0</v>
      </c>
      <c r="E488" s="5">
        <v>0</v>
      </c>
      <c r="F488" s="4">
        <v>6</v>
      </c>
      <c r="G488" s="5">
        <v>4.38</v>
      </c>
      <c r="H488" s="4">
        <v>0</v>
      </c>
    </row>
    <row r="489" spans="1:8" x14ac:dyDescent="0.2">
      <c r="A489" s="2" t="s">
        <v>46</v>
      </c>
      <c r="B489" s="4">
        <v>112</v>
      </c>
      <c r="C489" s="5">
        <v>25.93</v>
      </c>
      <c r="D489" s="4">
        <v>84</v>
      </c>
      <c r="E489" s="5">
        <v>29.07</v>
      </c>
      <c r="F489" s="4">
        <v>28</v>
      </c>
      <c r="G489" s="5">
        <v>20.440000000000001</v>
      </c>
      <c r="H489" s="4">
        <v>0</v>
      </c>
    </row>
    <row r="490" spans="1:8" x14ac:dyDescent="0.2">
      <c r="A490" s="2" t="s">
        <v>47</v>
      </c>
      <c r="B490" s="4">
        <v>3</v>
      </c>
      <c r="C490" s="5">
        <v>0.69</v>
      </c>
      <c r="D490" s="4">
        <v>2</v>
      </c>
      <c r="E490" s="5">
        <v>0.69</v>
      </c>
      <c r="F490" s="4">
        <v>1</v>
      </c>
      <c r="G490" s="5">
        <v>0.73</v>
      </c>
      <c r="H490" s="4">
        <v>0</v>
      </c>
    </row>
    <row r="491" spans="1:8" x14ac:dyDescent="0.2">
      <c r="A491" s="2" t="s">
        <v>48</v>
      </c>
      <c r="B491" s="4">
        <v>18</v>
      </c>
      <c r="C491" s="5">
        <v>4.17</v>
      </c>
      <c r="D491" s="4">
        <v>8</v>
      </c>
      <c r="E491" s="5">
        <v>2.77</v>
      </c>
      <c r="F491" s="4">
        <v>10</v>
      </c>
      <c r="G491" s="5">
        <v>7.3</v>
      </c>
      <c r="H491" s="4">
        <v>0</v>
      </c>
    </row>
    <row r="492" spans="1:8" x14ac:dyDescent="0.2">
      <c r="A492" s="2" t="s">
        <v>49</v>
      </c>
      <c r="B492" s="4">
        <v>12</v>
      </c>
      <c r="C492" s="5">
        <v>2.78</v>
      </c>
      <c r="D492" s="4">
        <v>11</v>
      </c>
      <c r="E492" s="5">
        <v>3.81</v>
      </c>
      <c r="F492" s="4">
        <v>1</v>
      </c>
      <c r="G492" s="5">
        <v>0.73</v>
      </c>
      <c r="H492" s="4">
        <v>0</v>
      </c>
    </row>
    <row r="493" spans="1:8" x14ac:dyDescent="0.2">
      <c r="A493" s="2" t="s">
        <v>50</v>
      </c>
      <c r="B493" s="4">
        <v>35</v>
      </c>
      <c r="C493" s="5">
        <v>8.1</v>
      </c>
      <c r="D493" s="4">
        <v>32</v>
      </c>
      <c r="E493" s="5">
        <v>11.07</v>
      </c>
      <c r="F493" s="4">
        <v>3</v>
      </c>
      <c r="G493" s="5">
        <v>2.19</v>
      </c>
      <c r="H493" s="4">
        <v>0</v>
      </c>
    </row>
    <row r="494" spans="1:8" x14ac:dyDescent="0.2">
      <c r="A494" s="2" t="s">
        <v>51</v>
      </c>
      <c r="B494" s="4">
        <v>59</v>
      </c>
      <c r="C494" s="5">
        <v>13.66</v>
      </c>
      <c r="D494" s="4">
        <v>50</v>
      </c>
      <c r="E494" s="5">
        <v>17.3</v>
      </c>
      <c r="F494" s="4">
        <v>8</v>
      </c>
      <c r="G494" s="5">
        <v>5.84</v>
      </c>
      <c r="H494" s="4">
        <v>0</v>
      </c>
    </row>
    <row r="495" spans="1:8" x14ac:dyDescent="0.2">
      <c r="A495" s="2" t="s">
        <v>52</v>
      </c>
      <c r="B495" s="4">
        <v>11</v>
      </c>
      <c r="C495" s="5">
        <v>2.5499999999999998</v>
      </c>
      <c r="D495" s="4">
        <v>8</v>
      </c>
      <c r="E495" s="5">
        <v>2.77</v>
      </c>
      <c r="F495" s="4">
        <v>1</v>
      </c>
      <c r="G495" s="5">
        <v>0.73</v>
      </c>
      <c r="H495" s="4">
        <v>0</v>
      </c>
    </row>
    <row r="496" spans="1:8" x14ac:dyDescent="0.2">
      <c r="A496" s="2" t="s">
        <v>53</v>
      </c>
      <c r="B496" s="4">
        <v>18</v>
      </c>
      <c r="C496" s="5">
        <v>4.17</v>
      </c>
      <c r="D496" s="4">
        <v>10</v>
      </c>
      <c r="E496" s="5">
        <v>3.46</v>
      </c>
      <c r="F496" s="4">
        <v>5</v>
      </c>
      <c r="G496" s="5">
        <v>3.65</v>
      </c>
      <c r="H496" s="4">
        <v>0</v>
      </c>
    </row>
    <row r="497" spans="1:8" x14ac:dyDescent="0.2">
      <c r="A497" s="2" t="s">
        <v>54</v>
      </c>
      <c r="B497" s="4">
        <v>29</v>
      </c>
      <c r="C497" s="5">
        <v>6.71</v>
      </c>
      <c r="D497" s="4">
        <v>15</v>
      </c>
      <c r="E497" s="5">
        <v>5.19</v>
      </c>
      <c r="F497" s="4">
        <v>14</v>
      </c>
      <c r="G497" s="5">
        <v>10.220000000000001</v>
      </c>
      <c r="H497" s="4">
        <v>0</v>
      </c>
    </row>
    <row r="498" spans="1:8" x14ac:dyDescent="0.2">
      <c r="A498" s="1" t="s">
        <v>31</v>
      </c>
      <c r="B498" s="4">
        <v>178</v>
      </c>
      <c r="C498" s="5">
        <v>100.01</v>
      </c>
      <c r="D498" s="4">
        <v>133</v>
      </c>
      <c r="E498" s="5">
        <v>100.00000000000001</v>
      </c>
      <c r="F498" s="4">
        <v>43</v>
      </c>
      <c r="G498" s="5">
        <v>100</v>
      </c>
      <c r="H498" s="4">
        <v>0</v>
      </c>
    </row>
    <row r="499" spans="1:8" x14ac:dyDescent="0.2">
      <c r="A499" s="2" t="s">
        <v>40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41</v>
      </c>
      <c r="B500" s="4">
        <v>33</v>
      </c>
      <c r="C500" s="5">
        <v>18.54</v>
      </c>
      <c r="D500" s="4">
        <v>21</v>
      </c>
      <c r="E500" s="5">
        <v>15.79</v>
      </c>
      <c r="F500" s="4">
        <v>12</v>
      </c>
      <c r="G500" s="5">
        <v>27.91</v>
      </c>
      <c r="H500" s="4">
        <v>0</v>
      </c>
    </row>
    <row r="501" spans="1:8" x14ac:dyDescent="0.2">
      <c r="A501" s="2" t="s">
        <v>42</v>
      </c>
      <c r="B501" s="4">
        <v>43</v>
      </c>
      <c r="C501" s="5">
        <v>24.16</v>
      </c>
      <c r="D501" s="4">
        <v>35</v>
      </c>
      <c r="E501" s="5">
        <v>26.32</v>
      </c>
      <c r="F501" s="4">
        <v>8</v>
      </c>
      <c r="G501" s="5">
        <v>18.600000000000001</v>
      </c>
      <c r="H501" s="4">
        <v>0</v>
      </c>
    </row>
    <row r="502" spans="1:8" x14ac:dyDescent="0.2">
      <c r="A502" s="2" t="s">
        <v>43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44</v>
      </c>
      <c r="B503" s="4">
        <v>1</v>
      </c>
      <c r="C503" s="5">
        <v>0.56000000000000005</v>
      </c>
      <c r="D503" s="4">
        <v>0</v>
      </c>
      <c r="E503" s="5">
        <v>0</v>
      </c>
      <c r="F503" s="4">
        <v>1</v>
      </c>
      <c r="G503" s="5">
        <v>2.33</v>
      </c>
      <c r="H503" s="4">
        <v>0</v>
      </c>
    </row>
    <row r="504" spans="1:8" x14ac:dyDescent="0.2">
      <c r="A504" s="2" t="s">
        <v>45</v>
      </c>
      <c r="B504" s="4">
        <v>4</v>
      </c>
      <c r="C504" s="5">
        <v>2.25</v>
      </c>
      <c r="D504" s="4">
        <v>0</v>
      </c>
      <c r="E504" s="5">
        <v>0</v>
      </c>
      <c r="F504" s="4">
        <v>4</v>
      </c>
      <c r="G504" s="5">
        <v>9.3000000000000007</v>
      </c>
      <c r="H504" s="4">
        <v>0</v>
      </c>
    </row>
    <row r="505" spans="1:8" x14ac:dyDescent="0.2">
      <c r="A505" s="2" t="s">
        <v>46</v>
      </c>
      <c r="B505" s="4">
        <v>54</v>
      </c>
      <c r="C505" s="5">
        <v>30.34</v>
      </c>
      <c r="D505" s="4">
        <v>48</v>
      </c>
      <c r="E505" s="5">
        <v>36.090000000000003</v>
      </c>
      <c r="F505" s="4">
        <v>6</v>
      </c>
      <c r="G505" s="5">
        <v>13.95</v>
      </c>
      <c r="H505" s="4">
        <v>0</v>
      </c>
    </row>
    <row r="506" spans="1:8" x14ac:dyDescent="0.2">
      <c r="A506" s="2" t="s">
        <v>47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48</v>
      </c>
      <c r="B507" s="4">
        <v>5</v>
      </c>
      <c r="C507" s="5">
        <v>2.81</v>
      </c>
      <c r="D507" s="4">
        <v>2</v>
      </c>
      <c r="E507" s="5">
        <v>1.5</v>
      </c>
      <c r="F507" s="4">
        <v>3</v>
      </c>
      <c r="G507" s="5">
        <v>6.98</v>
      </c>
      <c r="H507" s="4">
        <v>0</v>
      </c>
    </row>
    <row r="508" spans="1:8" x14ac:dyDescent="0.2">
      <c r="A508" s="2" t="s">
        <v>49</v>
      </c>
      <c r="B508" s="4">
        <v>7</v>
      </c>
      <c r="C508" s="5">
        <v>3.93</v>
      </c>
      <c r="D508" s="4">
        <v>3</v>
      </c>
      <c r="E508" s="5">
        <v>2.2599999999999998</v>
      </c>
      <c r="F508" s="4">
        <v>4</v>
      </c>
      <c r="G508" s="5">
        <v>9.3000000000000007</v>
      </c>
      <c r="H508" s="4">
        <v>0</v>
      </c>
    </row>
    <row r="509" spans="1:8" x14ac:dyDescent="0.2">
      <c r="A509" s="2" t="s">
        <v>50</v>
      </c>
      <c r="B509" s="4">
        <v>3</v>
      </c>
      <c r="C509" s="5">
        <v>1.69</v>
      </c>
      <c r="D509" s="4">
        <v>3</v>
      </c>
      <c r="E509" s="5">
        <v>2.2599999999999998</v>
      </c>
      <c r="F509" s="4">
        <v>0</v>
      </c>
      <c r="G509" s="5">
        <v>0</v>
      </c>
      <c r="H509" s="4">
        <v>0</v>
      </c>
    </row>
    <row r="510" spans="1:8" x14ac:dyDescent="0.2">
      <c r="A510" s="2" t="s">
        <v>51</v>
      </c>
      <c r="B510" s="4">
        <v>11</v>
      </c>
      <c r="C510" s="5">
        <v>6.18</v>
      </c>
      <c r="D510" s="4">
        <v>11</v>
      </c>
      <c r="E510" s="5">
        <v>8.27</v>
      </c>
      <c r="F510" s="4">
        <v>0</v>
      </c>
      <c r="G510" s="5">
        <v>0</v>
      </c>
      <c r="H510" s="4">
        <v>0</v>
      </c>
    </row>
    <row r="511" spans="1:8" x14ac:dyDescent="0.2">
      <c r="A511" s="2" t="s">
        <v>52</v>
      </c>
      <c r="B511" s="4">
        <v>2</v>
      </c>
      <c r="C511" s="5">
        <v>1.1200000000000001</v>
      </c>
      <c r="D511" s="4">
        <v>1</v>
      </c>
      <c r="E511" s="5">
        <v>0.75</v>
      </c>
      <c r="F511" s="4">
        <v>0</v>
      </c>
      <c r="G511" s="5">
        <v>0</v>
      </c>
      <c r="H511" s="4">
        <v>0</v>
      </c>
    </row>
    <row r="512" spans="1:8" x14ac:dyDescent="0.2">
      <c r="A512" s="2" t="s">
        <v>53</v>
      </c>
      <c r="B512" s="4">
        <v>3</v>
      </c>
      <c r="C512" s="5">
        <v>1.69</v>
      </c>
      <c r="D512" s="4">
        <v>2</v>
      </c>
      <c r="E512" s="5">
        <v>1.5</v>
      </c>
      <c r="F512" s="4">
        <v>1</v>
      </c>
      <c r="G512" s="5">
        <v>2.33</v>
      </c>
      <c r="H512" s="4">
        <v>0</v>
      </c>
    </row>
    <row r="513" spans="1:8" x14ac:dyDescent="0.2">
      <c r="A513" s="2" t="s">
        <v>54</v>
      </c>
      <c r="B513" s="4">
        <v>12</v>
      </c>
      <c r="C513" s="5">
        <v>6.74</v>
      </c>
      <c r="D513" s="4">
        <v>7</v>
      </c>
      <c r="E513" s="5">
        <v>5.26</v>
      </c>
      <c r="F513" s="4">
        <v>4</v>
      </c>
      <c r="G513" s="5">
        <v>9.3000000000000007</v>
      </c>
      <c r="H513" s="4">
        <v>0</v>
      </c>
    </row>
    <row r="514" spans="1:8" x14ac:dyDescent="0.2">
      <c r="A514" s="1" t="s">
        <v>32</v>
      </c>
      <c r="B514" s="4">
        <v>34</v>
      </c>
      <c r="C514" s="5">
        <v>99.989999999999981</v>
      </c>
      <c r="D514" s="4">
        <v>29</v>
      </c>
      <c r="E514" s="5">
        <v>100.00000000000001</v>
      </c>
      <c r="F514" s="4">
        <v>4</v>
      </c>
      <c r="G514" s="5">
        <v>100</v>
      </c>
      <c r="H514" s="4">
        <v>0</v>
      </c>
    </row>
    <row r="515" spans="1:8" x14ac:dyDescent="0.2">
      <c r="A515" s="2" t="s">
        <v>40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41</v>
      </c>
      <c r="B516" s="4">
        <v>4</v>
      </c>
      <c r="C516" s="5">
        <v>11.76</v>
      </c>
      <c r="D516" s="4">
        <v>3</v>
      </c>
      <c r="E516" s="5">
        <v>10.34</v>
      </c>
      <c r="F516" s="4">
        <v>1</v>
      </c>
      <c r="G516" s="5">
        <v>25</v>
      </c>
      <c r="H516" s="4">
        <v>0</v>
      </c>
    </row>
    <row r="517" spans="1:8" x14ac:dyDescent="0.2">
      <c r="A517" s="2" t="s">
        <v>42</v>
      </c>
      <c r="B517" s="4">
        <v>15</v>
      </c>
      <c r="C517" s="5">
        <v>44.12</v>
      </c>
      <c r="D517" s="4">
        <v>12</v>
      </c>
      <c r="E517" s="5">
        <v>41.38</v>
      </c>
      <c r="F517" s="4">
        <v>3</v>
      </c>
      <c r="G517" s="5">
        <v>75</v>
      </c>
      <c r="H517" s="4">
        <v>0</v>
      </c>
    </row>
    <row r="518" spans="1:8" x14ac:dyDescent="0.2">
      <c r="A518" s="2" t="s">
        <v>43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44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45</v>
      </c>
      <c r="B520" s="4">
        <v>1</v>
      </c>
      <c r="C520" s="5">
        <v>2.94</v>
      </c>
      <c r="D520" s="4">
        <v>1</v>
      </c>
      <c r="E520" s="5">
        <v>3.45</v>
      </c>
      <c r="F520" s="4">
        <v>0</v>
      </c>
      <c r="G520" s="5">
        <v>0</v>
      </c>
      <c r="H520" s="4">
        <v>0</v>
      </c>
    </row>
    <row r="521" spans="1:8" x14ac:dyDescent="0.2">
      <c r="A521" s="2" t="s">
        <v>46</v>
      </c>
      <c r="B521" s="4">
        <v>10</v>
      </c>
      <c r="C521" s="5">
        <v>29.41</v>
      </c>
      <c r="D521" s="4">
        <v>10</v>
      </c>
      <c r="E521" s="5">
        <v>34.479999999999997</v>
      </c>
      <c r="F521" s="4">
        <v>0</v>
      </c>
      <c r="G521" s="5">
        <v>0</v>
      </c>
      <c r="H521" s="4">
        <v>0</v>
      </c>
    </row>
    <row r="522" spans="1:8" x14ac:dyDescent="0.2">
      <c r="A522" s="2" t="s">
        <v>47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48</v>
      </c>
      <c r="B523" s="4">
        <v>0</v>
      </c>
      <c r="C523" s="5">
        <v>0</v>
      </c>
      <c r="D523" s="4">
        <v>0</v>
      </c>
      <c r="E523" s="5">
        <v>0</v>
      </c>
      <c r="F523" s="4">
        <v>0</v>
      </c>
      <c r="G523" s="5">
        <v>0</v>
      </c>
      <c r="H523" s="4">
        <v>0</v>
      </c>
    </row>
    <row r="524" spans="1:8" x14ac:dyDescent="0.2">
      <c r="A524" s="2" t="s">
        <v>49</v>
      </c>
      <c r="B524" s="4">
        <v>0</v>
      </c>
      <c r="C524" s="5">
        <v>0</v>
      </c>
      <c r="D524" s="4">
        <v>0</v>
      </c>
      <c r="E524" s="5">
        <v>0</v>
      </c>
      <c r="F524" s="4">
        <v>0</v>
      </c>
      <c r="G524" s="5">
        <v>0</v>
      </c>
      <c r="H524" s="4">
        <v>0</v>
      </c>
    </row>
    <row r="525" spans="1:8" x14ac:dyDescent="0.2">
      <c r="A525" s="2" t="s">
        <v>50</v>
      </c>
      <c r="B525" s="4">
        <v>3</v>
      </c>
      <c r="C525" s="5">
        <v>8.82</v>
      </c>
      <c r="D525" s="4">
        <v>2</v>
      </c>
      <c r="E525" s="5">
        <v>6.9</v>
      </c>
      <c r="F525" s="4">
        <v>0</v>
      </c>
      <c r="G525" s="5">
        <v>0</v>
      </c>
      <c r="H525" s="4">
        <v>0</v>
      </c>
    </row>
    <row r="526" spans="1:8" x14ac:dyDescent="0.2">
      <c r="A526" s="2" t="s">
        <v>51</v>
      </c>
      <c r="B526" s="4">
        <v>0</v>
      </c>
      <c r="C526" s="5">
        <v>0</v>
      </c>
      <c r="D526" s="4">
        <v>0</v>
      </c>
      <c r="E526" s="5">
        <v>0</v>
      </c>
      <c r="F526" s="4">
        <v>0</v>
      </c>
      <c r="G526" s="5">
        <v>0</v>
      </c>
      <c r="H526" s="4">
        <v>0</v>
      </c>
    </row>
    <row r="527" spans="1:8" x14ac:dyDescent="0.2">
      <c r="A527" s="2" t="s">
        <v>52</v>
      </c>
      <c r="B527" s="4">
        <v>0</v>
      </c>
      <c r="C527" s="5">
        <v>0</v>
      </c>
      <c r="D527" s="4">
        <v>0</v>
      </c>
      <c r="E527" s="5">
        <v>0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53</v>
      </c>
      <c r="B528" s="4">
        <v>1</v>
      </c>
      <c r="C528" s="5">
        <v>2.94</v>
      </c>
      <c r="D528" s="4">
        <v>1</v>
      </c>
      <c r="E528" s="5">
        <v>3.45</v>
      </c>
      <c r="F528" s="4">
        <v>0</v>
      </c>
      <c r="G528" s="5">
        <v>0</v>
      </c>
      <c r="H528" s="4">
        <v>0</v>
      </c>
    </row>
    <row r="529" spans="1:8" x14ac:dyDescent="0.2">
      <c r="A529" s="2" t="s">
        <v>54</v>
      </c>
      <c r="B529" s="4">
        <v>0</v>
      </c>
      <c r="C529" s="5">
        <v>0</v>
      </c>
      <c r="D529" s="4">
        <v>0</v>
      </c>
      <c r="E529" s="5">
        <v>0</v>
      </c>
      <c r="F529" s="4">
        <v>0</v>
      </c>
      <c r="G529" s="5">
        <v>0</v>
      </c>
      <c r="H529" s="4">
        <v>0</v>
      </c>
    </row>
    <row r="530" spans="1:8" x14ac:dyDescent="0.2">
      <c r="A530" s="1" t="s">
        <v>33</v>
      </c>
      <c r="B530" s="4">
        <v>160</v>
      </c>
      <c r="C530" s="5">
        <v>100.03</v>
      </c>
      <c r="D530" s="4">
        <v>130</v>
      </c>
      <c r="E530" s="5">
        <v>100.00000000000003</v>
      </c>
      <c r="F530" s="4">
        <v>23</v>
      </c>
      <c r="G530" s="5">
        <v>100.00000000000001</v>
      </c>
      <c r="H530" s="4">
        <v>1</v>
      </c>
    </row>
    <row r="531" spans="1:8" x14ac:dyDescent="0.2">
      <c r="A531" s="2" t="s">
        <v>40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41</v>
      </c>
      <c r="B532" s="4">
        <v>23</v>
      </c>
      <c r="C532" s="5">
        <v>14.38</v>
      </c>
      <c r="D532" s="4">
        <v>11</v>
      </c>
      <c r="E532" s="5">
        <v>8.4600000000000009</v>
      </c>
      <c r="F532" s="4">
        <v>12</v>
      </c>
      <c r="G532" s="5">
        <v>52.17</v>
      </c>
      <c r="H532" s="4">
        <v>0</v>
      </c>
    </row>
    <row r="533" spans="1:8" x14ac:dyDescent="0.2">
      <c r="A533" s="2" t="s">
        <v>42</v>
      </c>
      <c r="B533" s="4">
        <v>5</v>
      </c>
      <c r="C533" s="5">
        <v>3.13</v>
      </c>
      <c r="D533" s="4">
        <v>2</v>
      </c>
      <c r="E533" s="5">
        <v>1.54</v>
      </c>
      <c r="F533" s="4">
        <v>3</v>
      </c>
      <c r="G533" s="5">
        <v>13.04</v>
      </c>
      <c r="H533" s="4">
        <v>0</v>
      </c>
    </row>
    <row r="534" spans="1:8" x14ac:dyDescent="0.2">
      <c r="A534" s="2" t="s">
        <v>43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44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45</v>
      </c>
      <c r="B536" s="4">
        <v>4</v>
      </c>
      <c r="C536" s="5">
        <v>2.5</v>
      </c>
      <c r="D536" s="4">
        <v>1</v>
      </c>
      <c r="E536" s="5">
        <v>0.77</v>
      </c>
      <c r="F536" s="4">
        <v>2</v>
      </c>
      <c r="G536" s="5">
        <v>8.6999999999999993</v>
      </c>
      <c r="H536" s="4">
        <v>0</v>
      </c>
    </row>
    <row r="537" spans="1:8" x14ac:dyDescent="0.2">
      <c r="A537" s="2" t="s">
        <v>46</v>
      </c>
      <c r="B537" s="4">
        <v>56</v>
      </c>
      <c r="C537" s="5">
        <v>35</v>
      </c>
      <c r="D537" s="4">
        <v>52</v>
      </c>
      <c r="E537" s="5">
        <v>40</v>
      </c>
      <c r="F537" s="4">
        <v>3</v>
      </c>
      <c r="G537" s="5">
        <v>13.04</v>
      </c>
      <c r="H537" s="4">
        <v>1</v>
      </c>
    </row>
    <row r="538" spans="1:8" x14ac:dyDescent="0.2">
      <c r="A538" s="2" t="s">
        <v>47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48</v>
      </c>
      <c r="B539" s="4">
        <v>2</v>
      </c>
      <c r="C539" s="5">
        <v>1.25</v>
      </c>
      <c r="D539" s="4">
        <v>2</v>
      </c>
      <c r="E539" s="5">
        <v>1.54</v>
      </c>
      <c r="F539" s="4">
        <v>0</v>
      </c>
      <c r="G539" s="5">
        <v>0</v>
      </c>
      <c r="H539" s="4">
        <v>0</v>
      </c>
    </row>
    <row r="540" spans="1:8" x14ac:dyDescent="0.2">
      <c r="A540" s="2" t="s">
        <v>49</v>
      </c>
      <c r="B540" s="4">
        <v>1</v>
      </c>
      <c r="C540" s="5">
        <v>0.63</v>
      </c>
      <c r="D540" s="4">
        <v>1</v>
      </c>
      <c r="E540" s="5">
        <v>0.77</v>
      </c>
      <c r="F540" s="4">
        <v>0</v>
      </c>
      <c r="G540" s="5">
        <v>0</v>
      </c>
      <c r="H540" s="4">
        <v>0</v>
      </c>
    </row>
    <row r="541" spans="1:8" x14ac:dyDescent="0.2">
      <c r="A541" s="2" t="s">
        <v>50</v>
      </c>
      <c r="B541" s="4">
        <v>46</v>
      </c>
      <c r="C541" s="5">
        <v>28.75</v>
      </c>
      <c r="D541" s="4">
        <v>46</v>
      </c>
      <c r="E541" s="5">
        <v>35.380000000000003</v>
      </c>
      <c r="F541" s="4">
        <v>0</v>
      </c>
      <c r="G541" s="5">
        <v>0</v>
      </c>
      <c r="H541" s="4">
        <v>0</v>
      </c>
    </row>
    <row r="542" spans="1:8" x14ac:dyDescent="0.2">
      <c r="A542" s="2" t="s">
        <v>51</v>
      </c>
      <c r="B542" s="4">
        <v>13</v>
      </c>
      <c r="C542" s="5">
        <v>8.1300000000000008</v>
      </c>
      <c r="D542" s="4">
        <v>11</v>
      </c>
      <c r="E542" s="5">
        <v>8.4600000000000009</v>
      </c>
      <c r="F542" s="4">
        <v>2</v>
      </c>
      <c r="G542" s="5">
        <v>8.6999999999999993</v>
      </c>
      <c r="H542" s="4">
        <v>0</v>
      </c>
    </row>
    <row r="543" spans="1:8" x14ac:dyDescent="0.2">
      <c r="A543" s="2" t="s">
        <v>52</v>
      </c>
      <c r="B543" s="4">
        <v>4</v>
      </c>
      <c r="C543" s="5">
        <v>2.5</v>
      </c>
      <c r="D543" s="4">
        <v>0</v>
      </c>
      <c r="E543" s="5">
        <v>0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53</v>
      </c>
      <c r="B544" s="4">
        <v>3</v>
      </c>
      <c r="C544" s="5">
        <v>1.88</v>
      </c>
      <c r="D544" s="4">
        <v>2</v>
      </c>
      <c r="E544" s="5">
        <v>1.54</v>
      </c>
      <c r="F544" s="4">
        <v>1</v>
      </c>
      <c r="G544" s="5">
        <v>4.3499999999999996</v>
      </c>
      <c r="H544" s="4">
        <v>0</v>
      </c>
    </row>
    <row r="545" spans="1:8" x14ac:dyDescent="0.2">
      <c r="A545" s="2" t="s">
        <v>54</v>
      </c>
      <c r="B545" s="4">
        <v>3</v>
      </c>
      <c r="C545" s="5">
        <v>1.88</v>
      </c>
      <c r="D545" s="4">
        <v>2</v>
      </c>
      <c r="E545" s="5">
        <v>1.54</v>
      </c>
      <c r="F545" s="4">
        <v>0</v>
      </c>
      <c r="G545" s="5">
        <v>0</v>
      </c>
      <c r="H545" s="4">
        <v>0</v>
      </c>
    </row>
    <row r="546" spans="1:8" x14ac:dyDescent="0.2">
      <c r="A546" s="1" t="s">
        <v>34</v>
      </c>
      <c r="B546" s="4">
        <v>27</v>
      </c>
      <c r="C546" s="5">
        <v>99.99</v>
      </c>
      <c r="D546" s="4">
        <v>11</v>
      </c>
      <c r="E546" s="5">
        <v>99.99</v>
      </c>
      <c r="F546" s="4">
        <v>15</v>
      </c>
      <c r="G546" s="5">
        <v>100</v>
      </c>
      <c r="H546" s="4">
        <v>0</v>
      </c>
    </row>
    <row r="547" spans="1:8" x14ac:dyDescent="0.2">
      <c r="A547" s="2" t="s">
        <v>40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41</v>
      </c>
      <c r="B548" s="4">
        <v>9</v>
      </c>
      <c r="C548" s="5">
        <v>33.33</v>
      </c>
      <c r="D548" s="4">
        <v>0</v>
      </c>
      <c r="E548" s="5">
        <v>0</v>
      </c>
      <c r="F548" s="4">
        <v>9</v>
      </c>
      <c r="G548" s="5">
        <v>60</v>
      </c>
      <c r="H548" s="4">
        <v>0</v>
      </c>
    </row>
    <row r="549" spans="1:8" x14ac:dyDescent="0.2">
      <c r="A549" s="2" t="s">
        <v>42</v>
      </c>
      <c r="B549" s="4">
        <v>3</v>
      </c>
      <c r="C549" s="5">
        <v>11.11</v>
      </c>
      <c r="D549" s="4">
        <v>3</v>
      </c>
      <c r="E549" s="5">
        <v>27.27</v>
      </c>
      <c r="F549" s="4">
        <v>0</v>
      </c>
      <c r="G549" s="5">
        <v>0</v>
      </c>
      <c r="H549" s="4">
        <v>0</v>
      </c>
    </row>
    <row r="550" spans="1:8" x14ac:dyDescent="0.2">
      <c r="A550" s="2" t="s">
        <v>43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44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2">
      <c r="A552" s="2" t="s">
        <v>45</v>
      </c>
      <c r="B552" s="4">
        <v>0</v>
      </c>
      <c r="C552" s="5">
        <v>0</v>
      </c>
      <c r="D552" s="4">
        <v>0</v>
      </c>
      <c r="E552" s="5">
        <v>0</v>
      </c>
      <c r="F552" s="4">
        <v>0</v>
      </c>
      <c r="G552" s="5">
        <v>0</v>
      </c>
      <c r="H552" s="4">
        <v>0</v>
      </c>
    </row>
    <row r="553" spans="1:8" x14ac:dyDescent="0.2">
      <c r="A553" s="2" t="s">
        <v>46</v>
      </c>
      <c r="B553" s="4">
        <v>5</v>
      </c>
      <c r="C553" s="5">
        <v>18.52</v>
      </c>
      <c r="D553" s="4">
        <v>5</v>
      </c>
      <c r="E553" s="5">
        <v>45.45</v>
      </c>
      <c r="F553" s="4">
        <v>0</v>
      </c>
      <c r="G553" s="5">
        <v>0</v>
      </c>
      <c r="H553" s="4">
        <v>0</v>
      </c>
    </row>
    <row r="554" spans="1:8" x14ac:dyDescent="0.2">
      <c r="A554" s="2" t="s">
        <v>47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48</v>
      </c>
      <c r="B555" s="4">
        <v>1</v>
      </c>
      <c r="C555" s="5">
        <v>3.7</v>
      </c>
      <c r="D555" s="4">
        <v>0</v>
      </c>
      <c r="E555" s="5">
        <v>0</v>
      </c>
      <c r="F555" s="4">
        <v>1</v>
      </c>
      <c r="G555" s="5">
        <v>6.67</v>
      </c>
      <c r="H555" s="4">
        <v>0</v>
      </c>
    </row>
    <row r="556" spans="1:8" x14ac:dyDescent="0.2">
      <c r="A556" s="2" t="s">
        <v>49</v>
      </c>
      <c r="B556" s="4">
        <v>0</v>
      </c>
      <c r="C556" s="5">
        <v>0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2">
      <c r="A557" s="2" t="s">
        <v>50</v>
      </c>
      <c r="B557" s="4">
        <v>5</v>
      </c>
      <c r="C557" s="5">
        <v>18.52</v>
      </c>
      <c r="D557" s="4">
        <v>3</v>
      </c>
      <c r="E557" s="5">
        <v>27.27</v>
      </c>
      <c r="F557" s="4">
        <v>2</v>
      </c>
      <c r="G557" s="5">
        <v>13.33</v>
      </c>
      <c r="H557" s="4">
        <v>0</v>
      </c>
    </row>
    <row r="558" spans="1:8" x14ac:dyDescent="0.2">
      <c r="A558" s="2" t="s">
        <v>51</v>
      </c>
      <c r="B558" s="4">
        <v>1</v>
      </c>
      <c r="C558" s="5">
        <v>3.7</v>
      </c>
      <c r="D558" s="4">
        <v>0</v>
      </c>
      <c r="E558" s="5">
        <v>0</v>
      </c>
      <c r="F558" s="4">
        <v>1</v>
      </c>
      <c r="G558" s="5">
        <v>6.67</v>
      </c>
      <c r="H558" s="4">
        <v>0</v>
      </c>
    </row>
    <row r="559" spans="1:8" x14ac:dyDescent="0.2">
      <c r="A559" s="2" t="s">
        <v>52</v>
      </c>
      <c r="B559" s="4">
        <v>0</v>
      </c>
      <c r="C559" s="5">
        <v>0</v>
      </c>
      <c r="D559" s="4">
        <v>0</v>
      </c>
      <c r="E559" s="5">
        <v>0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53</v>
      </c>
      <c r="B560" s="4">
        <v>3</v>
      </c>
      <c r="C560" s="5">
        <v>11.11</v>
      </c>
      <c r="D560" s="4">
        <v>0</v>
      </c>
      <c r="E560" s="5">
        <v>0</v>
      </c>
      <c r="F560" s="4">
        <v>2</v>
      </c>
      <c r="G560" s="5">
        <v>13.33</v>
      </c>
      <c r="H560" s="4">
        <v>0</v>
      </c>
    </row>
    <row r="561" spans="1:8" x14ac:dyDescent="0.2">
      <c r="A561" s="2" t="s">
        <v>54</v>
      </c>
      <c r="B561" s="4">
        <v>0</v>
      </c>
      <c r="C561" s="5">
        <v>0</v>
      </c>
      <c r="D561" s="4">
        <v>0</v>
      </c>
      <c r="E561" s="5">
        <v>0</v>
      </c>
      <c r="F561" s="4">
        <v>0</v>
      </c>
      <c r="G561" s="5">
        <v>0</v>
      </c>
      <c r="H561" s="4">
        <v>0</v>
      </c>
    </row>
    <row r="562" spans="1:8" x14ac:dyDescent="0.2">
      <c r="A562" s="1" t="s">
        <v>35</v>
      </c>
      <c r="B562" s="4">
        <v>174</v>
      </c>
      <c r="C562" s="5">
        <v>99.989999999999981</v>
      </c>
      <c r="D562" s="4">
        <v>116</v>
      </c>
      <c r="E562" s="5">
        <v>99.98</v>
      </c>
      <c r="F562" s="4">
        <v>44</v>
      </c>
      <c r="G562" s="5">
        <v>100</v>
      </c>
      <c r="H562" s="4">
        <v>7</v>
      </c>
    </row>
    <row r="563" spans="1:8" x14ac:dyDescent="0.2">
      <c r="A563" s="2" t="s">
        <v>40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41</v>
      </c>
      <c r="B564" s="4">
        <v>39</v>
      </c>
      <c r="C564" s="5">
        <v>22.41</v>
      </c>
      <c r="D564" s="4">
        <v>22</v>
      </c>
      <c r="E564" s="5">
        <v>18.97</v>
      </c>
      <c r="F564" s="4">
        <v>17</v>
      </c>
      <c r="G564" s="5">
        <v>38.64</v>
      </c>
      <c r="H564" s="4">
        <v>0</v>
      </c>
    </row>
    <row r="565" spans="1:8" x14ac:dyDescent="0.2">
      <c r="A565" s="2" t="s">
        <v>42</v>
      </c>
      <c r="B565" s="4">
        <v>16</v>
      </c>
      <c r="C565" s="5">
        <v>9.1999999999999993</v>
      </c>
      <c r="D565" s="4">
        <v>9</v>
      </c>
      <c r="E565" s="5">
        <v>7.76</v>
      </c>
      <c r="F565" s="4">
        <v>4</v>
      </c>
      <c r="G565" s="5">
        <v>9.09</v>
      </c>
      <c r="H565" s="4">
        <v>3</v>
      </c>
    </row>
    <row r="566" spans="1:8" x14ac:dyDescent="0.2">
      <c r="A566" s="2" t="s">
        <v>43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44</v>
      </c>
      <c r="B567" s="4">
        <v>2</v>
      </c>
      <c r="C567" s="5">
        <v>1.1499999999999999</v>
      </c>
      <c r="D567" s="4">
        <v>1</v>
      </c>
      <c r="E567" s="5">
        <v>0.86</v>
      </c>
      <c r="F567" s="4">
        <v>1</v>
      </c>
      <c r="G567" s="5">
        <v>2.27</v>
      </c>
      <c r="H567" s="4">
        <v>0</v>
      </c>
    </row>
    <row r="568" spans="1:8" x14ac:dyDescent="0.2">
      <c r="A568" s="2" t="s">
        <v>45</v>
      </c>
      <c r="B568" s="4">
        <v>2</v>
      </c>
      <c r="C568" s="5">
        <v>1.1499999999999999</v>
      </c>
      <c r="D568" s="4">
        <v>1</v>
      </c>
      <c r="E568" s="5">
        <v>0.86</v>
      </c>
      <c r="F568" s="4">
        <v>1</v>
      </c>
      <c r="G568" s="5">
        <v>2.27</v>
      </c>
      <c r="H568" s="4">
        <v>0</v>
      </c>
    </row>
    <row r="569" spans="1:8" x14ac:dyDescent="0.2">
      <c r="A569" s="2" t="s">
        <v>46</v>
      </c>
      <c r="B569" s="4">
        <v>36</v>
      </c>
      <c r="C569" s="5">
        <v>20.69</v>
      </c>
      <c r="D569" s="4">
        <v>29</v>
      </c>
      <c r="E569" s="5">
        <v>25</v>
      </c>
      <c r="F569" s="4">
        <v>6</v>
      </c>
      <c r="G569" s="5">
        <v>13.64</v>
      </c>
      <c r="H569" s="4">
        <v>1</v>
      </c>
    </row>
    <row r="570" spans="1:8" x14ac:dyDescent="0.2">
      <c r="A570" s="2" t="s">
        <v>47</v>
      </c>
      <c r="B570" s="4">
        <v>1</v>
      </c>
      <c r="C570" s="5">
        <v>0.56999999999999995</v>
      </c>
      <c r="D570" s="4">
        <v>0</v>
      </c>
      <c r="E570" s="5">
        <v>0</v>
      </c>
      <c r="F570" s="4">
        <v>1</v>
      </c>
      <c r="G570" s="5">
        <v>2.27</v>
      </c>
      <c r="H570" s="4">
        <v>0</v>
      </c>
    </row>
    <row r="571" spans="1:8" x14ac:dyDescent="0.2">
      <c r="A571" s="2" t="s">
        <v>48</v>
      </c>
      <c r="B571" s="4">
        <v>2</v>
      </c>
      <c r="C571" s="5">
        <v>1.1499999999999999</v>
      </c>
      <c r="D571" s="4">
        <v>1</v>
      </c>
      <c r="E571" s="5">
        <v>0.86</v>
      </c>
      <c r="F571" s="4">
        <v>1</v>
      </c>
      <c r="G571" s="5">
        <v>2.27</v>
      </c>
      <c r="H571" s="4">
        <v>0</v>
      </c>
    </row>
    <row r="572" spans="1:8" x14ac:dyDescent="0.2">
      <c r="A572" s="2" t="s">
        <v>49</v>
      </c>
      <c r="B572" s="4">
        <v>5</v>
      </c>
      <c r="C572" s="5">
        <v>2.87</v>
      </c>
      <c r="D572" s="4">
        <v>2</v>
      </c>
      <c r="E572" s="5">
        <v>1.72</v>
      </c>
      <c r="F572" s="4">
        <v>2</v>
      </c>
      <c r="G572" s="5">
        <v>4.55</v>
      </c>
      <c r="H572" s="4">
        <v>0</v>
      </c>
    </row>
    <row r="573" spans="1:8" x14ac:dyDescent="0.2">
      <c r="A573" s="2" t="s">
        <v>50</v>
      </c>
      <c r="B573" s="4">
        <v>36</v>
      </c>
      <c r="C573" s="5">
        <v>20.69</v>
      </c>
      <c r="D573" s="4">
        <v>31</v>
      </c>
      <c r="E573" s="5">
        <v>26.72</v>
      </c>
      <c r="F573" s="4">
        <v>5</v>
      </c>
      <c r="G573" s="5">
        <v>11.36</v>
      </c>
      <c r="H573" s="4">
        <v>0</v>
      </c>
    </row>
    <row r="574" spans="1:8" x14ac:dyDescent="0.2">
      <c r="A574" s="2" t="s">
        <v>51</v>
      </c>
      <c r="B574" s="4">
        <v>17</v>
      </c>
      <c r="C574" s="5">
        <v>9.77</v>
      </c>
      <c r="D574" s="4">
        <v>12</v>
      </c>
      <c r="E574" s="5">
        <v>10.34</v>
      </c>
      <c r="F574" s="4">
        <v>1</v>
      </c>
      <c r="G574" s="5">
        <v>2.27</v>
      </c>
      <c r="H574" s="4">
        <v>1</v>
      </c>
    </row>
    <row r="575" spans="1:8" x14ac:dyDescent="0.2">
      <c r="A575" s="2" t="s">
        <v>52</v>
      </c>
      <c r="B575" s="4">
        <v>1</v>
      </c>
      <c r="C575" s="5">
        <v>0.56999999999999995</v>
      </c>
      <c r="D575" s="4">
        <v>0</v>
      </c>
      <c r="E575" s="5">
        <v>0</v>
      </c>
      <c r="F575" s="4">
        <v>0</v>
      </c>
      <c r="G575" s="5">
        <v>0</v>
      </c>
      <c r="H575" s="4">
        <v>0</v>
      </c>
    </row>
    <row r="576" spans="1:8" x14ac:dyDescent="0.2">
      <c r="A576" s="2" t="s">
        <v>53</v>
      </c>
      <c r="B576" s="4">
        <v>4</v>
      </c>
      <c r="C576" s="5">
        <v>2.2999999999999998</v>
      </c>
      <c r="D576" s="4">
        <v>2</v>
      </c>
      <c r="E576" s="5">
        <v>1.72</v>
      </c>
      <c r="F576" s="4">
        <v>2</v>
      </c>
      <c r="G576" s="5">
        <v>4.55</v>
      </c>
      <c r="H576" s="4">
        <v>0</v>
      </c>
    </row>
    <row r="577" spans="1:8" x14ac:dyDescent="0.2">
      <c r="A577" s="2" t="s">
        <v>54</v>
      </c>
      <c r="B577" s="4">
        <v>13</v>
      </c>
      <c r="C577" s="5">
        <v>7.47</v>
      </c>
      <c r="D577" s="4">
        <v>6</v>
      </c>
      <c r="E577" s="5">
        <v>5.17</v>
      </c>
      <c r="F577" s="4">
        <v>3</v>
      </c>
      <c r="G577" s="5">
        <v>6.82</v>
      </c>
      <c r="H577" s="4">
        <v>2</v>
      </c>
    </row>
    <row r="578" spans="1:8" x14ac:dyDescent="0.2">
      <c r="A578" s="1" t="s">
        <v>36</v>
      </c>
      <c r="B578" s="4">
        <v>55</v>
      </c>
      <c r="C578" s="5">
        <v>100</v>
      </c>
      <c r="D578" s="4">
        <v>28</v>
      </c>
      <c r="E578" s="5">
        <v>99.989999999999981</v>
      </c>
      <c r="F578" s="4">
        <v>22</v>
      </c>
      <c r="G578" s="5">
        <v>100.01</v>
      </c>
      <c r="H578" s="4">
        <v>0</v>
      </c>
    </row>
    <row r="579" spans="1:8" x14ac:dyDescent="0.2">
      <c r="A579" s="2" t="s">
        <v>40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41</v>
      </c>
      <c r="B580" s="4">
        <v>10</v>
      </c>
      <c r="C580" s="5">
        <v>18.18</v>
      </c>
      <c r="D580" s="4">
        <v>1</v>
      </c>
      <c r="E580" s="5">
        <v>3.57</v>
      </c>
      <c r="F580" s="4">
        <v>9</v>
      </c>
      <c r="G580" s="5">
        <v>40.909999999999997</v>
      </c>
      <c r="H580" s="4">
        <v>0</v>
      </c>
    </row>
    <row r="581" spans="1:8" x14ac:dyDescent="0.2">
      <c r="A581" s="2" t="s">
        <v>42</v>
      </c>
      <c r="B581" s="4">
        <v>7</v>
      </c>
      <c r="C581" s="5">
        <v>12.73</v>
      </c>
      <c r="D581" s="4">
        <v>2</v>
      </c>
      <c r="E581" s="5">
        <v>7.14</v>
      </c>
      <c r="F581" s="4">
        <v>5</v>
      </c>
      <c r="G581" s="5">
        <v>22.73</v>
      </c>
      <c r="H581" s="4">
        <v>0</v>
      </c>
    </row>
    <row r="582" spans="1:8" x14ac:dyDescent="0.2">
      <c r="A582" s="2" t="s">
        <v>43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44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45</v>
      </c>
      <c r="B584" s="4">
        <v>0</v>
      </c>
      <c r="C584" s="5">
        <v>0</v>
      </c>
      <c r="D584" s="4">
        <v>0</v>
      </c>
      <c r="E584" s="5">
        <v>0</v>
      </c>
      <c r="F584" s="4">
        <v>0</v>
      </c>
      <c r="G584" s="5">
        <v>0</v>
      </c>
      <c r="H584" s="4">
        <v>0</v>
      </c>
    </row>
    <row r="585" spans="1:8" x14ac:dyDescent="0.2">
      <c r="A585" s="2" t="s">
        <v>46</v>
      </c>
      <c r="B585" s="4">
        <v>8</v>
      </c>
      <c r="C585" s="5">
        <v>14.55</v>
      </c>
      <c r="D585" s="4">
        <v>6</v>
      </c>
      <c r="E585" s="5">
        <v>21.43</v>
      </c>
      <c r="F585" s="4">
        <v>2</v>
      </c>
      <c r="G585" s="5">
        <v>9.09</v>
      </c>
      <c r="H585" s="4">
        <v>0</v>
      </c>
    </row>
    <row r="586" spans="1:8" x14ac:dyDescent="0.2">
      <c r="A586" s="2" t="s">
        <v>47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48</v>
      </c>
      <c r="B587" s="4">
        <v>5</v>
      </c>
      <c r="C587" s="5">
        <v>9.09</v>
      </c>
      <c r="D587" s="4">
        <v>3</v>
      </c>
      <c r="E587" s="5">
        <v>10.71</v>
      </c>
      <c r="F587" s="4">
        <v>2</v>
      </c>
      <c r="G587" s="5">
        <v>9.09</v>
      </c>
      <c r="H587" s="4">
        <v>0</v>
      </c>
    </row>
    <row r="588" spans="1:8" x14ac:dyDescent="0.2">
      <c r="A588" s="2" t="s">
        <v>49</v>
      </c>
      <c r="B588" s="4">
        <v>1</v>
      </c>
      <c r="C588" s="5">
        <v>1.82</v>
      </c>
      <c r="D588" s="4">
        <v>1</v>
      </c>
      <c r="E588" s="5">
        <v>3.57</v>
      </c>
      <c r="F588" s="4">
        <v>0</v>
      </c>
      <c r="G588" s="5">
        <v>0</v>
      </c>
      <c r="H588" s="4">
        <v>0</v>
      </c>
    </row>
    <row r="589" spans="1:8" x14ac:dyDescent="0.2">
      <c r="A589" s="2" t="s">
        <v>50</v>
      </c>
      <c r="B589" s="4">
        <v>11</v>
      </c>
      <c r="C589" s="5">
        <v>20</v>
      </c>
      <c r="D589" s="4">
        <v>10</v>
      </c>
      <c r="E589" s="5">
        <v>35.71</v>
      </c>
      <c r="F589" s="4">
        <v>1</v>
      </c>
      <c r="G589" s="5">
        <v>4.55</v>
      </c>
      <c r="H589" s="4">
        <v>0</v>
      </c>
    </row>
    <row r="590" spans="1:8" x14ac:dyDescent="0.2">
      <c r="A590" s="2" t="s">
        <v>51</v>
      </c>
      <c r="B590" s="4">
        <v>4</v>
      </c>
      <c r="C590" s="5">
        <v>7.27</v>
      </c>
      <c r="D590" s="4">
        <v>4</v>
      </c>
      <c r="E590" s="5">
        <v>14.29</v>
      </c>
      <c r="F590" s="4">
        <v>0</v>
      </c>
      <c r="G590" s="5">
        <v>0</v>
      </c>
      <c r="H590" s="4">
        <v>0</v>
      </c>
    </row>
    <row r="591" spans="1:8" x14ac:dyDescent="0.2">
      <c r="A591" s="2" t="s">
        <v>52</v>
      </c>
      <c r="B591" s="4">
        <v>0</v>
      </c>
      <c r="C591" s="5">
        <v>0</v>
      </c>
      <c r="D591" s="4">
        <v>0</v>
      </c>
      <c r="E591" s="5">
        <v>0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53</v>
      </c>
      <c r="B592" s="4">
        <v>4</v>
      </c>
      <c r="C592" s="5">
        <v>7.27</v>
      </c>
      <c r="D592" s="4">
        <v>0</v>
      </c>
      <c r="E592" s="5">
        <v>0</v>
      </c>
      <c r="F592" s="4">
        <v>2</v>
      </c>
      <c r="G592" s="5">
        <v>9.09</v>
      </c>
      <c r="H592" s="4">
        <v>0</v>
      </c>
    </row>
    <row r="593" spans="1:8" x14ac:dyDescent="0.2">
      <c r="A593" s="2" t="s">
        <v>54</v>
      </c>
      <c r="B593" s="4">
        <v>5</v>
      </c>
      <c r="C593" s="5">
        <v>9.09</v>
      </c>
      <c r="D593" s="4">
        <v>1</v>
      </c>
      <c r="E593" s="5">
        <v>3.57</v>
      </c>
      <c r="F593" s="4">
        <v>1</v>
      </c>
      <c r="G593" s="5">
        <v>4.55</v>
      </c>
      <c r="H593" s="4">
        <v>0</v>
      </c>
    </row>
    <row r="594" spans="1:8" x14ac:dyDescent="0.2">
      <c r="A594" s="1" t="s">
        <v>37</v>
      </c>
      <c r="B594" s="4">
        <v>48</v>
      </c>
      <c r="C594" s="5">
        <v>100</v>
      </c>
      <c r="D594" s="4">
        <v>20</v>
      </c>
      <c r="E594" s="5">
        <v>100</v>
      </c>
      <c r="F594" s="4">
        <v>24</v>
      </c>
      <c r="G594" s="5">
        <v>100</v>
      </c>
      <c r="H594" s="4">
        <v>0</v>
      </c>
    </row>
    <row r="595" spans="1:8" x14ac:dyDescent="0.2">
      <c r="A595" s="2" t="s">
        <v>40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41</v>
      </c>
      <c r="B596" s="4">
        <v>11</v>
      </c>
      <c r="C596" s="5">
        <v>22.92</v>
      </c>
      <c r="D596" s="4">
        <v>0</v>
      </c>
      <c r="E596" s="5">
        <v>0</v>
      </c>
      <c r="F596" s="4">
        <v>11</v>
      </c>
      <c r="G596" s="5">
        <v>45.83</v>
      </c>
      <c r="H596" s="4">
        <v>0</v>
      </c>
    </row>
    <row r="597" spans="1:8" x14ac:dyDescent="0.2">
      <c r="A597" s="2" t="s">
        <v>42</v>
      </c>
      <c r="B597" s="4">
        <v>10</v>
      </c>
      <c r="C597" s="5">
        <v>20.83</v>
      </c>
      <c r="D597" s="4">
        <v>5</v>
      </c>
      <c r="E597" s="5">
        <v>25</v>
      </c>
      <c r="F597" s="4">
        <v>5</v>
      </c>
      <c r="G597" s="5">
        <v>20.83</v>
      </c>
      <c r="H597" s="4">
        <v>0</v>
      </c>
    </row>
    <row r="598" spans="1:8" x14ac:dyDescent="0.2">
      <c r="A598" s="2" t="s">
        <v>43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44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45</v>
      </c>
      <c r="B600" s="4">
        <v>0</v>
      </c>
      <c r="C600" s="5">
        <v>0</v>
      </c>
      <c r="D600" s="4">
        <v>0</v>
      </c>
      <c r="E600" s="5">
        <v>0</v>
      </c>
      <c r="F600" s="4">
        <v>0</v>
      </c>
      <c r="G600" s="5">
        <v>0</v>
      </c>
      <c r="H600" s="4">
        <v>0</v>
      </c>
    </row>
    <row r="601" spans="1:8" x14ac:dyDescent="0.2">
      <c r="A601" s="2" t="s">
        <v>46</v>
      </c>
      <c r="B601" s="4">
        <v>13</v>
      </c>
      <c r="C601" s="5">
        <v>27.08</v>
      </c>
      <c r="D601" s="4">
        <v>7</v>
      </c>
      <c r="E601" s="5">
        <v>35</v>
      </c>
      <c r="F601" s="4">
        <v>6</v>
      </c>
      <c r="G601" s="5">
        <v>25</v>
      </c>
      <c r="H601" s="4">
        <v>0</v>
      </c>
    </row>
    <row r="602" spans="1:8" x14ac:dyDescent="0.2">
      <c r="A602" s="2" t="s">
        <v>47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2">
      <c r="A603" s="2" t="s">
        <v>48</v>
      </c>
      <c r="B603" s="4">
        <v>2</v>
      </c>
      <c r="C603" s="5">
        <v>4.17</v>
      </c>
      <c r="D603" s="4">
        <v>2</v>
      </c>
      <c r="E603" s="5">
        <v>10</v>
      </c>
      <c r="F603" s="4">
        <v>0</v>
      </c>
      <c r="G603" s="5">
        <v>0</v>
      </c>
      <c r="H603" s="4">
        <v>0</v>
      </c>
    </row>
    <row r="604" spans="1:8" x14ac:dyDescent="0.2">
      <c r="A604" s="2" t="s">
        <v>49</v>
      </c>
      <c r="B604" s="4">
        <v>0</v>
      </c>
      <c r="C604" s="5">
        <v>0</v>
      </c>
      <c r="D604" s="4">
        <v>0</v>
      </c>
      <c r="E604" s="5">
        <v>0</v>
      </c>
      <c r="F604" s="4">
        <v>0</v>
      </c>
      <c r="G604" s="5">
        <v>0</v>
      </c>
      <c r="H604" s="4">
        <v>0</v>
      </c>
    </row>
    <row r="605" spans="1:8" x14ac:dyDescent="0.2">
      <c r="A605" s="2" t="s">
        <v>50</v>
      </c>
      <c r="B605" s="4">
        <v>6</v>
      </c>
      <c r="C605" s="5">
        <v>12.5</v>
      </c>
      <c r="D605" s="4">
        <v>4</v>
      </c>
      <c r="E605" s="5">
        <v>20</v>
      </c>
      <c r="F605" s="4">
        <v>1</v>
      </c>
      <c r="G605" s="5">
        <v>4.17</v>
      </c>
      <c r="H605" s="4">
        <v>0</v>
      </c>
    </row>
    <row r="606" spans="1:8" x14ac:dyDescent="0.2">
      <c r="A606" s="2" t="s">
        <v>51</v>
      </c>
      <c r="B606" s="4">
        <v>5</v>
      </c>
      <c r="C606" s="5">
        <v>10.42</v>
      </c>
      <c r="D606" s="4">
        <v>2</v>
      </c>
      <c r="E606" s="5">
        <v>10</v>
      </c>
      <c r="F606" s="4">
        <v>1</v>
      </c>
      <c r="G606" s="5">
        <v>4.17</v>
      </c>
      <c r="H606" s="4">
        <v>0</v>
      </c>
    </row>
    <row r="607" spans="1:8" x14ac:dyDescent="0.2">
      <c r="A607" s="2" t="s">
        <v>52</v>
      </c>
      <c r="B607" s="4">
        <v>0</v>
      </c>
      <c r="C607" s="5">
        <v>0</v>
      </c>
      <c r="D607" s="4">
        <v>0</v>
      </c>
      <c r="E607" s="5">
        <v>0</v>
      </c>
      <c r="F607" s="4">
        <v>0</v>
      </c>
      <c r="G607" s="5">
        <v>0</v>
      </c>
      <c r="H607" s="4">
        <v>0</v>
      </c>
    </row>
    <row r="608" spans="1:8" x14ac:dyDescent="0.2">
      <c r="A608" s="2" t="s">
        <v>53</v>
      </c>
      <c r="B608" s="4">
        <v>1</v>
      </c>
      <c r="C608" s="5">
        <v>2.08</v>
      </c>
      <c r="D608" s="4">
        <v>0</v>
      </c>
      <c r="E608" s="5">
        <v>0</v>
      </c>
      <c r="F608" s="4">
        <v>0</v>
      </c>
      <c r="G608" s="5">
        <v>0</v>
      </c>
      <c r="H608" s="4">
        <v>0</v>
      </c>
    </row>
    <row r="609" spans="1:8" x14ac:dyDescent="0.2">
      <c r="A609" s="2" t="s">
        <v>54</v>
      </c>
      <c r="B609" s="4">
        <v>0</v>
      </c>
      <c r="C609" s="5">
        <v>0</v>
      </c>
      <c r="D609" s="4">
        <v>0</v>
      </c>
      <c r="E609" s="5">
        <v>0</v>
      </c>
      <c r="F609" s="4">
        <v>0</v>
      </c>
      <c r="G609" s="5">
        <v>0</v>
      </c>
      <c r="H609" s="4">
        <v>0</v>
      </c>
    </row>
    <row r="610" spans="1:8" x14ac:dyDescent="0.2">
      <c r="A610" s="1" t="s">
        <v>38</v>
      </c>
      <c r="B610" s="4">
        <v>100</v>
      </c>
      <c r="C610" s="5">
        <v>100</v>
      </c>
      <c r="D610" s="4">
        <v>73</v>
      </c>
      <c r="E610" s="5">
        <v>100.00999999999999</v>
      </c>
      <c r="F610" s="4">
        <v>20</v>
      </c>
      <c r="G610" s="5">
        <v>100</v>
      </c>
      <c r="H610" s="4">
        <v>3</v>
      </c>
    </row>
    <row r="611" spans="1:8" x14ac:dyDescent="0.2">
      <c r="A611" s="2" t="s">
        <v>40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41</v>
      </c>
      <c r="B612" s="4">
        <v>15</v>
      </c>
      <c r="C612" s="5">
        <v>15</v>
      </c>
      <c r="D612" s="4">
        <v>9</v>
      </c>
      <c r="E612" s="5">
        <v>12.33</v>
      </c>
      <c r="F612" s="4">
        <v>6</v>
      </c>
      <c r="G612" s="5">
        <v>30</v>
      </c>
      <c r="H612" s="4">
        <v>0</v>
      </c>
    </row>
    <row r="613" spans="1:8" x14ac:dyDescent="0.2">
      <c r="A613" s="2" t="s">
        <v>42</v>
      </c>
      <c r="B613" s="4">
        <v>26</v>
      </c>
      <c r="C613" s="5">
        <v>26</v>
      </c>
      <c r="D613" s="4">
        <v>19</v>
      </c>
      <c r="E613" s="5">
        <v>26.03</v>
      </c>
      <c r="F613" s="4">
        <v>6</v>
      </c>
      <c r="G613" s="5">
        <v>30</v>
      </c>
      <c r="H613" s="4">
        <v>1</v>
      </c>
    </row>
    <row r="614" spans="1:8" x14ac:dyDescent="0.2">
      <c r="A614" s="2" t="s">
        <v>43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44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45</v>
      </c>
      <c r="B616" s="4">
        <v>1</v>
      </c>
      <c r="C616" s="5">
        <v>1</v>
      </c>
      <c r="D616" s="4">
        <v>0</v>
      </c>
      <c r="E616" s="5">
        <v>0</v>
      </c>
      <c r="F616" s="4">
        <v>1</v>
      </c>
      <c r="G616" s="5">
        <v>5</v>
      </c>
      <c r="H616" s="4">
        <v>0</v>
      </c>
    </row>
    <row r="617" spans="1:8" x14ac:dyDescent="0.2">
      <c r="A617" s="2" t="s">
        <v>46</v>
      </c>
      <c r="B617" s="4">
        <v>24</v>
      </c>
      <c r="C617" s="5">
        <v>24</v>
      </c>
      <c r="D617" s="4">
        <v>19</v>
      </c>
      <c r="E617" s="5">
        <v>26.03</v>
      </c>
      <c r="F617" s="4">
        <v>5</v>
      </c>
      <c r="G617" s="5">
        <v>25</v>
      </c>
      <c r="H617" s="4">
        <v>0</v>
      </c>
    </row>
    <row r="618" spans="1:8" x14ac:dyDescent="0.2">
      <c r="A618" s="2" t="s">
        <v>47</v>
      </c>
      <c r="B618" s="4">
        <v>0</v>
      </c>
      <c r="C618" s="5">
        <v>0</v>
      </c>
      <c r="D618" s="4">
        <v>0</v>
      </c>
      <c r="E618" s="5">
        <v>0</v>
      </c>
      <c r="F618" s="4">
        <v>0</v>
      </c>
      <c r="G618" s="5">
        <v>0</v>
      </c>
      <c r="H618" s="4">
        <v>0</v>
      </c>
    </row>
    <row r="619" spans="1:8" x14ac:dyDescent="0.2">
      <c r="A619" s="2" t="s">
        <v>48</v>
      </c>
      <c r="B619" s="4">
        <v>2</v>
      </c>
      <c r="C619" s="5">
        <v>2</v>
      </c>
      <c r="D619" s="4">
        <v>2</v>
      </c>
      <c r="E619" s="5">
        <v>2.74</v>
      </c>
      <c r="F619" s="4">
        <v>0</v>
      </c>
      <c r="G619" s="5">
        <v>0</v>
      </c>
      <c r="H619" s="4">
        <v>0</v>
      </c>
    </row>
    <row r="620" spans="1:8" x14ac:dyDescent="0.2">
      <c r="A620" s="2" t="s">
        <v>49</v>
      </c>
      <c r="B620" s="4">
        <v>4</v>
      </c>
      <c r="C620" s="5">
        <v>4</v>
      </c>
      <c r="D620" s="4">
        <v>3</v>
      </c>
      <c r="E620" s="5">
        <v>4.1100000000000003</v>
      </c>
      <c r="F620" s="4">
        <v>1</v>
      </c>
      <c r="G620" s="5">
        <v>5</v>
      </c>
      <c r="H620" s="4">
        <v>0</v>
      </c>
    </row>
    <row r="621" spans="1:8" x14ac:dyDescent="0.2">
      <c r="A621" s="2" t="s">
        <v>50</v>
      </c>
      <c r="B621" s="4">
        <v>10</v>
      </c>
      <c r="C621" s="5">
        <v>10</v>
      </c>
      <c r="D621" s="4">
        <v>9</v>
      </c>
      <c r="E621" s="5">
        <v>12.33</v>
      </c>
      <c r="F621" s="4">
        <v>0</v>
      </c>
      <c r="G621" s="5">
        <v>0</v>
      </c>
      <c r="H621" s="4">
        <v>0</v>
      </c>
    </row>
    <row r="622" spans="1:8" x14ac:dyDescent="0.2">
      <c r="A622" s="2" t="s">
        <v>51</v>
      </c>
      <c r="B622" s="4">
        <v>10</v>
      </c>
      <c r="C622" s="5">
        <v>10</v>
      </c>
      <c r="D622" s="4">
        <v>7</v>
      </c>
      <c r="E622" s="5">
        <v>9.59</v>
      </c>
      <c r="F622" s="4">
        <v>1</v>
      </c>
      <c r="G622" s="5">
        <v>5</v>
      </c>
      <c r="H622" s="4">
        <v>1</v>
      </c>
    </row>
    <row r="623" spans="1:8" x14ac:dyDescent="0.2">
      <c r="A623" s="2" t="s">
        <v>52</v>
      </c>
      <c r="B623" s="4">
        <v>4</v>
      </c>
      <c r="C623" s="5">
        <v>4</v>
      </c>
      <c r="D623" s="4">
        <v>2</v>
      </c>
      <c r="E623" s="5">
        <v>2.74</v>
      </c>
      <c r="F623" s="4">
        <v>0</v>
      </c>
      <c r="G623" s="5">
        <v>0</v>
      </c>
      <c r="H623" s="4">
        <v>0</v>
      </c>
    </row>
    <row r="624" spans="1:8" x14ac:dyDescent="0.2">
      <c r="A624" s="2" t="s">
        <v>53</v>
      </c>
      <c r="B624" s="4">
        <v>1</v>
      </c>
      <c r="C624" s="5">
        <v>1</v>
      </c>
      <c r="D624" s="4">
        <v>1</v>
      </c>
      <c r="E624" s="5">
        <v>1.37</v>
      </c>
      <c r="F624" s="4">
        <v>0</v>
      </c>
      <c r="G624" s="5">
        <v>0</v>
      </c>
      <c r="H624" s="4">
        <v>0</v>
      </c>
    </row>
    <row r="625" spans="1:8" x14ac:dyDescent="0.2">
      <c r="A625" s="2" t="s">
        <v>54</v>
      </c>
      <c r="B625" s="4">
        <v>3</v>
      </c>
      <c r="C625" s="5">
        <v>3</v>
      </c>
      <c r="D625" s="4">
        <v>2</v>
      </c>
      <c r="E625" s="5">
        <v>2.74</v>
      </c>
      <c r="F625" s="4">
        <v>0</v>
      </c>
      <c r="G625" s="5">
        <v>0</v>
      </c>
      <c r="H625" s="4">
        <v>1</v>
      </c>
    </row>
    <row r="626" spans="1:8" x14ac:dyDescent="0.2">
      <c r="A626" s="1" t="s">
        <v>39</v>
      </c>
      <c r="B626" s="4">
        <v>83</v>
      </c>
      <c r="C626" s="5">
        <v>99.990000000000009</v>
      </c>
      <c r="D626" s="4">
        <v>65</v>
      </c>
      <c r="E626" s="5">
        <v>100.00000000000001</v>
      </c>
      <c r="F626" s="4">
        <v>17</v>
      </c>
      <c r="G626" s="5">
        <v>99.99</v>
      </c>
      <c r="H626" s="4">
        <v>0</v>
      </c>
    </row>
    <row r="627" spans="1:8" x14ac:dyDescent="0.2">
      <c r="A627" s="2" t="s">
        <v>40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41</v>
      </c>
      <c r="B628" s="4">
        <v>15</v>
      </c>
      <c r="C628" s="5">
        <v>18.07</v>
      </c>
      <c r="D628" s="4">
        <v>9</v>
      </c>
      <c r="E628" s="5">
        <v>13.85</v>
      </c>
      <c r="F628" s="4">
        <v>6</v>
      </c>
      <c r="G628" s="5">
        <v>35.29</v>
      </c>
      <c r="H628" s="4">
        <v>0</v>
      </c>
    </row>
    <row r="629" spans="1:8" x14ac:dyDescent="0.2">
      <c r="A629" s="2" t="s">
        <v>42</v>
      </c>
      <c r="B629" s="4">
        <v>22</v>
      </c>
      <c r="C629" s="5">
        <v>26.51</v>
      </c>
      <c r="D629" s="4">
        <v>18</v>
      </c>
      <c r="E629" s="5">
        <v>27.69</v>
      </c>
      <c r="F629" s="4">
        <v>4</v>
      </c>
      <c r="G629" s="5">
        <v>23.53</v>
      </c>
      <c r="H629" s="4">
        <v>0</v>
      </c>
    </row>
    <row r="630" spans="1:8" x14ac:dyDescent="0.2">
      <c r="A630" s="2" t="s">
        <v>43</v>
      </c>
      <c r="B630" s="4">
        <v>1</v>
      </c>
      <c r="C630" s="5">
        <v>1.2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44</v>
      </c>
      <c r="B631" s="4">
        <v>0</v>
      </c>
      <c r="C631" s="5">
        <v>0</v>
      </c>
      <c r="D631" s="4">
        <v>0</v>
      </c>
      <c r="E631" s="5">
        <v>0</v>
      </c>
      <c r="F631" s="4">
        <v>0</v>
      </c>
      <c r="G631" s="5">
        <v>0</v>
      </c>
      <c r="H631" s="4">
        <v>0</v>
      </c>
    </row>
    <row r="632" spans="1:8" x14ac:dyDescent="0.2">
      <c r="A632" s="2" t="s">
        <v>45</v>
      </c>
      <c r="B632" s="4">
        <v>0</v>
      </c>
      <c r="C632" s="5">
        <v>0</v>
      </c>
      <c r="D632" s="4">
        <v>0</v>
      </c>
      <c r="E632" s="5">
        <v>0</v>
      </c>
      <c r="F632" s="4">
        <v>0</v>
      </c>
      <c r="G632" s="5">
        <v>0</v>
      </c>
      <c r="H632" s="4">
        <v>0</v>
      </c>
    </row>
    <row r="633" spans="1:8" x14ac:dyDescent="0.2">
      <c r="A633" s="2" t="s">
        <v>46</v>
      </c>
      <c r="B633" s="4">
        <v>23</v>
      </c>
      <c r="C633" s="5">
        <v>27.71</v>
      </c>
      <c r="D633" s="4">
        <v>23</v>
      </c>
      <c r="E633" s="5">
        <v>35.380000000000003</v>
      </c>
      <c r="F633" s="4">
        <v>0</v>
      </c>
      <c r="G633" s="5">
        <v>0</v>
      </c>
      <c r="H633" s="4">
        <v>0</v>
      </c>
    </row>
    <row r="634" spans="1:8" x14ac:dyDescent="0.2">
      <c r="A634" s="2" t="s">
        <v>47</v>
      </c>
      <c r="B634" s="4">
        <v>0</v>
      </c>
      <c r="C634" s="5">
        <v>0</v>
      </c>
      <c r="D634" s="4">
        <v>0</v>
      </c>
      <c r="E634" s="5">
        <v>0</v>
      </c>
      <c r="F634" s="4">
        <v>0</v>
      </c>
      <c r="G634" s="5">
        <v>0</v>
      </c>
      <c r="H634" s="4">
        <v>0</v>
      </c>
    </row>
    <row r="635" spans="1:8" x14ac:dyDescent="0.2">
      <c r="A635" s="2" t="s">
        <v>48</v>
      </c>
      <c r="B635" s="4">
        <v>0</v>
      </c>
      <c r="C635" s="5">
        <v>0</v>
      </c>
      <c r="D635" s="4">
        <v>0</v>
      </c>
      <c r="E635" s="5">
        <v>0</v>
      </c>
      <c r="F635" s="4">
        <v>0</v>
      </c>
      <c r="G635" s="5">
        <v>0</v>
      </c>
      <c r="H635" s="4">
        <v>0</v>
      </c>
    </row>
    <row r="636" spans="1:8" x14ac:dyDescent="0.2">
      <c r="A636" s="2" t="s">
        <v>49</v>
      </c>
      <c r="B636" s="4">
        <v>3</v>
      </c>
      <c r="C636" s="5">
        <v>3.61</v>
      </c>
      <c r="D636" s="4">
        <v>2</v>
      </c>
      <c r="E636" s="5">
        <v>3.08</v>
      </c>
      <c r="F636" s="4">
        <v>1</v>
      </c>
      <c r="G636" s="5">
        <v>5.88</v>
      </c>
      <c r="H636" s="4">
        <v>0</v>
      </c>
    </row>
    <row r="637" spans="1:8" x14ac:dyDescent="0.2">
      <c r="A637" s="2" t="s">
        <v>50</v>
      </c>
      <c r="B637" s="4">
        <v>8</v>
      </c>
      <c r="C637" s="5">
        <v>9.64</v>
      </c>
      <c r="D637" s="4">
        <v>5</v>
      </c>
      <c r="E637" s="5">
        <v>7.69</v>
      </c>
      <c r="F637" s="4">
        <v>3</v>
      </c>
      <c r="G637" s="5">
        <v>17.649999999999999</v>
      </c>
      <c r="H637" s="4">
        <v>0</v>
      </c>
    </row>
    <row r="638" spans="1:8" x14ac:dyDescent="0.2">
      <c r="A638" s="2" t="s">
        <v>51</v>
      </c>
      <c r="B638" s="4">
        <v>4</v>
      </c>
      <c r="C638" s="5">
        <v>4.82</v>
      </c>
      <c r="D638" s="4">
        <v>3</v>
      </c>
      <c r="E638" s="5">
        <v>4.62</v>
      </c>
      <c r="F638" s="4">
        <v>1</v>
      </c>
      <c r="G638" s="5">
        <v>5.88</v>
      </c>
      <c r="H638" s="4">
        <v>0</v>
      </c>
    </row>
    <row r="639" spans="1:8" x14ac:dyDescent="0.2">
      <c r="A639" s="2" t="s">
        <v>52</v>
      </c>
      <c r="B639" s="4">
        <v>0</v>
      </c>
      <c r="C639" s="5">
        <v>0</v>
      </c>
      <c r="D639" s="4">
        <v>0</v>
      </c>
      <c r="E639" s="5">
        <v>0</v>
      </c>
      <c r="F639" s="4">
        <v>0</v>
      </c>
      <c r="G639" s="5">
        <v>0</v>
      </c>
      <c r="H639" s="4">
        <v>0</v>
      </c>
    </row>
    <row r="640" spans="1:8" x14ac:dyDescent="0.2">
      <c r="A640" s="2" t="s">
        <v>53</v>
      </c>
      <c r="B640" s="4">
        <v>3</v>
      </c>
      <c r="C640" s="5">
        <v>3.61</v>
      </c>
      <c r="D640" s="4">
        <v>1</v>
      </c>
      <c r="E640" s="5">
        <v>1.54</v>
      </c>
      <c r="F640" s="4">
        <v>2</v>
      </c>
      <c r="G640" s="5">
        <v>11.76</v>
      </c>
      <c r="H640" s="4">
        <v>0</v>
      </c>
    </row>
    <row r="641" spans="1:8" x14ac:dyDescent="0.2">
      <c r="A641" s="2" t="s">
        <v>54</v>
      </c>
      <c r="B641" s="4">
        <v>4</v>
      </c>
      <c r="C641" s="5">
        <v>4.82</v>
      </c>
      <c r="D641" s="4">
        <v>4</v>
      </c>
      <c r="E641" s="5">
        <v>6.15</v>
      </c>
      <c r="F641" s="4">
        <v>0</v>
      </c>
      <c r="G641" s="5">
        <v>0</v>
      </c>
      <c r="H64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9393-E2F4-4336-8127-A11F78A27951}">
  <sheetPr>
    <pageSetUpPr fitToPage="1"/>
  </sheetPr>
  <dimension ref="A1:I94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121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62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77</v>
      </c>
      <c r="C3" s="4">
        <v>2387</v>
      </c>
      <c r="D3" s="8">
        <v>9.24</v>
      </c>
      <c r="E3" s="4">
        <v>2001</v>
      </c>
      <c r="F3" s="8">
        <v>13.5</v>
      </c>
      <c r="G3" s="4">
        <v>381</v>
      </c>
      <c r="H3" s="8">
        <v>3.54</v>
      </c>
      <c r="I3" s="4">
        <v>4</v>
      </c>
    </row>
    <row r="4" spans="1:9" x14ac:dyDescent="0.2">
      <c r="A4" s="2">
        <v>2</v>
      </c>
      <c r="B4" s="1" t="s">
        <v>73</v>
      </c>
      <c r="C4" s="4">
        <v>2192</v>
      </c>
      <c r="D4" s="8">
        <v>8.48</v>
      </c>
      <c r="E4" s="4">
        <v>772</v>
      </c>
      <c r="F4" s="8">
        <v>5.21</v>
      </c>
      <c r="G4" s="4">
        <v>1416</v>
      </c>
      <c r="H4" s="8">
        <v>13.17</v>
      </c>
      <c r="I4" s="4">
        <v>4</v>
      </c>
    </row>
    <row r="5" spans="1:9" x14ac:dyDescent="0.2">
      <c r="A5" s="2">
        <v>3</v>
      </c>
      <c r="B5" s="1" t="s">
        <v>76</v>
      </c>
      <c r="C5" s="4">
        <v>2181</v>
      </c>
      <c r="D5" s="8">
        <v>8.44</v>
      </c>
      <c r="E5" s="4">
        <v>1927</v>
      </c>
      <c r="F5" s="8">
        <v>13</v>
      </c>
      <c r="G5" s="4">
        <v>253</v>
      </c>
      <c r="H5" s="8">
        <v>2.35</v>
      </c>
      <c r="I5" s="4">
        <v>1</v>
      </c>
    </row>
    <row r="6" spans="1:9" x14ac:dyDescent="0.2">
      <c r="A6" s="2">
        <v>4</v>
      </c>
      <c r="B6" s="1" t="s">
        <v>72</v>
      </c>
      <c r="C6" s="4">
        <v>1890</v>
      </c>
      <c r="D6" s="8">
        <v>7.32</v>
      </c>
      <c r="E6" s="4">
        <v>1267</v>
      </c>
      <c r="F6" s="8">
        <v>8.5500000000000007</v>
      </c>
      <c r="G6" s="4">
        <v>622</v>
      </c>
      <c r="H6" s="8">
        <v>5.79</v>
      </c>
      <c r="I6" s="4">
        <v>1</v>
      </c>
    </row>
    <row r="7" spans="1:9" x14ac:dyDescent="0.2">
      <c r="A7" s="2">
        <v>5</v>
      </c>
      <c r="B7" s="1" t="s">
        <v>63</v>
      </c>
      <c r="C7" s="4">
        <v>1765</v>
      </c>
      <c r="D7" s="8">
        <v>6.83</v>
      </c>
      <c r="E7" s="4">
        <v>612</v>
      </c>
      <c r="F7" s="8">
        <v>4.13</v>
      </c>
      <c r="G7" s="4">
        <v>1153</v>
      </c>
      <c r="H7" s="8">
        <v>10.72</v>
      </c>
      <c r="I7" s="4">
        <v>0</v>
      </c>
    </row>
    <row r="8" spans="1:9" x14ac:dyDescent="0.2">
      <c r="A8" s="2">
        <v>6</v>
      </c>
      <c r="B8" s="1" t="s">
        <v>70</v>
      </c>
      <c r="C8" s="4">
        <v>1380</v>
      </c>
      <c r="D8" s="8">
        <v>5.34</v>
      </c>
      <c r="E8" s="4">
        <v>1106</v>
      </c>
      <c r="F8" s="8">
        <v>7.46</v>
      </c>
      <c r="G8" s="4">
        <v>268</v>
      </c>
      <c r="H8" s="8">
        <v>2.4900000000000002</v>
      </c>
      <c r="I8" s="4">
        <v>6</v>
      </c>
    </row>
    <row r="9" spans="1:9" x14ac:dyDescent="0.2">
      <c r="A9" s="2">
        <v>7</v>
      </c>
      <c r="B9" s="1" t="s">
        <v>79</v>
      </c>
      <c r="C9" s="4">
        <v>1098</v>
      </c>
      <c r="D9" s="8">
        <v>4.25</v>
      </c>
      <c r="E9" s="4">
        <v>737</v>
      </c>
      <c r="F9" s="8">
        <v>4.97</v>
      </c>
      <c r="G9" s="4">
        <v>294</v>
      </c>
      <c r="H9" s="8">
        <v>2.73</v>
      </c>
      <c r="I9" s="4">
        <v>6</v>
      </c>
    </row>
    <row r="10" spans="1:9" x14ac:dyDescent="0.2">
      <c r="A10" s="2">
        <v>8</v>
      </c>
      <c r="B10" s="1" t="s">
        <v>80</v>
      </c>
      <c r="C10" s="4">
        <v>997</v>
      </c>
      <c r="D10" s="8">
        <v>3.86</v>
      </c>
      <c r="E10" s="4">
        <v>877</v>
      </c>
      <c r="F10" s="8">
        <v>5.92</v>
      </c>
      <c r="G10" s="4">
        <v>117</v>
      </c>
      <c r="H10" s="8">
        <v>1.0900000000000001</v>
      </c>
      <c r="I10" s="4">
        <v>1</v>
      </c>
    </row>
    <row r="11" spans="1:9" x14ac:dyDescent="0.2">
      <c r="A11" s="2">
        <v>9</v>
      </c>
      <c r="B11" s="1" t="s">
        <v>71</v>
      </c>
      <c r="C11" s="4">
        <v>758</v>
      </c>
      <c r="D11" s="8">
        <v>2.93</v>
      </c>
      <c r="E11" s="4">
        <v>525</v>
      </c>
      <c r="F11" s="8">
        <v>3.54</v>
      </c>
      <c r="G11" s="4">
        <v>233</v>
      </c>
      <c r="H11" s="8">
        <v>2.17</v>
      </c>
      <c r="I11" s="4">
        <v>0</v>
      </c>
    </row>
    <row r="12" spans="1:9" x14ac:dyDescent="0.2">
      <c r="A12" s="2">
        <v>10</v>
      </c>
      <c r="B12" s="1" t="s">
        <v>69</v>
      </c>
      <c r="C12" s="4">
        <v>738</v>
      </c>
      <c r="D12" s="8">
        <v>2.86</v>
      </c>
      <c r="E12" s="4">
        <v>478</v>
      </c>
      <c r="F12" s="8">
        <v>3.23</v>
      </c>
      <c r="G12" s="4">
        <v>260</v>
      </c>
      <c r="H12" s="8">
        <v>2.42</v>
      </c>
      <c r="I12" s="4">
        <v>0</v>
      </c>
    </row>
    <row r="13" spans="1:9" x14ac:dyDescent="0.2">
      <c r="A13" s="2">
        <v>11</v>
      </c>
      <c r="B13" s="1" t="s">
        <v>74</v>
      </c>
      <c r="C13" s="4">
        <v>718</v>
      </c>
      <c r="D13" s="8">
        <v>2.78</v>
      </c>
      <c r="E13" s="4">
        <v>404</v>
      </c>
      <c r="F13" s="8">
        <v>2.73</v>
      </c>
      <c r="G13" s="4">
        <v>313</v>
      </c>
      <c r="H13" s="8">
        <v>2.91</v>
      </c>
      <c r="I13" s="4">
        <v>1</v>
      </c>
    </row>
    <row r="14" spans="1:9" x14ac:dyDescent="0.2">
      <c r="A14" s="2">
        <v>12</v>
      </c>
      <c r="B14" s="1" t="s">
        <v>64</v>
      </c>
      <c r="C14" s="4">
        <v>654</v>
      </c>
      <c r="D14" s="8">
        <v>2.5299999999999998</v>
      </c>
      <c r="E14" s="4">
        <v>395</v>
      </c>
      <c r="F14" s="8">
        <v>2.67</v>
      </c>
      <c r="G14" s="4">
        <v>259</v>
      </c>
      <c r="H14" s="8">
        <v>2.41</v>
      </c>
      <c r="I14" s="4">
        <v>0</v>
      </c>
    </row>
    <row r="15" spans="1:9" x14ac:dyDescent="0.2">
      <c r="A15" s="2">
        <v>13</v>
      </c>
      <c r="B15" s="1" t="s">
        <v>65</v>
      </c>
      <c r="C15" s="4">
        <v>631</v>
      </c>
      <c r="D15" s="8">
        <v>2.44</v>
      </c>
      <c r="E15" s="4">
        <v>294</v>
      </c>
      <c r="F15" s="8">
        <v>1.98</v>
      </c>
      <c r="G15" s="4">
        <v>337</v>
      </c>
      <c r="H15" s="8">
        <v>3.13</v>
      </c>
      <c r="I15" s="4">
        <v>0</v>
      </c>
    </row>
    <row r="16" spans="1:9" x14ac:dyDescent="0.2">
      <c r="A16" s="2">
        <v>14</v>
      </c>
      <c r="B16" s="1" t="s">
        <v>75</v>
      </c>
      <c r="C16" s="4">
        <v>569</v>
      </c>
      <c r="D16" s="8">
        <v>2.2000000000000002</v>
      </c>
      <c r="E16" s="4">
        <v>231</v>
      </c>
      <c r="F16" s="8">
        <v>1.56</v>
      </c>
      <c r="G16" s="4">
        <v>330</v>
      </c>
      <c r="H16" s="8">
        <v>3.07</v>
      </c>
      <c r="I16" s="4">
        <v>1</v>
      </c>
    </row>
    <row r="17" spans="1:9" x14ac:dyDescent="0.2">
      <c r="A17" s="2">
        <v>15</v>
      </c>
      <c r="B17" s="1" t="s">
        <v>66</v>
      </c>
      <c r="C17" s="4">
        <v>523</v>
      </c>
      <c r="D17" s="8">
        <v>2.02</v>
      </c>
      <c r="E17" s="4">
        <v>371</v>
      </c>
      <c r="F17" s="8">
        <v>2.5</v>
      </c>
      <c r="G17" s="4">
        <v>152</v>
      </c>
      <c r="H17" s="8">
        <v>1.41</v>
      </c>
      <c r="I17" s="4">
        <v>0</v>
      </c>
    </row>
    <row r="18" spans="1:9" x14ac:dyDescent="0.2">
      <c r="A18" s="2">
        <v>16</v>
      </c>
      <c r="B18" s="1" t="s">
        <v>81</v>
      </c>
      <c r="C18" s="4">
        <v>448</v>
      </c>
      <c r="D18" s="8">
        <v>1.73</v>
      </c>
      <c r="E18" s="4">
        <v>6</v>
      </c>
      <c r="F18" s="8">
        <v>0.04</v>
      </c>
      <c r="G18" s="4">
        <v>381</v>
      </c>
      <c r="H18" s="8">
        <v>3.54</v>
      </c>
      <c r="I18" s="4">
        <v>6</v>
      </c>
    </row>
    <row r="19" spans="1:9" x14ac:dyDescent="0.2">
      <c r="A19" s="2">
        <v>17</v>
      </c>
      <c r="B19" s="1" t="s">
        <v>67</v>
      </c>
      <c r="C19" s="4">
        <v>405</v>
      </c>
      <c r="D19" s="8">
        <v>1.57</v>
      </c>
      <c r="E19" s="4">
        <v>281</v>
      </c>
      <c r="F19" s="8">
        <v>1.9</v>
      </c>
      <c r="G19" s="4">
        <v>123</v>
      </c>
      <c r="H19" s="8">
        <v>1.1399999999999999</v>
      </c>
      <c r="I19" s="4">
        <v>0</v>
      </c>
    </row>
    <row r="20" spans="1:9" x14ac:dyDescent="0.2">
      <c r="A20" s="2">
        <v>18</v>
      </c>
      <c r="B20" s="1" t="s">
        <v>68</v>
      </c>
      <c r="C20" s="4">
        <v>393</v>
      </c>
      <c r="D20" s="8">
        <v>1.52</v>
      </c>
      <c r="E20" s="4">
        <v>109</v>
      </c>
      <c r="F20" s="8">
        <v>0.74</v>
      </c>
      <c r="G20" s="4">
        <v>284</v>
      </c>
      <c r="H20" s="8">
        <v>2.64</v>
      </c>
      <c r="I20" s="4">
        <v>0</v>
      </c>
    </row>
    <row r="21" spans="1:9" x14ac:dyDescent="0.2">
      <c r="A21" s="2">
        <v>19</v>
      </c>
      <c r="B21" s="1" t="s">
        <v>78</v>
      </c>
      <c r="C21" s="4">
        <v>385</v>
      </c>
      <c r="D21" s="8">
        <v>1.49</v>
      </c>
      <c r="E21" s="4">
        <v>192</v>
      </c>
      <c r="F21" s="8">
        <v>1.3</v>
      </c>
      <c r="G21" s="4">
        <v>186</v>
      </c>
      <c r="H21" s="8">
        <v>1.73</v>
      </c>
      <c r="I21" s="4">
        <v>3</v>
      </c>
    </row>
    <row r="22" spans="1:9" x14ac:dyDescent="0.2">
      <c r="A22" s="2">
        <v>20</v>
      </c>
      <c r="B22" s="1" t="s">
        <v>82</v>
      </c>
      <c r="C22" s="4">
        <v>372</v>
      </c>
      <c r="D22" s="8">
        <v>1.44</v>
      </c>
      <c r="E22" s="4">
        <v>316</v>
      </c>
      <c r="F22" s="8">
        <v>2.13</v>
      </c>
      <c r="G22" s="4">
        <v>56</v>
      </c>
      <c r="H22" s="8">
        <v>0.52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73</v>
      </c>
      <c r="C25" s="4">
        <v>729</v>
      </c>
      <c r="D25" s="8">
        <v>11.25</v>
      </c>
      <c r="E25" s="4">
        <v>146</v>
      </c>
      <c r="F25" s="8">
        <v>4.6500000000000004</v>
      </c>
      <c r="G25" s="4">
        <v>581</v>
      </c>
      <c r="H25" s="8">
        <v>17.54</v>
      </c>
      <c r="I25" s="4">
        <v>2</v>
      </c>
    </row>
    <row r="26" spans="1:9" x14ac:dyDescent="0.2">
      <c r="A26" s="2">
        <v>2</v>
      </c>
      <c r="B26" s="1" t="s">
        <v>76</v>
      </c>
      <c r="C26" s="4">
        <v>675</v>
      </c>
      <c r="D26" s="8">
        <v>10.42</v>
      </c>
      <c r="E26" s="4">
        <v>573</v>
      </c>
      <c r="F26" s="8">
        <v>18.239999999999998</v>
      </c>
      <c r="G26" s="4">
        <v>102</v>
      </c>
      <c r="H26" s="8">
        <v>3.08</v>
      </c>
      <c r="I26" s="4">
        <v>0</v>
      </c>
    </row>
    <row r="27" spans="1:9" x14ac:dyDescent="0.2">
      <c r="A27" s="2">
        <v>3</v>
      </c>
      <c r="B27" s="1" t="s">
        <v>77</v>
      </c>
      <c r="C27" s="4">
        <v>643</v>
      </c>
      <c r="D27" s="8">
        <v>9.92</v>
      </c>
      <c r="E27" s="4">
        <v>511</v>
      </c>
      <c r="F27" s="8">
        <v>16.27</v>
      </c>
      <c r="G27" s="4">
        <v>132</v>
      </c>
      <c r="H27" s="8">
        <v>3.99</v>
      </c>
      <c r="I27" s="4">
        <v>0</v>
      </c>
    </row>
    <row r="28" spans="1:9" x14ac:dyDescent="0.2">
      <c r="A28" s="2">
        <v>4</v>
      </c>
      <c r="B28" s="1" t="s">
        <v>72</v>
      </c>
      <c r="C28" s="4">
        <v>463</v>
      </c>
      <c r="D28" s="8">
        <v>7.14</v>
      </c>
      <c r="E28" s="4">
        <v>285</v>
      </c>
      <c r="F28" s="8">
        <v>9.07</v>
      </c>
      <c r="G28" s="4">
        <v>178</v>
      </c>
      <c r="H28" s="8">
        <v>5.37</v>
      </c>
      <c r="I28" s="4">
        <v>0</v>
      </c>
    </row>
    <row r="29" spans="1:9" x14ac:dyDescent="0.2">
      <c r="A29" s="2">
        <v>5</v>
      </c>
      <c r="B29" s="1" t="s">
        <v>63</v>
      </c>
      <c r="C29" s="4">
        <v>363</v>
      </c>
      <c r="D29" s="8">
        <v>5.6</v>
      </c>
      <c r="E29" s="4">
        <v>97</v>
      </c>
      <c r="F29" s="8">
        <v>3.09</v>
      </c>
      <c r="G29" s="4">
        <v>266</v>
      </c>
      <c r="H29" s="8">
        <v>8.0299999999999994</v>
      </c>
      <c r="I29" s="4">
        <v>0</v>
      </c>
    </row>
    <row r="30" spans="1:9" x14ac:dyDescent="0.2">
      <c r="A30" s="2">
        <v>6</v>
      </c>
      <c r="B30" s="1" t="s">
        <v>79</v>
      </c>
      <c r="C30" s="4">
        <v>311</v>
      </c>
      <c r="D30" s="8">
        <v>4.8</v>
      </c>
      <c r="E30" s="4">
        <v>188</v>
      </c>
      <c r="F30" s="8">
        <v>5.99</v>
      </c>
      <c r="G30" s="4">
        <v>121</v>
      </c>
      <c r="H30" s="8">
        <v>3.65</v>
      </c>
      <c r="I30" s="4">
        <v>0</v>
      </c>
    </row>
    <row r="31" spans="1:9" x14ac:dyDescent="0.2">
      <c r="A31" s="2">
        <v>7</v>
      </c>
      <c r="B31" s="1" t="s">
        <v>74</v>
      </c>
      <c r="C31" s="4">
        <v>295</v>
      </c>
      <c r="D31" s="8">
        <v>4.55</v>
      </c>
      <c r="E31" s="4">
        <v>154</v>
      </c>
      <c r="F31" s="8">
        <v>4.9000000000000004</v>
      </c>
      <c r="G31" s="4">
        <v>140</v>
      </c>
      <c r="H31" s="8">
        <v>4.2300000000000004</v>
      </c>
      <c r="I31" s="4">
        <v>1</v>
      </c>
    </row>
    <row r="32" spans="1:9" x14ac:dyDescent="0.2">
      <c r="A32" s="2">
        <v>8</v>
      </c>
      <c r="B32" s="1" t="s">
        <v>70</v>
      </c>
      <c r="C32" s="4">
        <v>288</v>
      </c>
      <c r="D32" s="8">
        <v>4.4400000000000004</v>
      </c>
      <c r="E32" s="4">
        <v>185</v>
      </c>
      <c r="F32" s="8">
        <v>5.89</v>
      </c>
      <c r="G32" s="4">
        <v>101</v>
      </c>
      <c r="H32" s="8">
        <v>3.05</v>
      </c>
      <c r="I32" s="4">
        <v>2</v>
      </c>
    </row>
    <row r="33" spans="1:9" x14ac:dyDescent="0.2">
      <c r="A33" s="2">
        <v>9</v>
      </c>
      <c r="B33" s="1" t="s">
        <v>80</v>
      </c>
      <c r="C33" s="4">
        <v>262</v>
      </c>
      <c r="D33" s="8">
        <v>4.04</v>
      </c>
      <c r="E33" s="4">
        <v>225</v>
      </c>
      <c r="F33" s="8">
        <v>7.16</v>
      </c>
      <c r="G33" s="4">
        <v>36</v>
      </c>
      <c r="H33" s="8">
        <v>1.0900000000000001</v>
      </c>
      <c r="I33" s="4">
        <v>0</v>
      </c>
    </row>
    <row r="34" spans="1:9" x14ac:dyDescent="0.2">
      <c r="A34" s="2">
        <v>10</v>
      </c>
      <c r="B34" s="1" t="s">
        <v>69</v>
      </c>
      <c r="C34" s="4">
        <v>208</v>
      </c>
      <c r="D34" s="8">
        <v>3.21</v>
      </c>
      <c r="E34" s="4">
        <v>120</v>
      </c>
      <c r="F34" s="8">
        <v>3.82</v>
      </c>
      <c r="G34" s="4">
        <v>88</v>
      </c>
      <c r="H34" s="8">
        <v>2.66</v>
      </c>
      <c r="I34" s="4">
        <v>0</v>
      </c>
    </row>
    <row r="35" spans="1:9" x14ac:dyDescent="0.2">
      <c r="A35" s="2">
        <v>11</v>
      </c>
      <c r="B35" s="1" t="s">
        <v>75</v>
      </c>
      <c r="C35" s="4">
        <v>190</v>
      </c>
      <c r="D35" s="8">
        <v>2.93</v>
      </c>
      <c r="E35" s="4">
        <v>60</v>
      </c>
      <c r="F35" s="8">
        <v>1.91</v>
      </c>
      <c r="G35" s="4">
        <v>129</v>
      </c>
      <c r="H35" s="8">
        <v>3.89</v>
      </c>
      <c r="I35" s="4">
        <v>0</v>
      </c>
    </row>
    <row r="36" spans="1:9" x14ac:dyDescent="0.2">
      <c r="A36" s="2">
        <v>12</v>
      </c>
      <c r="B36" s="1" t="s">
        <v>71</v>
      </c>
      <c r="C36" s="4">
        <v>162</v>
      </c>
      <c r="D36" s="8">
        <v>2.5</v>
      </c>
      <c r="E36" s="4">
        <v>97</v>
      </c>
      <c r="F36" s="8">
        <v>3.09</v>
      </c>
      <c r="G36" s="4">
        <v>65</v>
      </c>
      <c r="H36" s="8">
        <v>1.96</v>
      </c>
      <c r="I36" s="4">
        <v>0</v>
      </c>
    </row>
    <row r="37" spans="1:9" x14ac:dyDescent="0.2">
      <c r="A37" s="2">
        <v>13</v>
      </c>
      <c r="B37" s="1" t="s">
        <v>65</v>
      </c>
      <c r="C37" s="4">
        <v>137</v>
      </c>
      <c r="D37" s="8">
        <v>2.11</v>
      </c>
      <c r="E37" s="4">
        <v>36</v>
      </c>
      <c r="F37" s="8">
        <v>1.1499999999999999</v>
      </c>
      <c r="G37" s="4">
        <v>101</v>
      </c>
      <c r="H37" s="8">
        <v>3.05</v>
      </c>
      <c r="I37" s="4">
        <v>0</v>
      </c>
    </row>
    <row r="38" spans="1:9" x14ac:dyDescent="0.2">
      <c r="A38" s="2">
        <v>14</v>
      </c>
      <c r="B38" s="1" t="s">
        <v>81</v>
      </c>
      <c r="C38" s="4">
        <v>134</v>
      </c>
      <c r="D38" s="8">
        <v>2.0699999999999998</v>
      </c>
      <c r="E38" s="4">
        <v>1</v>
      </c>
      <c r="F38" s="8">
        <v>0.03</v>
      </c>
      <c r="G38" s="4">
        <v>126</v>
      </c>
      <c r="H38" s="8">
        <v>3.8</v>
      </c>
      <c r="I38" s="4">
        <v>1</v>
      </c>
    </row>
    <row r="39" spans="1:9" x14ac:dyDescent="0.2">
      <c r="A39" s="2">
        <v>15</v>
      </c>
      <c r="B39" s="1" t="s">
        <v>84</v>
      </c>
      <c r="C39" s="4">
        <v>126</v>
      </c>
      <c r="D39" s="8">
        <v>1.94</v>
      </c>
      <c r="E39" s="4">
        <v>30</v>
      </c>
      <c r="F39" s="8">
        <v>0.96</v>
      </c>
      <c r="G39" s="4">
        <v>96</v>
      </c>
      <c r="H39" s="8">
        <v>2.9</v>
      </c>
      <c r="I39" s="4">
        <v>0</v>
      </c>
    </row>
    <row r="40" spans="1:9" x14ac:dyDescent="0.2">
      <c r="A40" s="2">
        <v>16</v>
      </c>
      <c r="B40" s="1" t="s">
        <v>64</v>
      </c>
      <c r="C40" s="4">
        <v>108</v>
      </c>
      <c r="D40" s="8">
        <v>1.67</v>
      </c>
      <c r="E40" s="4">
        <v>52</v>
      </c>
      <c r="F40" s="8">
        <v>1.66</v>
      </c>
      <c r="G40" s="4">
        <v>56</v>
      </c>
      <c r="H40" s="8">
        <v>1.69</v>
      </c>
      <c r="I40" s="4">
        <v>0</v>
      </c>
    </row>
    <row r="41" spans="1:9" x14ac:dyDescent="0.2">
      <c r="A41" s="2">
        <v>17</v>
      </c>
      <c r="B41" s="1" t="s">
        <v>68</v>
      </c>
      <c r="C41" s="4">
        <v>99</v>
      </c>
      <c r="D41" s="8">
        <v>1.53</v>
      </c>
      <c r="E41" s="4">
        <v>12</v>
      </c>
      <c r="F41" s="8">
        <v>0.38</v>
      </c>
      <c r="G41" s="4">
        <v>87</v>
      </c>
      <c r="H41" s="8">
        <v>2.63</v>
      </c>
      <c r="I41" s="4">
        <v>0</v>
      </c>
    </row>
    <row r="42" spans="1:9" x14ac:dyDescent="0.2">
      <c r="A42" s="2">
        <v>18</v>
      </c>
      <c r="B42" s="1" t="s">
        <v>78</v>
      </c>
      <c r="C42" s="4">
        <v>96</v>
      </c>
      <c r="D42" s="8">
        <v>1.48</v>
      </c>
      <c r="E42" s="4">
        <v>39</v>
      </c>
      <c r="F42" s="8">
        <v>1.24</v>
      </c>
      <c r="G42" s="4">
        <v>56</v>
      </c>
      <c r="H42" s="8">
        <v>1.69</v>
      </c>
      <c r="I42" s="4">
        <v>0</v>
      </c>
    </row>
    <row r="43" spans="1:9" x14ac:dyDescent="0.2">
      <c r="A43" s="2">
        <v>19</v>
      </c>
      <c r="B43" s="1" t="s">
        <v>85</v>
      </c>
      <c r="C43" s="4">
        <v>93</v>
      </c>
      <c r="D43" s="8">
        <v>1.43</v>
      </c>
      <c r="E43" s="4">
        <v>7</v>
      </c>
      <c r="F43" s="8">
        <v>0.22</v>
      </c>
      <c r="G43" s="4">
        <v>82</v>
      </c>
      <c r="H43" s="8">
        <v>2.48</v>
      </c>
      <c r="I43" s="4">
        <v>3</v>
      </c>
    </row>
    <row r="44" spans="1:9" x14ac:dyDescent="0.2">
      <c r="A44" s="2">
        <v>20</v>
      </c>
      <c r="B44" s="1" t="s">
        <v>83</v>
      </c>
      <c r="C44" s="4">
        <v>71</v>
      </c>
      <c r="D44" s="8">
        <v>1.1000000000000001</v>
      </c>
      <c r="E44" s="4">
        <v>13</v>
      </c>
      <c r="F44" s="8">
        <v>0.41</v>
      </c>
      <c r="G44" s="4">
        <v>56</v>
      </c>
      <c r="H44" s="8">
        <v>1.69</v>
      </c>
      <c r="I44" s="4">
        <v>2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77</v>
      </c>
      <c r="C47" s="4">
        <v>138</v>
      </c>
      <c r="D47" s="8">
        <v>9.8000000000000007</v>
      </c>
      <c r="E47" s="4">
        <v>116</v>
      </c>
      <c r="F47" s="8">
        <v>13.27</v>
      </c>
      <c r="G47" s="4">
        <v>22</v>
      </c>
      <c r="H47" s="8">
        <v>4.24</v>
      </c>
      <c r="I47" s="4">
        <v>0</v>
      </c>
    </row>
    <row r="48" spans="1:9" x14ac:dyDescent="0.2">
      <c r="A48" s="2">
        <v>2</v>
      </c>
      <c r="B48" s="1" t="s">
        <v>72</v>
      </c>
      <c r="C48" s="4">
        <v>102</v>
      </c>
      <c r="D48" s="8">
        <v>7.24</v>
      </c>
      <c r="E48" s="4">
        <v>69</v>
      </c>
      <c r="F48" s="8">
        <v>7.89</v>
      </c>
      <c r="G48" s="4">
        <v>33</v>
      </c>
      <c r="H48" s="8">
        <v>6.36</v>
      </c>
      <c r="I48" s="4">
        <v>0</v>
      </c>
    </row>
    <row r="49" spans="1:9" x14ac:dyDescent="0.2">
      <c r="A49" s="2">
        <v>3</v>
      </c>
      <c r="B49" s="1" t="s">
        <v>66</v>
      </c>
      <c r="C49" s="4">
        <v>95</v>
      </c>
      <c r="D49" s="8">
        <v>6.75</v>
      </c>
      <c r="E49" s="4">
        <v>74</v>
      </c>
      <c r="F49" s="8">
        <v>8.4700000000000006</v>
      </c>
      <c r="G49" s="4">
        <v>21</v>
      </c>
      <c r="H49" s="8">
        <v>4.05</v>
      </c>
      <c r="I49" s="4">
        <v>0</v>
      </c>
    </row>
    <row r="50" spans="1:9" x14ac:dyDescent="0.2">
      <c r="A50" s="2">
        <v>4</v>
      </c>
      <c r="B50" s="1" t="s">
        <v>63</v>
      </c>
      <c r="C50" s="4">
        <v>86</v>
      </c>
      <c r="D50" s="8">
        <v>6.11</v>
      </c>
      <c r="E50" s="4">
        <v>35</v>
      </c>
      <c r="F50" s="8">
        <v>4</v>
      </c>
      <c r="G50" s="4">
        <v>51</v>
      </c>
      <c r="H50" s="8">
        <v>9.83</v>
      </c>
      <c r="I50" s="4">
        <v>0</v>
      </c>
    </row>
    <row r="51" spans="1:9" x14ac:dyDescent="0.2">
      <c r="A51" s="2">
        <v>5</v>
      </c>
      <c r="B51" s="1" t="s">
        <v>76</v>
      </c>
      <c r="C51" s="4">
        <v>82</v>
      </c>
      <c r="D51" s="8">
        <v>5.82</v>
      </c>
      <c r="E51" s="4">
        <v>73</v>
      </c>
      <c r="F51" s="8">
        <v>8.35</v>
      </c>
      <c r="G51" s="4">
        <v>9</v>
      </c>
      <c r="H51" s="8">
        <v>1.73</v>
      </c>
      <c r="I51" s="4">
        <v>0</v>
      </c>
    </row>
    <row r="52" spans="1:9" x14ac:dyDescent="0.2">
      <c r="A52" s="2">
        <v>6</v>
      </c>
      <c r="B52" s="1" t="s">
        <v>73</v>
      </c>
      <c r="C52" s="4">
        <v>72</v>
      </c>
      <c r="D52" s="8">
        <v>5.1100000000000003</v>
      </c>
      <c r="E52" s="4">
        <v>38</v>
      </c>
      <c r="F52" s="8">
        <v>4.3499999999999996</v>
      </c>
      <c r="G52" s="4">
        <v>34</v>
      </c>
      <c r="H52" s="8">
        <v>6.55</v>
      </c>
      <c r="I52" s="4">
        <v>0</v>
      </c>
    </row>
    <row r="53" spans="1:9" x14ac:dyDescent="0.2">
      <c r="A53" s="2">
        <v>7</v>
      </c>
      <c r="B53" s="1" t="s">
        <v>70</v>
      </c>
      <c r="C53" s="4">
        <v>70</v>
      </c>
      <c r="D53" s="8">
        <v>4.97</v>
      </c>
      <c r="E53" s="4">
        <v>58</v>
      </c>
      <c r="F53" s="8">
        <v>6.64</v>
      </c>
      <c r="G53" s="4">
        <v>12</v>
      </c>
      <c r="H53" s="8">
        <v>2.31</v>
      </c>
      <c r="I53" s="4">
        <v>0</v>
      </c>
    </row>
    <row r="54" spans="1:9" x14ac:dyDescent="0.2">
      <c r="A54" s="2">
        <v>8</v>
      </c>
      <c r="B54" s="1" t="s">
        <v>80</v>
      </c>
      <c r="C54" s="4">
        <v>57</v>
      </c>
      <c r="D54" s="8">
        <v>4.05</v>
      </c>
      <c r="E54" s="4">
        <v>51</v>
      </c>
      <c r="F54" s="8">
        <v>5.84</v>
      </c>
      <c r="G54" s="4">
        <v>6</v>
      </c>
      <c r="H54" s="8">
        <v>1.1599999999999999</v>
      </c>
      <c r="I54" s="4">
        <v>0</v>
      </c>
    </row>
    <row r="55" spans="1:9" x14ac:dyDescent="0.2">
      <c r="A55" s="2">
        <v>9</v>
      </c>
      <c r="B55" s="1" t="s">
        <v>69</v>
      </c>
      <c r="C55" s="4">
        <v>53</v>
      </c>
      <c r="D55" s="8">
        <v>3.76</v>
      </c>
      <c r="E55" s="4">
        <v>41</v>
      </c>
      <c r="F55" s="8">
        <v>4.6900000000000004</v>
      </c>
      <c r="G55" s="4">
        <v>12</v>
      </c>
      <c r="H55" s="8">
        <v>2.31</v>
      </c>
      <c r="I55" s="4">
        <v>0</v>
      </c>
    </row>
    <row r="56" spans="1:9" x14ac:dyDescent="0.2">
      <c r="A56" s="2">
        <v>10</v>
      </c>
      <c r="B56" s="1" t="s">
        <v>79</v>
      </c>
      <c r="C56" s="4">
        <v>51</v>
      </c>
      <c r="D56" s="8">
        <v>3.62</v>
      </c>
      <c r="E56" s="4">
        <v>29</v>
      </c>
      <c r="F56" s="8">
        <v>3.32</v>
      </c>
      <c r="G56" s="4">
        <v>14</v>
      </c>
      <c r="H56" s="8">
        <v>2.7</v>
      </c>
      <c r="I56" s="4">
        <v>1</v>
      </c>
    </row>
    <row r="57" spans="1:9" x14ac:dyDescent="0.2">
      <c r="A57" s="2">
        <v>11</v>
      </c>
      <c r="B57" s="1" t="s">
        <v>65</v>
      </c>
      <c r="C57" s="4">
        <v>50</v>
      </c>
      <c r="D57" s="8">
        <v>3.55</v>
      </c>
      <c r="E57" s="4">
        <v>25</v>
      </c>
      <c r="F57" s="8">
        <v>2.86</v>
      </c>
      <c r="G57" s="4">
        <v>25</v>
      </c>
      <c r="H57" s="8">
        <v>4.82</v>
      </c>
      <c r="I57" s="4">
        <v>0</v>
      </c>
    </row>
    <row r="58" spans="1:9" x14ac:dyDescent="0.2">
      <c r="A58" s="2">
        <v>11</v>
      </c>
      <c r="B58" s="1" t="s">
        <v>71</v>
      </c>
      <c r="C58" s="4">
        <v>50</v>
      </c>
      <c r="D58" s="8">
        <v>3.55</v>
      </c>
      <c r="E58" s="4">
        <v>36</v>
      </c>
      <c r="F58" s="8">
        <v>4.12</v>
      </c>
      <c r="G58" s="4">
        <v>14</v>
      </c>
      <c r="H58" s="8">
        <v>2.7</v>
      </c>
      <c r="I58" s="4">
        <v>0</v>
      </c>
    </row>
    <row r="59" spans="1:9" x14ac:dyDescent="0.2">
      <c r="A59" s="2">
        <v>13</v>
      </c>
      <c r="B59" s="1" t="s">
        <v>64</v>
      </c>
      <c r="C59" s="4">
        <v>47</v>
      </c>
      <c r="D59" s="8">
        <v>3.34</v>
      </c>
      <c r="E59" s="4">
        <v>34</v>
      </c>
      <c r="F59" s="8">
        <v>3.89</v>
      </c>
      <c r="G59" s="4">
        <v>13</v>
      </c>
      <c r="H59" s="8">
        <v>2.5</v>
      </c>
      <c r="I59" s="4">
        <v>0</v>
      </c>
    </row>
    <row r="60" spans="1:9" x14ac:dyDescent="0.2">
      <c r="A60" s="2">
        <v>13</v>
      </c>
      <c r="B60" s="1" t="s">
        <v>74</v>
      </c>
      <c r="C60" s="4">
        <v>47</v>
      </c>
      <c r="D60" s="8">
        <v>3.34</v>
      </c>
      <c r="E60" s="4">
        <v>26</v>
      </c>
      <c r="F60" s="8">
        <v>2.97</v>
      </c>
      <c r="G60" s="4">
        <v>21</v>
      </c>
      <c r="H60" s="8">
        <v>4.05</v>
      </c>
      <c r="I60" s="4">
        <v>0</v>
      </c>
    </row>
    <row r="61" spans="1:9" x14ac:dyDescent="0.2">
      <c r="A61" s="2">
        <v>15</v>
      </c>
      <c r="B61" s="1" t="s">
        <v>81</v>
      </c>
      <c r="C61" s="4">
        <v>29</v>
      </c>
      <c r="D61" s="8">
        <v>2.06</v>
      </c>
      <c r="E61" s="4">
        <v>2</v>
      </c>
      <c r="F61" s="8">
        <v>0.23</v>
      </c>
      <c r="G61" s="4">
        <v>23</v>
      </c>
      <c r="H61" s="8">
        <v>4.43</v>
      </c>
      <c r="I61" s="4">
        <v>0</v>
      </c>
    </row>
    <row r="62" spans="1:9" x14ac:dyDescent="0.2">
      <c r="A62" s="2">
        <v>16</v>
      </c>
      <c r="B62" s="1" t="s">
        <v>75</v>
      </c>
      <c r="C62" s="4">
        <v>26</v>
      </c>
      <c r="D62" s="8">
        <v>1.85</v>
      </c>
      <c r="E62" s="4">
        <v>11</v>
      </c>
      <c r="F62" s="8">
        <v>1.26</v>
      </c>
      <c r="G62" s="4">
        <v>15</v>
      </c>
      <c r="H62" s="8">
        <v>2.89</v>
      </c>
      <c r="I62" s="4">
        <v>0</v>
      </c>
    </row>
    <row r="63" spans="1:9" x14ac:dyDescent="0.2">
      <c r="A63" s="2">
        <v>17</v>
      </c>
      <c r="B63" s="1" t="s">
        <v>88</v>
      </c>
      <c r="C63" s="4">
        <v>23</v>
      </c>
      <c r="D63" s="8">
        <v>1.63</v>
      </c>
      <c r="E63" s="4">
        <v>11</v>
      </c>
      <c r="F63" s="8">
        <v>1.26</v>
      </c>
      <c r="G63" s="4">
        <v>12</v>
      </c>
      <c r="H63" s="8">
        <v>2.31</v>
      </c>
      <c r="I63" s="4">
        <v>0</v>
      </c>
    </row>
    <row r="64" spans="1:9" x14ac:dyDescent="0.2">
      <c r="A64" s="2">
        <v>18</v>
      </c>
      <c r="B64" s="1" t="s">
        <v>78</v>
      </c>
      <c r="C64" s="4">
        <v>20</v>
      </c>
      <c r="D64" s="8">
        <v>1.42</v>
      </c>
      <c r="E64" s="4">
        <v>11</v>
      </c>
      <c r="F64" s="8">
        <v>1.26</v>
      </c>
      <c r="G64" s="4">
        <v>9</v>
      </c>
      <c r="H64" s="8">
        <v>1.73</v>
      </c>
      <c r="I64" s="4">
        <v>0</v>
      </c>
    </row>
    <row r="65" spans="1:9" x14ac:dyDescent="0.2">
      <c r="A65" s="2">
        <v>19</v>
      </c>
      <c r="B65" s="1" t="s">
        <v>86</v>
      </c>
      <c r="C65" s="4">
        <v>19</v>
      </c>
      <c r="D65" s="8">
        <v>1.35</v>
      </c>
      <c r="E65" s="4">
        <v>9</v>
      </c>
      <c r="F65" s="8">
        <v>1.03</v>
      </c>
      <c r="G65" s="4">
        <v>10</v>
      </c>
      <c r="H65" s="8">
        <v>1.93</v>
      </c>
      <c r="I65" s="4">
        <v>0</v>
      </c>
    </row>
    <row r="66" spans="1:9" x14ac:dyDescent="0.2">
      <c r="A66" s="2">
        <v>19</v>
      </c>
      <c r="B66" s="1" t="s">
        <v>87</v>
      </c>
      <c r="C66" s="4">
        <v>19</v>
      </c>
      <c r="D66" s="8">
        <v>1.35</v>
      </c>
      <c r="E66" s="4">
        <v>10</v>
      </c>
      <c r="F66" s="8">
        <v>1.1399999999999999</v>
      </c>
      <c r="G66" s="4">
        <v>9</v>
      </c>
      <c r="H66" s="8">
        <v>1.73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77</v>
      </c>
      <c r="C69" s="4">
        <v>168</v>
      </c>
      <c r="D69" s="8">
        <v>11.2</v>
      </c>
      <c r="E69" s="4">
        <v>142</v>
      </c>
      <c r="F69" s="8">
        <v>17.91</v>
      </c>
      <c r="G69" s="4">
        <v>26</v>
      </c>
      <c r="H69" s="8">
        <v>3.72</v>
      </c>
      <c r="I69" s="4">
        <v>0</v>
      </c>
    </row>
    <row r="70" spans="1:9" x14ac:dyDescent="0.2">
      <c r="A70" s="2">
        <v>2</v>
      </c>
      <c r="B70" s="1" t="s">
        <v>76</v>
      </c>
      <c r="C70" s="4">
        <v>142</v>
      </c>
      <c r="D70" s="8">
        <v>9.4700000000000006</v>
      </c>
      <c r="E70" s="4">
        <v>131</v>
      </c>
      <c r="F70" s="8">
        <v>16.52</v>
      </c>
      <c r="G70" s="4">
        <v>10</v>
      </c>
      <c r="H70" s="8">
        <v>1.43</v>
      </c>
      <c r="I70" s="4">
        <v>1</v>
      </c>
    </row>
    <row r="71" spans="1:9" x14ac:dyDescent="0.2">
      <c r="A71" s="2">
        <v>3</v>
      </c>
      <c r="B71" s="1" t="s">
        <v>73</v>
      </c>
      <c r="C71" s="4">
        <v>128</v>
      </c>
      <c r="D71" s="8">
        <v>8.5299999999999994</v>
      </c>
      <c r="E71" s="4">
        <v>53</v>
      </c>
      <c r="F71" s="8">
        <v>6.68</v>
      </c>
      <c r="G71" s="4">
        <v>75</v>
      </c>
      <c r="H71" s="8">
        <v>10.73</v>
      </c>
      <c r="I71" s="4">
        <v>0</v>
      </c>
    </row>
    <row r="72" spans="1:9" x14ac:dyDescent="0.2">
      <c r="A72" s="2">
        <v>4</v>
      </c>
      <c r="B72" s="1" t="s">
        <v>72</v>
      </c>
      <c r="C72" s="4">
        <v>99</v>
      </c>
      <c r="D72" s="8">
        <v>6.6</v>
      </c>
      <c r="E72" s="4">
        <v>54</v>
      </c>
      <c r="F72" s="8">
        <v>6.81</v>
      </c>
      <c r="G72" s="4">
        <v>45</v>
      </c>
      <c r="H72" s="8">
        <v>6.44</v>
      </c>
      <c r="I72" s="4">
        <v>0</v>
      </c>
    </row>
    <row r="73" spans="1:9" x14ac:dyDescent="0.2">
      <c r="A73" s="2">
        <v>5</v>
      </c>
      <c r="B73" s="1" t="s">
        <v>80</v>
      </c>
      <c r="C73" s="4">
        <v>80</v>
      </c>
      <c r="D73" s="8">
        <v>5.33</v>
      </c>
      <c r="E73" s="4">
        <v>66</v>
      </c>
      <c r="F73" s="8">
        <v>8.32</v>
      </c>
      <c r="G73" s="4">
        <v>14</v>
      </c>
      <c r="H73" s="8">
        <v>2</v>
      </c>
      <c r="I73" s="4">
        <v>0</v>
      </c>
    </row>
    <row r="74" spans="1:9" x14ac:dyDescent="0.2">
      <c r="A74" s="2">
        <v>6</v>
      </c>
      <c r="B74" s="1" t="s">
        <v>70</v>
      </c>
      <c r="C74" s="4">
        <v>79</v>
      </c>
      <c r="D74" s="8">
        <v>5.27</v>
      </c>
      <c r="E74" s="4">
        <v>61</v>
      </c>
      <c r="F74" s="8">
        <v>7.69</v>
      </c>
      <c r="G74" s="4">
        <v>18</v>
      </c>
      <c r="H74" s="8">
        <v>2.58</v>
      </c>
      <c r="I74" s="4">
        <v>0</v>
      </c>
    </row>
    <row r="75" spans="1:9" x14ac:dyDescent="0.2">
      <c r="A75" s="2">
        <v>7</v>
      </c>
      <c r="B75" s="1" t="s">
        <v>63</v>
      </c>
      <c r="C75" s="4">
        <v>76</v>
      </c>
      <c r="D75" s="8">
        <v>5.07</v>
      </c>
      <c r="E75" s="4">
        <v>21</v>
      </c>
      <c r="F75" s="8">
        <v>2.65</v>
      </c>
      <c r="G75" s="4">
        <v>55</v>
      </c>
      <c r="H75" s="8">
        <v>7.87</v>
      </c>
      <c r="I75" s="4">
        <v>0</v>
      </c>
    </row>
    <row r="76" spans="1:9" x14ac:dyDescent="0.2">
      <c r="A76" s="2">
        <v>8</v>
      </c>
      <c r="B76" s="1" t="s">
        <v>71</v>
      </c>
      <c r="C76" s="4">
        <v>59</v>
      </c>
      <c r="D76" s="8">
        <v>3.93</v>
      </c>
      <c r="E76" s="4">
        <v>33</v>
      </c>
      <c r="F76" s="8">
        <v>4.16</v>
      </c>
      <c r="G76" s="4">
        <v>26</v>
      </c>
      <c r="H76" s="8">
        <v>3.72</v>
      </c>
      <c r="I76" s="4">
        <v>0</v>
      </c>
    </row>
    <row r="77" spans="1:9" x14ac:dyDescent="0.2">
      <c r="A77" s="2">
        <v>8</v>
      </c>
      <c r="B77" s="1" t="s">
        <v>79</v>
      </c>
      <c r="C77" s="4">
        <v>59</v>
      </c>
      <c r="D77" s="8">
        <v>3.93</v>
      </c>
      <c r="E77" s="4">
        <v>48</v>
      </c>
      <c r="F77" s="8">
        <v>6.05</v>
      </c>
      <c r="G77" s="4">
        <v>11</v>
      </c>
      <c r="H77" s="8">
        <v>1.57</v>
      </c>
      <c r="I77" s="4">
        <v>0</v>
      </c>
    </row>
    <row r="78" spans="1:9" x14ac:dyDescent="0.2">
      <c r="A78" s="2">
        <v>10</v>
      </c>
      <c r="B78" s="1" t="s">
        <v>69</v>
      </c>
      <c r="C78" s="4">
        <v>51</v>
      </c>
      <c r="D78" s="8">
        <v>3.4</v>
      </c>
      <c r="E78" s="4">
        <v>22</v>
      </c>
      <c r="F78" s="8">
        <v>2.77</v>
      </c>
      <c r="G78" s="4">
        <v>29</v>
      </c>
      <c r="H78" s="8">
        <v>4.1500000000000004</v>
      </c>
      <c r="I78" s="4">
        <v>0</v>
      </c>
    </row>
    <row r="79" spans="1:9" x14ac:dyDescent="0.2">
      <c r="A79" s="2">
        <v>11</v>
      </c>
      <c r="B79" s="1" t="s">
        <v>65</v>
      </c>
      <c r="C79" s="4">
        <v>35</v>
      </c>
      <c r="D79" s="8">
        <v>2.33</v>
      </c>
      <c r="E79" s="4">
        <v>8</v>
      </c>
      <c r="F79" s="8">
        <v>1.01</v>
      </c>
      <c r="G79" s="4">
        <v>27</v>
      </c>
      <c r="H79" s="8">
        <v>3.86</v>
      </c>
      <c r="I79" s="4">
        <v>0</v>
      </c>
    </row>
    <row r="80" spans="1:9" x14ac:dyDescent="0.2">
      <c r="A80" s="2">
        <v>12</v>
      </c>
      <c r="B80" s="1" t="s">
        <v>74</v>
      </c>
      <c r="C80" s="4">
        <v>33</v>
      </c>
      <c r="D80" s="8">
        <v>2.2000000000000002</v>
      </c>
      <c r="E80" s="4">
        <v>19</v>
      </c>
      <c r="F80" s="8">
        <v>2.4</v>
      </c>
      <c r="G80" s="4">
        <v>14</v>
      </c>
      <c r="H80" s="8">
        <v>2</v>
      </c>
      <c r="I80" s="4">
        <v>0</v>
      </c>
    </row>
    <row r="81" spans="1:9" x14ac:dyDescent="0.2">
      <c r="A81" s="2">
        <v>13</v>
      </c>
      <c r="B81" s="1" t="s">
        <v>68</v>
      </c>
      <c r="C81" s="4">
        <v>32</v>
      </c>
      <c r="D81" s="8">
        <v>2.13</v>
      </c>
      <c r="E81" s="4">
        <v>7</v>
      </c>
      <c r="F81" s="8">
        <v>0.88</v>
      </c>
      <c r="G81" s="4">
        <v>25</v>
      </c>
      <c r="H81" s="8">
        <v>3.58</v>
      </c>
      <c r="I81" s="4">
        <v>0</v>
      </c>
    </row>
    <row r="82" spans="1:9" x14ac:dyDescent="0.2">
      <c r="A82" s="2">
        <v>13</v>
      </c>
      <c r="B82" s="1" t="s">
        <v>78</v>
      </c>
      <c r="C82" s="4">
        <v>32</v>
      </c>
      <c r="D82" s="8">
        <v>2.13</v>
      </c>
      <c r="E82" s="4">
        <v>16</v>
      </c>
      <c r="F82" s="8">
        <v>2.02</v>
      </c>
      <c r="G82" s="4">
        <v>15</v>
      </c>
      <c r="H82" s="8">
        <v>2.15</v>
      </c>
      <c r="I82" s="4">
        <v>0</v>
      </c>
    </row>
    <row r="83" spans="1:9" x14ac:dyDescent="0.2">
      <c r="A83" s="2">
        <v>15</v>
      </c>
      <c r="B83" s="1" t="s">
        <v>89</v>
      </c>
      <c r="C83" s="4">
        <v>27</v>
      </c>
      <c r="D83" s="8">
        <v>1.8</v>
      </c>
      <c r="E83" s="4">
        <v>1</v>
      </c>
      <c r="F83" s="8">
        <v>0.13</v>
      </c>
      <c r="G83" s="4">
        <v>26</v>
      </c>
      <c r="H83" s="8">
        <v>3.72</v>
      </c>
      <c r="I83" s="4">
        <v>0</v>
      </c>
    </row>
    <row r="84" spans="1:9" x14ac:dyDescent="0.2">
      <c r="A84" s="2">
        <v>16</v>
      </c>
      <c r="B84" s="1" t="s">
        <v>64</v>
      </c>
      <c r="C84" s="4">
        <v>26</v>
      </c>
      <c r="D84" s="8">
        <v>1.73</v>
      </c>
      <c r="E84" s="4">
        <v>14</v>
      </c>
      <c r="F84" s="8">
        <v>1.77</v>
      </c>
      <c r="G84" s="4">
        <v>12</v>
      </c>
      <c r="H84" s="8">
        <v>1.72</v>
      </c>
      <c r="I84" s="4">
        <v>0</v>
      </c>
    </row>
    <row r="85" spans="1:9" x14ac:dyDescent="0.2">
      <c r="A85" s="2">
        <v>16</v>
      </c>
      <c r="B85" s="1" t="s">
        <v>81</v>
      </c>
      <c r="C85" s="4">
        <v>26</v>
      </c>
      <c r="D85" s="8">
        <v>1.73</v>
      </c>
      <c r="E85" s="4">
        <v>1</v>
      </c>
      <c r="F85" s="8">
        <v>0.13</v>
      </c>
      <c r="G85" s="4">
        <v>22</v>
      </c>
      <c r="H85" s="8">
        <v>3.15</v>
      </c>
      <c r="I85" s="4">
        <v>0</v>
      </c>
    </row>
    <row r="86" spans="1:9" x14ac:dyDescent="0.2">
      <c r="A86" s="2">
        <v>18</v>
      </c>
      <c r="B86" s="1" t="s">
        <v>75</v>
      </c>
      <c r="C86" s="4">
        <v>25</v>
      </c>
      <c r="D86" s="8">
        <v>1.67</v>
      </c>
      <c r="E86" s="4">
        <v>11</v>
      </c>
      <c r="F86" s="8">
        <v>1.39</v>
      </c>
      <c r="G86" s="4">
        <v>14</v>
      </c>
      <c r="H86" s="8">
        <v>2</v>
      </c>
      <c r="I86" s="4">
        <v>0</v>
      </c>
    </row>
    <row r="87" spans="1:9" x14ac:dyDescent="0.2">
      <c r="A87" s="2">
        <v>19</v>
      </c>
      <c r="B87" s="1" t="s">
        <v>90</v>
      </c>
      <c r="C87" s="4">
        <v>22</v>
      </c>
      <c r="D87" s="8">
        <v>1.47</v>
      </c>
      <c r="E87" s="4">
        <v>8</v>
      </c>
      <c r="F87" s="8">
        <v>1.01</v>
      </c>
      <c r="G87" s="4">
        <v>14</v>
      </c>
      <c r="H87" s="8">
        <v>2</v>
      </c>
      <c r="I87" s="4">
        <v>0</v>
      </c>
    </row>
    <row r="88" spans="1:9" x14ac:dyDescent="0.2">
      <c r="A88" s="2">
        <v>19</v>
      </c>
      <c r="B88" s="1" t="s">
        <v>84</v>
      </c>
      <c r="C88" s="4">
        <v>22</v>
      </c>
      <c r="D88" s="8">
        <v>1.47</v>
      </c>
      <c r="E88" s="4">
        <v>6</v>
      </c>
      <c r="F88" s="8">
        <v>0.76</v>
      </c>
      <c r="G88" s="4">
        <v>16</v>
      </c>
      <c r="H88" s="8">
        <v>2.29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76</v>
      </c>
      <c r="C91" s="4">
        <v>121</v>
      </c>
      <c r="D91" s="8">
        <v>9.59</v>
      </c>
      <c r="E91" s="4">
        <v>103</v>
      </c>
      <c r="F91" s="8">
        <v>13.57</v>
      </c>
      <c r="G91" s="4">
        <v>18</v>
      </c>
      <c r="H91" s="8">
        <v>3.75</v>
      </c>
      <c r="I91" s="4">
        <v>0</v>
      </c>
    </row>
    <row r="92" spans="1:9" x14ac:dyDescent="0.2">
      <c r="A92" s="2">
        <v>2</v>
      </c>
      <c r="B92" s="1" t="s">
        <v>72</v>
      </c>
      <c r="C92" s="4">
        <v>117</v>
      </c>
      <c r="D92" s="8">
        <v>9.27</v>
      </c>
      <c r="E92" s="4">
        <v>83</v>
      </c>
      <c r="F92" s="8">
        <v>10.94</v>
      </c>
      <c r="G92" s="4">
        <v>34</v>
      </c>
      <c r="H92" s="8">
        <v>7.08</v>
      </c>
      <c r="I92" s="4">
        <v>0</v>
      </c>
    </row>
    <row r="93" spans="1:9" x14ac:dyDescent="0.2">
      <c r="A93" s="2">
        <v>3</v>
      </c>
      <c r="B93" s="1" t="s">
        <v>77</v>
      </c>
      <c r="C93" s="4">
        <v>107</v>
      </c>
      <c r="D93" s="8">
        <v>8.48</v>
      </c>
      <c r="E93" s="4">
        <v>97</v>
      </c>
      <c r="F93" s="8">
        <v>12.78</v>
      </c>
      <c r="G93" s="4">
        <v>10</v>
      </c>
      <c r="H93" s="8">
        <v>2.08</v>
      </c>
      <c r="I93" s="4">
        <v>0</v>
      </c>
    </row>
    <row r="94" spans="1:9" x14ac:dyDescent="0.2">
      <c r="A94" s="2">
        <v>4</v>
      </c>
      <c r="B94" s="1" t="s">
        <v>70</v>
      </c>
      <c r="C94" s="4">
        <v>87</v>
      </c>
      <c r="D94" s="8">
        <v>6.89</v>
      </c>
      <c r="E94" s="4">
        <v>75</v>
      </c>
      <c r="F94" s="8">
        <v>9.8800000000000008</v>
      </c>
      <c r="G94" s="4">
        <v>12</v>
      </c>
      <c r="H94" s="8">
        <v>2.5</v>
      </c>
      <c r="I94" s="4">
        <v>0</v>
      </c>
    </row>
    <row r="95" spans="1:9" x14ac:dyDescent="0.2">
      <c r="A95" s="2">
        <v>5</v>
      </c>
      <c r="B95" s="1" t="s">
        <v>63</v>
      </c>
      <c r="C95" s="4">
        <v>77</v>
      </c>
      <c r="D95" s="8">
        <v>6.1</v>
      </c>
      <c r="E95" s="4">
        <v>29</v>
      </c>
      <c r="F95" s="8">
        <v>3.82</v>
      </c>
      <c r="G95" s="4">
        <v>48</v>
      </c>
      <c r="H95" s="8">
        <v>10</v>
      </c>
      <c r="I95" s="4">
        <v>0</v>
      </c>
    </row>
    <row r="96" spans="1:9" x14ac:dyDescent="0.2">
      <c r="A96" s="2">
        <v>6</v>
      </c>
      <c r="B96" s="1" t="s">
        <v>73</v>
      </c>
      <c r="C96" s="4">
        <v>69</v>
      </c>
      <c r="D96" s="8">
        <v>5.47</v>
      </c>
      <c r="E96" s="4">
        <v>16</v>
      </c>
      <c r="F96" s="8">
        <v>2.11</v>
      </c>
      <c r="G96" s="4">
        <v>53</v>
      </c>
      <c r="H96" s="8">
        <v>11.04</v>
      </c>
      <c r="I96" s="4">
        <v>0</v>
      </c>
    </row>
    <row r="97" spans="1:9" x14ac:dyDescent="0.2">
      <c r="A97" s="2">
        <v>7</v>
      </c>
      <c r="B97" s="1" t="s">
        <v>69</v>
      </c>
      <c r="C97" s="4">
        <v>51</v>
      </c>
      <c r="D97" s="8">
        <v>4.04</v>
      </c>
      <c r="E97" s="4">
        <v>39</v>
      </c>
      <c r="F97" s="8">
        <v>5.14</v>
      </c>
      <c r="G97" s="4">
        <v>12</v>
      </c>
      <c r="H97" s="8">
        <v>2.5</v>
      </c>
      <c r="I97" s="4">
        <v>0</v>
      </c>
    </row>
    <row r="98" spans="1:9" x14ac:dyDescent="0.2">
      <c r="A98" s="2">
        <v>7</v>
      </c>
      <c r="B98" s="1" t="s">
        <v>71</v>
      </c>
      <c r="C98" s="4">
        <v>51</v>
      </c>
      <c r="D98" s="8">
        <v>4.04</v>
      </c>
      <c r="E98" s="4">
        <v>41</v>
      </c>
      <c r="F98" s="8">
        <v>5.4</v>
      </c>
      <c r="G98" s="4">
        <v>10</v>
      </c>
      <c r="H98" s="8">
        <v>2.08</v>
      </c>
      <c r="I98" s="4">
        <v>0</v>
      </c>
    </row>
    <row r="99" spans="1:9" x14ac:dyDescent="0.2">
      <c r="A99" s="2">
        <v>9</v>
      </c>
      <c r="B99" s="1" t="s">
        <v>79</v>
      </c>
      <c r="C99" s="4">
        <v>47</v>
      </c>
      <c r="D99" s="8">
        <v>3.72</v>
      </c>
      <c r="E99" s="4">
        <v>24</v>
      </c>
      <c r="F99" s="8">
        <v>3.16</v>
      </c>
      <c r="G99" s="4">
        <v>10</v>
      </c>
      <c r="H99" s="8">
        <v>2.08</v>
      </c>
      <c r="I99" s="4">
        <v>0</v>
      </c>
    </row>
    <row r="100" spans="1:9" x14ac:dyDescent="0.2">
      <c r="A100" s="2">
        <v>9</v>
      </c>
      <c r="B100" s="1" t="s">
        <v>80</v>
      </c>
      <c r="C100" s="4">
        <v>47</v>
      </c>
      <c r="D100" s="8">
        <v>3.72</v>
      </c>
      <c r="E100" s="4">
        <v>42</v>
      </c>
      <c r="F100" s="8">
        <v>5.53</v>
      </c>
      <c r="G100" s="4">
        <v>5</v>
      </c>
      <c r="H100" s="8">
        <v>1.04</v>
      </c>
      <c r="I100" s="4">
        <v>0</v>
      </c>
    </row>
    <row r="101" spans="1:9" x14ac:dyDescent="0.2">
      <c r="A101" s="2">
        <v>11</v>
      </c>
      <c r="B101" s="1" t="s">
        <v>64</v>
      </c>
      <c r="C101" s="4">
        <v>44</v>
      </c>
      <c r="D101" s="8">
        <v>3.49</v>
      </c>
      <c r="E101" s="4">
        <v>24</v>
      </c>
      <c r="F101" s="8">
        <v>3.16</v>
      </c>
      <c r="G101" s="4">
        <v>20</v>
      </c>
      <c r="H101" s="8">
        <v>4.17</v>
      </c>
      <c r="I101" s="4">
        <v>0</v>
      </c>
    </row>
    <row r="102" spans="1:9" x14ac:dyDescent="0.2">
      <c r="A102" s="2">
        <v>12</v>
      </c>
      <c r="B102" s="1" t="s">
        <v>82</v>
      </c>
      <c r="C102" s="4">
        <v>29</v>
      </c>
      <c r="D102" s="8">
        <v>2.2999999999999998</v>
      </c>
      <c r="E102" s="4">
        <v>27</v>
      </c>
      <c r="F102" s="8">
        <v>3.56</v>
      </c>
      <c r="G102" s="4">
        <v>2</v>
      </c>
      <c r="H102" s="8">
        <v>0.42</v>
      </c>
      <c r="I102" s="4">
        <v>0</v>
      </c>
    </row>
    <row r="103" spans="1:9" x14ac:dyDescent="0.2">
      <c r="A103" s="2">
        <v>13</v>
      </c>
      <c r="B103" s="1" t="s">
        <v>78</v>
      </c>
      <c r="C103" s="4">
        <v>28</v>
      </c>
      <c r="D103" s="8">
        <v>2.2200000000000002</v>
      </c>
      <c r="E103" s="4">
        <v>8</v>
      </c>
      <c r="F103" s="8">
        <v>1.05</v>
      </c>
      <c r="G103" s="4">
        <v>19</v>
      </c>
      <c r="H103" s="8">
        <v>3.96</v>
      </c>
      <c r="I103" s="4">
        <v>1</v>
      </c>
    </row>
    <row r="104" spans="1:9" x14ac:dyDescent="0.2">
      <c r="A104" s="2">
        <v>14</v>
      </c>
      <c r="B104" s="1" t="s">
        <v>65</v>
      </c>
      <c r="C104" s="4">
        <v>25</v>
      </c>
      <c r="D104" s="8">
        <v>1.98</v>
      </c>
      <c r="E104" s="4">
        <v>10</v>
      </c>
      <c r="F104" s="8">
        <v>1.32</v>
      </c>
      <c r="G104" s="4">
        <v>15</v>
      </c>
      <c r="H104" s="8">
        <v>3.13</v>
      </c>
      <c r="I104" s="4">
        <v>0</v>
      </c>
    </row>
    <row r="105" spans="1:9" x14ac:dyDescent="0.2">
      <c r="A105" s="2">
        <v>14</v>
      </c>
      <c r="B105" s="1" t="s">
        <v>81</v>
      </c>
      <c r="C105" s="4">
        <v>25</v>
      </c>
      <c r="D105" s="8">
        <v>1.98</v>
      </c>
      <c r="E105" s="4">
        <v>0</v>
      </c>
      <c r="F105" s="8">
        <v>0</v>
      </c>
      <c r="G105" s="4">
        <v>22</v>
      </c>
      <c r="H105" s="8">
        <v>4.58</v>
      </c>
      <c r="I105" s="4">
        <v>0</v>
      </c>
    </row>
    <row r="106" spans="1:9" x14ac:dyDescent="0.2">
      <c r="A106" s="2">
        <v>16</v>
      </c>
      <c r="B106" s="1" t="s">
        <v>87</v>
      </c>
      <c r="C106" s="4">
        <v>24</v>
      </c>
      <c r="D106" s="8">
        <v>1.9</v>
      </c>
      <c r="E106" s="4">
        <v>14</v>
      </c>
      <c r="F106" s="8">
        <v>1.84</v>
      </c>
      <c r="G106" s="4">
        <v>10</v>
      </c>
      <c r="H106" s="8">
        <v>2.08</v>
      </c>
      <c r="I106" s="4">
        <v>0</v>
      </c>
    </row>
    <row r="107" spans="1:9" x14ac:dyDescent="0.2">
      <c r="A107" s="2">
        <v>17</v>
      </c>
      <c r="B107" s="1" t="s">
        <v>90</v>
      </c>
      <c r="C107" s="4">
        <v>20</v>
      </c>
      <c r="D107" s="8">
        <v>1.58</v>
      </c>
      <c r="E107" s="4">
        <v>4</v>
      </c>
      <c r="F107" s="8">
        <v>0.53</v>
      </c>
      <c r="G107" s="4">
        <v>16</v>
      </c>
      <c r="H107" s="8">
        <v>3.33</v>
      </c>
      <c r="I107" s="4">
        <v>0</v>
      </c>
    </row>
    <row r="108" spans="1:9" x14ac:dyDescent="0.2">
      <c r="A108" s="2">
        <v>18</v>
      </c>
      <c r="B108" s="1" t="s">
        <v>75</v>
      </c>
      <c r="C108" s="4">
        <v>18</v>
      </c>
      <c r="D108" s="8">
        <v>1.43</v>
      </c>
      <c r="E108" s="4">
        <v>10</v>
      </c>
      <c r="F108" s="8">
        <v>1.32</v>
      </c>
      <c r="G108" s="4">
        <v>5</v>
      </c>
      <c r="H108" s="8">
        <v>1.04</v>
      </c>
      <c r="I108" s="4">
        <v>1</v>
      </c>
    </row>
    <row r="109" spans="1:9" x14ac:dyDescent="0.2">
      <c r="A109" s="2">
        <v>19</v>
      </c>
      <c r="B109" s="1" t="s">
        <v>92</v>
      </c>
      <c r="C109" s="4">
        <v>16</v>
      </c>
      <c r="D109" s="8">
        <v>1.27</v>
      </c>
      <c r="E109" s="4">
        <v>5</v>
      </c>
      <c r="F109" s="8">
        <v>0.66</v>
      </c>
      <c r="G109" s="4">
        <v>11</v>
      </c>
      <c r="H109" s="8">
        <v>2.29</v>
      </c>
      <c r="I109" s="4">
        <v>0</v>
      </c>
    </row>
    <row r="110" spans="1:9" x14ac:dyDescent="0.2">
      <c r="A110" s="2">
        <v>20</v>
      </c>
      <c r="B110" s="1" t="s">
        <v>91</v>
      </c>
      <c r="C110" s="4">
        <v>15</v>
      </c>
      <c r="D110" s="8">
        <v>1.19</v>
      </c>
      <c r="E110" s="4">
        <v>8</v>
      </c>
      <c r="F110" s="8">
        <v>1.05</v>
      </c>
      <c r="G110" s="4">
        <v>7</v>
      </c>
      <c r="H110" s="8">
        <v>1.46</v>
      </c>
      <c r="I110" s="4">
        <v>0</v>
      </c>
    </row>
    <row r="111" spans="1:9" x14ac:dyDescent="0.2">
      <c r="A111" s="2">
        <v>20</v>
      </c>
      <c r="B111" s="1" t="s">
        <v>88</v>
      </c>
      <c r="C111" s="4">
        <v>15</v>
      </c>
      <c r="D111" s="8">
        <v>1.19</v>
      </c>
      <c r="E111" s="4">
        <v>10</v>
      </c>
      <c r="F111" s="8">
        <v>1.32</v>
      </c>
      <c r="G111" s="4">
        <v>5</v>
      </c>
      <c r="H111" s="8">
        <v>1.04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73</v>
      </c>
      <c r="C114" s="4">
        <v>293</v>
      </c>
      <c r="D114" s="8">
        <v>13.01</v>
      </c>
      <c r="E114" s="4">
        <v>160</v>
      </c>
      <c r="F114" s="8">
        <v>12.27</v>
      </c>
      <c r="G114" s="4">
        <v>132</v>
      </c>
      <c r="H114" s="8">
        <v>14.19</v>
      </c>
      <c r="I114" s="4">
        <v>1</v>
      </c>
    </row>
    <row r="115" spans="1:9" x14ac:dyDescent="0.2">
      <c r="A115" s="2">
        <v>2</v>
      </c>
      <c r="B115" s="1" t="s">
        <v>77</v>
      </c>
      <c r="C115" s="4">
        <v>201</v>
      </c>
      <c r="D115" s="8">
        <v>8.93</v>
      </c>
      <c r="E115" s="4">
        <v>161</v>
      </c>
      <c r="F115" s="8">
        <v>12.35</v>
      </c>
      <c r="G115" s="4">
        <v>40</v>
      </c>
      <c r="H115" s="8">
        <v>4.3</v>
      </c>
      <c r="I115" s="4">
        <v>0</v>
      </c>
    </row>
    <row r="116" spans="1:9" x14ac:dyDescent="0.2">
      <c r="A116" s="2">
        <v>3</v>
      </c>
      <c r="B116" s="1" t="s">
        <v>76</v>
      </c>
      <c r="C116" s="4">
        <v>184</v>
      </c>
      <c r="D116" s="8">
        <v>8.17</v>
      </c>
      <c r="E116" s="4">
        <v>158</v>
      </c>
      <c r="F116" s="8">
        <v>12.12</v>
      </c>
      <c r="G116" s="4">
        <v>26</v>
      </c>
      <c r="H116" s="8">
        <v>2.8</v>
      </c>
      <c r="I116" s="4">
        <v>0</v>
      </c>
    </row>
    <row r="117" spans="1:9" x14ac:dyDescent="0.2">
      <c r="A117" s="2">
        <v>4</v>
      </c>
      <c r="B117" s="1" t="s">
        <v>72</v>
      </c>
      <c r="C117" s="4">
        <v>153</v>
      </c>
      <c r="D117" s="8">
        <v>6.79</v>
      </c>
      <c r="E117" s="4">
        <v>93</v>
      </c>
      <c r="F117" s="8">
        <v>7.13</v>
      </c>
      <c r="G117" s="4">
        <v>60</v>
      </c>
      <c r="H117" s="8">
        <v>6.45</v>
      </c>
      <c r="I117" s="4">
        <v>0</v>
      </c>
    </row>
    <row r="118" spans="1:9" x14ac:dyDescent="0.2">
      <c r="A118" s="2">
        <v>5</v>
      </c>
      <c r="B118" s="1" t="s">
        <v>63</v>
      </c>
      <c r="C118" s="4">
        <v>142</v>
      </c>
      <c r="D118" s="8">
        <v>6.31</v>
      </c>
      <c r="E118" s="4">
        <v>44</v>
      </c>
      <c r="F118" s="8">
        <v>3.37</v>
      </c>
      <c r="G118" s="4">
        <v>98</v>
      </c>
      <c r="H118" s="8">
        <v>10.54</v>
      </c>
      <c r="I118" s="4">
        <v>0</v>
      </c>
    </row>
    <row r="119" spans="1:9" x14ac:dyDescent="0.2">
      <c r="A119" s="2">
        <v>6</v>
      </c>
      <c r="B119" s="1" t="s">
        <v>79</v>
      </c>
      <c r="C119" s="4">
        <v>106</v>
      </c>
      <c r="D119" s="8">
        <v>4.71</v>
      </c>
      <c r="E119" s="4">
        <v>72</v>
      </c>
      <c r="F119" s="8">
        <v>5.52</v>
      </c>
      <c r="G119" s="4">
        <v>31</v>
      </c>
      <c r="H119" s="8">
        <v>3.33</v>
      </c>
      <c r="I119" s="4">
        <v>0</v>
      </c>
    </row>
    <row r="120" spans="1:9" x14ac:dyDescent="0.2">
      <c r="A120" s="2">
        <v>7</v>
      </c>
      <c r="B120" s="1" t="s">
        <v>70</v>
      </c>
      <c r="C120" s="4">
        <v>103</v>
      </c>
      <c r="D120" s="8">
        <v>4.57</v>
      </c>
      <c r="E120" s="4">
        <v>86</v>
      </c>
      <c r="F120" s="8">
        <v>6.6</v>
      </c>
      <c r="G120" s="4">
        <v>17</v>
      </c>
      <c r="H120" s="8">
        <v>1.83</v>
      </c>
      <c r="I120" s="4">
        <v>0</v>
      </c>
    </row>
    <row r="121" spans="1:9" x14ac:dyDescent="0.2">
      <c r="A121" s="2">
        <v>8</v>
      </c>
      <c r="B121" s="1" t="s">
        <v>80</v>
      </c>
      <c r="C121" s="4">
        <v>97</v>
      </c>
      <c r="D121" s="8">
        <v>4.3099999999999996</v>
      </c>
      <c r="E121" s="4">
        <v>84</v>
      </c>
      <c r="F121" s="8">
        <v>6.44</v>
      </c>
      <c r="G121" s="4">
        <v>12</v>
      </c>
      <c r="H121" s="8">
        <v>1.29</v>
      </c>
      <c r="I121" s="4">
        <v>1</v>
      </c>
    </row>
    <row r="122" spans="1:9" x14ac:dyDescent="0.2">
      <c r="A122" s="2">
        <v>9</v>
      </c>
      <c r="B122" s="1" t="s">
        <v>69</v>
      </c>
      <c r="C122" s="4">
        <v>75</v>
      </c>
      <c r="D122" s="8">
        <v>3.33</v>
      </c>
      <c r="E122" s="4">
        <v>34</v>
      </c>
      <c r="F122" s="8">
        <v>2.61</v>
      </c>
      <c r="G122" s="4">
        <v>41</v>
      </c>
      <c r="H122" s="8">
        <v>4.41</v>
      </c>
      <c r="I122" s="4">
        <v>0</v>
      </c>
    </row>
    <row r="123" spans="1:9" x14ac:dyDescent="0.2">
      <c r="A123" s="2">
        <v>10</v>
      </c>
      <c r="B123" s="1" t="s">
        <v>71</v>
      </c>
      <c r="C123" s="4">
        <v>66</v>
      </c>
      <c r="D123" s="8">
        <v>2.93</v>
      </c>
      <c r="E123" s="4">
        <v>48</v>
      </c>
      <c r="F123" s="8">
        <v>3.68</v>
      </c>
      <c r="G123" s="4">
        <v>18</v>
      </c>
      <c r="H123" s="8">
        <v>1.94</v>
      </c>
      <c r="I123" s="4">
        <v>0</v>
      </c>
    </row>
    <row r="124" spans="1:9" x14ac:dyDescent="0.2">
      <c r="A124" s="2">
        <v>11</v>
      </c>
      <c r="B124" s="1" t="s">
        <v>66</v>
      </c>
      <c r="C124" s="4">
        <v>54</v>
      </c>
      <c r="D124" s="8">
        <v>2.4</v>
      </c>
      <c r="E124" s="4">
        <v>36</v>
      </c>
      <c r="F124" s="8">
        <v>2.76</v>
      </c>
      <c r="G124" s="4">
        <v>18</v>
      </c>
      <c r="H124" s="8">
        <v>1.94</v>
      </c>
      <c r="I124" s="4">
        <v>0</v>
      </c>
    </row>
    <row r="125" spans="1:9" x14ac:dyDescent="0.2">
      <c r="A125" s="2">
        <v>11</v>
      </c>
      <c r="B125" s="1" t="s">
        <v>75</v>
      </c>
      <c r="C125" s="4">
        <v>54</v>
      </c>
      <c r="D125" s="8">
        <v>2.4</v>
      </c>
      <c r="E125" s="4">
        <v>27</v>
      </c>
      <c r="F125" s="8">
        <v>2.0699999999999998</v>
      </c>
      <c r="G125" s="4">
        <v>26</v>
      </c>
      <c r="H125" s="8">
        <v>2.8</v>
      </c>
      <c r="I125" s="4">
        <v>0</v>
      </c>
    </row>
    <row r="126" spans="1:9" x14ac:dyDescent="0.2">
      <c r="A126" s="2">
        <v>13</v>
      </c>
      <c r="B126" s="1" t="s">
        <v>74</v>
      </c>
      <c r="C126" s="4">
        <v>53</v>
      </c>
      <c r="D126" s="8">
        <v>2.35</v>
      </c>
      <c r="E126" s="4">
        <v>32</v>
      </c>
      <c r="F126" s="8">
        <v>2.4500000000000002</v>
      </c>
      <c r="G126" s="4">
        <v>21</v>
      </c>
      <c r="H126" s="8">
        <v>2.2599999999999998</v>
      </c>
      <c r="I126" s="4">
        <v>0</v>
      </c>
    </row>
    <row r="127" spans="1:9" x14ac:dyDescent="0.2">
      <c r="A127" s="2">
        <v>14</v>
      </c>
      <c r="B127" s="1" t="s">
        <v>64</v>
      </c>
      <c r="C127" s="4">
        <v>52</v>
      </c>
      <c r="D127" s="8">
        <v>2.31</v>
      </c>
      <c r="E127" s="4">
        <v>19</v>
      </c>
      <c r="F127" s="8">
        <v>1.46</v>
      </c>
      <c r="G127" s="4">
        <v>33</v>
      </c>
      <c r="H127" s="8">
        <v>3.55</v>
      </c>
      <c r="I127" s="4">
        <v>0</v>
      </c>
    </row>
    <row r="128" spans="1:9" x14ac:dyDescent="0.2">
      <c r="A128" s="2">
        <v>15</v>
      </c>
      <c r="B128" s="1" t="s">
        <v>65</v>
      </c>
      <c r="C128" s="4">
        <v>49</v>
      </c>
      <c r="D128" s="8">
        <v>2.1800000000000002</v>
      </c>
      <c r="E128" s="4">
        <v>24</v>
      </c>
      <c r="F128" s="8">
        <v>1.84</v>
      </c>
      <c r="G128" s="4">
        <v>25</v>
      </c>
      <c r="H128" s="8">
        <v>2.69</v>
      </c>
      <c r="I128" s="4">
        <v>0</v>
      </c>
    </row>
    <row r="129" spans="1:9" x14ac:dyDescent="0.2">
      <c r="A129" s="2">
        <v>16</v>
      </c>
      <c r="B129" s="1" t="s">
        <v>82</v>
      </c>
      <c r="C129" s="4">
        <v>44</v>
      </c>
      <c r="D129" s="8">
        <v>1.95</v>
      </c>
      <c r="E129" s="4">
        <v>39</v>
      </c>
      <c r="F129" s="8">
        <v>2.99</v>
      </c>
      <c r="G129" s="4">
        <v>5</v>
      </c>
      <c r="H129" s="8">
        <v>0.54</v>
      </c>
      <c r="I129" s="4">
        <v>0</v>
      </c>
    </row>
    <row r="130" spans="1:9" x14ac:dyDescent="0.2">
      <c r="A130" s="2">
        <v>17</v>
      </c>
      <c r="B130" s="1" t="s">
        <v>84</v>
      </c>
      <c r="C130" s="4">
        <v>40</v>
      </c>
      <c r="D130" s="8">
        <v>1.78</v>
      </c>
      <c r="E130" s="4">
        <v>11</v>
      </c>
      <c r="F130" s="8">
        <v>0.84</v>
      </c>
      <c r="G130" s="4">
        <v>29</v>
      </c>
      <c r="H130" s="8">
        <v>3.12</v>
      </c>
      <c r="I130" s="4">
        <v>0</v>
      </c>
    </row>
    <row r="131" spans="1:9" x14ac:dyDescent="0.2">
      <c r="A131" s="2">
        <v>18</v>
      </c>
      <c r="B131" s="1" t="s">
        <v>68</v>
      </c>
      <c r="C131" s="4">
        <v>38</v>
      </c>
      <c r="D131" s="8">
        <v>1.69</v>
      </c>
      <c r="E131" s="4">
        <v>9</v>
      </c>
      <c r="F131" s="8">
        <v>0.69</v>
      </c>
      <c r="G131" s="4">
        <v>29</v>
      </c>
      <c r="H131" s="8">
        <v>3.12</v>
      </c>
      <c r="I131" s="4">
        <v>0</v>
      </c>
    </row>
    <row r="132" spans="1:9" x14ac:dyDescent="0.2">
      <c r="A132" s="2">
        <v>19</v>
      </c>
      <c r="B132" s="1" t="s">
        <v>81</v>
      </c>
      <c r="C132" s="4">
        <v>35</v>
      </c>
      <c r="D132" s="8">
        <v>1.55</v>
      </c>
      <c r="E132" s="4">
        <v>0</v>
      </c>
      <c r="F132" s="8">
        <v>0</v>
      </c>
      <c r="G132" s="4">
        <v>29</v>
      </c>
      <c r="H132" s="8">
        <v>3.12</v>
      </c>
      <c r="I132" s="4">
        <v>3</v>
      </c>
    </row>
    <row r="133" spans="1:9" x14ac:dyDescent="0.2">
      <c r="A133" s="2">
        <v>20</v>
      </c>
      <c r="B133" s="1" t="s">
        <v>78</v>
      </c>
      <c r="C133" s="4">
        <v>32</v>
      </c>
      <c r="D133" s="8">
        <v>1.42</v>
      </c>
      <c r="E133" s="4">
        <v>15</v>
      </c>
      <c r="F133" s="8">
        <v>1.1499999999999999</v>
      </c>
      <c r="G133" s="4">
        <v>17</v>
      </c>
      <c r="H133" s="8">
        <v>1.83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76</v>
      </c>
      <c r="C136" s="4">
        <v>137</v>
      </c>
      <c r="D136" s="8">
        <v>9.65</v>
      </c>
      <c r="E136" s="4">
        <v>123</v>
      </c>
      <c r="F136" s="8">
        <v>12.85</v>
      </c>
      <c r="G136" s="4">
        <v>14</v>
      </c>
      <c r="H136" s="8">
        <v>3.13</v>
      </c>
      <c r="I136" s="4">
        <v>0</v>
      </c>
    </row>
    <row r="137" spans="1:9" x14ac:dyDescent="0.2">
      <c r="A137" s="2">
        <v>2</v>
      </c>
      <c r="B137" s="1" t="s">
        <v>73</v>
      </c>
      <c r="C137" s="4">
        <v>122</v>
      </c>
      <c r="D137" s="8">
        <v>8.6</v>
      </c>
      <c r="E137" s="4">
        <v>59</v>
      </c>
      <c r="F137" s="8">
        <v>6.17</v>
      </c>
      <c r="G137" s="4">
        <v>62</v>
      </c>
      <c r="H137" s="8">
        <v>13.84</v>
      </c>
      <c r="I137" s="4">
        <v>1</v>
      </c>
    </row>
    <row r="138" spans="1:9" x14ac:dyDescent="0.2">
      <c r="A138" s="2">
        <v>3</v>
      </c>
      <c r="B138" s="1" t="s">
        <v>72</v>
      </c>
      <c r="C138" s="4">
        <v>115</v>
      </c>
      <c r="D138" s="8">
        <v>8.1</v>
      </c>
      <c r="E138" s="4">
        <v>86</v>
      </c>
      <c r="F138" s="8">
        <v>8.99</v>
      </c>
      <c r="G138" s="4">
        <v>29</v>
      </c>
      <c r="H138" s="8">
        <v>6.47</v>
      </c>
      <c r="I138" s="4">
        <v>0</v>
      </c>
    </row>
    <row r="139" spans="1:9" x14ac:dyDescent="0.2">
      <c r="A139" s="2">
        <v>4</v>
      </c>
      <c r="B139" s="1" t="s">
        <v>77</v>
      </c>
      <c r="C139" s="4">
        <v>107</v>
      </c>
      <c r="D139" s="8">
        <v>7.54</v>
      </c>
      <c r="E139" s="4">
        <v>92</v>
      </c>
      <c r="F139" s="8">
        <v>9.61</v>
      </c>
      <c r="G139" s="4">
        <v>13</v>
      </c>
      <c r="H139" s="8">
        <v>2.9</v>
      </c>
      <c r="I139" s="4">
        <v>2</v>
      </c>
    </row>
    <row r="140" spans="1:9" x14ac:dyDescent="0.2">
      <c r="A140" s="2">
        <v>5</v>
      </c>
      <c r="B140" s="1" t="s">
        <v>70</v>
      </c>
      <c r="C140" s="4">
        <v>92</v>
      </c>
      <c r="D140" s="8">
        <v>6.48</v>
      </c>
      <c r="E140" s="4">
        <v>78</v>
      </c>
      <c r="F140" s="8">
        <v>8.15</v>
      </c>
      <c r="G140" s="4">
        <v>14</v>
      </c>
      <c r="H140" s="8">
        <v>3.13</v>
      </c>
      <c r="I140" s="4">
        <v>0</v>
      </c>
    </row>
    <row r="141" spans="1:9" x14ac:dyDescent="0.2">
      <c r="A141" s="2">
        <v>6</v>
      </c>
      <c r="B141" s="1" t="s">
        <v>63</v>
      </c>
      <c r="C141" s="4">
        <v>83</v>
      </c>
      <c r="D141" s="8">
        <v>5.85</v>
      </c>
      <c r="E141" s="4">
        <v>41</v>
      </c>
      <c r="F141" s="8">
        <v>4.28</v>
      </c>
      <c r="G141" s="4">
        <v>42</v>
      </c>
      <c r="H141" s="8">
        <v>9.3800000000000008</v>
      </c>
      <c r="I141" s="4">
        <v>0</v>
      </c>
    </row>
    <row r="142" spans="1:9" x14ac:dyDescent="0.2">
      <c r="A142" s="2">
        <v>7</v>
      </c>
      <c r="B142" s="1" t="s">
        <v>67</v>
      </c>
      <c r="C142" s="4">
        <v>68</v>
      </c>
      <c r="D142" s="8">
        <v>4.79</v>
      </c>
      <c r="E142" s="4">
        <v>51</v>
      </c>
      <c r="F142" s="8">
        <v>5.33</v>
      </c>
      <c r="G142" s="4">
        <v>17</v>
      </c>
      <c r="H142" s="8">
        <v>3.79</v>
      </c>
      <c r="I142" s="4">
        <v>0</v>
      </c>
    </row>
    <row r="143" spans="1:9" x14ac:dyDescent="0.2">
      <c r="A143" s="2">
        <v>8</v>
      </c>
      <c r="B143" s="1" t="s">
        <v>79</v>
      </c>
      <c r="C143" s="4">
        <v>49</v>
      </c>
      <c r="D143" s="8">
        <v>3.45</v>
      </c>
      <c r="E143" s="4">
        <v>37</v>
      </c>
      <c r="F143" s="8">
        <v>3.87</v>
      </c>
      <c r="G143" s="4">
        <v>9</v>
      </c>
      <c r="H143" s="8">
        <v>2.0099999999999998</v>
      </c>
      <c r="I143" s="4">
        <v>2</v>
      </c>
    </row>
    <row r="144" spans="1:9" x14ac:dyDescent="0.2">
      <c r="A144" s="2">
        <v>8</v>
      </c>
      <c r="B144" s="1" t="s">
        <v>80</v>
      </c>
      <c r="C144" s="4">
        <v>49</v>
      </c>
      <c r="D144" s="8">
        <v>3.45</v>
      </c>
      <c r="E144" s="4">
        <v>48</v>
      </c>
      <c r="F144" s="8">
        <v>5.0199999999999996</v>
      </c>
      <c r="G144" s="4">
        <v>1</v>
      </c>
      <c r="H144" s="8">
        <v>0.22</v>
      </c>
      <c r="I144" s="4">
        <v>0</v>
      </c>
    </row>
    <row r="145" spans="1:9" x14ac:dyDescent="0.2">
      <c r="A145" s="2">
        <v>10</v>
      </c>
      <c r="B145" s="1" t="s">
        <v>64</v>
      </c>
      <c r="C145" s="4">
        <v>46</v>
      </c>
      <c r="D145" s="8">
        <v>3.24</v>
      </c>
      <c r="E145" s="4">
        <v>33</v>
      </c>
      <c r="F145" s="8">
        <v>3.45</v>
      </c>
      <c r="G145" s="4">
        <v>13</v>
      </c>
      <c r="H145" s="8">
        <v>2.9</v>
      </c>
      <c r="I145" s="4">
        <v>0</v>
      </c>
    </row>
    <row r="146" spans="1:9" x14ac:dyDescent="0.2">
      <c r="A146" s="2">
        <v>11</v>
      </c>
      <c r="B146" s="1" t="s">
        <v>71</v>
      </c>
      <c r="C146" s="4">
        <v>42</v>
      </c>
      <c r="D146" s="8">
        <v>2.96</v>
      </c>
      <c r="E146" s="4">
        <v>34</v>
      </c>
      <c r="F146" s="8">
        <v>3.55</v>
      </c>
      <c r="G146" s="4">
        <v>8</v>
      </c>
      <c r="H146" s="8">
        <v>1.79</v>
      </c>
      <c r="I146" s="4">
        <v>0</v>
      </c>
    </row>
    <row r="147" spans="1:9" x14ac:dyDescent="0.2">
      <c r="A147" s="2">
        <v>12</v>
      </c>
      <c r="B147" s="1" t="s">
        <v>82</v>
      </c>
      <c r="C147" s="4">
        <v>38</v>
      </c>
      <c r="D147" s="8">
        <v>2.68</v>
      </c>
      <c r="E147" s="4">
        <v>33</v>
      </c>
      <c r="F147" s="8">
        <v>3.45</v>
      </c>
      <c r="G147" s="4">
        <v>5</v>
      </c>
      <c r="H147" s="8">
        <v>1.1200000000000001</v>
      </c>
      <c r="I147" s="4">
        <v>0</v>
      </c>
    </row>
    <row r="148" spans="1:9" x14ac:dyDescent="0.2">
      <c r="A148" s="2">
        <v>13</v>
      </c>
      <c r="B148" s="1" t="s">
        <v>69</v>
      </c>
      <c r="C148" s="4">
        <v>37</v>
      </c>
      <c r="D148" s="8">
        <v>2.61</v>
      </c>
      <c r="E148" s="4">
        <v>27</v>
      </c>
      <c r="F148" s="8">
        <v>2.82</v>
      </c>
      <c r="G148" s="4">
        <v>10</v>
      </c>
      <c r="H148" s="8">
        <v>2.23</v>
      </c>
      <c r="I148" s="4">
        <v>0</v>
      </c>
    </row>
    <row r="149" spans="1:9" x14ac:dyDescent="0.2">
      <c r="A149" s="2">
        <v>14</v>
      </c>
      <c r="B149" s="1" t="s">
        <v>81</v>
      </c>
      <c r="C149" s="4">
        <v>35</v>
      </c>
      <c r="D149" s="8">
        <v>2.4700000000000002</v>
      </c>
      <c r="E149" s="4">
        <v>0</v>
      </c>
      <c r="F149" s="8">
        <v>0</v>
      </c>
      <c r="G149" s="4">
        <v>33</v>
      </c>
      <c r="H149" s="8">
        <v>7.37</v>
      </c>
      <c r="I149" s="4">
        <v>1</v>
      </c>
    </row>
    <row r="150" spans="1:9" x14ac:dyDescent="0.2">
      <c r="A150" s="2">
        <v>15</v>
      </c>
      <c r="B150" s="1" t="s">
        <v>91</v>
      </c>
      <c r="C150" s="4">
        <v>32</v>
      </c>
      <c r="D150" s="8">
        <v>2.2599999999999998</v>
      </c>
      <c r="E150" s="4">
        <v>26</v>
      </c>
      <c r="F150" s="8">
        <v>2.72</v>
      </c>
      <c r="G150" s="4">
        <v>6</v>
      </c>
      <c r="H150" s="8">
        <v>1.34</v>
      </c>
      <c r="I150" s="4">
        <v>0</v>
      </c>
    </row>
    <row r="151" spans="1:9" x14ac:dyDescent="0.2">
      <c r="A151" s="2">
        <v>16</v>
      </c>
      <c r="B151" s="1" t="s">
        <v>65</v>
      </c>
      <c r="C151" s="4">
        <v>28</v>
      </c>
      <c r="D151" s="8">
        <v>1.97</v>
      </c>
      <c r="E151" s="4">
        <v>17</v>
      </c>
      <c r="F151" s="8">
        <v>1.78</v>
      </c>
      <c r="G151" s="4">
        <v>11</v>
      </c>
      <c r="H151" s="8">
        <v>2.46</v>
      </c>
      <c r="I151" s="4">
        <v>0</v>
      </c>
    </row>
    <row r="152" spans="1:9" x14ac:dyDescent="0.2">
      <c r="A152" s="2">
        <v>17</v>
      </c>
      <c r="B152" s="1" t="s">
        <v>74</v>
      </c>
      <c r="C152" s="4">
        <v>25</v>
      </c>
      <c r="D152" s="8">
        <v>1.76</v>
      </c>
      <c r="E152" s="4">
        <v>18</v>
      </c>
      <c r="F152" s="8">
        <v>1.88</v>
      </c>
      <c r="G152" s="4">
        <v>7</v>
      </c>
      <c r="H152" s="8">
        <v>1.56</v>
      </c>
      <c r="I152" s="4">
        <v>0</v>
      </c>
    </row>
    <row r="153" spans="1:9" x14ac:dyDescent="0.2">
      <c r="A153" s="2">
        <v>18</v>
      </c>
      <c r="B153" s="1" t="s">
        <v>75</v>
      </c>
      <c r="C153" s="4">
        <v>23</v>
      </c>
      <c r="D153" s="8">
        <v>1.62</v>
      </c>
      <c r="E153" s="4">
        <v>10</v>
      </c>
      <c r="F153" s="8">
        <v>1.04</v>
      </c>
      <c r="G153" s="4">
        <v>13</v>
      </c>
      <c r="H153" s="8">
        <v>2.9</v>
      </c>
      <c r="I153" s="4">
        <v>0</v>
      </c>
    </row>
    <row r="154" spans="1:9" x14ac:dyDescent="0.2">
      <c r="A154" s="2">
        <v>19</v>
      </c>
      <c r="B154" s="1" t="s">
        <v>90</v>
      </c>
      <c r="C154" s="4">
        <v>22</v>
      </c>
      <c r="D154" s="8">
        <v>1.55</v>
      </c>
      <c r="E154" s="4">
        <v>14</v>
      </c>
      <c r="F154" s="8">
        <v>1.46</v>
      </c>
      <c r="G154" s="4">
        <v>8</v>
      </c>
      <c r="H154" s="8">
        <v>1.79</v>
      </c>
      <c r="I154" s="4">
        <v>0</v>
      </c>
    </row>
    <row r="155" spans="1:9" x14ac:dyDescent="0.2">
      <c r="A155" s="2">
        <v>20</v>
      </c>
      <c r="B155" s="1" t="s">
        <v>66</v>
      </c>
      <c r="C155" s="4">
        <v>16</v>
      </c>
      <c r="D155" s="8">
        <v>1.1299999999999999</v>
      </c>
      <c r="E155" s="4">
        <v>11</v>
      </c>
      <c r="F155" s="8">
        <v>1.1499999999999999</v>
      </c>
      <c r="G155" s="4">
        <v>5</v>
      </c>
      <c r="H155" s="8">
        <v>1.1200000000000001</v>
      </c>
      <c r="I155" s="4">
        <v>0</v>
      </c>
    </row>
    <row r="156" spans="1:9" x14ac:dyDescent="0.2">
      <c r="A156" s="2">
        <v>20</v>
      </c>
      <c r="B156" s="1" t="s">
        <v>88</v>
      </c>
      <c r="C156" s="4">
        <v>16</v>
      </c>
      <c r="D156" s="8">
        <v>1.1299999999999999</v>
      </c>
      <c r="E156" s="4">
        <v>13</v>
      </c>
      <c r="F156" s="8">
        <v>1.36</v>
      </c>
      <c r="G156" s="4">
        <v>3</v>
      </c>
      <c r="H156" s="8">
        <v>0.67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63</v>
      </c>
      <c r="C159" s="4">
        <v>79</v>
      </c>
      <c r="D159" s="8">
        <v>10.23</v>
      </c>
      <c r="E159" s="4">
        <v>34</v>
      </c>
      <c r="F159" s="8">
        <v>6.5</v>
      </c>
      <c r="G159" s="4">
        <v>45</v>
      </c>
      <c r="H159" s="8">
        <v>19.739999999999998</v>
      </c>
      <c r="I159" s="4">
        <v>0</v>
      </c>
    </row>
    <row r="160" spans="1:9" x14ac:dyDescent="0.2">
      <c r="A160" s="2">
        <v>2</v>
      </c>
      <c r="B160" s="1" t="s">
        <v>77</v>
      </c>
      <c r="C160" s="4">
        <v>73</v>
      </c>
      <c r="D160" s="8">
        <v>9.4600000000000009</v>
      </c>
      <c r="E160" s="4">
        <v>67</v>
      </c>
      <c r="F160" s="8">
        <v>12.81</v>
      </c>
      <c r="G160" s="4">
        <v>5</v>
      </c>
      <c r="H160" s="8">
        <v>2.19</v>
      </c>
      <c r="I160" s="4">
        <v>1</v>
      </c>
    </row>
    <row r="161" spans="1:9" x14ac:dyDescent="0.2">
      <c r="A161" s="2">
        <v>3</v>
      </c>
      <c r="B161" s="1" t="s">
        <v>70</v>
      </c>
      <c r="C161" s="4">
        <v>64</v>
      </c>
      <c r="D161" s="8">
        <v>8.2899999999999991</v>
      </c>
      <c r="E161" s="4">
        <v>59</v>
      </c>
      <c r="F161" s="8">
        <v>11.28</v>
      </c>
      <c r="G161" s="4">
        <v>5</v>
      </c>
      <c r="H161" s="8">
        <v>2.19</v>
      </c>
      <c r="I161" s="4">
        <v>0</v>
      </c>
    </row>
    <row r="162" spans="1:9" x14ac:dyDescent="0.2">
      <c r="A162" s="2">
        <v>4</v>
      </c>
      <c r="B162" s="1" t="s">
        <v>73</v>
      </c>
      <c r="C162" s="4">
        <v>63</v>
      </c>
      <c r="D162" s="8">
        <v>8.16</v>
      </c>
      <c r="E162" s="4">
        <v>49</v>
      </c>
      <c r="F162" s="8">
        <v>9.3699999999999992</v>
      </c>
      <c r="G162" s="4">
        <v>14</v>
      </c>
      <c r="H162" s="8">
        <v>6.14</v>
      </c>
      <c r="I162" s="4">
        <v>0</v>
      </c>
    </row>
    <row r="163" spans="1:9" x14ac:dyDescent="0.2">
      <c r="A163" s="2">
        <v>5</v>
      </c>
      <c r="B163" s="1" t="s">
        <v>76</v>
      </c>
      <c r="C163" s="4">
        <v>62</v>
      </c>
      <c r="D163" s="8">
        <v>8.0299999999999994</v>
      </c>
      <c r="E163" s="4">
        <v>58</v>
      </c>
      <c r="F163" s="8">
        <v>11.09</v>
      </c>
      <c r="G163" s="4">
        <v>4</v>
      </c>
      <c r="H163" s="8">
        <v>1.75</v>
      </c>
      <c r="I163" s="4">
        <v>0</v>
      </c>
    </row>
    <row r="164" spans="1:9" x14ac:dyDescent="0.2">
      <c r="A164" s="2">
        <v>6</v>
      </c>
      <c r="B164" s="1" t="s">
        <v>72</v>
      </c>
      <c r="C164" s="4">
        <v>57</v>
      </c>
      <c r="D164" s="8">
        <v>7.38</v>
      </c>
      <c r="E164" s="4">
        <v>52</v>
      </c>
      <c r="F164" s="8">
        <v>9.94</v>
      </c>
      <c r="G164" s="4">
        <v>5</v>
      </c>
      <c r="H164" s="8">
        <v>2.19</v>
      </c>
      <c r="I164" s="4">
        <v>0</v>
      </c>
    </row>
    <row r="165" spans="1:9" x14ac:dyDescent="0.2">
      <c r="A165" s="2">
        <v>7</v>
      </c>
      <c r="B165" s="1" t="s">
        <v>67</v>
      </c>
      <c r="C165" s="4">
        <v>32</v>
      </c>
      <c r="D165" s="8">
        <v>4.1500000000000004</v>
      </c>
      <c r="E165" s="4">
        <v>16</v>
      </c>
      <c r="F165" s="8">
        <v>3.06</v>
      </c>
      <c r="G165" s="4">
        <v>15</v>
      </c>
      <c r="H165" s="8">
        <v>6.58</v>
      </c>
      <c r="I165" s="4">
        <v>0</v>
      </c>
    </row>
    <row r="166" spans="1:9" x14ac:dyDescent="0.2">
      <c r="A166" s="2">
        <v>8</v>
      </c>
      <c r="B166" s="1" t="s">
        <v>65</v>
      </c>
      <c r="C166" s="4">
        <v>28</v>
      </c>
      <c r="D166" s="8">
        <v>3.63</v>
      </c>
      <c r="E166" s="4">
        <v>17</v>
      </c>
      <c r="F166" s="8">
        <v>3.25</v>
      </c>
      <c r="G166" s="4">
        <v>11</v>
      </c>
      <c r="H166" s="8">
        <v>4.82</v>
      </c>
      <c r="I166" s="4">
        <v>0</v>
      </c>
    </row>
    <row r="167" spans="1:9" x14ac:dyDescent="0.2">
      <c r="A167" s="2">
        <v>9</v>
      </c>
      <c r="B167" s="1" t="s">
        <v>69</v>
      </c>
      <c r="C167" s="4">
        <v>27</v>
      </c>
      <c r="D167" s="8">
        <v>3.5</v>
      </c>
      <c r="E167" s="4">
        <v>17</v>
      </c>
      <c r="F167" s="8">
        <v>3.25</v>
      </c>
      <c r="G167" s="4">
        <v>10</v>
      </c>
      <c r="H167" s="8">
        <v>4.3899999999999997</v>
      </c>
      <c r="I167" s="4">
        <v>0</v>
      </c>
    </row>
    <row r="168" spans="1:9" x14ac:dyDescent="0.2">
      <c r="A168" s="2">
        <v>9</v>
      </c>
      <c r="B168" s="1" t="s">
        <v>71</v>
      </c>
      <c r="C168" s="4">
        <v>27</v>
      </c>
      <c r="D168" s="8">
        <v>3.5</v>
      </c>
      <c r="E168" s="4">
        <v>22</v>
      </c>
      <c r="F168" s="8">
        <v>4.21</v>
      </c>
      <c r="G168" s="4">
        <v>5</v>
      </c>
      <c r="H168" s="8">
        <v>2.19</v>
      </c>
      <c r="I168" s="4">
        <v>0</v>
      </c>
    </row>
    <row r="169" spans="1:9" x14ac:dyDescent="0.2">
      <c r="A169" s="2">
        <v>11</v>
      </c>
      <c r="B169" s="1" t="s">
        <v>64</v>
      </c>
      <c r="C169" s="4">
        <v>23</v>
      </c>
      <c r="D169" s="8">
        <v>2.98</v>
      </c>
      <c r="E169" s="4">
        <v>15</v>
      </c>
      <c r="F169" s="8">
        <v>2.87</v>
      </c>
      <c r="G169" s="4">
        <v>8</v>
      </c>
      <c r="H169" s="8">
        <v>3.51</v>
      </c>
      <c r="I169" s="4">
        <v>0</v>
      </c>
    </row>
    <row r="170" spans="1:9" x14ac:dyDescent="0.2">
      <c r="A170" s="2">
        <v>12</v>
      </c>
      <c r="B170" s="1" t="s">
        <v>80</v>
      </c>
      <c r="C170" s="4">
        <v>14</v>
      </c>
      <c r="D170" s="8">
        <v>1.81</v>
      </c>
      <c r="E170" s="4">
        <v>13</v>
      </c>
      <c r="F170" s="8">
        <v>2.4900000000000002</v>
      </c>
      <c r="G170" s="4">
        <v>1</v>
      </c>
      <c r="H170" s="8">
        <v>0.44</v>
      </c>
      <c r="I170" s="4">
        <v>0</v>
      </c>
    </row>
    <row r="171" spans="1:9" x14ac:dyDescent="0.2">
      <c r="A171" s="2">
        <v>12</v>
      </c>
      <c r="B171" s="1" t="s">
        <v>82</v>
      </c>
      <c r="C171" s="4">
        <v>14</v>
      </c>
      <c r="D171" s="8">
        <v>1.81</v>
      </c>
      <c r="E171" s="4">
        <v>12</v>
      </c>
      <c r="F171" s="8">
        <v>2.29</v>
      </c>
      <c r="G171" s="4">
        <v>2</v>
      </c>
      <c r="H171" s="8">
        <v>0.88</v>
      </c>
      <c r="I171" s="4">
        <v>0</v>
      </c>
    </row>
    <row r="172" spans="1:9" x14ac:dyDescent="0.2">
      <c r="A172" s="2">
        <v>14</v>
      </c>
      <c r="B172" s="1" t="s">
        <v>89</v>
      </c>
      <c r="C172" s="4">
        <v>12</v>
      </c>
      <c r="D172" s="8">
        <v>1.55</v>
      </c>
      <c r="E172" s="4">
        <v>5</v>
      </c>
      <c r="F172" s="8">
        <v>0.96</v>
      </c>
      <c r="G172" s="4">
        <v>7</v>
      </c>
      <c r="H172" s="8">
        <v>3.07</v>
      </c>
      <c r="I172" s="4">
        <v>0</v>
      </c>
    </row>
    <row r="173" spans="1:9" x14ac:dyDescent="0.2">
      <c r="A173" s="2">
        <v>14</v>
      </c>
      <c r="B173" s="1" t="s">
        <v>75</v>
      </c>
      <c r="C173" s="4">
        <v>12</v>
      </c>
      <c r="D173" s="8">
        <v>1.55</v>
      </c>
      <c r="E173" s="4">
        <v>7</v>
      </c>
      <c r="F173" s="8">
        <v>1.34</v>
      </c>
      <c r="G173" s="4">
        <v>4</v>
      </c>
      <c r="H173" s="8">
        <v>1.75</v>
      </c>
      <c r="I173" s="4">
        <v>0</v>
      </c>
    </row>
    <row r="174" spans="1:9" x14ac:dyDescent="0.2">
      <c r="A174" s="2">
        <v>16</v>
      </c>
      <c r="B174" s="1" t="s">
        <v>87</v>
      </c>
      <c r="C174" s="4">
        <v>11</v>
      </c>
      <c r="D174" s="8">
        <v>1.42</v>
      </c>
      <c r="E174" s="4">
        <v>7</v>
      </c>
      <c r="F174" s="8">
        <v>1.34</v>
      </c>
      <c r="G174" s="4">
        <v>4</v>
      </c>
      <c r="H174" s="8">
        <v>1.75</v>
      </c>
      <c r="I174" s="4">
        <v>0</v>
      </c>
    </row>
    <row r="175" spans="1:9" x14ac:dyDescent="0.2">
      <c r="A175" s="2">
        <v>16</v>
      </c>
      <c r="B175" s="1" t="s">
        <v>79</v>
      </c>
      <c r="C175" s="4">
        <v>11</v>
      </c>
      <c r="D175" s="8">
        <v>1.42</v>
      </c>
      <c r="E175" s="4">
        <v>7</v>
      </c>
      <c r="F175" s="8">
        <v>1.34</v>
      </c>
      <c r="G175" s="4">
        <v>2</v>
      </c>
      <c r="H175" s="8">
        <v>0.88</v>
      </c>
      <c r="I175" s="4">
        <v>1</v>
      </c>
    </row>
    <row r="176" spans="1:9" x14ac:dyDescent="0.2">
      <c r="A176" s="2">
        <v>16</v>
      </c>
      <c r="B176" s="1" t="s">
        <v>81</v>
      </c>
      <c r="C176" s="4">
        <v>11</v>
      </c>
      <c r="D176" s="8">
        <v>1.42</v>
      </c>
      <c r="E176" s="4">
        <v>0</v>
      </c>
      <c r="F176" s="8">
        <v>0</v>
      </c>
      <c r="G176" s="4">
        <v>4</v>
      </c>
      <c r="H176" s="8">
        <v>1.75</v>
      </c>
      <c r="I176" s="4">
        <v>0</v>
      </c>
    </row>
    <row r="177" spans="1:9" x14ac:dyDescent="0.2">
      <c r="A177" s="2">
        <v>19</v>
      </c>
      <c r="B177" s="1" t="s">
        <v>66</v>
      </c>
      <c r="C177" s="4">
        <v>10</v>
      </c>
      <c r="D177" s="8">
        <v>1.3</v>
      </c>
      <c r="E177" s="4">
        <v>9</v>
      </c>
      <c r="F177" s="8">
        <v>1.72</v>
      </c>
      <c r="G177" s="4">
        <v>1</v>
      </c>
      <c r="H177" s="8">
        <v>0.44</v>
      </c>
      <c r="I177" s="4">
        <v>0</v>
      </c>
    </row>
    <row r="178" spans="1:9" x14ac:dyDescent="0.2">
      <c r="A178" s="2">
        <v>20</v>
      </c>
      <c r="B178" s="1" t="s">
        <v>91</v>
      </c>
      <c r="C178" s="4">
        <v>9</v>
      </c>
      <c r="D178" s="8">
        <v>1.17</v>
      </c>
      <c r="E178" s="4">
        <v>2</v>
      </c>
      <c r="F178" s="8">
        <v>0.38</v>
      </c>
      <c r="G178" s="4">
        <v>6</v>
      </c>
      <c r="H178" s="8">
        <v>2.63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72</v>
      </c>
      <c r="C181" s="4">
        <v>55</v>
      </c>
      <c r="D181" s="8">
        <v>9.84</v>
      </c>
      <c r="E181" s="4">
        <v>47</v>
      </c>
      <c r="F181" s="8">
        <v>13.47</v>
      </c>
      <c r="G181" s="4">
        <v>8</v>
      </c>
      <c r="H181" s="8">
        <v>4.0599999999999996</v>
      </c>
      <c r="I181" s="4">
        <v>0</v>
      </c>
    </row>
    <row r="182" spans="1:9" x14ac:dyDescent="0.2">
      <c r="A182" s="2">
        <v>2</v>
      </c>
      <c r="B182" s="1" t="s">
        <v>63</v>
      </c>
      <c r="C182" s="4">
        <v>49</v>
      </c>
      <c r="D182" s="8">
        <v>8.77</v>
      </c>
      <c r="E182" s="4">
        <v>18</v>
      </c>
      <c r="F182" s="8">
        <v>5.16</v>
      </c>
      <c r="G182" s="4">
        <v>31</v>
      </c>
      <c r="H182" s="8">
        <v>15.74</v>
      </c>
      <c r="I182" s="4">
        <v>0</v>
      </c>
    </row>
    <row r="183" spans="1:9" x14ac:dyDescent="0.2">
      <c r="A183" s="2">
        <v>3</v>
      </c>
      <c r="B183" s="1" t="s">
        <v>70</v>
      </c>
      <c r="C183" s="4">
        <v>39</v>
      </c>
      <c r="D183" s="8">
        <v>6.98</v>
      </c>
      <c r="E183" s="4">
        <v>37</v>
      </c>
      <c r="F183" s="8">
        <v>10.6</v>
      </c>
      <c r="G183" s="4">
        <v>2</v>
      </c>
      <c r="H183" s="8">
        <v>1.02</v>
      </c>
      <c r="I183" s="4">
        <v>0</v>
      </c>
    </row>
    <row r="184" spans="1:9" x14ac:dyDescent="0.2">
      <c r="A184" s="2">
        <v>4</v>
      </c>
      <c r="B184" s="1" t="s">
        <v>77</v>
      </c>
      <c r="C184" s="4">
        <v>37</v>
      </c>
      <c r="D184" s="8">
        <v>6.62</v>
      </c>
      <c r="E184" s="4">
        <v>35</v>
      </c>
      <c r="F184" s="8">
        <v>10.029999999999999</v>
      </c>
      <c r="G184" s="4">
        <v>2</v>
      </c>
      <c r="H184" s="8">
        <v>1.02</v>
      </c>
      <c r="I184" s="4">
        <v>0</v>
      </c>
    </row>
    <row r="185" spans="1:9" x14ac:dyDescent="0.2">
      <c r="A185" s="2">
        <v>5</v>
      </c>
      <c r="B185" s="1" t="s">
        <v>73</v>
      </c>
      <c r="C185" s="4">
        <v>35</v>
      </c>
      <c r="D185" s="8">
        <v>6.26</v>
      </c>
      <c r="E185" s="4">
        <v>18</v>
      </c>
      <c r="F185" s="8">
        <v>5.16</v>
      </c>
      <c r="G185" s="4">
        <v>17</v>
      </c>
      <c r="H185" s="8">
        <v>8.6300000000000008</v>
      </c>
      <c r="I185" s="4">
        <v>0</v>
      </c>
    </row>
    <row r="186" spans="1:9" x14ac:dyDescent="0.2">
      <c r="A186" s="2">
        <v>6</v>
      </c>
      <c r="B186" s="1" t="s">
        <v>76</v>
      </c>
      <c r="C186" s="4">
        <v>27</v>
      </c>
      <c r="D186" s="8">
        <v>4.83</v>
      </c>
      <c r="E186" s="4">
        <v>26</v>
      </c>
      <c r="F186" s="8">
        <v>7.45</v>
      </c>
      <c r="G186" s="4">
        <v>1</v>
      </c>
      <c r="H186" s="8">
        <v>0.51</v>
      </c>
      <c r="I186" s="4">
        <v>0</v>
      </c>
    </row>
    <row r="187" spans="1:9" x14ac:dyDescent="0.2">
      <c r="A187" s="2">
        <v>7</v>
      </c>
      <c r="B187" s="1" t="s">
        <v>66</v>
      </c>
      <c r="C187" s="4">
        <v>23</v>
      </c>
      <c r="D187" s="8">
        <v>4.1100000000000003</v>
      </c>
      <c r="E187" s="4">
        <v>18</v>
      </c>
      <c r="F187" s="8">
        <v>5.16</v>
      </c>
      <c r="G187" s="4">
        <v>5</v>
      </c>
      <c r="H187" s="8">
        <v>2.54</v>
      </c>
      <c r="I187" s="4">
        <v>0</v>
      </c>
    </row>
    <row r="188" spans="1:9" x14ac:dyDescent="0.2">
      <c r="A188" s="2">
        <v>8</v>
      </c>
      <c r="B188" s="1" t="s">
        <v>68</v>
      </c>
      <c r="C188" s="4">
        <v>17</v>
      </c>
      <c r="D188" s="8">
        <v>3.04</v>
      </c>
      <c r="E188" s="4">
        <v>6</v>
      </c>
      <c r="F188" s="8">
        <v>1.72</v>
      </c>
      <c r="G188" s="4">
        <v>11</v>
      </c>
      <c r="H188" s="8">
        <v>5.58</v>
      </c>
      <c r="I188" s="4">
        <v>0</v>
      </c>
    </row>
    <row r="189" spans="1:9" x14ac:dyDescent="0.2">
      <c r="A189" s="2">
        <v>8</v>
      </c>
      <c r="B189" s="1" t="s">
        <v>69</v>
      </c>
      <c r="C189" s="4">
        <v>17</v>
      </c>
      <c r="D189" s="8">
        <v>3.04</v>
      </c>
      <c r="E189" s="4">
        <v>15</v>
      </c>
      <c r="F189" s="8">
        <v>4.3</v>
      </c>
      <c r="G189" s="4">
        <v>2</v>
      </c>
      <c r="H189" s="8">
        <v>1.02</v>
      </c>
      <c r="I189" s="4">
        <v>0</v>
      </c>
    </row>
    <row r="190" spans="1:9" x14ac:dyDescent="0.2">
      <c r="A190" s="2">
        <v>10</v>
      </c>
      <c r="B190" s="1" t="s">
        <v>71</v>
      </c>
      <c r="C190" s="4">
        <v>16</v>
      </c>
      <c r="D190" s="8">
        <v>2.86</v>
      </c>
      <c r="E190" s="4">
        <v>9</v>
      </c>
      <c r="F190" s="8">
        <v>2.58</v>
      </c>
      <c r="G190" s="4">
        <v>7</v>
      </c>
      <c r="H190" s="8">
        <v>3.55</v>
      </c>
      <c r="I190" s="4">
        <v>0</v>
      </c>
    </row>
    <row r="191" spans="1:9" x14ac:dyDescent="0.2">
      <c r="A191" s="2">
        <v>11</v>
      </c>
      <c r="B191" s="1" t="s">
        <v>65</v>
      </c>
      <c r="C191" s="4">
        <v>15</v>
      </c>
      <c r="D191" s="8">
        <v>2.68</v>
      </c>
      <c r="E191" s="4">
        <v>6</v>
      </c>
      <c r="F191" s="8">
        <v>1.72</v>
      </c>
      <c r="G191" s="4">
        <v>9</v>
      </c>
      <c r="H191" s="8">
        <v>4.57</v>
      </c>
      <c r="I191" s="4">
        <v>0</v>
      </c>
    </row>
    <row r="192" spans="1:9" x14ac:dyDescent="0.2">
      <c r="A192" s="2">
        <v>12</v>
      </c>
      <c r="B192" s="1" t="s">
        <v>93</v>
      </c>
      <c r="C192" s="4">
        <v>14</v>
      </c>
      <c r="D192" s="8">
        <v>2.5</v>
      </c>
      <c r="E192" s="4">
        <v>8</v>
      </c>
      <c r="F192" s="8">
        <v>2.29</v>
      </c>
      <c r="G192" s="4">
        <v>6</v>
      </c>
      <c r="H192" s="8">
        <v>3.05</v>
      </c>
      <c r="I192" s="4">
        <v>0</v>
      </c>
    </row>
    <row r="193" spans="1:9" x14ac:dyDescent="0.2">
      <c r="A193" s="2">
        <v>13</v>
      </c>
      <c r="B193" s="1" t="s">
        <v>80</v>
      </c>
      <c r="C193" s="4">
        <v>13</v>
      </c>
      <c r="D193" s="8">
        <v>2.33</v>
      </c>
      <c r="E193" s="4">
        <v>13</v>
      </c>
      <c r="F193" s="8">
        <v>3.72</v>
      </c>
      <c r="G193" s="4">
        <v>0</v>
      </c>
      <c r="H193" s="8">
        <v>0</v>
      </c>
      <c r="I193" s="4">
        <v>0</v>
      </c>
    </row>
    <row r="194" spans="1:9" x14ac:dyDescent="0.2">
      <c r="A194" s="2">
        <v>14</v>
      </c>
      <c r="B194" s="1" t="s">
        <v>64</v>
      </c>
      <c r="C194" s="4">
        <v>12</v>
      </c>
      <c r="D194" s="8">
        <v>2.15</v>
      </c>
      <c r="E194" s="4">
        <v>8</v>
      </c>
      <c r="F194" s="8">
        <v>2.29</v>
      </c>
      <c r="G194" s="4">
        <v>4</v>
      </c>
      <c r="H194" s="8">
        <v>2.0299999999999998</v>
      </c>
      <c r="I194" s="4">
        <v>0</v>
      </c>
    </row>
    <row r="195" spans="1:9" x14ac:dyDescent="0.2">
      <c r="A195" s="2">
        <v>14</v>
      </c>
      <c r="B195" s="1" t="s">
        <v>79</v>
      </c>
      <c r="C195" s="4">
        <v>12</v>
      </c>
      <c r="D195" s="8">
        <v>2.15</v>
      </c>
      <c r="E195" s="4">
        <v>5</v>
      </c>
      <c r="F195" s="8">
        <v>1.43</v>
      </c>
      <c r="G195" s="4">
        <v>3</v>
      </c>
      <c r="H195" s="8">
        <v>1.52</v>
      </c>
      <c r="I195" s="4">
        <v>1</v>
      </c>
    </row>
    <row r="196" spans="1:9" x14ac:dyDescent="0.2">
      <c r="A196" s="2">
        <v>16</v>
      </c>
      <c r="B196" s="1" t="s">
        <v>90</v>
      </c>
      <c r="C196" s="4">
        <v>11</v>
      </c>
      <c r="D196" s="8">
        <v>1.97</v>
      </c>
      <c r="E196" s="4">
        <v>4</v>
      </c>
      <c r="F196" s="8">
        <v>1.1499999999999999</v>
      </c>
      <c r="G196" s="4">
        <v>7</v>
      </c>
      <c r="H196" s="8">
        <v>3.55</v>
      </c>
      <c r="I196" s="4">
        <v>0</v>
      </c>
    </row>
    <row r="197" spans="1:9" x14ac:dyDescent="0.2">
      <c r="A197" s="2">
        <v>17</v>
      </c>
      <c r="B197" s="1" t="s">
        <v>75</v>
      </c>
      <c r="C197" s="4">
        <v>9</v>
      </c>
      <c r="D197" s="8">
        <v>1.61</v>
      </c>
      <c r="E197" s="4">
        <v>8</v>
      </c>
      <c r="F197" s="8">
        <v>2.29</v>
      </c>
      <c r="G197" s="4">
        <v>1</v>
      </c>
      <c r="H197" s="8">
        <v>0.51</v>
      </c>
      <c r="I197" s="4">
        <v>0</v>
      </c>
    </row>
    <row r="198" spans="1:9" x14ac:dyDescent="0.2">
      <c r="A198" s="2">
        <v>17</v>
      </c>
      <c r="B198" s="1" t="s">
        <v>85</v>
      </c>
      <c r="C198" s="4">
        <v>9</v>
      </c>
      <c r="D198" s="8">
        <v>1.61</v>
      </c>
      <c r="E198" s="4">
        <v>1</v>
      </c>
      <c r="F198" s="8">
        <v>0.28999999999999998</v>
      </c>
      <c r="G198" s="4">
        <v>5</v>
      </c>
      <c r="H198" s="8">
        <v>2.54</v>
      </c>
      <c r="I198" s="4">
        <v>2</v>
      </c>
    </row>
    <row r="199" spans="1:9" x14ac:dyDescent="0.2">
      <c r="A199" s="2">
        <v>19</v>
      </c>
      <c r="B199" s="1" t="s">
        <v>94</v>
      </c>
      <c r="C199" s="4">
        <v>8</v>
      </c>
      <c r="D199" s="8">
        <v>1.43</v>
      </c>
      <c r="E199" s="4">
        <v>0</v>
      </c>
      <c r="F199" s="8">
        <v>0</v>
      </c>
      <c r="G199" s="4">
        <v>8</v>
      </c>
      <c r="H199" s="8">
        <v>4.0599999999999996</v>
      </c>
      <c r="I199" s="4">
        <v>0</v>
      </c>
    </row>
    <row r="200" spans="1:9" x14ac:dyDescent="0.2">
      <c r="A200" s="2">
        <v>20</v>
      </c>
      <c r="B200" s="1" t="s">
        <v>88</v>
      </c>
      <c r="C200" s="4">
        <v>7</v>
      </c>
      <c r="D200" s="8">
        <v>1.25</v>
      </c>
      <c r="E200" s="4">
        <v>5</v>
      </c>
      <c r="F200" s="8">
        <v>1.43</v>
      </c>
      <c r="G200" s="4">
        <v>2</v>
      </c>
      <c r="H200" s="8">
        <v>1.02</v>
      </c>
      <c r="I200" s="4">
        <v>0</v>
      </c>
    </row>
    <row r="201" spans="1:9" x14ac:dyDescent="0.2">
      <c r="A201" s="2">
        <v>20</v>
      </c>
      <c r="B201" s="1" t="s">
        <v>74</v>
      </c>
      <c r="C201" s="4">
        <v>7</v>
      </c>
      <c r="D201" s="8">
        <v>1.25</v>
      </c>
      <c r="E201" s="4">
        <v>5</v>
      </c>
      <c r="F201" s="8">
        <v>1.43</v>
      </c>
      <c r="G201" s="4">
        <v>2</v>
      </c>
      <c r="H201" s="8">
        <v>1.02</v>
      </c>
      <c r="I201" s="4">
        <v>0</v>
      </c>
    </row>
    <row r="202" spans="1:9" x14ac:dyDescent="0.2">
      <c r="A202" s="2">
        <v>20</v>
      </c>
      <c r="B202" s="1" t="s">
        <v>78</v>
      </c>
      <c r="C202" s="4">
        <v>7</v>
      </c>
      <c r="D202" s="8">
        <v>1.25</v>
      </c>
      <c r="E202" s="4">
        <v>5</v>
      </c>
      <c r="F202" s="8">
        <v>1.43</v>
      </c>
      <c r="G202" s="4">
        <v>2</v>
      </c>
      <c r="H202" s="8">
        <v>1.02</v>
      </c>
      <c r="I202" s="4">
        <v>0</v>
      </c>
    </row>
    <row r="203" spans="1:9" x14ac:dyDescent="0.2">
      <c r="A203" s="2">
        <v>20</v>
      </c>
      <c r="B203" s="1" t="s">
        <v>81</v>
      </c>
      <c r="C203" s="4">
        <v>7</v>
      </c>
      <c r="D203" s="8">
        <v>1.25</v>
      </c>
      <c r="E203" s="4">
        <v>0</v>
      </c>
      <c r="F203" s="8">
        <v>0</v>
      </c>
      <c r="G203" s="4">
        <v>4</v>
      </c>
      <c r="H203" s="8">
        <v>2.0299999999999998</v>
      </c>
      <c r="I203" s="4">
        <v>0</v>
      </c>
    </row>
    <row r="204" spans="1:9" x14ac:dyDescent="0.2">
      <c r="A204" s="2">
        <v>20</v>
      </c>
      <c r="B204" s="1" t="s">
        <v>82</v>
      </c>
      <c r="C204" s="4">
        <v>7</v>
      </c>
      <c r="D204" s="8">
        <v>1.25</v>
      </c>
      <c r="E204" s="4">
        <v>6</v>
      </c>
      <c r="F204" s="8">
        <v>1.72</v>
      </c>
      <c r="G204" s="4">
        <v>1</v>
      </c>
      <c r="H204" s="8">
        <v>0.51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77</v>
      </c>
      <c r="C207" s="4">
        <v>178</v>
      </c>
      <c r="D207" s="8">
        <v>10.29</v>
      </c>
      <c r="E207" s="4">
        <v>133</v>
      </c>
      <c r="F207" s="8">
        <v>16.02</v>
      </c>
      <c r="G207" s="4">
        <v>45</v>
      </c>
      <c r="H207" s="8">
        <v>5.04</v>
      </c>
      <c r="I207" s="4">
        <v>0</v>
      </c>
    </row>
    <row r="208" spans="1:9" x14ac:dyDescent="0.2">
      <c r="A208" s="2">
        <v>2</v>
      </c>
      <c r="B208" s="1" t="s">
        <v>73</v>
      </c>
      <c r="C208" s="4">
        <v>169</v>
      </c>
      <c r="D208" s="8">
        <v>9.77</v>
      </c>
      <c r="E208" s="4">
        <v>32</v>
      </c>
      <c r="F208" s="8">
        <v>3.86</v>
      </c>
      <c r="G208" s="4">
        <v>137</v>
      </c>
      <c r="H208" s="8">
        <v>15.34</v>
      </c>
      <c r="I208" s="4">
        <v>0</v>
      </c>
    </row>
    <row r="209" spans="1:9" x14ac:dyDescent="0.2">
      <c r="A209" s="2">
        <v>3</v>
      </c>
      <c r="B209" s="1" t="s">
        <v>76</v>
      </c>
      <c r="C209" s="4">
        <v>132</v>
      </c>
      <c r="D209" s="8">
        <v>7.63</v>
      </c>
      <c r="E209" s="4">
        <v>119</v>
      </c>
      <c r="F209" s="8">
        <v>14.34</v>
      </c>
      <c r="G209" s="4">
        <v>13</v>
      </c>
      <c r="H209" s="8">
        <v>1.46</v>
      </c>
      <c r="I209" s="4">
        <v>0</v>
      </c>
    </row>
    <row r="210" spans="1:9" x14ac:dyDescent="0.2">
      <c r="A210" s="2">
        <v>4</v>
      </c>
      <c r="B210" s="1" t="s">
        <v>79</v>
      </c>
      <c r="C210" s="4">
        <v>129</v>
      </c>
      <c r="D210" s="8">
        <v>7.46</v>
      </c>
      <c r="E210" s="4">
        <v>98</v>
      </c>
      <c r="F210" s="8">
        <v>11.81</v>
      </c>
      <c r="G210" s="4">
        <v>31</v>
      </c>
      <c r="H210" s="8">
        <v>3.47</v>
      </c>
      <c r="I210" s="4">
        <v>0</v>
      </c>
    </row>
    <row r="211" spans="1:9" x14ac:dyDescent="0.2">
      <c r="A211" s="2">
        <v>5</v>
      </c>
      <c r="B211" s="1" t="s">
        <v>72</v>
      </c>
      <c r="C211" s="4">
        <v>107</v>
      </c>
      <c r="D211" s="8">
        <v>6.19</v>
      </c>
      <c r="E211" s="4">
        <v>55</v>
      </c>
      <c r="F211" s="8">
        <v>6.63</v>
      </c>
      <c r="G211" s="4">
        <v>52</v>
      </c>
      <c r="H211" s="8">
        <v>5.82</v>
      </c>
      <c r="I211" s="4">
        <v>0</v>
      </c>
    </row>
    <row r="212" spans="1:9" x14ac:dyDescent="0.2">
      <c r="A212" s="2">
        <v>6</v>
      </c>
      <c r="B212" s="1" t="s">
        <v>63</v>
      </c>
      <c r="C212" s="4">
        <v>104</v>
      </c>
      <c r="D212" s="8">
        <v>6.02</v>
      </c>
      <c r="E212" s="4">
        <v>25</v>
      </c>
      <c r="F212" s="8">
        <v>3.01</v>
      </c>
      <c r="G212" s="4">
        <v>79</v>
      </c>
      <c r="H212" s="8">
        <v>8.85</v>
      </c>
      <c r="I212" s="4">
        <v>0</v>
      </c>
    </row>
    <row r="213" spans="1:9" x14ac:dyDescent="0.2">
      <c r="A213" s="2">
        <v>7</v>
      </c>
      <c r="B213" s="1" t="s">
        <v>80</v>
      </c>
      <c r="C213" s="4">
        <v>98</v>
      </c>
      <c r="D213" s="8">
        <v>5.67</v>
      </c>
      <c r="E213" s="4">
        <v>89</v>
      </c>
      <c r="F213" s="8">
        <v>10.72</v>
      </c>
      <c r="G213" s="4">
        <v>9</v>
      </c>
      <c r="H213" s="8">
        <v>1.01</v>
      </c>
      <c r="I213" s="4">
        <v>0</v>
      </c>
    </row>
    <row r="214" spans="1:9" x14ac:dyDescent="0.2">
      <c r="A214" s="2">
        <v>8</v>
      </c>
      <c r="B214" s="1" t="s">
        <v>70</v>
      </c>
      <c r="C214" s="4">
        <v>63</v>
      </c>
      <c r="D214" s="8">
        <v>3.64</v>
      </c>
      <c r="E214" s="4">
        <v>41</v>
      </c>
      <c r="F214" s="8">
        <v>4.9400000000000004</v>
      </c>
      <c r="G214" s="4">
        <v>22</v>
      </c>
      <c r="H214" s="8">
        <v>2.46</v>
      </c>
      <c r="I214" s="4">
        <v>0</v>
      </c>
    </row>
    <row r="215" spans="1:9" x14ac:dyDescent="0.2">
      <c r="A215" s="2">
        <v>8</v>
      </c>
      <c r="B215" s="1" t="s">
        <v>74</v>
      </c>
      <c r="C215" s="4">
        <v>63</v>
      </c>
      <c r="D215" s="8">
        <v>3.64</v>
      </c>
      <c r="E215" s="4">
        <v>30</v>
      </c>
      <c r="F215" s="8">
        <v>3.61</v>
      </c>
      <c r="G215" s="4">
        <v>33</v>
      </c>
      <c r="H215" s="8">
        <v>3.7</v>
      </c>
      <c r="I215" s="4">
        <v>0</v>
      </c>
    </row>
    <row r="216" spans="1:9" x14ac:dyDescent="0.2">
      <c r="A216" s="2">
        <v>10</v>
      </c>
      <c r="B216" s="1" t="s">
        <v>71</v>
      </c>
      <c r="C216" s="4">
        <v>45</v>
      </c>
      <c r="D216" s="8">
        <v>2.6</v>
      </c>
      <c r="E216" s="4">
        <v>26</v>
      </c>
      <c r="F216" s="8">
        <v>3.13</v>
      </c>
      <c r="G216" s="4">
        <v>19</v>
      </c>
      <c r="H216" s="8">
        <v>2.13</v>
      </c>
      <c r="I216" s="4">
        <v>0</v>
      </c>
    </row>
    <row r="217" spans="1:9" x14ac:dyDescent="0.2">
      <c r="A217" s="2">
        <v>10</v>
      </c>
      <c r="B217" s="1" t="s">
        <v>75</v>
      </c>
      <c r="C217" s="4">
        <v>45</v>
      </c>
      <c r="D217" s="8">
        <v>2.6</v>
      </c>
      <c r="E217" s="4">
        <v>16</v>
      </c>
      <c r="F217" s="8">
        <v>1.93</v>
      </c>
      <c r="G217" s="4">
        <v>29</v>
      </c>
      <c r="H217" s="8">
        <v>3.25</v>
      </c>
      <c r="I217" s="4">
        <v>0</v>
      </c>
    </row>
    <row r="218" spans="1:9" x14ac:dyDescent="0.2">
      <c r="A218" s="2">
        <v>12</v>
      </c>
      <c r="B218" s="1" t="s">
        <v>64</v>
      </c>
      <c r="C218" s="4">
        <v>35</v>
      </c>
      <c r="D218" s="8">
        <v>2.02</v>
      </c>
      <c r="E218" s="4">
        <v>14</v>
      </c>
      <c r="F218" s="8">
        <v>1.69</v>
      </c>
      <c r="G218" s="4">
        <v>21</v>
      </c>
      <c r="H218" s="8">
        <v>2.35</v>
      </c>
      <c r="I218" s="4">
        <v>0</v>
      </c>
    </row>
    <row r="219" spans="1:9" x14ac:dyDescent="0.2">
      <c r="A219" s="2">
        <v>13</v>
      </c>
      <c r="B219" s="1" t="s">
        <v>65</v>
      </c>
      <c r="C219" s="4">
        <v>33</v>
      </c>
      <c r="D219" s="8">
        <v>1.91</v>
      </c>
      <c r="E219" s="4">
        <v>12</v>
      </c>
      <c r="F219" s="8">
        <v>1.45</v>
      </c>
      <c r="G219" s="4">
        <v>21</v>
      </c>
      <c r="H219" s="8">
        <v>2.35</v>
      </c>
      <c r="I219" s="4">
        <v>0</v>
      </c>
    </row>
    <row r="220" spans="1:9" x14ac:dyDescent="0.2">
      <c r="A220" s="2">
        <v>13</v>
      </c>
      <c r="B220" s="1" t="s">
        <v>69</v>
      </c>
      <c r="C220" s="4">
        <v>33</v>
      </c>
      <c r="D220" s="8">
        <v>1.91</v>
      </c>
      <c r="E220" s="4">
        <v>21</v>
      </c>
      <c r="F220" s="8">
        <v>2.5299999999999998</v>
      </c>
      <c r="G220" s="4">
        <v>12</v>
      </c>
      <c r="H220" s="8">
        <v>1.34</v>
      </c>
      <c r="I220" s="4">
        <v>0</v>
      </c>
    </row>
    <row r="221" spans="1:9" x14ac:dyDescent="0.2">
      <c r="A221" s="2">
        <v>15</v>
      </c>
      <c r="B221" s="1" t="s">
        <v>68</v>
      </c>
      <c r="C221" s="4">
        <v>32</v>
      </c>
      <c r="D221" s="8">
        <v>1.85</v>
      </c>
      <c r="E221" s="4">
        <v>3</v>
      </c>
      <c r="F221" s="8">
        <v>0.36</v>
      </c>
      <c r="G221" s="4">
        <v>29</v>
      </c>
      <c r="H221" s="8">
        <v>3.25</v>
      </c>
      <c r="I221" s="4">
        <v>0</v>
      </c>
    </row>
    <row r="222" spans="1:9" x14ac:dyDescent="0.2">
      <c r="A222" s="2">
        <v>16</v>
      </c>
      <c r="B222" s="1" t="s">
        <v>84</v>
      </c>
      <c r="C222" s="4">
        <v>31</v>
      </c>
      <c r="D222" s="8">
        <v>1.79</v>
      </c>
      <c r="E222" s="4">
        <v>7</v>
      </c>
      <c r="F222" s="8">
        <v>0.84</v>
      </c>
      <c r="G222" s="4">
        <v>24</v>
      </c>
      <c r="H222" s="8">
        <v>2.69</v>
      </c>
      <c r="I222" s="4">
        <v>0</v>
      </c>
    </row>
    <row r="223" spans="1:9" x14ac:dyDescent="0.2">
      <c r="A223" s="2">
        <v>17</v>
      </c>
      <c r="B223" s="1" t="s">
        <v>78</v>
      </c>
      <c r="C223" s="4">
        <v>30</v>
      </c>
      <c r="D223" s="8">
        <v>1.74</v>
      </c>
      <c r="E223" s="4">
        <v>12</v>
      </c>
      <c r="F223" s="8">
        <v>1.45</v>
      </c>
      <c r="G223" s="4">
        <v>18</v>
      </c>
      <c r="H223" s="8">
        <v>2.02</v>
      </c>
      <c r="I223" s="4">
        <v>0</v>
      </c>
    </row>
    <row r="224" spans="1:9" x14ac:dyDescent="0.2">
      <c r="A224" s="2">
        <v>17</v>
      </c>
      <c r="B224" s="1" t="s">
        <v>81</v>
      </c>
      <c r="C224" s="4">
        <v>30</v>
      </c>
      <c r="D224" s="8">
        <v>1.74</v>
      </c>
      <c r="E224" s="4">
        <v>1</v>
      </c>
      <c r="F224" s="8">
        <v>0.12</v>
      </c>
      <c r="G224" s="4">
        <v>26</v>
      </c>
      <c r="H224" s="8">
        <v>2.91</v>
      </c>
      <c r="I224" s="4">
        <v>1</v>
      </c>
    </row>
    <row r="225" spans="1:9" x14ac:dyDescent="0.2">
      <c r="A225" s="2">
        <v>19</v>
      </c>
      <c r="B225" s="1" t="s">
        <v>67</v>
      </c>
      <c r="C225" s="4">
        <v>26</v>
      </c>
      <c r="D225" s="8">
        <v>1.5</v>
      </c>
      <c r="E225" s="4">
        <v>22</v>
      </c>
      <c r="F225" s="8">
        <v>2.65</v>
      </c>
      <c r="G225" s="4">
        <v>4</v>
      </c>
      <c r="H225" s="8">
        <v>0.45</v>
      </c>
      <c r="I225" s="4">
        <v>0</v>
      </c>
    </row>
    <row r="226" spans="1:9" x14ac:dyDescent="0.2">
      <c r="A226" s="2">
        <v>20</v>
      </c>
      <c r="B226" s="1" t="s">
        <v>83</v>
      </c>
      <c r="C226" s="4">
        <v>25</v>
      </c>
      <c r="D226" s="8">
        <v>1.45</v>
      </c>
      <c r="E226" s="4">
        <v>1</v>
      </c>
      <c r="F226" s="8">
        <v>0.12</v>
      </c>
      <c r="G226" s="4">
        <v>24</v>
      </c>
      <c r="H226" s="8">
        <v>2.69</v>
      </c>
      <c r="I226" s="4">
        <v>0</v>
      </c>
    </row>
    <row r="227" spans="1:9" x14ac:dyDescent="0.2">
      <c r="A227" s="1"/>
      <c r="C227" s="4"/>
      <c r="D227" s="8"/>
      <c r="E227" s="4"/>
      <c r="F227" s="8"/>
      <c r="G227" s="4"/>
      <c r="H227" s="8"/>
      <c r="I227" s="4"/>
    </row>
    <row r="228" spans="1:9" x14ac:dyDescent="0.2">
      <c r="A228" s="1" t="s">
        <v>10</v>
      </c>
      <c r="C228" s="4"/>
      <c r="D228" s="8"/>
      <c r="E228" s="4"/>
      <c r="F228" s="8"/>
      <c r="G228" s="4"/>
      <c r="H228" s="8"/>
      <c r="I228" s="4"/>
    </row>
    <row r="229" spans="1:9" x14ac:dyDescent="0.2">
      <c r="A229" s="2">
        <v>1</v>
      </c>
      <c r="B229" s="1" t="s">
        <v>77</v>
      </c>
      <c r="C229" s="4">
        <v>133</v>
      </c>
      <c r="D229" s="8">
        <v>11.38</v>
      </c>
      <c r="E229" s="4">
        <v>110</v>
      </c>
      <c r="F229" s="8">
        <v>17.41</v>
      </c>
      <c r="G229" s="4">
        <v>23</v>
      </c>
      <c r="H229" s="8">
        <v>4.29</v>
      </c>
      <c r="I229" s="4">
        <v>0</v>
      </c>
    </row>
    <row r="230" spans="1:9" x14ac:dyDescent="0.2">
      <c r="A230" s="2">
        <v>2</v>
      </c>
      <c r="B230" s="1" t="s">
        <v>73</v>
      </c>
      <c r="C230" s="4">
        <v>95</v>
      </c>
      <c r="D230" s="8">
        <v>8.1300000000000008</v>
      </c>
      <c r="E230" s="4">
        <v>14</v>
      </c>
      <c r="F230" s="8">
        <v>2.2200000000000002</v>
      </c>
      <c r="G230" s="4">
        <v>81</v>
      </c>
      <c r="H230" s="8">
        <v>15.11</v>
      </c>
      <c r="I230" s="4">
        <v>0</v>
      </c>
    </row>
    <row r="231" spans="1:9" x14ac:dyDescent="0.2">
      <c r="A231" s="2">
        <v>3</v>
      </c>
      <c r="B231" s="1" t="s">
        <v>63</v>
      </c>
      <c r="C231" s="4">
        <v>89</v>
      </c>
      <c r="D231" s="8">
        <v>7.61</v>
      </c>
      <c r="E231" s="4">
        <v>25</v>
      </c>
      <c r="F231" s="8">
        <v>3.96</v>
      </c>
      <c r="G231" s="4">
        <v>64</v>
      </c>
      <c r="H231" s="8">
        <v>11.94</v>
      </c>
      <c r="I231" s="4">
        <v>0</v>
      </c>
    </row>
    <row r="232" spans="1:9" x14ac:dyDescent="0.2">
      <c r="A232" s="2">
        <v>4</v>
      </c>
      <c r="B232" s="1" t="s">
        <v>76</v>
      </c>
      <c r="C232" s="4">
        <v>85</v>
      </c>
      <c r="D232" s="8">
        <v>7.27</v>
      </c>
      <c r="E232" s="4">
        <v>73</v>
      </c>
      <c r="F232" s="8">
        <v>11.55</v>
      </c>
      <c r="G232" s="4">
        <v>12</v>
      </c>
      <c r="H232" s="8">
        <v>2.2400000000000002</v>
      </c>
      <c r="I232" s="4">
        <v>0</v>
      </c>
    </row>
    <row r="233" spans="1:9" x14ac:dyDescent="0.2">
      <c r="A233" s="2">
        <v>5</v>
      </c>
      <c r="B233" s="1" t="s">
        <v>79</v>
      </c>
      <c r="C233" s="4">
        <v>84</v>
      </c>
      <c r="D233" s="8">
        <v>7.19</v>
      </c>
      <c r="E233" s="4">
        <v>68</v>
      </c>
      <c r="F233" s="8">
        <v>10.76</v>
      </c>
      <c r="G233" s="4">
        <v>15</v>
      </c>
      <c r="H233" s="8">
        <v>2.8</v>
      </c>
      <c r="I233" s="4">
        <v>0</v>
      </c>
    </row>
    <row r="234" spans="1:9" x14ac:dyDescent="0.2">
      <c r="A234" s="2">
        <v>6</v>
      </c>
      <c r="B234" s="1" t="s">
        <v>72</v>
      </c>
      <c r="C234" s="4">
        <v>62</v>
      </c>
      <c r="D234" s="8">
        <v>5.3</v>
      </c>
      <c r="E234" s="4">
        <v>37</v>
      </c>
      <c r="F234" s="8">
        <v>5.85</v>
      </c>
      <c r="G234" s="4">
        <v>25</v>
      </c>
      <c r="H234" s="8">
        <v>4.66</v>
      </c>
      <c r="I234" s="4">
        <v>0</v>
      </c>
    </row>
    <row r="235" spans="1:9" x14ac:dyDescent="0.2">
      <c r="A235" s="2">
        <v>6</v>
      </c>
      <c r="B235" s="1" t="s">
        <v>80</v>
      </c>
      <c r="C235" s="4">
        <v>62</v>
      </c>
      <c r="D235" s="8">
        <v>5.3</v>
      </c>
      <c r="E235" s="4">
        <v>55</v>
      </c>
      <c r="F235" s="8">
        <v>8.6999999999999993</v>
      </c>
      <c r="G235" s="4">
        <v>7</v>
      </c>
      <c r="H235" s="8">
        <v>1.31</v>
      </c>
      <c r="I235" s="4">
        <v>0</v>
      </c>
    </row>
    <row r="236" spans="1:9" x14ac:dyDescent="0.2">
      <c r="A236" s="2">
        <v>8</v>
      </c>
      <c r="B236" s="1" t="s">
        <v>74</v>
      </c>
      <c r="C236" s="4">
        <v>39</v>
      </c>
      <c r="D236" s="8">
        <v>3.34</v>
      </c>
      <c r="E236" s="4">
        <v>23</v>
      </c>
      <c r="F236" s="8">
        <v>3.64</v>
      </c>
      <c r="G236" s="4">
        <v>16</v>
      </c>
      <c r="H236" s="8">
        <v>2.99</v>
      </c>
      <c r="I236" s="4">
        <v>0</v>
      </c>
    </row>
    <row r="237" spans="1:9" x14ac:dyDescent="0.2">
      <c r="A237" s="2">
        <v>9</v>
      </c>
      <c r="B237" s="1" t="s">
        <v>70</v>
      </c>
      <c r="C237" s="4">
        <v>36</v>
      </c>
      <c r="D237" s="8">
        <v>3.08</v>
      </c>
      <c r="E237" s="4">
        <v>31</v>
      </c>
      <c r="F237" s="8">
        <v>4.91</v>
      </c>
      <c r="G237" s="4">
        <v>5</v>
      </c>
      <c r="H237" s="8">
        <v>0.93</v>
      </c>
      <c r="I237" s="4">
        <v>0</v>
      </c>
    </row>
    <row r="238" spans="1:9" x14ac:dyDescent="0.2">
      <c r="A238" s="2">
        <v>10</v>
      </c>
      <c r="B238" s="1" t="s">
        <v>84</v>
      </c>
      <c r="C238" s="4">
        <v>34</v>
      </c>
      <c r="D238" s="8">
        <v>2.91</v>
      </c>
      <c r="E238" s="4">
        <v>8</v>
      </c>
      <c r="F238" s="8">
        <v>1.27</v>
      </c>
      <c r="G238" s="4">
        <v>26</v>
      </c>
      <c r="H238" s="8">
        <v>4.8499999999999996</v>
      </c>
      <c r="I238" s="4">
        <v>0</v>
      </c>
    </row>
    <row r="239" spans="1:9" x14ac:dyDescent="0.2">
      <c r="A239" s="2">
        <v>11</v>
      </c>
      <c r="B239" s="1" t="s">
        <v>64</v>
      </c>
      <c r="C239" s="4">
        <v>33</v>
      </c>
      <c r="D239" s="8">
        <v>2.82</v>
      </c>
      <c r="E239" s="4">
        <v>15</v>
      </c>
      <c r="F239" s="8">
        <v>2.37</v>
      </c>
      <c r="G239" s="4">
        <v>18</v>
      </c>
      <c r="H239" s="8">
        <v>3.36</v>
      </c>
      <c r="I239" s="4">
        <v>0</v>
      </c>
    </row>
    <row r="240" spans="1:9" x14ac:dyDescent="0.2">
      <c r="A240" s="2">
        <v>12</v>
      </c>
      <c r="B240" s="1" t="s">
        <v>75</v>
      </c>
      <c r="C240" s="4">
        <v>31</v>
      </c>
      <c r="D240" s="8">
        <v>2.65</v>
      </c>
      <c r="E240" s="4">
        <v>12</v>
      </c>
      <c r="F240" s="8">
        <v>1.9</v>
      </c>
      <c r="G240" s="4">
        <v>19</v>
      </c>
      <c r="H240" s="8">
        <v>3.54</v>
      </c>
      <c r="I240" s="4">
        <v>0</v>
      </c>
    </row>
    <row r="241" spans="1:9" x14ac:dyDescent="0.2">
      <c r="A241" s="2">
        <v>13</v>
      </c>
      <c r="B241" s="1" t="s">
        <v>65</v>
      </c>
      <c r="C241" s="4">
        <v>28</v>
      </c>
      <c r="D241" s="8">
        <v>2.4</v>
      </c>
      <c r="E241" s="4">
        <v>10</v>
      </c>
      <c r="F241" s="8">
        <v>1.58</v>
      </c>
      <c r="G241" s="4">
        <v>18</v>
      </c>
      <c r="H241" s="8">
        <v>3.36</v>
      </c>
      <c r="I241" s="4">
        <v>0</v>
      </c>
    </row>
    <row r="242" spans="1:9" x14ac:dyDescent="0.2">
      <c r="A242" s="2">
        <v>14</v>
      </c>
      <c r="B242" s="1" t="s">
        <v>66</v>
      </c>
      <c r="C242" s="4">
        <v>26</v>
      </c>
      <c r="D242" s="8">
        <v>2.2200000000000002</v>
      </c>
      <c r="E242" s="4">
        <v>14</v>
      </c>
      <c r="F242" s="8">
        <v>2.2200000000000002</v>
      </c>
      <c r="G242" s="4">
        <v>12</v>
      </c>
      <c r="H242" s="8">
        <v>2.2400000000000002</v>
      </c>
      <c r="I242" s="4">
        <v>0</v>
      </c>
    </row>
    <row r="243" spans="1:9" x14ac:dyDescent="0.2">
      <c r="A243" s="2">
        <v>14</v>
      </c>
      <c r="B243" s="1" t="s">
        <v>71</v>
      </c>
      <c r="C243" s="4">
        <v>26</v>
      </c>
      <c r="D243" s="8">
        <v>2.2200000000000002</v>
      </c>
      <c r="E243" s="4">
        <v>16</v>
      </c>
      <c r="F243" s="8">
        <v>2.5299999999999998</v>
      </c>
      <c r="G243" s="4">
        <v>10</v>
      </c>
      <c r="H243" s="8">
        <v>1.87</v>
      </c>
      <c r="I243" s="4">
        <v>0</v>
      </c>
    </row>
    <row r="244" spans="1:9" x14ac:dyDescent="0.2">
      <c r="A244" s="2">
        <v>16</v>
      </c>
      <c r="B244" s="1" t="s">
        <v>78</v>
      </c>
      <c r="C244" s="4">
        <v>22</v>
      </c>
      <c r="D244" s="8">
        <v>1.88</v>
      </c>
      <c r="E244" s="4">
        <v>17</v>
      </c>
      <c r="F244" s="8">
        <v>2.69</v>
      </c>
      <c r="G244" s="4">
        <v>5</v>
      </c>
      <c r="H244" s="8">
        <v>0.93</v>
      </c>
      <c r="I244" s="4">
        <v>0</v>
      </c>
    </row>
    <row r="245" spans="1:9" x14ac:dyDescent="0.2">
      <c r="A245" s="2">
        <v>17</v>
      </c>
      <c r="B245" s="1" t="s">
        <v>81</v>
      </c>
      <c r="C245" s="4">
        <v>21</v>
      </c>
      <c r="D245" s="8">
        <v>1.8</v>
      </c>
      <c r="E245" s="4">
        <v>0</v>
      </c>
      <c r="F245" s="8">
        <v>0</v>
      </c>
      <c r="G245" s="4">
        <v>21</v>
      </c>
      <c r="H245" s="8">
        <v>3.92</v>
      </c>
      <c r="I245" s="4">
        <v>0</v>
      </c>
    </row>
    <row r="246" spans="1:9" x14ac:dyDescent="0.2">
      <c r="A246" s="2">
        <v>18</v>
      </c>
      <c r="B246" s="1" t="s">
        <v>69</v>
      </c>
      <c r="C246" s="4">
        <v>19</v>
      </c>
      <c r="D246" s="8">
        <v>1.63</v>
      </c>
      <c r="E246" s="4">
        <v>15</v>
      </c>
      <c r="F246" s="8">
        <v>2.37</v>
      </c>
      <c r="G246" s="4">
        <v>4</v>
      </c>
      <c r="H246" s="8">
        <v>0.75</v>
      </c>
      <c r="I246" s="4">
        <v>0</v>
      </c>
    </row>
    <row r="247" spans="1:9" x14ac:dyDescent="0.2">
      <c r="A247" s="2">
        <v>19</v>
      </c>
      <c r="B247" s="1" t="s">
        <v>85</v>
      </c>
      <c r="C247" s="4">
        <v>17</v>
      </c>
      <c r="D247" s="8">
        <v>1.45</v>
      </c>
      <c r="E247" s="4">
        <v>5</v>
      </c>
      <c r="F247" s="8">
        <v>0.79</v>
      </c>
      <c r="G247" s="4">
        <v>12</v>
      </c>
      <c r="H247" s="8">
        <v>2.2400000000000002</v>
      </c>
      <c r="I247" s="4">
        <v>0</v>
      </c>
    </row>
    <row r="248" spans="1:9" x14ac:dyDescent="0.2">
      <c r="A248" s="2">
        <v>20</v>
      </c>
      <c r="B248" s="1" t="s">
        <v>95</v>
      </c>
      <c r="C248" s="4">
        <v>16</v>
      </c>
      <c r="D248" s="8">
        <v>1.37</v>
      </c>
      <c r="E248" s="4">
        <v>8</v>
      </c>
      <c r="F248" s="8">
        <v>1.27</v>
      </c>
      <c r="G248" s="4">
        <v>8</v>
      </c>
      <c r="H248" s="8">
        <v>1.49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73</v>
      </c>
      <c r="C251" s="4">
        <v>69</v>
      </c>
      <c r="D251" s="8">
        <v>10</v>
      </c>
      <c r="E251" s="4">
        <v>46</v>
      </c>
      <c r="F251" s="8">
        <v>11.17</v>
      </c>
      <c r="G251" s="4">
        <v>23</v>
      </c>
      <c r="H251" s="8">
        <v>8.4600000000000009</v>
      </c>
      <c r="I251" s="4">
        <v>0</v>
      </c>
    </row>
    <row r="252" spans="1:9" x14ac:dyDescent="0.2">
      <c r="A252" s="2">
        <v>2</v>
      </c>
      <c r="B252" s="1" t="s">
        <v>63</v>
      </c>
      <c r="C252" s="4">
        <v>55</v>
      </c>
      <c r="D252" s="8">
        <v>7.97</v>
      </c>
      <c r="E252" s="4">
        <v>19</v>
      </c>
      <c r="F252" s="8">
        <v>4.6100000000000003</v>
      </c>
      <c r="G252" s="4">
        <v>36</v>
      </c>
      <c r="H252" s="8">
        <v>13.24</v>
      </c>
      <c r="I252" s="4">
        <v>0</v>
      </c>
    </row>
    <row r="253" spans="1:9" x14ac:dyDescent="0.2">
      <c r="A253" s="2">
        <v>3</v>
      </c>
      <c r="B253" s="1" t="s">
        <v>76</v>
      </c>
      <c r="C253" s="4">
        <v>52</v>
      </c>
      <c r="D253" s="8">
        <v>7.54</v>
      </c>
      <c r="E253" s="4">
        <v>50</v>
      </c>
      <c r="F253" s="8">
        <v>12.14</v>
      </c>
      <c r="G253" s="4">
        <v>2</v>
      </c>
      <c r="H253" s="8">
        <v>0.74</v>
      </c>
      <c r="I253" s="4">
        <v>0</v>
      </c>
    </row>
    <row r="254" spans="1:9" x14ac:dyDescent="0.2">
      <c r="A254" s="2">
        <v>3</v>
      </c>
      <c r="B254" s="1" t="s">
        <v>77</v>
      </c>
      <c r="C254" s="4">
        <v>52</v>
      </c>
      <c r="D254" s="8">
        <v>7.54</v>
      </c>
      <c r="E254" s="4">
        <v>49</v>
      </c>
      <c r="F254" s="8">
        <v>11.89</v>
      </c>
      <c r="G254" s="4">
        <v>3</v>
      </c>
      <c r="H254" s="8">
        <v>1.1000000000000001</v>
      </c>
      <c r="I254" s="4">
        <v>0</v>
      </c>
    </row>
    <row r="255" spans="1:9" x14ac:dyDescent="0.2">
      <c r="A255" s="2">
        <v>5</v>
      </c>
      <c r="B255" s="1" t="s">
        <v>70</v>
      </c>
      <c r="C255" s="4">
        <v>44</v>
      </c>
      <c r="D255" s="8">
        <v>6.38</v>
      </c>
      <c r="E255" s="4">
        <v>38</v>
      </c>
      <c r="F255" s="8">
        <v>9.2200000000000006</v>
      </c>
      <c r="G255" s="4">
        <v>6</v>
      </c>
      <c r="H255" s="8">
        <v>2.21</v>
      </c>
      <c r="I255" s="4">
        <v>0</v>
      </c>
    </row>
    <row r="256" spans="1:9" x14ac:dyDescent="0.2">
      <c r="A256" s="2">
        <v>6</v>
      </c>
      <c r="B256" s="1" t="s">
        <v>66</v>
      </c>
      <c r="C256" s="4">
        <v>43</v>
      </c>
      <c r="D256" s="8">
        <v>6.23</v>
      </c>
      <c r="E256" s="4">
        <v>31</v>
      </c>
      <c r="F256" s="8">
        <v>7.52</v>
      </c>
      <c r="G256" s="4">
        <v>12</v>
      </c>
      <c r="H256" s="8">
        <v>4.41</v>
      </c>
      <c r="I256" s="4">
        <v>0</v>
      </c>
    </row>
    <row r="257" spans="1:9" x14ac:dyDescent="0.2">
      <c r="A257" s="2">
        <v>7</v>
      </c>
      <c r="B257" s="1" t="s">
        <v>72</v>
      </c>
      <c r="C257" s="4">
        <v>37</v>
      </c>
      <c r="D257" s="8">
        <v>5.36</v>
      </c>
      <c r="E257" s="4">
        <v>26</v>
      </c>
      <c r="F257" s="8">
        <v>6.31</v>
      </c>
      <c r="G257" s="4">
        <v>11</v>
      </c>
      <c r="H257" s="8">
        <v>4.04</v>
      </c>
      <c r="I257" s="4">
        <v>0</v>
      </c>
    </row>
    <row r="258" spans="1:9" x14ac:dyDescent="0.2">
      <c r="A258" s="2">
        <v>8</v>
      </c>
      <c r="B258" s="1" t="s">
        <v>64</v>
      </c>
      <c r="C258" s="4">
        <v>27</v>
      </c>
      <c r="D258" s="8">
        <v>3.91</v>
      </c>
      <c r="E258" s="4">
        <v>15</v>
      </c>
      <c r="F258" s="8">
        <v>3.64</v>
      </c>
      <c r="G258" s="4">
        <v>12</v>
      </c>
      <c r="H258" s="8">
        <v>4.41</v>
      </c>
      <c r="I258" s="4">
        <v>0</v>
      </c>
    </row>
    <row r="259" spans="1:9" x14ac:dyDescent="0.2">
      <c r="A259" s="2">
        <v>9</v>
      </c>
      <c r="B259" s="1" t="s">
        <v>80</v>
      </c>
      <c r="C259" s="4">
        <v>21</v>
      </c>
      <c r="D259" s="8">
        <v>3.04</v>
      </c>
      <c r="E259" s="4">
        <v>18</v>
      </c>
      <c r="F259" s="8">
        <v>4.37</v>
      </c>
      <c r="G259" s="4">
        <v>3</v>
      </c>
      <c r="H259" s="8">
        <v>1.1000000000000001</v>
      </c>
      <c r="I259" s="4">
        <v>0</v>
      </c>
    </row>
    <row r="260" spans="1:9" x14ac:dyDescent="0.2">
      <c r="A260" s="2">
        <v>10</v>
      </c>
      <c r="B260" s="1" t="s">
        <v>65</v>
      </c>
      <c r="C260" s="4">
        <v>20</v>
      </c>
      <c r="D260" s="8">
        <v>2.9</v>
      </c>
      <c r="E260" s="4">
        <v>12</v>
      </c>
      <c r="F260" s="8">
        <v>2.91</v>
      </c>
      <c r="G260" s="4">
        <v>8</v>
      </c>
      <c r="H260" s="8">
        <v>2.94</v>
      </c>
      <c r="I260" s="4">
        <v>0</v>
      </c>
    </row>
    <row r="261" spans="1:9" x14ac:dyDescent="0.2">
      <c r="A261" s="2">
        <v>11</v>
      </c>
      <c r="B261" s="1" t="s">
        <v>82</v>
      </c>
      <c r="C261" s="4">
        <v>17</v>
      </c>
      <c r="D261" s="8">
        <v>2.46</v>
      </c>
      <c r="E261" s="4">
        <v>15</v>
      </c>
      <c r="F261" s="8">
        <v>3.64</v>
      </c>
      <c r="G261" s="4">
        <v>2</v>
      </c>
      <c r="H261" s="8">
        <v>0.74</v>
      </c>
      <c r="I261" s="4">
        <v>0</v>
      </c>
    </row>
    <row r="262" spans="1:9" x14ac:dyDescent="0.2">
      <c r="A262" s="2">
        <v>12</v>
      </c>
      <c r="B262" s="1" t="s">
        <v>71</v>
      </c>
      <c r="C262" s="4">
        <v>13</v>
      </c>
      <c r="D262" s="8">
        <v>1.88</v>
      </c>
      <c r="E262" s="4">
        <v>7</v>
      </c>
      <c r="F262" s="8">
        <v>1.7</v>
      </c>
      <c r="G262" s="4">
        <v>6</v>
      </c>
      <c r="H262" s="8">
        <v>2.21</v>
      </c>
      <c r="I262" s="4">
        <v>0</v>
      </c>
    </row>
    <row r="263" spans="1:9" x14ac:dyDescent="0.2">
      <c r="A263" s="2">
        <v>13</v>
      </c>
      <c r="B263" s="1" t="s">
        <v>86</v>
      </c>
      <c r="C263" s="4">
        <v>12</v>
      </c>
      <c r="D263" s="8">
        <v>1.74</v>
      </c>
      <c r="E263" s="4">
        <v>7</v>
      </c>
      <c r="F263" s="8">
        <v>1.7</v>
      </c>
      <c r="G263" s="4">
        <v>5</v>
      </c>
      <c r="H263" s="8">
        <v>1.84</v>
      </c>
      <c r="I263" s="4">
        <v>0</v>
      </c>
    </row>
    <row r="264" spans="1:9" x14ac:dyDescent="0.2">
      <c r="A264" s="2">
        <v>14</v>
      </c>
      <c r="B264" s="1" t="s">
        <v>87</v>
      </c>
      <c r="C264" s="4">
        <v>11</v>
      </c>
      <c r="D264" s="8">
        <v>1.59</v>
      </c>
      <c r="E264" s="4">
        <v>3</v>
      </c>
      <c r="F264" s="8">
        <v>0.73</v>
      </c>
      <c r="G264" s="4">
        <v>8</v>
      </c>
      <c r="H264" s="8">
        <v>2.94</v>
      </c>
      <c r="I264" s="4">
        <v>0</v>
      </c>
    </row>
    <row r="265" spans="1:9" x14ac:dyDescent="0.2">
      <c r="A265" s="2">
        <v>14</v>
      </c>
      <c r="B265" s="1" t="s">
        <v>69</v>
      </c>
      <c r="C265" s="4">
        <v>11</v>
      </c>
      <c r="D265" s="8">
        <v>1.59</v>
      </c>
      <c r="E265" s="4">
        <v>8</v>
      </c>
      <c r="F265" s="8">
        <v>1.94</v>
      </c>
      <c r="G265" s="4">
        <v>3</v>
      </c>
      <c r="H265" s="8">
        <v>1.1000000000000001</v>
      </c>
      <c r="I265" s="4">
        <v>0</v>
      </c>
    </row>
    <row r="266" spans="1:9" x14ac:dyDescent="0.2">
      <c r="A266" s="2">
        <v>14</v>
      </c>
      <c r="B266" s="1" t="s">
        <v>79</v>
      </c>
      <c r="C266" s="4">
        <v>11</v>
      </c>
      <c r="D266" s="8">
        <v>1.59</v>
      </c>
      <c r="E266" s="4">
        <v>9</v>
      </c>
      <c r="F266" s="8">
        <v>2.1800000000000002</v>
      </c>
      <c r="G266" s="4">
        <v>2</v>
      </c>
      <c r="H266" s="8">
        <v>0.74</v>
      </c>
      <c r="I266" s="4">
        <v>0</v>
      </c>
    </row>
    <row r="267" spans="1:9" x14ac:dyDescent="0.2">
      <c r="A267" s="2">
        <v>17</v>
      </c>
      <c r="B267" s="1" t="s">
        <v>83</v>
      </c>
      <c r="C267" s="4">
        <v>10</v>
      </c>
      <c r="D267" s="8">
        <v>1.45</v>
      </c>
      <c r="E267" s="4">
        <v>4</v>
      </c>
      <c r="F267" s="8">
        <v>0.97</v>
      </c>
      <c r="G267" s="4">
        <v>6</v>
      </c>
      <c r="H267" s="8">
        <v>2.21</v>
      </c>
      <c r="I267" s="4">
        <v>0</v>
      </c>
    </row>
    <row r="268" spans="1:9" x14ac:dyDescent="0.2">
      <c r="A268" s="2">
        <v>17</v>
      </c>
      <c r="B268" s="1" t="s">
        <v>75</v>
      </c>
      <c r="C268" s="4">
        <v>10</v>
      </c>
      <c r="D268" s="8">
        <v>1.45</v>
      </c>
      <c r="E268" s="4">
        <v>3</v>
      </c>
      <c r="F268" s="8">
        <v>0.73</v>
      </c>
      <c r="G268" s="4">
        <v>7</v>
      </c>
      <c r="H268" s="8">
        <v>2.57</v>
      </c>
      <c r="I268" s="4">
        <v>0</v>
      </c>
    </row>
    <row r="269" spans="1:9" x14ac:dyDescent="0.2">
      <c r="A269" s="2">
        <v>19</v>
      </c>
      <c r="B269" s="1" t="s">
        <v>96</v>
      </c>
      <c r="C269" s="4">
        <v>9</v>
      </c>
      <c r="D269" s="8">
        <v>1.3</v>
      </c>
      <c r="E269" s="4">
        <v>5</v>
      </c>
      <c r="F269" s="8">
        <v>1.21</v>
      </c>
      <c r="G269" s="4">
        <v>4</v>
      </c>
      <c r="H269" s="8">
        <v>1.47</v>
      </c>
      <c r="I269" s="4">
        <v>0</v>
      </c>
    </row>
    <row r="270" spans="1:9" x14ac:dyDescent="0.2">
      <c r="A270" s="2">
        <v>19</v>
      </c>
      <c r="B270" s="1" t="s">
        <v>90</v>
      </c>
      <c r="C270" s="4">
        <v>9</v>
      </c>
      <c r="D270" s="8">
        <v>1.3</v>
      </c>
      <c r="E270" s="4">
        <v>2</v>
      </c>
      <c r="F270" s="8">
        <v>0.49</v>
      </c>
      <c r="G270" s="4">
        <v>7</v>
      </c>
      <c r="H270" s="8">
        <v>2.57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72</v>
      </c>
      <c r="C273" s="4">
        <v>63</v>
      </c>
      <c r="D273" s="8">
        <v>9.08</v>
      </c>
      <c r="E273" s="4">
        <v>48</v>
      </c>
      <c r="F273" s="8">
        <v>10.34</v>
      </c>
      <c r="G273" s="4">
        <v>15</v>
      </c>
      <c r="H273" s="8">
        <v>7.01</v>
      </c>
      <c r="I273" s="4">
        <v>0</v>
      </c>
    </row>
    <row r="274" spans="1:9" x14ac:dyDescent="0.2">
      <c r="A274" s="2">
        <v>2</v>
      </c>
      <c r="B274" s="1" t="s">
        <v>77</v>
      </c>
      <c r="C274" s="4">
        <v>61</v>
      </c>
      <c r="D274" s="8">
        <v>8.7899999999999991</v>
      </c>
      <c r="E274" s="4">
        <v>54</v>
      </c>
      <c r="F274" s="8">
        <v>11.64</v>
      </c>
      <c r="G274" s="4">
        <v>7</v>
      </c>
      <c r="H274" s="8">
        <v>3.27</v>
      </c>
      <c r="I274" s="4">
        <v>0</v>
      </c>
    </row>
    <row r="275" spans="1:9" x14ac:dyDescent="0.2">
      <c r="A275" s="2">
        <v>3</v>
      </c>
      <c r="B275" s="1" t="s">
        <v>70</v>
      </c>
      <c r="C275" s="4">
        <v>60</v>
      </c>
      <c r="D275" s="8">
        <v>8.65</v>
      </c>
      <c r="E275" s="4">
        <v>52</v>
      </c>
      <c r="F275" s="8">
        <v>11.21</v>
      </c>
      <c r="G275" s="4">
        <v>7</v>
      </c>
      <c r="H275" s="8">
        <v>3.27</v>
      </c>
      <c r="I275" s="4">
        <v>1</v>
      </c>
    </row>
    <row r="276" spans="1:9" x14ac:dyDescent="0.2">
      <c r="A276" s="2">
        <v>4</v>
      </c>
      <c r="B276" s="1" t="s">
        <v>63</v>
      </c>
      <c r="C276" s="4">
        <v>55</v>
      </c>
      <c r="D276" s="8">
        <v>7.93</v>
      </c>
      <c r="E276" s="4">
        <v>18</v>
      </c>
      <c r="F276" s="8">
        <v>3.88</v>
      </c>
      <c r="G276" s="4">
        <v>37</v>
      </c>
      <c r="H276" s="8">
        <v>17.29</v>
      </c>
      <c r="I276" s="4">
        <v>0</v>
      </c>
    </row>
    <row r="277" spans="1:9" x14ac:dyDescent="0.2">
      <c r="A277" s="2">
        <v>5</v>
      </c>
      <c r="B277" s="1" t="s">
        <v>76</v>
      </c>
      <c r="C277" s="4">
        <v>53</v>
      </c>
      <c r="D277" s="8">
        <v>7.64</v>
      </c>
      <c r="E277" s="4">
        <v>50</v>
      </c>
      <c r="F277" s="8">
        <v>10.78</v>
      </c>
      <c r="G277" s="4">
        <v>3</v>
      </c>
      <c r="H277" s="8">
        <v>1.4</v>
      </c>
      <c r="I277" s="4">
        <v>0</v>
      </c>
    </row>
    <row r="278" spans="1:9" x14ac:dyDescent="0.2">
      <c r="A278" s="2">
        <v>6</v>
      </c>
      <c r="B278" s="1" t="s">
        <v>79</v>
      </c>
      <c r="C278" s="4">
        <v>31</v>
      </c>
      <c r="D278" s="8">
        <v>4.47</v>
      </c>
      <c r="E278" s="4">
        <v>21</v>
      </c>
      <c r="F278" s="8">
        <v>4.53</v>
      </c>
      <c r="G278" s="4">
        <v>4</v>
      </c>
      <c r="H278" s="8">
        <v>1.87</v>
      </c>
      <c r="I278" s="4">
        <v>0</v>
      </c>
    </row>
    <row r="279" spans="1:9" x14ac:dyDescent="0.2">
      <c r="A279" s="2">
        <v>7</v>
      </c>
      <c r="B279" s="1" t="s">
        <v>67</v>
      </c>
      <c r="C279" s="4">
        <v>30</v>
      </c>
      <c r="D279" s="8">
        <v>4.32</v>
      </c>
      <c r="E279" s="4">
        <v>23</v>
      </c>
      <c r="F279" s="8">
        <v>4.96</v>
      </c>
      <c r="G279" s="4">
        <v>7</v>
      </c>
      <c r="H279" s="8">
        <v>3.27</v>
      </c>
      <c r="I279" s="4">
        <v>0</v>
      </c>
    </row>
    <row r="280" spans="1:9" x14ac:dyDescent="0.2">
      <c r="A280" s="2">
        <v>8</v>
      </c>
      <c r="B280" s="1" t="s">
        <v>69</v>
      </c>
      <c r="C280" s="4">
        <v>28</v>
      </c>
      <c r="D280" s="8">
        <v>4.03</v>
      </c>
      <c r="E280" s="4">
        <v>22</v>
      </c>
      <c r="F280" s="8">
        <v>4.74</v>
      </c>
      <c r="G280" s="4">
        <v>6</v>
      </c>
      <c r="H280" s="8">
        <v>2.8</v>
      </c>
      <c r="I280" s="4">
        <v>0</v>
      </c>
    </row>
    <row r="281" spans="1:9" x14ac:dyDescent="0.2">
      <c r="A281" s="2">
        <v>9</v>
      </c>
      <c r="B281" s="1" t="s">
        <v>73</v>
      </c>
      <c r="C281" s="4">
        <v>27</v>
      </c>
      <c r="D281" s="8">
        <v>3.89</v>
      </c>
      <c r="E281" s="4">
        <v>13</v>
      </c>
      <c r="F281" s="8">
        <v>2.8</v>
      </c>
      <c r="G281" s="4">
        <v>14</v>
      </c>
      <c r="H281" s="8">
        <v>6.54</v>
      </c>
      <c r="I281" s="4">
        <v>0</v>
      </c>
    </row>
    <row r="282" spans="1:9" x14ac:dyDescent="0.2">
      <c r="A282" s="2">
        <v>10</v>
      </c>
      <c r="B282" s="1" t="s">
        <v>64</v>
      </c>
      <c r="C282" s="4">
        <v>24</v>
      </c>
      <c r="D282" s="8">
        <v>3.46</v>
      </c>
      <c r="E282" s="4">
        <v>22</v>
      </c>
      <c r="F282" s="8">
        <v>4.74</v>
      </c>
      <c r="G282" s="4">
        <v>2</v>
      </c>
      <c r="H282" s="8">
        <v>0.93</v>
      </c>
      <c r="I282" s="4">
        <v>0</v>
      </c>
    </row>
    <row r="283" spans="1:9" x14ac:dyDescent="0.2">
      <c r="A283" s="2">
        <v>11</v>
      </c>
      <c r="B283" s="1" t="s">
        <v>71</v>
      </c>
      <c r="C283" s="4">
        <v>23</v>
      </c>
      <c r="D283" s="8">
        <v>3.31</v>
      </c>
      <c r="E283" s="4">
        <v>18</v>
      </c>
      <c r="F283" s="8">
        <v>3.88</v>
      </c>
      <c r="G283" s="4">
        <v>5</v>
      </c>
      <c r="H283" s="8">
        <v>2.34</v>
      </c>
      <c r="I283" s="4">
        <v>0</v>
      </c>
    </row>
    <row r="284" spans="1:9" x14ac:dyDescent="0.2">
      <c r="A284" s="2">
        <v>12</v>
      </c>
      <c r="B284" s="1" t="s">
        <v>82</v>
      </c>
      <c r="C284" s="4">
        <v>14</v>
      </c>
      <c r="D284" s="8">
        <v>2.02</v>
      </c>
      <c r="E284" s="4">
        <v>13</v>
      </c>
      <c r="F284" s="8">
        <v>2.8</v>
      </c>
      <c r="G284" s="4">
        <v>1</v>
      </c>
      <c r="H284" s="8">
        <v>0.47</v>
      </c>
      <c r="I284" s="4">
        <v>0</v>
      </c>
    </row>
    <row r="285" spans="1:9" x14ac:dyDescent="0.2">
      <c r="A285" s="2">
        <v>13</v>
      </c>
      <c r="B285" s="1" t="s">
        <v>91</v>
      </c>
      <c r="C285" s="4">
        <v>13</v>
      </c>
      <c r="D285" s="8">
        <v>1.87</v>
      </c>
      <c r="E285" s="4">
        <v>7</v>
      </c>
      <c r="F285" s="8">
        <v>1.51</v>
      </c>
      <c r="G285" s="4">
        <v>6</v>
      </c>
      <c r="H285" s="8">
        <v>2.8</v>
      </c>
      <c r="I285" s="4">
        <v>0</v>
      </c>
    </row>
    <row r="286" spans="1:9" x14ac:dyDescent="0.2">
      <c r="A286" s="2">
        <v>14</v>
      </c>
      <c r="B286" s="1" t="s">
        <v>66</v>
      </c>
      <c r="C286" s="4">
        <v>12</v>
      </c>
      <c r="D286" s="8">
        <v>1.73</v>
      </c>
      <c r="E286" s="4">
        <v>11</v>
      </c>
      <c r="F286" s="8">
        <v>2.37</v>
      </c>
      <c r="G286" s="4">
        <v>1</v>
      </c>
      <c r="H286" s="8">
        <v>0.47</v>
      </c>
      <c r="I286" s="4">
        <v>0</v>
      </c>
    </row>
    <row r="287" spans="1:9" x14ac:dyDescent="0.2">
      <c r="A287" s="2">
        <v>14</v>
      </c>
      <c r="B287" s="1" t="s">
        <v>78</v>
      </c>
      <c r="C287" s="4">
        <v>12</v>
      </c>
      <c r="D287" s="8">
        <v>1.73</v>
      </c>
      <c r="E287" s="4">
        <v>6</v>
      </c>
      <c r="F287" s="8">
        <v>1.29</v>
      </c>
      <c r="G287" s="4">
        <v>5</v>
      </c>
      <c r="H287" s="8">
        <v>2.34</v>
      </c>
      <c r="I287" s="4">
        <v>1</v>
      </c>
    </row>
    <row r="288" spans="1:9" x14ac:dyDescent="0.2">
      <c r="A288" s="2">
        <v>14</v>
      </c>
      <c r="B288" s="1" t="s">
        <v>80</v>
      </c>
      <c r="C288" s="4">
        <v>12</v>
      </c>
      <c r="D288" s="8">
        <v>1.73</v>
      </c>
      <c r="E288" s="4">
        <v>11</v>
      </c>
      <c r="F288" s="8">
        <v>2.37</v>
      </c>
      <c r="G288" s="4">
        <v>1</v>
      </c>
      <c r="H288" s="8">
        <v>0.47</v>
      </c>
      <c r="I288" s="4">
        <v>0</v>
      </c>
    </row>
    <row r="289" spans="1:9" x14ac:dyDescent="0.2">
      <c r="A289" s="2">
        <v>17</v>
      </c>
      <c r="B289" s="1" t="s">
        <v>65</v>
      </c>
      <c r="C289" s="4">
        <v>11</v>
      </c>
      <c r="D289" s="8">
        <v>1.59</v>
      </c>
      <c r="E289" s="4">
        <v>7</v>
      </c>
      <c r="F289" s="8">
        <v>1.51</v>
      </c>
      <c r="G289" s="4">
        <v>4</v>
      </c>
      <c r="H289" s="8">
        <v>1.87</v>
      </c>
      <c r="I289" s="4">
        <v>0</v>
      </c>
    </row>
    <row r="290" spans="1:9" x14ac:dyDescent="0.2">
      <c r="A290" s="2">
        <v>17</v>
      </c>
      <c r="B290" s="1" t="s">
        <v>90</v>
      </c>
      <c r="C290" s="4">
        <v>11</v>
      </c>
      <c r="D290" s="8">
        <v>1.59</v>
      </c>
      <c r="E290" s="4">
        <v>4</v>
      </c>
      <c r="F290" s="8">
        <v>0.86</v>
      </c>
      <c r="G290" s="4">
        <v>7</v>
      </c>
      <c r="H290" s="8">
        <v>3.27</v>
      </c>
      <c r="I290" s="4">
        <v>0</v>
      </c>
    </row>
    <row r="291" spans="1:9" x14ac:dyDescent="0.2">
      <c r="A291" s="2">
        <v>19</v>
      </c>
      <c r="B291" s="1" t="s">
        <v>74</v>
      </c>
      <c r="C291" s="4">
        <v>10</v>
      </c>
      <c r="D291" s="8">
        <v>1.44</v>
      </c>
      <c r="E291" s="4">
        <v>6</v>
      </c>
      <c r="F291" s="8">
        <v>1.29</v>
      </c>
      <c r="G291" s="4">
        <v>4</v>
      </c>
      <c r="H291" s="8">
        <v>1.87</v>
      </c>
      <c r="I291" s="4">
        <v>0</v>
      </c>
    </row>
    <row r="292" spans="1:9" x14ac:dyDescent="0.2">
      <c r="A292" s="2">
        <v>20</v>
      </c>
      <c r="B292" s="1" t="s">
        <v>97</v>
      </c>
      <c r="C292" s="4">
        <v>9</v>
      </c>
      <c r="D292" s="8">
        <v>1.3</v>
      </c>
      <c r="E292" s="4">
        <v>5</v>
      </c>
      <c r="F292" s="8">
        <v>1.08</v>
      </c>
      <c r="G292" s="4">
        <v>4</v>
      </c>
      <c r="H292" s="8">
        <v>1.87</v>
      </c>
      <c r="I292" s="4">
        <v>0</v>
      </c>
    </row>
    <row r="293" spans="1:9" x14ac:dyDescent="0.2">
      <c r="A293" s="2">
        <v>20</v>
      </c>
      <c r="B293" s="1" t="s">
        <v>88</v>
      </c>
      <c r="C293" s="4">
        <v>9</v>
      </c>
      <c r="D293" s="8">
        <v>1.3</v>
      </c>
      <c r="E293" s="4">
        <v>6</v>
      </c>
      <c r="F293" s="8">
        <v>1.29</v>
      </c>
      <c r="G293" s="4">
        <v>3</v>
      </c>
      <c r="H293" s="8">
        <v>1.4</v>
      </c>
      <c r="I293" s="4">
        <v>0</v>
      </c>
    </row>
    <row r="294" spans="1:9" x14ac:dyDescent="0.2">
      <c r="A294" s="1"/>
      <c r="C294" s="4"/>
      <c r="D294" s="8"/>
      <c r="E294" s="4"/>
      <c r="F294" s="8"/>
      <c r="G294" s="4"/>
      <c r="H294" s="8"/>
      <c r="I294" s="4"/>
    </row>
    <row r="295" spans="1:9" x14ac:dyDescent="0.2">
      <c r="A295" s="1" t="s">
        <v>13</v>
      </c>
      <c r="C295" s="4"/>
      <c r="D295" s="8"/>
      <c r="E295" s="4"/>
      <c r="F295" s="8"/>
      <c r="G295" s="4"/>
      <c r="H295" s="8"/>
      <c r="I295" s="4"/>
    </row>
    <row r="296" spans="1:9" x14ac:dyDescent="0.2">
      <c r="A296" s="2">
        <v>1</v>
      </c>
      <c r="B296" s="1" t="s">
        <v>63</v>
      </c>
      <c r="C296" s="4">
        <v>26</v>
      </c>
      <c r="D296" s="8">
        <v>20.8</v>
      </c>
      <c r="E296" s="4">
        <v>19</v>
      </c>
      <c r="F296" s="8">
        <v>22.89</v>
      </c>
      <c r="G296" s="4">
        <v>7</v>
      </c>
      <c r="H296" s="8">
        <v>20</v>
      </c>
      <c r="I296" s="4">
        <v>0</v>
      </c>
    </row>
    <row r="297" spans="1:9" x14ac:dyDescent="0.2">
      <c r="A297" s="2">
        <v>2</v>
      </c>
      <c r="B297" s="1" t="s">
        <v>64</v>
      </c>
      <c r="C297" s="4">
        <v>13</v>
      </c>
      <c r="D297" s="8">
        <v>10.4</v>
      </c>
      <c r="E297" s="4">
        <v>11</v>
      </c>
      <c r="F297" s="8">
        <v>13.25</v>
      </c>
      <c r="G297" s="4">
        <v>2</v>
      </c>
      <c r="H297" s="8">
        <v>5.71</v>
      </c>
      <c r="I297" s="4">
        <v>0</v>
      </c>
    </row>
    <row r="298" spans="1:9" x14ac:dyDescent="0.2">
      <c r="A298" s="2">
        <v>3</v>
      </c>
      <c r="B298" s="1" t="s">
        <v>70</v>
      </c>
      <c r="C298" s="4">
        <v>11</v>
      </c>
      <c r="D298" s="8">
        <v>8.8000000000000007</v>
      </c>
      <c r="E298" s="4">
        <v>8</v>
      </c>
      <c r="F298" s="8">
        <v>9.64</v>
      </c>
      <c r="G298" s="4">
        <v>2</v>
      </c>
      <c r="H298" s="8">
        <v>5.71</v>
      </c>
      <c r="I298" s="4">
        <v>1</v>
      </c>
    </row>
    <row r="299" spans="1:9" x14ac:dyDescent="0.2">
      <c r="A299" s="2">
        <v>3</v>
      </c>
      <c r="B299" s="1" t="s">
        <v>72</v>
      </c>
      <c r="C299" s="4">
        <v>11</v>
      </c>
      <c r="D299" s="8">
        <v>8.8000000000000007</v>
      </c>
      <c r="E299" s="4">
        <v>8</v>
      </c>
      <c r="F299" s="8">
        <v>9.64</v>
      </c>
      <c r="G299" s="4">
        <v>2</v>
      </c>
      <c r="H299" s="8">
        <v>5.71</v>
      </c>
      <c r="I299" s="4">
        <v>1</v>
      </c>
    </row>
    <row r="300" spans="1:9" x14ac:dyDescent="0.2">
      <c r="A300" s="2">
        <v>5</v>
      </c>
      <c r="B300" s="1" t="s">
        <v>69</v>
      </c>
      <c r="C300" s="4">
        <v>5</v>
      </c>
      <c r="D300" s="8">
        <v>4</v>
      </c>
      <c r="E300" s="4">
        <v>5</v>
      </c>
      <c r="F300" s="8">
        <v>6.02</v>
      </c>
      <c r="G300" s="4">
        <v>0</v>
      </c>
      <c r="H300" s="8">
        <v>0</v>
      </c>
      <c r="I300" s="4">
        <v>0</v>
      </c>
    </row>
    <row r="301" spans="1:9" x14ac:dyDescent="0.2">
      <c r="A301" s="2">
        <v>5</v>
      </c>
      <c r="B301" s="1" t="s">
        <v>71</v>
      </c>
      <c r="C301" s="4">
        <v>5</v>
      </c>
      <c r="D301" s="8">
        <v>4</v>
      </c>
      <c r="E301" s="4">
        <v>4</v>
      </c>
      <c r="F301" s="8">
        <v>4.82</v>
      </c>
      <c r="G301" s="4">
        <v>1</v>
      </c>
      <c r="H301" s="8">
        <v>2.86</v>
      </c>
      <c r="I301" s="4">
        <v>0</v>
      </c>
    </row>
    <row r="302" spans="1:9" x14ac:dyDescent="0.2">
      <c r="A302" s="2">
        <v>7</v>
      </c>
      <c r="B302" s="1" t="s">
        <v>65</v>
      </c>
      <c r="C302" s="4">
        <v>4</v>
      </c>
      <c r="D302" s="8">
        <v>3.2</v>
      </c>
      <c r="E302" s="4">
        <v>4</v>
      </c>
      <c r="F302" s="8">
        <v>4.82</v>
      </c>
      <c r="G302" s="4">
        <v>0</v>
      </c>
      <c r="H302" s="8">
        <v>0</v>
      </c>
      <c r="I302" s="4">
        <v>0</v>
      </c>
    </row>
    <row r="303" spans="1:9" x14ac:dyDescent="0.2">
      <c r="A303" s="2">
        <v>7</v>
      </c>
      <c r="B303" s="1" t="s">
        <v>86</v>
      </c>
      <c r="C303" s="4">
        <v>4</v>
      </c>
      <c r="D303" s="8">
        <v>3.2</v>
      </c>
      <c r="E303" s="4">
        <v>2</v>
      </c>
      <c r="F303" s="8">
        <v>2.41</v>
      </c>
      <c r="G303" s="4">
        <v>2</v>
      </c>
      <c r="H303" s="8">
        <v>5.71</v>
      </c>
      <c r="I303" s="4">
        <v>0</v>
      </c>
    </row>
    <row r="304" spans="1:9" x14ac:dyDescent="0.2">
      <c r="A304" s="2">
        <v>7</v>
      </c>
      <c r="B304" s="1" t="s">
        <v>76</v>
      </c>
      <c r="C304" s="4">
        <v>4</v>
      </c>
      <c r="D304" s="8">
        <v>3.2</v>
      </c>
      <c r="E304" s="4">
        <v>4</v>
      </c>
      <c r="F304" s="8">
        <v>4.82</v>
      </c>
      <c r="G304" s="4">
        <v>0</v>
      </c>
      <c r="H304" s="8">
        <v>0</v>
      </c>
      <c r="I304" s="4">
        <v>0</v>
      </c>
    </row>
    <row r="305" spans="1:9" x14ac:dyDescent="0.2">
      <c r="A305" s="2">
        <v>7</v>
      </c>
      <c r="B305" s="1" t="s">
        <v>82</v>
      </c>
      <c r="C305" s="4">
        <v>4</v>
      </c>
      <c r="D305" s="8">
        <v>3.2</v>
      </c>
      <c r="E305" s="4">
        <v>3</v>
      </c>
      <c r="F305" s="8">
        <v>3.61</v>
      </c>
      <c r="G305" s="4">
        <v>1</v>
      </c>
      <c r="H305" s="8">
        <v>2.86</v>
      </c>
      <c r="I305" s="4">
        <v>0</v>
      </c>
    </row>
    <row r="306" spans="1:9" x14ac:dyDescent="0.2">
      <c r="A306" s="2">
        <v>11</v>
      </c>
      <c r="B306" s="1" t="s">
        <v>91</v>
      </c>
      <c r="C306" s="4">
        <v>3</v>
      </c>
      <c r="D306" s="8">
        <v>2.4</v>
      </c>
      <c r="E306" s="4">
        <v>3</v>
      </c>
      <c r="F306" s="8">
        <v>3.61</v>
      </c>
      <c r="G306" s="4">
        <v>0</v>
      </c>
      <c r="H306" s="8">
        <v>0</v>
      </c>
      <c r="I306" s="4">
        <v>0</v>
      </c>
    </row>
    <row r="307" spans="1:9" x14ac:dyDescent="0.2">
      <c r="A307" s="2">
        <v>11</v>
      </c>
      <c r="B307" s="1" t="s">
        <v>98</v>
      </c>
      <c r="C307" s="4">
        <v>3</v>
      </c>
      <c r="D307" s="8">
        <v>2.4</v>
      </c>
      <c r="E307" s="4">
        <v>0</v>
      </c>
      <c r="F307" s="8">
        <v>0</v>
      </c>
      <c r="G307" s="4">
        <v>3</v>
      </c>
      <c r="H307" s="8">
        <v>8.57</v>
      </c>
      <c r="I307" s="4">
        <v>0</v>
      </c>
    </row>
    <row r="308" spans="1:9" x14ac:dyDescent="0.2">
      <c r="A308" s="2">
        <v>11</v>
      </c>
      <c r="B308" s="1" t="s">
        <v>87</v>
      </c>
      <c r="C308" s="4">
        <v>3</v>
      </c>
      <c r="D308" s="8">
        <v>2.4</v>
      </c>
      <c r="E308" s="4">
        <v>0</v>
      </c>
      <c r="F308" s="8">
        <v>0</v>
      </c>
      <c r="G308" s="4">
        <v>3</v>
      </c>
      <c r="H308" s="8">
        <v>8.57</v>
      </c>
      <c r="I308" s="4">
        <v>0</v>
      </c>
    </row>
    <row r="309" spans="1:9" x14ac:dyDescent="0.2">
      <c r="A309" s="2">
        <v>11</v>
      </c>
      <c r="B309" s="1" t="s">
        <v>77</v>
      </c>
      <c r="C309" s="4">
        <v>3</v>
      </c>
      <c r="D309" s="8">
        <v>2.4</v>
      </c>
      <c r="E309" s="4">
        <v>3</v>
      </c>
      <c r="F309" s="8">
        <v>3.61</v>
      </c>
      <c r="G309" s="4">
        <v>0</v>
      </c>
      <c r="H309" s="8">
        <v>0</v>
      </c>
      <c r="I309" s="4">
        <v>0</v>
      </c>
    </row>
    <row r="310" spans="1:9" x14ac:dyDescent="0.2">
      <c r="A310" s="2">
        <v>11</v>
      </c>
      <c r="B310" s="1" t="s">
        <v>79</v>
      </c>
      <c r="C310" s="4">
        <v>3</v>
      </c>
      <c r="D310" s="8">
        <v>2.4</v>
      </c>
      <c r="E310" s="4">
        <v>0</v>
      </c>
      <c r="F310" s="8">
        <v>0</v>
      </c>
      <c r="G310" s="4">
        <v>0</v>
      </c>
      <c r="H310" s="8">
        <v>0</v>
      </c>
      <c r="I310" s="4">
        <v>0</v>
      </c>
    </row>
    <row r="311" spans="1:9" x14ac:dyDescent="0.2">
      <c r="A311" s="2">
        <v>16</v>
      </c>
      <c r="B311" s="1" t="s">
        <v>67</v>
      </c>
      <c r="C311" s="4">
        <v>2</v>
      </c>
      <c r="D311" s="8">
        <v>1.6</v>
      </c>
      <c r="E311" s="4">
        <v>0</v>
      </c>
      <c r="F311" s="8">
        <v>0</v>
      </c>
      <c r="G311" s="4">
        <v>2</v>
      </c>
      <c r="H311" s="8">
        <v>5.71</v>
      </c>
      <c r="I311" s="4">
        <v>0</v>
      </c>
    </row>
    <row r="312" spans="1:9" x14ac:dyDescent="0.2">
      <c r="A312" s="2">
        <v>16</v>
      </c>
      <c r="B312" s="1" t="s">
        <v>99</v>
      </c>
      <c r="C312" s="4">
        <v>2</v>
      </c>
      <c r="D312" s="8">
        <v>1.6</v>
      </c>
      <c r="E312" s="4">
        <v>2</v>
      </c>
      <c r="F312" s="8">
        <v>2.41</v>
      </c>
      <c r="G312" s="4">
        <v>0</v>
      </c>
      <c r="H312" s="8">
        <v>0</v>
      </c>
      <c r="I312" s="4">
        <v>0</v>
      </c>
    </row>
    <row r="313" spans="1:9" x14ac:dyDescent="0.2">
      <c r="A313" s="2">
        <v>16</v>
      </c>
      <c r="B313" s="1" t="s">
        <v>100</v>
      </c>
      <c r="C313" s="4">
        <v>2</v>
      </c>
      <c r="D313" s="8">
        <v>1.6</v>
      </c>
      <c r="E313" s="4">
        <v>0</v>
      </c>
      <c r="F313" s="8">
        <v>0</v>
      </c>
      <c r="G313" s="4">
        <v>2</v>
      </c>
      <c r="H313" s="8">
        <v>5.71</v>
      </c>
      <c r="I313" s="4">
        <v>0</v>
      </c>
    </row>
    <row r="314" spans="1:9" x14ac:dyDescent="0.2">
      <c r="A314" s="2">
        <v>16</v>
      </c>
      <c r="B314" s="1" t="s">
        <v>80</v>
      </c>
      <c r="C314" s="4">
        <v>2</v>
      </c>
      <c r="D314" s="8">
        <v>1.6</v>
      </c>
      <c r="E314" s="4">
        <v>1</v>
      </c>
      <c r="F314" s="8">
        <v>1.2</v>
      </c>
      <c r="G314" s="4">
        <v>1</v>
      </c>
      <c r="H314" s="8">
        <v>2.86</v>
      </c>
      <c r="I314" s="4">
        <v>0</v>
      </c>
    </row>
    <row r="315" spans="1:9" x14ac:dyDescent="0.2">
      <c r="A315" s="2">
        <v>16</v>
      </c>
      <c r="B315" s="1" t="s">
        <v>101</v>
      </c>
      <c r="C315" s="4">
        <v>2</v>
      </c>
      <c r="D315" s="8">
        <v>1.6</v>
      </c>
      <c r="E315" s="4">
        <v>0</v>
      </c>
      <c r="F315" s="8">
        <v>0</v>
      </c>
      <c r="G315" s="4">
        <v>0</v>
      </c>
      <c r="H315" s="8">
        <v>0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63</v>
      </c>
      <c r="C318" s="4">
        <v>33</v>
      </c>
      <c r="D318" s="8">
        <v>12.22</v>
      </c>
      <c r="E318" s="4">
        <v>16</v>
      </c>
      <c r="F318" s="8">
        <v>11.35</v>
      </c>
      <c r="G318" s="4">
        <v>17</v>
      </c>
      <c r="H318" s="8">
        <v>13.39</v>
      </c>
      <c r="I318" s="4">
        <v>0</v>
      </c>
    </row>
    <row r="319" spans="1:9" x14ac:dyDescent="0.2">
      <c r="A319" s="2">
        <v>2</v>
      </c>
      <c r="B319" s="1" t="s">
        <v>64</v>
      </c>
      <c r="C319" s="4">
        <v>19</v>
      </c>
      <c r="D319" s="8">
        <v>7.04</v>
      </c>
      <c r="E319" s="4">
        <v>9</v>
      </c>
      <c r="F319" s="8">
        <v>6.38</v>
      </c>
      <c r="G319" s="4">
        <v>10</v>
      </c>
      <c r="H319" s="8">
        <v>7.87</v>
      </c>
      <c r="I319" s="4">
        <v>0</v>
      </c>
    </row>
    <row r="320" spans="1:9" x14ac:dyDescent="0.2">
      <c r="A320" s="2">
        <v>2</v>
      </c>
      <c r="B320" s="1" t="s">
        <v>72</v>
      </c>
      <c r="C320" s="4">
        <v>19</v>
      </c>
      <c r="D320" s="8">
        <v>7.04</v>
      </c>
      <c r="E320" s="4">
        <v>12</v>
      </c>
      <c r="F320" s="8">
        <v>8.51</v>
      </c>
      <c r="G320" s="4">
        <v>7</v>
      </c>
      <c r="H320" s="8">
        <v>5.51</v>
      </c>
      <c r="I320" s="4">
        <v>0</v>
      </c>
    </row>
    <row r="321" spans="1:9" x14ac:dyDescent="0.2">
      <c r="A321" s="2">
        <v>2</v>
      </c>
      <c r="B321" s="1" t="s">
        <v>76</v>
      </c>
      <c r="C321" s="4">
        <v>19</v>
      </c>
      <c r="D321" s="8">
        <v>7.04</v>
      </c>
      <c r="E321" s="4">
        <v>18</v>
      </c>
      <c r="F321" s="8">
        <v>12.77</v>
      </c>
      <c r="G321" s="4">
        <v>1</v>
      </c>
      <c r="H321" s="8">
        <v>0.79</v>
      </c>
      <c r="I321" s="4">
        <v>0</v>
      </c>
    </row>
    <row r="322" spans="1:9" x14ac:dyDescent="0.2">
      <c r="A322" s="2">
        <v>5</v>
      </c>
      <c r="B322" s="1" t="s">
        <v>70</v>
      </c>
      <c r="C322" s="4">
        <v>18</v>
      </c>
      <c r="D322" s="8">
        <v>6.67</v>
      </c>
      <c r="E322" s="4">
        <v>12</v>
      </c>
      <c r="F322" s="8">
        <v>8.51</v>
      </c>
      <c r="G322" s="4">
        <v>6</v>
      </c>
      <c r="H322" s="8">
        <v>4.72</v>
      </c>
      <c r="I322" s="4">
        <v>0</v>
      </c>
    </row>
    <row r="323" spans="1:9" x14ac:dyDescent="0.2">
      <c r="A323" s="2">
        <v>6</v>
      </c>
      <c r="B323" s="1" t="s">
        <v>77</v>
      </c>
      <c r="C323" s="4">
        <v>16</v>
      </c>
      <c r="D323" s="8">
        <v>5.93</v>
      </c>
      <c r="E323" s="4">
        <v>13</v>
      </c>
      <c r="F323" s="8">
        <v>9.2200000000000006</v>
      </c>
      <c r="G323" s="4">
        <v>3</v>
      </c>
      <c r="H323" s="8">
        <v>2.36</v>
      </c>
      <c r="I323" s="4">
        <v>0</v>
      </c>
    </row>
    <row r="324" spans="1:9" x14ac:dyDescent="0.2">
      <c r="A324" s="2">
        <v>7</v>
      </c>
      <c r="B324" s="1" t="s">
        <v>75</v>
      </c>
      <c r="C324" s="4">
        <v>12</v>
      </c>
      <c r="D324" s="8">
        <v>4.4400000000000004</v>
      </c>
      <c r="E324" s="4">
        <v>7</v>
      </c>
      <c r="F324" s="8">
        <v>4.96</v>
      </c>
      <c r="G324" s="4">
        <v>5</v>
      </c>
      <c r="H324" s="8">
        <v>3.94</v>
      </c>
      <c r="I324" s="4">
        <v>0</v>
      </c>
    </row>
    <row r="325" spans="1:9" x14ac:dyDescent="0.2">
      <c r="A325" s="2">
        <v>8</v>
      </c>
      <c r="B325" s="1" t="s">
        <v>73</v>
      </c>
      <c r="C325" s="4">
        <v>10</v>
      </c>
      <c r="D325" s="8">
        <v>3.7</v>
      </c>
      <c r="E325" s="4">
        <v>1</v>
      </c>
      <c r="F325" s="8">
        <v>0.71</v>
      </c>
      <c r="G325" s="4">
        <v>9</v>
      </c>
      <c r="H325" s="8">
        <v>7.09</v>
      </c>
      <c r="I325" s="4">
        <v>0</v>
      </c>
    </row>
    <row r="326" spans="1:9" x14ac:dyDescent="0.2">
      <c r="A326" s="2">
        <v>8</v>
      </c>
      <c r="B326" s="1" t="s">
        <v>74</v>
      </c>
      <c r="C326" s="4">
        <v>10</v>
      </c>
      <c r="D326" s="8">
        <v>3.7</v>
      </c>
      <c r="E326" s="4">
        <v>4</v>
      </c>
      <c r="F326" s="8">
        <v>2.84</v>
      </c>
      <c r="G326" s="4">
        <v>6</v>
      </c>
      <c r="H326" s="8">
        <v>4.72</v>
      </c>
      <c r="I326" s="4">
        <v>0</v>
      </c>
    </row>
    <row r="327" spans="1:9" x14ac:dyDescent="0.2">
      <c r="A327" s="2">
        <v>8</v>
      </c>
      <c r="B327" s="1" t="s">
        <v>79</v>
      </c>
      <c r="C327" s="4">
        <v>10</v>
      </c>
      <c r="D327" s="8">
        <v>3.7</v>
      </c>
      <c r="E327" s="4">
        <v>9</v>
      </c>
      <c r="F327" s="8">
        <v>6.38</v>
      </c>
      <c r="G327" s="4">
        <v>0</v>
      </c>
      <c r="H327" s="8">
        <v>0</v>
      </c>
      <c r="I327" s="4">
        <v>0</v>
      </c>
    </row>
    <row r="328" spans="1:9" x14ac:dyDescent="0.2">
      <c r="A328" s="2">
        <v>11</v>
      </c>
      <c r="B328" s="1" t="s">
        <v>65</v>
      </c>
      <c r="C328" s="4">
        <v>9</v>
      </c>
      <c r="D328" s="8">
        <v>3.33</v>
      </c>
      <c r="E328" s="4">
        <v>5</v>
      </c>
      <c r="F328" s="8">
        <v>3.55</v>
      </c>
      <c r="G328" s="4">
        <v>4</v>
      </c>
      <c r="H328" s="8">
        <v>3.15</v>
      </c>
      <c r="I328" s="4">
        <v>0</v>
      </c>
    </row>
    <row r="329" spans="1:9" x14ac:dyDescent="0.2">
      <c r="A329" s="2">
        <v>11</v>
      </c>
      <c r="B329" s="1" t="s">
        <v>80</v>
      </c>
      <c r="C329" s="4">
        <v>9</v>
      </c>
      <c r="D329" s="8">
        <v>3.33</v>
      </c>
      <c r="E329" s="4">
        <v>8</v>
      </c>
      <c r="F329" s="8">
        <v>5.67</v>
      </c>
      <c r="G329" s="4">
        <v>1</v>
      </c>
      <c r="H329" s="8">
        <v>0.79</v>
      </c>
      <c r="I329" s="4">
        <v>0</v>
      </c>
    </row>
    <row r="330" spans="1:9" x14ac:dyDescent="0.2">
      <c r="A330" s="2">
        <v>13</v>
      </c>
      <c r="B330" s="1" t="s">
        <v>92</v>
      </c>
      <c r="C330" s="4">
        <v>8</v>
      </c>
      <c r="D330" s="8">
        <v>2.96</v>
      </c>
      <c r="E330" s="4">
        <v>2</v>
      </c>
      <c r="F330" s="8">
        <v>1.42</v>
      </c>
      <c r="G330" s="4">
        <v>6</v>
      </c>
      <c r="H330" s="8">
        <v>4.72</v>
      </c>
      <c r="I330" s="4">
        <v>0</v>
      </c>
    </row>
    <row r="331" spans="1:9" x14ac:dyDescent="0.2">
      <c r="A331" s="2">
        <v>14</v>
      </c>
      <c r="B331" s="1" t="s">
        <v>71</v>
      </c>
      <c r="C331" s="4">
        <v>6</v>
      </c>
      <c r="D331" s="8">
        <v>2.2200000000000002</v>
      </c>
      <c r="E331" s="4">
        <v>3</v>
      </c>
      <c r="F331" s="8">
        <v>2.13</v>
      </c>
      <c r="G331" s="4">
        <v>3</v>
      </c>
      <c r="H331" s="8">
        <v>2.36</v>
      </c>
      <c r="I331" s="4">
        <v>0</v>
      </c>
    </row>
    <row r="332" spans="1:9" x14ac:dyDescent="0.2">
      <c r="A332" s="2">
        <v>14</v>
      </c>
      <c r="B332" s="1" t="s">
        <v>84</v>
      </c>
      <c r="C332" s="4">
        <v>6</v>
      </c>
      <c r="D332" s="8">
        <v>2.2200000000000002</v>
      </c>
      <c r="E332" s="4">
        <v>1</v>
      </c>
      <c r="F332" s="8">
        <v>0.71</v>
      </c>
      <c r="G332" s="4">
        <v>5</v>
      </c>
      <c r="H332" s="8">
        <v>3.94</v>
      </c>
      <c r="I332" s="4">
        <v>0</v>
      </c>
    </row>
    <row r="333" spans="1:9" x14ac:dyDescent="0.2">
      <c r="A333" s="2">
        <v>16</v>
      </c>
      <c r="B333" s="1" t="s">
        <v>78</v>
      </c>
      <c r="C333" s="4">
        <v>5</v>
      </c>
      <c r="D333" s="8">
        <v>1.85</v>
      </c>
      <c r="E333" s="4">
        <v>3</v>
      </c>
      <c r="F333" s="8">
        <v>2.13</v>
      </c>
      <c r="G333" s="4">
        <v>1</v>
      </c>
      <c r="H333" s="8">
        <v>0.79</v>
      </c>
      <c r="I333" s="4">
        <v>0</v>
      </c>
    </row>
    <row r="334" spans="1:9" x14ac:dyDescent="0.2">
      <c r="A334" s="2">
        <v>16</v>
      </c>
      <c r="B334" s="1" t="s">
        <v>100</v>
      </c>
      <c r="C334" s="4">
        <v>5</v>
      </c>
      <c r="D334" s="8">
        <v>1.85</v>
      </c>
      <c r="E334" s="4">
        <v>2</v>
      </c>
      <c r="F334" s="8">
        <v>1.42</v>
      </c>
      <c r="G334" s="4">
        <v>3</v>
      </c>
      <c r="H334" s="8">
        <v>2.36</v>
      </c>
      <c r="I334" s="4">
        <v>0</v>
      </c>
    </row>
    <row r="335" spans="1:9" x14ac:dyDescent="0.2">
      <c r="A335" s="2">
        <v>18</v>
      </c>
      <c r="B335" s="1" t="s">
        <v>91</v>
      </c>
      <c r="C335" s="4">
        <v>4</v>
      </c>
      <c r="D335" s="8">
        <v>1.48</v>
      </c>
      <c r="E335" s="4">
        <v>1</v>
      </c>
      <c r="F335" s="8">
        <v>0.71</v>
      </c>
      <c r="G335" s="4">
        <v>3</v>
      </c>
      <c r="H335" s="8">
        <v>2.36</v>
      </c>
      <c r="I335" s="4">
        <v>0</v>
      </c>
    </row>
    <row r="336" spans="1:9" x14ac:dyDescent="0.2">
      <c r="A336" s="2">
        <v>18</v>
      </c>
      <c r="B336" s="1" t="s">
        <v>89</v>
      </c>
      <c r="C336" s="4">
        <v>4</v>
      </c>
      <c r="D336" s="8">
        <v>1.48</v>
      </c>
      <c r="E336" s="4">
        <v>2</v>
      </c>
      <c r="F336" s="8">
        <v>1.42</v>
      </c>
      <c r="G336" s="4">
        <v>2</v>
      </c>
      <c r="H336" s="8">
        <v>1.57</v>
      </c>
      <c r="I336" s="4">
        <v>0</v>
      </c>
    </row>
    <row r="337" spans="1:9" x14ac:dyDescent="0.2">
      <c r="A337" s="2">
        <v>18</v>
      </c>
      <c r="B337" s="1" t="s">
        <v>69</v>
      </c>
      <c r="C337" s="4">
        <v>4</v>
      </c>
      <c r="D337" s="8">
        <v>1.48</v>
      </c>
      <c r="E337" s="4">
        <v>2</v>
      </c>
      <c r="F337" s="8">
        <v>1.42</v>
      </c>
      <c r="G337" s="4">
        <v>2</v>
      </c>
      <c r="H337" s="8">
        <v>1.57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63</v>
      </c>
      <c r="C340" s="4">
        <v>27</v>
      </c>
      <c r="D340" s="8">
        <v>9.4700000000000006</v>
      </c>
      <c r="E340" s="4">
        <v>11</v>
      </c>
      <c r="F340" s="8">
        <v>6.36</v>
      </c>
      <c r="G340" s="4">
        <v>16</v>
      </c>
      <c r="H340" s="8">
        <v>14.41</v>
      </c>
      <c r="I340" s="4">
        <v>0</v>
      </c>
    </row>
    <row r="341" spans="1:9" x14ac:dyDescent="0.2">
      <c r="A341" s="2">
        <v>2</v>
      </c>
      <c r="B341" s="1" t="s">
        <v>73</v>
      </c>
      <c r="C341" s="4">
        <v>26</v>
      </c>
      <c r="D341" s="8">
        <v>9.1199999999999992</v>
      </c>
      <c r="E341" s="4">
        <v>9</v>
      </c>
      <c r="F341" s="8">
        <v>5.2</v>
      </c>
      <c r="G341" s="4">
        <v>17</v>
      </c>
      <c r="H341" s="8">
        <v>15.32</v>
      </c>
      <c r="I341" s="4">
        <v>0</v>
      </c>
    </row>
    <row r="342" spans="1:9" x14ac:dyDescent="0.2">
      <c r="A342" s="2">
        <v>3</v>
      </c>
      <c r="B342" s="1" t="s">
        <v>76</v>
      </c>
      <c r="C342" s="4">
        <v>25</v>
      </c>
      <c r="D342" s="8">
        <v>8.77</v>
      </c>
      <c r="E342" s="4">
        <v>23</v>
      </c>
      <c r="F342" s="8">
        <v>13.29</v>
      </c>
      <c r="G342" s="4">
        <v>2</v>
      </c>
      <c r="H342" s="8">
        <v>1.8</v>
      </c>
      <c r="I342" s="4">
        <v>0</v>
      </c>
    </row>
    <row r="343" spans="1:9" x14ac:dyDescent="0.2">
      <c r="A343" s="2">
        <v>4</v>
      </c>
      <c r="B343" s="1" t="s">
        <v>72</v>
      </c>
      <c r="C343" s="4">
        <v>20</v>
      </c>
      <c r="D343" s="8">
        <v>7.02</v>
      </c>
      <c r="E343" s="4">
        <v>13</v>
      </c>
      <c r="F343" s="8">
        <v>7.51</v>
      </c>
      <c r="G343" s="4">
        <v>7</v>
      </c>
      <c r="H343" s="8">
        <v>6.31</v>
      </c>
      <c r="I343" s="4">
        <v>0</v>
      </c>
    </row>
    <row r="344" spans="1:9" x14ac:dyDescent="0.2">
      <c r="A344" s="2">
        <v>5</v>
      </c>
      <c r="B344" s="1" t="s">
        <v>70</v>
      </c>
      <c r="C344" s="4">
        <v>19</v>
      </c>
      <c r="D344" s="8">
        <v>6.67</v>
      </c>
      <c r="E344" s="4">
        <v>17</v>
      </c>
      <c r="F344" s="8">
        <v>9.83</v>
      </c>
      <c r="G344" s="4">
        <v>2</v>
      </c>
      <c r="H344" s="8">
        <v>1.8</v>
      </c>
      <c r="I344" s="4">
        <v>0</v>
      </c>
    </row>
    <row r="345" spans="1:9" x14ac:dyDescent="0.2">
      <c r="A345" s="2">
        <v>6</v>
      </c>
      <c r="B345" s="1" t="s">
        <v>77</v>
      </c>
      <c r="C345" s="4">
        <v>18</v>
      </c>
      <c r="D345" s="8">
        <v>6.32</v>
      </c>
      <c r="E345" s="4">
        <v>16</v>
      </c>
      <c r="F345" s="8">
        <v>9.25</v>
      </c>
      <c r="G345" s="4">
        <v>1</v>
      </c>
      <c r="H345" s="8">
        <v>0.9</v>
      </c>
      <c r="I345" s="4">
        <v>0</v>
      </c>
    </row>
    <row r="346" spans="1:9" x14ac:dyDescent="0.2">
      <c r="A346" s="2">
        <v>7</v>
      </c>
      <c r="B346" s="1" t="s">
        <v>79</v>
      </c>
      <c r="C346" s="4">
        <v>15</v>
      </c>
      <c r="D346" s="8">
        <v>5.26</v>
      </c>
      <c r="E346" s="4">
        <v>14</v>
      </c>
      <c r="F346" s="8">
        <v>8.09</v>
      </c>
      <c r="G346" s="4">
        <v>1</v>
      </c>
      <c r="H346" s="8">
        <v>0.9</v>
      </c>
      <c r="I346" s="4">
        <v>0</v>
      </c>
    </row>
    <row r="347" spans="1:9" x14ac:dyDescent="0.2">
      <c r="A347" s="2">
        <v>8</v>
      </c>
      <c r="B347" s="1" t="s">
        <v>75</v>
      </c>
      <c r="C347" s="4">
        <v>14</v>
      </c>
      <c r="D347" s="8">
        <v>4.91</v>
      </c>
      <c r="E347" s="4">
        <v>7</v>
      </c>
      <c r="F347" s="8">
        <v>4.05</v>
      </c>
      <c r="G347" s="4">
        <v>7</v>
      </c>
      <c r="H347" s="8">
        <v>6.31</v>
      </c>
      <c r="I347" s="4">
        <v>0</v>
      </c>
    </row>
    <row r="348" spans="1:9" x14ac:dyDescent="0.2">
      <c r="A348" s="2">
        <v>9</v>
      </c>
      <c r="B348" s="1" t="s">
        <v>80</v>
      </c>
      <c r="C348" s="4">
        <v>11</v>
      </c>
      <c r="D348" s="8">
        <v>3.86</v>
      </c>
      <c r="E348" s="4">
        <v>9</v>
      </c>
      <c r="F348" s="8">
        <v>5.2</v>
      </c>
      <c r="G348" s="4">
        <v>2</v>
      </c>
      <c r="H348" s="8">
        <v>1.8</v>
      </c>
      <c r="I348" s="4">
        <v>0</v>
      </c>
    </row>
    <row r="349" spans="1:9" x14ac:dyDescent="0.2">
      <c r="A349" s="2">
        <v>10</v>
      </c>
      <c r="B349" s="1" t="s">
        <v>71</v>
      </c>
      <c r="C349" s="4">
        <v>9</v>
      </c>
      <c r="D349" s="8">
        <v>3.16</v>
      </c>
      <c r="E349" s="4">
        <v>8</v>
      </c>
      <c r="F349" s="8">
        <v>4.62</v>
      </c>
      <c r="G349" s="4">
        <v>1</v>
      </c>
      <c r="H349" s="8">
        <v>0.9</v>
      </c>
      <c r="I349" s="4">
        <v>0</v>
      </c>
    </row>
    <row r="350" spans="1:9" x14ac:dyDescent="0.2">
      <c r="A350" s="2">
        <v>11</v>
      </c>
      <c r="B350" s="1" t="s">
        <v>65</v>
      </c>
      <c r="C350" s="4">
        <v>8</v>
      </c>
      <c r="D350" s="8">
        <v>2.81</v>
      </c>
      <c r="E350" s="4">
        <v>2</v>
      </c>
      <c r="F350" s="8">
        <v>1.1599999999999999</v>
      </c>
      <c r="G350" s="4">
        <v>6</v>
      </c>
      <c r="H350" s="8">
        <v>5.41</v>
      </c>
      <c r="I350" s="4">
        <v>0</v>
      </c>
    </row>
    <row r="351" spans="1:9" x14ac:dyDescent="0.2">
      <c r="A351" s="2">
        <v>11</v>
      </c>
      <c r="B351" s="1" t="s">
        <v>93</v>
      </c>
      <c r="C351" s="4">
        <v>8</v>
      </c>
      <c r="D351" s="8">
        <v>2.81</v>
      </c>
      <c r="E351" s="4">
        <v>8</v>
      </c>
      <c r="F351" s="8">
        <v>4.62</v>
      </c>
      <c r="G351" s="4">
        <v>0</v>
      </c>
      <c r="H351" s="8">
        <v>0</v>
      </c>
      <c r="I351" s="4">
        <v>0</v>
      </c>
    </row>
    <row r="352" spans="1:9" x14ac:dyDescent="0.2">
      <c r="A352" s="2">
        <v>11</v>
      </c>
      <c r="B352" s="1" t="s">
        <v>81</v>
      </c>
      <c r="C352" s="4">
        <v>8</v>
      </c>
      <c r="D352" s="8">
        <v>2.81</v>
      </c>
      <c r="E352" s="4">
        <v>0</v>
      </c>
      <c r="F352" s="8">
        <v>0</v>
      </c>
      <c r="G352" s="4">
        <v>8</v>
      </c>
      <c r="H352" s="8">
        <v>7.21</v>
      </c>
      <c r="I352" s="4">
        <v>0</v>
      </c>
    </row>
    <row r="353" spans="1:9" x14ac:dyDescent="0.2">
      <c r="A353" s="2">
        <v>14</v>
      </c>
      <c r="B353" s="1" t="s">
        <v>66</v>
      </c>
      <c r="C353" s="4">
        <v>7</v>
      </c>
      <c r="D353" s="8">
        <v>2.46</v>
      </c>
      <c r="E353" s="4">
        <v>7</v>
      </c>
      <c r="F353" s="8">
        <v>4.05</v>
      </c>
      <c r="G353" s="4">
        <v>0</v>
      </c>
      <c r="H353" s="8">
        <v>0</v>
      </c>
      <c r="I353" s="4">
        <v>0</v>
      </c>
    </row>
    <row r="354" spans="1:9" x14ac:dyDescent="0.2">
      <c r="A354" s="2">
        <v>14</v>
      </c>
      <c r="B354" s="1" t="s">
        <v>68</v>
      </c>
      <c r="C354" s="4">
        <v>7</v>
      </c>
      <c r="D354" s="8">
        <v>2.46</v>
      </c>
      <c r="E354" s="4">
        <v>1</v>
      </c>
      <c r="F354" s="8">
        <v>0.57999999999999996</v>
      </c>
      <c r="G354" s="4">
        <v>6</v>
      </c>
      <c r="H354" s="8">
        <v>5.41</v>
      </c>
      <c r="I354" s="4">
        <v>0</v>
      </c>
    </row>
    <row r="355" spans="1:9" x14ac:dyDescent="0.2">
      <c r="A355" s="2">
        <v>14</v>
      </c>
      <c r="B355" s="1" t="s">
        <v>74</v>
      </c>
      <c r="C355" s="4">
        <v>7</v>
      </c>
      <c r="D355" s="8">
        <v>2.46</v>
      </c>
      <c r="E355" s="4">
        <v>2</v>
      </c>
      <c r="F355" s="8">
        <v>1.1599999999999999</v>
      </c>
      <c r="G355" s="4">
        <v>5</v>
      </c>
      <c r="H355" s="8">
        <v>4.5</v>
      </c>
      <c r="I355" s="4">
        <v>0</v>
      </c>
    </row>
    <row r="356" spans="1:9" x14ac:dyDescent="0.2">
      <c r="A356" s="2">
        <v>14</v>
      </c>
      <c r="B356" s="1" t="s">
        <v>78</v>
      </c>
      <c r="C356" s="4">
        <v>7</v>
      </c>
      <c r="D356" s="8">
        <v>2.46</v>
      </c>
      <c r="E356" s="4">
        <v>3</v>
      </c>
      <c r="F356" s="8">
        <v>1.73</v>
      </c>
      <c r="G356" s="4">
        <v>4</v>
      </c>
      <c r="H356" s="8">
        <v>3.6</v>
      </c>
      <c r="I356" s="4">
        <v>0</v>
      </c>
    </row>
    <row r="357" spans="1:9" x14ac:dyDescent="0.2">
      <c r="A357" s="2">
        <v>18</v>
      </c>
      <c r="B357" s="1" t="s">
        <v>84</v>
      </c>
      <c r="C357" s="4">
        <v>5</v>
      </c>
      <c r="D357" s="8">
        <v>1.75</v>
      </c>
      <c r="E357" s="4">
        <v>2</v>
      </c>
      <c r="F357" s="8">
        <v>1.1599999999999999</v>
      </c>
      <c r="G357" s="4">
        <v>3</v>
      </c>
      <c r="H357" s="8">
        <v>2.7</v>
      </c>
      <c r="I357" s="4">
        <v>0</v>
      </c>
    </row>
    <row r="358" spans="1:9" x14ac:dyDescent="0.2">
      <c r="A358" s="2">
        <v>19</v>
      </c>
      <c r="B358" s="1" t="s">
        <v>69</v>
      </c>
      <c r="C358" s="4">
        <v>4</v>
      </c>
      <c r="D358" s="8">
        <v>1.4</v>
      </c>
      <c r="E358" s="4">
        <v>3</v>
      </c>
      <c r="F358" s="8">
        <v>1.73</v>
      </c>
      <c r="G358" s="4">
        <v>1</v>
      </c>
      <c r="H358" s="8">
        <v>0.9</v>
      </c>
      <c r="I358" s="4">
        <v>0</v>
      </c>
    </row>
    <row r="359" spans="1:9" x14ac:dyDescent="0.2">
      <c r="A359" s="2">
        <v>20</v>
      </c>
      <c r="B359" s="1" t="s">
        <v>87</v>
      </c>
      <c r="C359" s="4">
        <v>3</v>
      </c>
      <c r="D359" s="8">
        <v>1.05</v>
      </c>
      <c r="E359" s="4">
        <v>1</v>
      </c>
      <c r="F359" s="8">
        <v>0.57999999999999996</v>
      </c>
      <c r="G359" s="4">
        <v>2</v>
      </c>
      <c r="H359" s="8">
        <v>1.8</v>
      </c>
      <c r="I359" s="4">
        <v>0</v>
      </c>
    </row>
    <row r="360" spans="1:9" x14ac:dyDescent="0.2">
      <c r="A360" s="2">
        <v>20</v>
      </c>
      <c r="B360" s="1" t="s">
        <v>95</v>
      </c>
      <c r="C360" s="4">
        <v>3</v>
      </c>
      <c r="D360" s="8">
        <v>1.05</v>
      </c>
      <c r="E360" s="4">
        <v>1</v>
      </c>
      <c r="F360" s="8">
        <v>0.57999999999999996</v>
      </c>
      <c r="G360" s="4">
        <v>2</v>
      </c>
      <c r="H360" s="8">
        <v>1.8</v>
      </c>
      <c r="I360" s="4">
        <v>0</v>
      </c>
    </row>
    <row r="361" spans="1:9" x14ac:dyDescent="0.2">
      <c r="A361" s="2">
        <v>20</v>
      </c>
      <c r="B361" s="1" t="s">
        <v>102</v>
      </c>
      <c r="C361" s="4">
        <v>3</v>
      </c>
      <c r="D361" s="8">
        <v>1.05</v>
      </c>
      <c r="E361" s="4">
        <v>0</v>
      </c>
      <c r="F361" s="8">
        <v>0</v>
      </c>
      <c r="G361" s="4">
        <v>3</v>
      </c>
      <c r="H361" s="8">
        <v>2.7</v>
      </c>
      <c r="I361" s="4">
        <v>0</v>
      </c>
    </row>
    <row r="362" spans="1:9" x14ac:dyDescent="0.2">
      <c r="A362" s="1"/>
      <c r="C362" s="4"/>
      <c r="D362" s="8"/>
      <c r="E362" s="4"/>
      <c r="F362" s="8"/>
      <c r="G362" s="4"/>
      <c r="H362" s="8"/>
      <c r="I362" s="4"/>
    </row>
    <row r="363" spans="1:9" x14ac:dyDescent="0.2">
      <c r="A363" s="1" t="s">
        <v>16</v>
      </c>
      <c r="C363" s="4"/>
      <c r="D363" s="8"/>
      <c r="E363" s="4"/>
      <c r="F363" s="8"/>
      <c r="G363" s="4"/>
      <c r="H363" s="8"/>
      <c r="I363" s="4"/>
    </row>
    <row r="364" spans="1:9" x14ac:dyDescent="0.2">
      <c r="A364" s="2">
        <v>1</v>
      </c>
      <c r="B364" s="1" t="s">
        <v>77</v>
      </c>
      <c r="C364" s="4">
        <v>53</v>
      </c>
      <c r="D364" s="8">
        <v>10.6</v>
      </c>
      <c r="E364" s="4">
        <v>47</v>
      </c>
      <c r="F364" s="8">
        <v>15.61</v>
      </c>
      <c r="G364" s="4">
        <v>6</v>
      </c>
      <c r="H364" s="8">
        <v>3.09</v>
      </c>
      <c r="I364" s="4">
        <v>0</v>
      </c>
    </row>
    <row r="365" spans="1:9" x14ac:dyDescent="0.2">
      <c r="A365" s="2">
        <v>2</v>
      </c>
      <c r="B365" s="1" t="s">
        <v>73</v>
      </c>
      <c r="C365" s="4">
        <v>52</v>
      </c>
      <c r="D365" s="8">
        <v>10.4</v>
      </c>
      <c r="E365" s="4">
        <v>21</v>
      </c>
      <c r="F365" s="8">
        <v>6.98</v>
      </c>
      <c r="G365" s="4">
        <v>31</v>
      </c>
      <c r="H365" s="8">
        <v>15.98</v>
      </c>
      <c r="I365" s="4">
        <v>0</v>
      </c>
    </row>
    <row r="366" spans="1:9" x14ac:dyDescent="0.2">
      <c r="A366" s="2">
        <v>3</v>
      </c>
      <c r="B366" s="1" t="s">
        <v>72</v>
      </c>
      <c r="C366" s="4">
        <v>50</v>
      </c>
      <c r="D366" s="8">
        <v>10</v>
      </c>
      <c r="E366" s="4">
        <v>32</v>
      </c>
      <c r="F366" s="8">
        <v>10.63</v>
      </c>
      <c r="G366" s="4">
        <v>18</v>
      </c>
      <c r="H366" s="8">
        <v>9.2799999999999994</v>
      </c>
      <c r="I366" s="4">
        <v>0</v>
      </c>
    </row>
    <row r="367" spans="1:9" x14ac:dyDescent="0.2">
      <c r="A367" s="2">
        <v>4</v>
      </c>
      <c r="B367" s="1" t="s">
        <v>76</v>
      </c>
      <c r="C367" s="4">
        <v>45</v>
      </c>
      <c r="D367" s="8">
        <v>9</v>
      </c>
      <c r="E367" s="4">
        <v>37</v>
      </c>
      <c r="F367" s="8">
        <v>12.29</v>
      </c>
      <c r="G367" s="4">
        <v>8</v>
      </c>
      <c r="H367" s="8">
        <v>4.12</v>
      </c>
      <c r="I367" s="4">
        <v>0</v>
      </c>
    </row>
    <row r="368" spans="1:9" x14ac:dyDescent="0.2">
      <c r="A368" s="2">
        <v>5</v>
      </c>
      <c r="B368" s="1" t="s">
        <v>63</v>
      </c>
      <c r="C368" s="4">
        <v>40</v>
      </c>
      <c r="D368" s="8">
        <v>8</v>
      </c>
      <c r="E368" s="4">
        <v>8</v>
      </c>
      <c r="F368" s="8">
        <v>2.66</v>
      </c>
      <c r="G368" s="4">
        <v>32</v>
      </c>
      <c r="H368" s="8">
        <v>16.489999999999998</v>
      </c>
      <c r="I368" s="4">
        <v>0</v>
      </c>
    </row>
    <row r="369" spans="1:9" x14ac:dyDescent="0.2">
      <c r="A369" s="2">
        <v>6</v>
      </c>
      <c r="B369" s="1" t="s">
        <v>71</v>
      </c>
      <c r="C369" s="4">
        <v>25</v>
      </c>
      <c r="D369" s="8">
        <v>5</v>
      </c>
      <c r="E369" s="4">
        <v>20</v>
      </c>
      <c r="F369" s="8">
        <v>6.64</v>
      </c>
      <c r="G369" s="4">
        <v>5</v>
      </c>
      <c r="H369" s="8">
        <v>2.58</v>
      </c>
      <c r="I369" s="4">
        <v>0</v>
      </c>
    </row>
    <row r="370" spans="1:9" x14ac:dyDescent="0.2">
      <c r="A370" s="2">
        <v>6</v>
      </c>
      <c r="B370" s="1" t="s">
        <v>79</v>
      </c>
      <c r="C370" s="4">
        <v>25</v>
      </c>
      <c r="D370" s="8">
        <v>5</v>
      </c>
      <c r="E370" s="4">
        <v>20</v>
      </c>
      <c r="F370" s="8">
        <v>6.64</v>
      </c>
      <c r="G370" s="4">
        <v>3</v>
      </c>
      <c r="H370" s="8">
        <v>1.55</v>
      </c>
      <c r="I370" s="4">
        <v>0</v>
      </c>
    </row>
    <row r="371" spans="1:9" x14ac:dyDescent="0.2">
      <c r="A371" s="2">
        <v>8</v>
      </c>
      <c r="B371" s="1" t="s">
        <v>70</v>
      </c>
      <c r="C371" s="4">
        <v>19</v>
      </c>
      <c r="D371" s="8">
        <v>3.8</v>
      </c>
      <c r="E371" s="4">
        <v>16</v>
      </c>
      <c r="F371" s="8">
        <v>5.32</v>
      </c>
      <c r="G371" s="4">
        <v>3</v>
      </c>
      <c r="H371" s="8">
        <v>1.55</v>
      </c>
      <c r="I371" s="4">
        <v>0</v>
      </c>
    </row>
    <row r="372" spans="1:9" x14ac:dyDescent="0.2">
      <c r="A372" s="2">
        <v>9</v>
      </c>
      <c r="B372" s="1" t="s">
        <v>74</v>
      </c>
      <c r="C372" s="4">
        <v>17</v>
      </c>
      <c r="D372" s="8">
        <v>3.4</v>
      </c>
      <c r="E372" s="4">
        <v>16</v>
      </c>
      <c r="F372" s="8">
        <v>5.32</v>
      </c>
      <c r="G372" s="4">
        <v>1</v>
      </c>
      <c r="H372" s="8">
        <v>0.52</v>
      </c>
      <c r="I372" s="4">
        <v>0</v>
      </c>
    </row>
    <row r="373" spans="1:9" x14ac:dyDescent="0.2">
      <c r="A373" s="2">
        <v>9</v>
      </c>
      <c r="B373" s="1" t="s">
        <v>80</v>
      </c>
      <c r="C373" s="4">
        <v>17</v>
      </c>
      <c r="D373" s="8">
        <v>3.4</v>
      </c>
      <c r="E373" s="4">
        <v>16</v>
      </c>
      <c r="F373" s="8">
        <v>5.32</v>
      </c>
      <c r="G373" s="4">
        <v>1</v>
      </c>
      <c r="H373" s="8">
        <v>0.52</v>
      </c>
      <c r="I373" s="4">
        <v>0</v>
      </c>
    </row>
    <row r="374" spans="1:9" x14ac:dyDescent="0.2">
      <c r="A374" s="2">
        <v>11</v>
      </c>
      <c r="B374" s="1" t="s">
        <v>87</v>
      </c>
      <c r="C374" s="4">
        <v>10</v>
      </c>
      <c r="D374" s="8">
        <v>2</v>
      </c>
      <c r="E374" s="4">
        <v>3</v>
      </c>
      <c r="F374" s="8">
        <v>1</v>
      </c>
      <c r="G374" s="4">
        <v>7</v>
      </c>
      <c r="H374" s="8">
        <v>3.61</v>
      </c>
      <c r="I374" s="4">
        <v>0</v>
      </c>
    </row>
    <row r="375" spans="1:9" x14ac:dyDescent="0.2">
      <c r="A375" s="2">
        <v>11</v>
      </c>
      <c r="B375" s="1" t="s">
        <v>90</v>
      </c>
      <c r="C375" s="4">
        <v>10</v>
      </c>
      <c r="D375" s="8">
        <v>2</v>
      </c>
      <c r="E375" s="4">
        <v>4</v>
      </c>
      <c r="F375" s="8">
        <v>1.33</v>
      </c>
      <c r="G375" s="4">
        <v>6</v>
      </c>
      <c r="H375" s="8">
        <v>3.09</v>
      </c>
      <c r="I375" s="4">
        <v>0</v>
      </c>
    </row>
    <row r="376" spans="1:9" x14ac:dyDescent="0.2">
      <c r="A376" s="2">
        <v>11</v>
      </c>
      <c r="B376" s="1" t="s">
        <v>69</v>
      </c>
      <c r="C376" s="4">
        <v>10</v>
      </c>
      <c r="D376" s="8">
        <v>2</v>
      </c>
      <c r="E376" s="4">
        <v>8</v>
      </c>
      <c r="F376" s="8">
        <v>2.66</v>
      </c>
      <c r="G376" s="4">
        <v>2</v>
      </c>
      <c r="H376" s="8">
        <v>1.03</v>
      </c>
      <c r="I376" s="4">
        <v>0</v>
      </c>
    </row>
    <row r="377" spans="1:9" x14ac:dyDescent="0.2">
      <c r="A377" s="2">
        <v>11</v>
      </c>
      <c r="B377" s="1" t="s">
        <v>84</v>
      </c>
      <c r="C377" s="4">
        <v>10</v>
      </c>
      <c r="D377" s="8">
        <v>2</v>
      </c>
      <c r="E377" s="4">
        <v>5</v>
      </c>
      <c r="F377" s="8">
        <v>1.66</v>
      </c>
      <c r="G377" s="4">
        <v>5</v>
      </c>
      <c r="H377" s="8">
        <v>2.58</v>
      </c>
      <c r="I377" s="4">
        <v>0</v>
      </c>
    </row>
    <row r="378" spans="1:9" x14ac:dyDescent="0.2">
      <c r="A378" s="2">
        <v>15</v>
      </c>
      <c r="B378" s="1" t="s">
        <v>78</v>
      </c>
      <c r="C378" s="4">
        <v>8</v>
      </c>
      <c r="D378" s="8">
        <v>1.6</v>
      </c>
      <c r="E378" s="4">
        <v>8</v>
      </c>
      <c r="F378" s="8">
        <v>2.66</v>
      </c>
      <c r="G378" s="4">
        <v>0</v>
      </c>
      <c r="H378" s="8">
        <v>0</v>
      </c>
      <c r="I378" s="4">
        <v>0</v>
      </c>
    </row>
    <row r="379" spans="1:9" x14ac:dyDescent="0.2">
      <c r="A379" s="2">
        <v>16</v>
      </c>
      <c r="B379" s="1" t="s">
        <v>83</v>
      </c>
      <c r="C379" s="4">
        <v>7</v>
      </c>
      <c r="D379" s="8">
        <v>1.4</v>
      </c>
      <c r="E379" s="4">
        <v>2</v>
      </c>
      <c r="F379" s="8">
        <v>0.66</v>
      </c>
      <c r="G379" s="4">
        <v>5</v>
      </c>
      <c r="H379" s="8">
        <v>2.58</v>
      </c>
      <c r="I379" s="4">
        <v>0</v>
      </c>
    </row>
    <row r="380" spans="1:9" x14ac:dyDescent="0.2">
      <c r="A380" s="2">
        <v>17</v>
      </c>
      <c r="B380" s="1" t="s">
        <v>64</v>
      </c>
      <c r="C380" s="4">
        <v>6</v>
      </c>
      <c r="D380" s="8">
        <v>1.2</v>
      </c>
      <c r="E380" s="4">
        <v>4</v>
      </c>
      <c r="F380" s="8">
        <v>1.33</v>
      </c>
      <c r="G380" s="4">
        <v>2</v>
      </c>
      <c r="H380" s="8">
        <v>1.03</v>
      </c>
      <c r="I380" s="4">
        <v>0</v>
      </c>
    </row>
    <row r="381" spans="1:9" x14ac:dyDescent="0.2">
      <c r="A381" s="2">
        <v>17</v>
      </c>
      <c r="B381" s="1" t="s">
        <v>65</v>
      </c>
      <c r="C381" s="4">
        <v>6</v>
      </c>
      <c r="D381" s="8">
        <v>1.2</v>
      </c>
      <c r="E381" s="4">
        <v>2</v>
      </c>
      <c r="F381" s="8">
        <v>0.66</v>
      </c>
      <c r="G381" s="4">
        <v>4</v>
      </c>
      <c r="H381" s="8">
        <v>2.06</v>
      </c>
      <c r="I381" s="4">
        <v>0</v>
      </c>
    </row>
    <row r="382" spans="1:9" x14ac:dyDescent="0.2">
      <c r="A382" s="2">
        <v>17</v>
      </c>
      <c r="B382" s="1" t="s">
        <v>68</v>
      </c>
      <c r="C382" s="4">
        <v>6</v>
      </c>
      <c r="D382" s="8">
        <v>1.2</v>
      </c>
      <c r="E382" s="4">
        <v>4</v>
      </c>
      <c r="F382" s="8">
        <v>1.33</v>
      </c>
      <c r="G382" s="4">
        <v>2</v>
      </c>
      <c r="H382" s="8">
        <v>1.03</v>
      </c>
      <c r="I382" s="4">
        <v>0</v>
      </c>
    </row>
    <row r="383" spans="1:9" x14ac:dyDescent="0.2">
      <c r="A383" s="2">
        <v>17</v>
      </c>
      <c r="B383" s="1" t="s">
        <v>75</v>
      </c>
      <c r="C383" s="4">
        <v>6</v>
      </c>
      <c r="D383" s="8">
        <v>1.2</v>
      </c>
      <c r="E383" s="4">
        <v>2</v>
      </c>
      <c r="F383" s="8">
        <v>0.66</v>
      </c>
      <c r="G383" s="4">
        <v>4</v>
      </c>
      <c r="H383" s="8">
        <v>2.06</v>
      </c>
      <c r="I383" s="4">
        <v>0</v>
      </c>
    </row>
    <row r="384" spans="1:9" x14ac:dyDescent="0.2">
      <c r="A384" s="2">
        <v>17</v>
      </c>
      <c r="B384" s="1" t="s">
        <v>81</v>
      </c>
      <c r="C384" s="4">
        <v>6</v>
      </c>
      <c r="D384" s="8">
        <v>1.2</v>
      </c>
      <c r="E384" s="4">
        <v>1</v>
      </c>
      <c r="F384" s="8">
        <v>0.33</v>
      </c>
      <c r="G384" s="4">
        <v>5</v>
      </c>
      <c r="H384" s="8">
        <v>2.58</v>
      </c>
      <c r="I384" s="4">
        <v>0</v>
      </c>
    </row>
    <row r="385" spans="1:9" x14ac:dyDescent="0.2">
      <c r="A385" s="1"/>
      <c r="C385" s="4"/>
      <c r="D385" s="8"/>
      <c r="E385" s="4"/>
      <c r="F385" s="8"/>
      <c r="G385" s="4"/>
      <c r="H385" s="8"/>
      <c r="I385" s="4"/>
    </row>
    <row r="386" spans="1:9" x14ac:dyDescent="0.2">
      <c r="A386" s="1" t="s">
        <v>17</v>
      </c>
      <c r="C386" s="4"/>
      <c r="D386" s="8"/>
      <c r="E386" s="4"/>
      <c r="F386" s="8"/>
      <c r="G386" s="4"/>
      <c r="H386" s="8"/>
      <c r="I386" s="4"/>
    </row>
    <row r="387" spans="1:9" x14ac:dyDescent="0.2">
      <c r="A387" s="2">
        <v>1</v>
      </c>
      <c r="B387" s="1" t="s">
        <v>73</v>
      </c>
      <c r="C387" s="4">
        <v>11</v>
      </c>
      <c r="D387" s="8">
        <v>12.22</v>
      </c>
      <c r="E387" s="4">
        <v>9</v>
      </c>
      <c r="F387" s="8">
        <v>16.07</v>
      </c>
      <c r="G387" s="4">
        <v>2</v>
      </c>
      <c r="H387" s="8">
        <v>7.14</v>
      </c>
      <c r="I387" s="4">
        <v>0</v>
      </c>
    </row>
    <row r="388" spans="1:9" x14ac:dyDescent="0.2">
      <c r="A388" s="2">
        <v>2</v>
      </c>
      <c r="B388" s="1" t="s">
        <v>77</v>
      </c>
      <c r="C388" s="4">
        <v>7</v>
      </c>
      <c r="D388" s="8">
        <v>7.78</v>
      </c>
      <c r="E388" s="4">
        <v>6</v>
      </c>
      <c r="F388" s="8">
        <v>10.71</v>
      </c>
      <c r="G388" s="4">
        <v>1</v>
      </c>
      <c r="H388" s="8">
        <v>3.57</v>
      </c>
      <c r="I388" s="4">
        <v>0</v>
      </c>
    </row>
    <row r="389" spans="1:9" x14ac:dyDescent="0.2">
      <c r="A389" s="2">
        <v>3</v>
      </c>
      <c r="B389" s="1" t="s">
        <v>65</v>
      </c>
      <c r="C389" s="4">
        <v>5</v>
      </c>
      <c r="D389" s="8">
        <v>5.56</v>
      </c>
      <c r="E389" s="4">
        <v>4</v>
      </c>
      <c r="F389" s="8">
        <v>7.14</v>
      </c>
      <c r="G389" s="4">
        <v>1</v>
      </c>
      <c r="H389" s="8">
        <v>3.57</v>
      </c>
      <c r="I389" s="4">
        <v>0</v>
      </c>
    </row>
    <row r="390" spans="1:9" x14ac:dyDescent="0.2">
      <c r="A390" s="2">
        <v>3</v>
      </c>
      <c r="B390" s="1" t="s">
        <v>70</v>
      </c>
      <c r="C390" s="4">
        <v>5</v>
      </c>
      <c r="D390" s="8">
        <v>5.56</v>
      </c>
      <c r="E390" s="4">
        <v>5</v>
      </c>
      <c r="F390" s="8">
        <v>8.93</v>
      </c>
      <c r="G390" s="4">
        <v>0</v>
      </c>
      <c r="H390" s="8">
        <v>0</v>
      </c>
      <c r="I390" s="4">
        <v>0</v>
      </c>
    </row>
    <row r="391" spans="1:9" x14ac:dyDescent="0.2">
      <c r="A391" s="2">
        <v>3</v>
      </c>
      <c r="B391" s="1" t="s">
        <v>72</v>
      </c>
      <c r="C391" s="4">
        <v>5</v>
      </c>
      <c r="D391" s="8">
        <v>5.56</v>
      </c>
      <c r="E391" s="4">
        <v>5</v>
      </c>
      <c r="F391" s="8">
        <v>8.93</v>
      </c>
      <c r="G391" s="4">
        <v>0</v>
      </c>
      <c r="H391" s="8">
        <v>0</v>
      </c>
      <c r="I391" s="4">
        <v>0</v>
      </c>
    </row>
    <row r="392" spans="1:9" x14ac:dyDescent="0.2">
      <c r="A392" s="2">
        <v>6</v>
      </c>
      <c r="B392" s="1" t="s">
        <v>64</v>
      </c>
      <c r="C392" s="4">
        <v>4</v>
      </c>
      <c r="D392" s="8">
        <v>4.4400000000000004</v>
      </c>
      <c r="E392" s="4">
        <v>2</v>
      </c>
      <c r="F392" s="8">
        <v>3.57</v>
      </c>
      <c r="G392" s="4">
        <v>2</v>
      </c>
      <c r="H392" s="8">
        <v>7.14</v>
      </c>
      <c r="I392" s="4">
        <v>0</v>
      </c>
    </row>
    <row r="393" spans="1:9" x14ac:dyDescent="0.2">
      <c r="A393" s="2">
        <v>6</v>
      </c>
      <c r="B393" s="1" t="s">
        <v>75</v>
      </c>
      <c r="C393" s="4">
        <v>4</v>
      </c>
      <c r="D393" s="8">
        <v>4.4400000000000004</v>
      </c>
      <c r="E393" s="4">
        <v>1</v>
      </c>
      <c r="F393" s="8">
        <v>1.79</v>
      </c>
      <c r="G393" s="4">
        <v>3</v>
      </c>
      <c r="H393" s="8">
        <v>10.71</v>
      </c>
      <c r="I393" s="4">
        <v>0</v>
      </c>
    </row>
    <row r="394" spans="1:9" x14ac:dyDescent="0.2">
      <c r="A394" s="2">
        <v>6</v>
      </c>
      <c r="B394" s="1" t="s">
        <v>80</v>
      </c>
      <c r="C394" s="4">
        <v>4</v>
      </c>
      <c r="D394" s="8">
        <v>4.4400000000000004</v>
      </c>
      <c r="E394" s="4">
        <v>4</v>
      </c>
      <c r="F394" s="8">
        <v>7.14</v>
      </c>
      <c r="G394" s="4">
        <v>0</v>
      </c>
      <c r="H394" s="8">
        <v>0</v>
      </c>
      <c r="I394" s="4">
        <v>0</v>
      </c>
    </row>
    <row r="395" spans="1:9" x14ac:dyDescent="0.2">
      <c r="A395" s="2">
        <v>6</v>
      </c>
      <c r="B395" s="1" t="s">
        <v>82</v>
      </c>
      <c r="C395" s="4">
        <v>4</v>
      </c>
      <c r="D395" s="8">
        <v>4.4400000000000004</v>
      </c>
      <c r="E395" s="4">
        <v>3</v>
      </c>
      <c r="F395" s="8">
        <v>5.36</v>
      </c>
      <c r="G395" s="4">
        <v>1</v>
      </c>
      <c r="H395" s="8">
        <v>3.57</v>
      </c>
      <c r="I395" s="4">
        <v>0</v>
      </c>
    </row>
    <row r="396" spans="1:9" x14ac:dyDescent="0.2">
      <c r="A396" s="2">
        <v>10</v>
      </c>
      <c r="B396" s="1" t="s">
        <v>66</v>
      </c>
      <c r="C396" s="4">
        <v>3</v>
      </c>
      <c r="D396" s="8">
        <v>3.33</v>
      </c>
      <c r="E396" s="4">
        <v>2</v>
      </c>
      <c r="F396" s="8">
        <v>3.57</v>
      </c>
      <c r="G396" s="4">
        <v>1</v>
      </c>
      <c r="H396" s="8">
        <v>3.57</v>
      </c>
      <c r="I396" s="4">
        <v>0</v>
      </c>
    </row>
    <row r="397" spans="1:9" x14ac:dyDescent="0.2">
      <c r="A397" s="2">
        <v>10</v>
      </c>
      <c r="B397" s="1" t="s">
        <v>81</v>
      </c>
      <c r="C397" s="4">
        <v>3</v>
      </c>
      <c r="D397" s="8">
        <v>3.33</v>
      </c>
      <c r="E397" s="4">
        <v>0</v>
      </c>
      <c r="F397" s="8">
        <v>0</v>
      </c>
      <c r="G397" s="4">
        <v>2</v>
      </c>
      <c r="H397" s="8">
        <v>7.14</v>
      </c>
      <c r="I397" s="4">
        <v>0</v>
      </c>
    </row>
    <row r="398" spans="1:9" x14ac:dyDescent="0.2">
      <c r="A398" s="2">
        <v>12</v>
      </c>
      <c r="B398" s="1" t="s">
        <v>63</v>
      </c>
      <c r="C398" s="4">
        <v>2</v>
      </c>
      <c r="D398" s="8">
        <v>2.2200000000000002</v>
      </c>
      <c r="E398" s="4">
        <v>0</v>
      </c>
      <c r="F398" s="8">
        <v>0</v>
      </c>
      <c r="G398" s="4">
        <v>2</v>
      </c>
      <c r="H398" s="8">
        <v>7.14</v>
      </c>
      <c r="I398" s="4">
        <v>0</v>
      </c>
    </row>
    <row r="399" spans="1:9" x14ac:dyDescent="0.2">
      <c r="A399" s="2">
        <v>12</v>
      </c>
      <c r="B399" s="1" t="s">
        <v>86</v>
      </c>
      <c r="C399" s="4">
        <v>2</v>
      </c>
      <c r="D399" s="8">
        <v>2.2200000000000002</v>
      </c>
      <c r="E399" s="4">
        <v>0</v>
      </c>
      <c r="F399" s="8">
        <v>0</v>
      </c>
      <c r="G399" s="4">
        <v>2</v>
      </c>
      <c r="H399" s="8">
        <v>7.14</v>
      </c>
      <c r="I399" s="4">
        <v>0</v>
      </c>
    </row>
    <row r="400" spans="1:9" x14ac:dyDescent="0.2">
      <c r="A400" s="2">
        <v>12</v>
      </c>
      <c r="B400" s="1" t="s">
        <v>93</v>
      </c>
      <c r="C400" s="4">
        <v>2</v>
      </c>
      <c r="D400" s="8">
        <v>2.2200000000000002</v>
      </c>
      <c r="E400" s="4">
        <v>2</v>
      </c>
      <c r="F400" s="8">
        <v>3.57</v>
      </c>
      <c r="G400" s="4">
        <v>0</v>
      </c>
      <c r="H400" s="8">
        <v>0</v>
      </c>
      <c r="I400" s="4">
        <v>0</v>
      </c>
    </row>
    <row r="401" spans="1:9" x14ac:dyDescent="0.2">
      <c r="A401" s="2">
        <v>12</v>
      </c>
      <c r="B401" s="1" t="s">
        <v>89</v>
      </c>
      <c r="C401" s="4">
        <v>2</v>
      </c>
      <c r="D401" s="8">
        <v>2.2200000000000002</v>
      </c>
      <c r="E401" s="4">
        <v>1</v>
      </c>
      <c r="F401" s="8">
        <v>1.79</v>
      </c>
      <c r="G401" s="4">
        <v>1</v>
      </c>
      <c r="H401" s="8">
        <v>3.57</v>
      </c>
      <c r="I401" s="4">
        <v>0</v>
      </c>
    </row>
    <row r="402" spans="1:9" x14ac:dyDescent="0.2">
      <c r="A402" s="2">
        <v>12</v>
      </c>
      <c r="B402" s="1" t="s">
        <v>90</v>
      </c>
      <c r="C402" s="4">
        <v>2</v>
      </c>
      <c r="D402" s="8">
        <v>2.2200000000000002</v>
      </c>
      <c r="E402" s="4">
        <v>0</v>
      </c>
      <c r="F402" s="8">
        <v>0</v>
      </c>
      <c r="G402" s="4">
        <v>2</v>
      </c>
      <c r="H402" s="8">
        <v>7.14</v>
      </c>
      <c r="I402" s="4">
        <v>0</v>
      </c>
    </row>
    <row r="403" spans="1:9" x14ac:dyDescent="0.2">
      <c r="A403" s="2">
        <v>12</v>
      </c>
      <c r="B403" s="1" t="s">
        <v>71</v>
      </c>
      <c r="C403" s="4">
        <v>2</v>
      </c>
      <c r="D403" s="8">
        <v>2.2200000000000002</v>
      </c>
      <c r="E403" s="4">
        <v>2</v>
      </c>
      <c r="F403" s="8">
        <v>3.57</v>
      </c>
      <c r="G403" s="4">
        <v>0</v>
      </c>
      <c r="H403" s="8">
        <v>0</v>
      </c>
      <c r="I403" s="4">
        <v>0</v>
      </c>
    </row>
    <row r="404" spans="1:9" x14ac:dyDescent="0.2">
      <c r="A404" s="2">
        <v>12</v>
      </c>
      <c r="B404" s="1" t="s">
        <v>78</v>
      </c>
      <c r="C404" s="4">
        <v>2</v>
      </c>
      <c r="D404" s="8">
        <v>2.2200000000000002</v>
      </c>
      <c r="E404" s="4">
        <v>2</v>
      </c>
      <c r="F404" s="8">
        <v>3.57</v>
      </c>
      <c r="G404" s="4">
        <v>0</v>
      </c>
      <c r="H404" s="8">
        <v>0</v>
      </c>
      <c r="I404" s="4">
        <v>0</v>
      </c>
    </row>
    <row r="405" spans="1:9" x14ac:dyDescent="0.2">
      <c r="A405" s="2">
        <v>12</v>
      </c>
      <c r="B405" s="1" t="s">
        <v>94</v>
      </c>
      <c r="C405" s="4">
        <v>2</v>
      </c>
      <c r="D405" s="8">
        <v>2.2200000000000002</v>
      </c>
      <c r="E405" s="4">
        <v>0</v>
      </c>
      <c r="F405" s="8">
        <v>0</v>
      </c>
      <c r="G405" s="4">
        <v>1</v>
      </c>
      <c r="H405" s="8">
        <v>3.57</v>
      </c>
      <c r="I405" s="4">
        <v>0</v>
      </c>
    </row>
    <row r="406" spans="1:9" x14ac:dyDescent="0.2">
      <c r="A406" s="2">
        <v>12</v>
      </c>
      <c r="B406" s="1" t="s">
        <v>103</v>
      </c>
      <c r="C406" s="4">
        <v>2</v>
      </c>
      <c r="D406" s="8">
        <v>2.2200000000000002</v>
      </c>
      <c r="E406" s="4">
        <v>0</v>
      </c>
      <c r="F406" s="8">
        <v>0</v>
      </c>
      <c r="G406" s="4">
        <v>2</v>
      </c>
      <c r="H406" s="8">
        <v>7.14</v>
      </c>
      <c r="I406" s="4">
        <v>0</v>
      </c>
    </row>
    <row r="407" spans="1:9" x14ac:dyDescent="0.2">
      <c r="A407" s="2">
        <v>12</v>
      </c>
      <c r="B407" s="1" t="s">
        <v>101</v>
      </c>
      <c r="C407" s="4">
        <v>2</v>
      </c>
      <c r="D407" s="8">
        <v>2.2200000000000002</v>
      </c>
      <c r="E407" s="4">
        <v>0</v>
      </c>
      <c r="F407" s="8">
        <v>0</v>
      </c>
      <c r="G407" s="4">
        <v>0</v>
      </c>
      <c r="H407" s="8">
        <v>0</v>
      </c>
      <c r="I407" s="4">
        <v>0</v>
      </c>
    </row>
    <row r="408" spans="1:9" x14ac:dyDescent="0.2">
      <c r="A408" s="1"/>
      <c r="C408" s="4"/>
      <c r="D408" s="8"/>
      <c r="E408" s="4"/>
      <c r="F408" s="8"/>
      <c r="G408" s="4"/>
      <c r="H408" s="8"/>
      <c r="I408" s="4"/>
    </row>
    <row r="409" spans="1:9" x14ac:dyDescent="0.2">
      <c r="A409" s="1" t="s">
        <v>18</v>
      </c>
      <c r="C409" s="4"/>
      <c r="D409" s="8"/>
      <c r="E409" s="4"/>
      <c r="F409" s="8"/>
      <c r="G409" s="4"/>
      <c r="H409" s="8"/>
      <c r="I409" s="4"/>
    </row>
    <row r="410" spans="1:9" x14ac:dyDescent="0.2">
      <c r="A410" s="2">
        <v>1</v>
      </c>
      <c r="B410" s="1" t="s">
        <v>63</v>
      </c>
      <c r="C410" s="4">
        <v>18</v>
      </c>
      <c r="D410" s="8">
        <v>11.18</v>
      </c>
      <c r="E410" s="4">
        <v>11</v>
      </c>
      <c r="F410" s="8">
        <v>10.58</v>
      </c>
      <c r="G410" s="4">
        <v>7</v>
      </c>
      <c r="H410" s="8">
        <v>13.46</v>
      </c>
      <c r="I410" s="4">
        <v>0</v>
      </c>
    </row>
    <row r="411" spans="1:9" x14ac:dyDescent="0.2">
      <c r="A411" s="2">
        <v>2</v>
      </c>
      <c r="B411" s="1" t="s">
        <v>77</v>
      </c>
      <c r="C411" s="4">
        <v>16</v>
      </c>
      <c r="D411" s="8">
        <v>9.94</v>
      </c>
      <c r="E411" s="4">
        <v>15</v>
      </c>
      <c r="F411" s="8">
        <v>14.42</v>
      </c>
      <c r="G411" s="4">
        <v>1</v>
      </c>
      <c r="H411" s="8">
        <v>1.92</v>
      </c>
      <c r="I411" s="4">
        <v>0</v>
      </c>
    </row>
    <row r="412" spans="1:9" x14ac:dyDescent="0.2">
      <c r="A412" s="2">
        <v>3</v>
      </c>
      <c r="B412" s="1" t="s">
        <v>76</v>
      </c>
      <c r="C412" s="4">
        <v>11</v>
      </c>
      <c r="D412" s="8">
        <v>6.83</v>
      </c>
      <c r="E412" s="4">
        <v>10</v>
      </c>
      <c r="F412" s="8">
        <v>9.6199999999999992</v>
      </c>
      <c r="G412" s="4">
        <v>1</v>
      </c>
      <c r="H412" s="8">
        <v>1.92</v>
      </c>
      <c r="I412" s="4">
        <v>0</v>
      </c>
    </row>
    <row r="413" spans="1:9" x14ac:dyDescent="0.2">
      <c r="A413" s="2">
        <v>4</v>
      </c>
      <c r="B413" s="1" t="s">
        <v>88</v>
      </c>
      <c r="C413" s="4">
        <v>8</v>
      </c>
      <c r="D413" s="8">
        <v>4.97</v>
      </c>
      <c r="E413" s="4">
        <v>7</v>
      </c>
      <c r="F413" s="8">
        <v>6.73</v>
      </c>
      <c r="G413" s="4">
        <v>1</v>
      </c>
      <c r="H413" s="8">
        <v>1.92</v>
      </c>
      <c r="I413" s="4">
        <v>0</v>
      </c>
    </row>
    <row r="414" spans="1:9" x14ac:dyDescent="0.2">
      <c r="A414" s="2">
        <v>4</v>
      </c>
      <c r="B414" s="1" t="s">
        <v>79</v>
      </c>
      <c r="C414" s="4">
        <v>8</v>
      </c>
      <c r="D414" s="8">
        <v>4.97</v>
      </c>
      <c r="E414" s="4">
        <v>4</v>
      </c>
      <c r="F414" s="8">
        <v>3.85</v>
      </c>
      <c r="G414" s="4">
        <v>4</v>
      </c>
      <c r="H414" s="8">
        <v>7.69</v>
      </c>
      <c r="I414" s="4">
        <v>0</v>
      </c>
    </row>
    <row r="415" spans="1:9" x14ac:dyDescent="0.2">
      <c r="A415" s="2">
        <v>6</v>
      </c>
      <c r="B415" s="1" t="s">
        <v>64</v>
      </c>
      <c r="C415" s="4">
        <v>7</v>
      </c>
      <c r="D415" s="8">
        <v>4.3499999999999996</v>
      </c>
      <c r="E415" s="4">
        <v>4</v>
      </c>
      <c r="F415" s="8">
        <v>3.85</v>
      </c>
      <c r="G415" s="4">
        <v>3</v>
      </c>
      <c r="H415" s="8">
        <v>5.77</v>
      </c>
      <c r="I415" s="4">
        <v>0</v>
      </c>
    </row>
    <row r="416" spans="1:9" x14ac:dyDescent="0.2">
      <c r="A416" s="2">
        <v>6</v>
      </c>
      <c r="B416" s="1" t="s">
        <v>65</v>
      </c>
      <c r="C416" s="4">
        <v>7</v>
      </c>
      <c r="D416" s="8">
        <v>4.3499999999999996</v>
      </c>
      <c r="E416" s="4">
        <v>5</v>
      </c>
      <c r="F416" s="8">
        <v>4.8099999999999996</v>
      </c>
      <c r="G416" s="4">
        <v>2</v>
      </c>
      <c r="H416" s="8">
        <v>3.85</v>
      </c>
      <c r="I416" s="4">
        <v>0</v>
      </c>
    </row>
    <row r="417" spans="1:9" x14ac:dyDescent="0.2">
      <c r="A417" s="2">
        <v>6</v>
      </c>
      <c r="B417" s="1" t="s">
        <v>72</v>
      </c>
      <c r="C417" s="4">
        <v>7</v>
      </c>
      <c r="D417" s="8">
        <v>4.3499999999999996</v>
      </c>
      <c r="E417" s="4">
        <v>7</v>
      </c>
      <c r="F417" s="8">
        <v>6.73</v>
      </c>
      <c r="G417" s="4">
        <v>0</v>
      </c>
      <c r="H417" s="8">
        <v>0</v>
      </c>
      <c r="I417" s="4">
        <v>0</v>
      </c>
    </row>
    <row r="418" spans="1:9" x14ac:dyDescent="0.2">
      <c r="A418" s="2">
        <v>9</v>
      </c>
      <c r="B418" s="1" t="s">
        <v>66</v>
      </c>
      <c r="C418" s="4">
        <v>6</v>
      </c>
      <c r="D418" s="8">
        <v>3.73</v>
      </c>
      <c r="E418" s="4">
        <v>5</v>
      </c>
      <c r="F418" s="8">
        <v>4.8099999999999996</v>
      </c>
      <c r="G418" s="4">
        <v>1</v>
      </c>
      <c r="H418" s="8">
        <v>1.92</v>
      </c>
      <c r="I418" s="4">
        <v>0</v>
      </c>
    </row>
    <row r="419" spans="1:9" x14ac:dyDescent="0.2">
      <c r="A419" s="2">
        <v>9</v>
      </c>
      <c r="B419" s="1" t="s">
        <v>70</v>
      </c>
      <c r="C419" s="4">
        <v>6</v>
      </c>
      <c r="D419" s="8">
        <v>3.73</v>
      </c>
      <c r="E419" s="4">
        <v>6</v>
      </c>
      <c r="F419" s="8">
        <v>5.77</v>
      </c>
      <c r="G419" s="4">
        <v>0</v>
      </c>
      <c r="H419" s="8">
        <v>0</v>
      </c>
      <c r="I419" s="4">
        <v>0</v>
      </c>
    </row>
    <row r="420" spans="1:9" x14ac:dyDescent="0.2">
      <c r="A420" s="2">
        <v>11</v>
      </c>
      <c r="B420" s="1" t="s">
        <v>87</v>
      </c>
      <c r="C420" s="4">
        <v>5</v>
      </c>
      <c r="D420" s="8">
        <v>3.11</v>
      </c>
      <c r="E420" s="4">
        <v>2</v>
      </c>
      <c r="F420" s="8">
        <v>1.92</v>
      </c>
      <c r="G420" s="4">
        <v>3</v>
      </c>
      <c r="H420" s="8">
        <v>5.77</v>
      </c>
      <c r="I420" s="4">
        <v>0</v>
      </c>
    </row>
    <row r="421" spans="1:9" x14ac:dyDescent="0.2">
      <c r="A421" s="2">
        <v>11</v>
      </c>
      <c r="B421" s="1" t="s">
        <v>74</v>
      </c>
      <c r="C421" s="4">
        <v>5</v>
      </c>
      <c r="D421" s="8">
        <v>3.11</v>
      </c>
      <c r="E421" s="4">
        <v>3</v>
      </c>
      <c r="F421" s="8">
        <v>2.88</v>
      </c>
      <c r="G421" s="4">
        <v>2</v>
      </c>
      <c r="H421" s="8">
        <v>3.85</v>
      </c>
      <c r="I421" s="4">
        <v>0</v>
      </c>
    </row>
    <row r="422" spans="1:9" x14ac:dyDescent="0.2">
      <c r="A422" s="2">
        <v>11</v>
      </c>
      <c r="B422" s="1" t="s">
        <v>81</v>
      </c>
      <c r="C422" s="4">
        <v>5</v>
      </c>
      <c r="D422" s="8">
        <v>3.11</v>
      </c>
      <c r="E422" s="4">
        <v>0</v>
      </c>
      <c r="F422" s="8">
        <v>0</v>
      </c>
      <c r="G422" s="4">
        <v>0</v>
      </c>
      <c r="H422" s="8">
        <v>0</v>
      </c>
      <c r="I422" s="4">
        <v>0</v>
      </c>
    </row>
    <row r="423" spans="1:9" x14ac:dyDescent="0.2">
      <c r="A423" s="2">
        <v>14</v>
      </c>
      <c r="B423" s="1" t="s">
        <v>69</v>
      </c>
      <c r="C423" s="4">
        <v>4</v>
      </c>
      <c r="D423" s="8">
        <v>2.48</v>
      </c>
      <c r="E423" s="4">
        <v>4</v>
      </c>
      <c r="F423" s="8">
        <v>3.85</v>
      </c>
      <c r="G423" s="4">
        <v>0</v>
      </c>
      <c r="H423" s="8">
        <v>0</v>
      </c>
      <c r="I423" s="4">
        <v>0</v>
      </c>
    </row>
    <row r="424" spans="1:9" x14ac:dyDescent="0.2">
      <c r="A424" s="2">
        <v>14</v>
      </c>
      <c r="B424" s="1" t="s">
        <v>84</v>
      </c>
      <c r="C424" s="4">
        <v>4</v>
      </c>
      <c r="D424" s="8">
        <v>2.48</v>
      </c>
      <c r="E424" s="4">
        <v>1</v>
      </c>
      <c r="F424" s="8">
        <v>0.96</v>
      </c>
      <c r="G424" s="4">
        <v>3</v>
      </c>
      <c r="H424" s="8">
        <v>5.77</v>
      </c>
      <c r="I424" s="4">
        <v>0</v>
      </c>
    </row>
    <row r="425" spans="1:9" x14ac:dyDescent="0.2">
      <c r="A425" s="2">
        <v>14</v>
      </c>
      <c r="B425" s="1" t="s">
        <v>80</v>
      </c>
      <c r="C425" s="4">
        <v>4</v>
      </c>
      <c r="D425" s="8">
        <v>2.48</v>
      </c>
      <c r="E425" s="4">
        <v>3</v>
      </c>
      <c r="F425" s="8">
        <v>2.88</v>
      </c>
      <c r="G425" s="4">
        <v>1</v>
      </c>
      <c r="H425" s="8">
        <v>1.92</v>
      </c>
      <c r="I425" s="4">
        <v>0</v>
      </c>
    </row>
    <row r="426" spans="1:9" x14ac:dyDescent="0.2">
      <c r="A426" s="2">
        <v>14</v>
      </c>
      <c r="B426" s="1" t="s">
        <v>82</v>
      </c>
      <c r="C426" s="4">
        <v>4</v>
      </c>
      <c r="D426" s="8">
        <v>2.48</v>
      </c>
      <c r="E426" s="4">
        <v>4</v>
      </c>
      <c r="F426" s="8">
        <v>3.85</v>
      </c>
      <c r="G426" s="4">
        <v>0</v>
      </c>
      <c r="H426" s="8">
        <v>0</v>
      </c>
      <c r="I426" s="4">
        <v>0</v>
      </c>
    </row>
    <row r="427" spans="1:9" x14ac:dyDescent="0.2">
      <c r="A427" s="2">
        <v>14</v>
      </c>
      <c r="B427" s="1" t="s">
        <v>85</v>
      </c>
      <c r="C427" s="4">
        <v>4</v>
      </c>
      <c r="D427" s="8">
        <v>2.48</v>
      </c>
      <c r="E427" s="4">
        <v>1</v>
      </c>
      <c r="F427" s="8">
        <v>0.96</v>
      </c>
      <c r="G427" s="4">
        <v>3</v>
      </c>
      <c r="H427" s="8">
        <v>5.77</v>
      </c>
      <c r="I427" s="4">
        <v>0</v>
      </c>
    </row>
    <row r="428" spans="1:9" x14ac:dyDescent="0.2">
      <c r="A428" s="2">
        <v>19</v>
      </c>
      <c r="B428" s="1" t="s">
        <v>73</v>
      </c>
      <c r="C428" s="4">
        <v>3</v>
      </c>
      <c r="D428" s="8">
        <v>1.86</v>
      </c>
      <c r="E428" s="4">
        <v>2</v>
      </c>
      <c r="F428" s="8">
        <v>1.92</v>
      </c>
      <c r="G428" s="4">
        <v>1</v>
      </c>
      <c r="H428" s="8">
        <v>1.92</v>
      </c>
      <c r="I428" s="4">
        <v>0</v>
      </c>
    </row>
    <row r="429" spans="1:9" x14ac:dyDescent="0.2">
      <c r="A429" s="2">
        <v>19</v>
      </c>
      <c r="B429" s="1" t="s">
        <v>75</v>
      </c>
      <c r="C429" s="4">
        <v>3</v>
      </c>
      <c r="D429" s="8">
        <v>1.86</v>
      </c>
      <c r="E429" s="4">
        <v>0</v>
      </c>
      <c r="F429" s="8">
        <v>0</v>
      </c>
      <c r="G429" s="4">
        <v>3</v>
      </c>
      <c r="H429" s="8">
        <v>5.77</v>
      </c>
      <c r="I429" s="4">
        <v>0</v>
      </c>
    </row>
    <row r="430" spans="1:9" x14ac:dyDescent="0.2">
      <c r="A430" s="1"/>
      <c r="C430" s="4"/>
      <c r="D430" s="8"/>
      <c r="E430" s="4"/>
      <c r="F430" s="8"/>
      <c r="G430" s="4"/>
      <c r="H430" s="8"/>
      <c r="I430" s="4"/>
    </row>
    <row r="431" spans="1:9" x14ac:dyDescent="0.2">
      <c r="A431" s="1" t="s">
        <v>19</v>
      </c>
      <c r="C431" s="4"/>
      <c r="D431" s="8"/>
      <c r="E431" s="4"/>
      <c r="F431" s="8"/>
      <c r="G431" s="4"/>
      <c r="H431" s="8"/>
      <c r="I431" s="4"/>
    </row>
    <row r="432" spans="1:9" x14ac:dyDescent="0.2">
      <c r="A432" s="2">
        <v>1</v>
      </c>
      <c r="B432" s="1" t="s">
        <v>88</v>
      </c>
      <c r="C432" s="4">
        <v>16</v>
      </c>
      <c r="D432" s="8">
        <v>12.5</v>
      </c>
      <c r="E432" s="4">
        <v>12</v>
      </c>
      <c r="F432" s="8">
        <v>12.9</v>
      </c>
      <c r="G432" s="4">
        <v>4</v>
      </c>
      <c r="H432" s="8">
        <v>12.12</v>
      </c>
      <c r="I432" s="4">
        <v>0</v>
      </c>
    </row>
    <row r="433" spans="1:9" x14ac:dyDescent="0.2">
      <c r="A433" s="2">
        <v>2</v>
      </c>
      <c r="B433" s="1" t="s">
        <v>73</v>
      </c>
      <c r="C433" s="4">
        <v>14</v>
      </c>
      <c r="D433" s="8">
        <v>10.94</v>
      </c>
      <c r="E433" s="4">
        <v>11</v>
      </c>
      <c r="F433" s="8">
        <v>11.83</v>
      </c>
      <c r="G433" s="4">
        <v>3</v>
      </c>
      <c r="H433" s="8">
        <v>9.09</v>
      </c>
      <c r="I433" s="4">
        <v>0</v>
      </c>
    </row>
    <row r="434" spans="1:9" x14ac:dyDescent="0.2">
      <c r="A434" s="2">
        <v>3</v>
      </c>
      <c r="B434" s="1" t="s">
        <v>77</v>
      </c>
      <c r="C434" s="4">
        <v>9</v>
      </c>
      <c r="D434" s="8">
        <v>7.03</v>
      </c>
      <c r="E434" s="4">
        <v>8</v>
      </c>
      <c r="F434" s="8">
        <v>8.6</v>
      </c>
      <c r="G434" s="4">
        <v>1</v>
      </c>
      <c r="H434" s="8">
        <v>3.03</v>
      </c>
      <c r="I434" s="4">
        <v>0</v>
      </c>
    </row>
    <row r="435" spans="1:9" x14ac:dyDescent="0.2">
      <c r="A435" s="2">
        <v>4</v>
      </c>
      <c r="B435" s="1" t="s">
        <v>63</v>
      </c>
      <c r="C435" s="4">
        <v>8</v>
      </c>
      <c r="D435" s="8">
        <v>6.25</v>
      </c>
      <c r="E435" s="4">
        <v>3</v>
      </c>
      <c r="F435" s="8">
        <v>3.23</v>
      </c>
      <c r="G435" s="4">
        <v>5</v>
      </c>
      <c r="H435" s="8">
        <v>15.15</v>
      </c>
      <c r="I435" s="4">
        <v>0</v>
      </c>
    </row>
    <row r="436" spans="1:9" x14ac:dyDescent="0.2">
      <c r="A436" s="2">
        <v>5</v>
      </c>
      <c r="B436" s="1" t="s">
        <v>72</v>
      </c>
      <c r="C436" s="4">
        <v>7</v>
      </c>
      <c r="D436" s="8">
        <v>5.47</v>
      </c>
      <c r="E436" s="4">
        <v>7</v>
      </c>
      <c r="F436" s="8">
        <v>7.53</v>
      </c>
      <c r="G436" s="4">
        <v>0</v>
      </c>
      <c r="H436" s="8">
        <v>0</v>
      </c>
      <c r="I436" s="4">
        <v>0</v>
      </c>
    </row>
    <row r="437" spans="1:9" x14ac:dyDescent="0.2">
      <c r="A437" s="2">
        <v>5</v>
      </c>
      <c r="B437" s="1" t="s">
        <v>79</v>
      </c>
      <c r="C437" s="4">
        <v>7</v>
      </c>
      <c r="D437" s="8">
        <v>5.47</v>
      </c>
      <c r="E437" s="4">
        <v>7</v>
      </c>
      <c r="F437" s="8">
        <v>7.53</v>
      </c>
      <c r="G437" s="4">
        <v>0</v>
      </c>
      <c r="H437" s="8">
        <v>0</v>
      </c>
      <c r="I437" s="4">
        <v>0</v>
      </c>
    </row>
    <row r="438" spans="1:9" x14ac:dyDescent="0.2">
      <c r="A438" s="2">
        <v>7</v>
      </c>
      <c r="B438" s="1" t="s">
        <v>65</v>
      </c>
      <c r="C438" s="4">
        <v>6</v>
      </c>
      <c r="D438" s="8">
        <v>4.6900000000000004</v>
      </c>
      <c r="E438" s="4">
        <v>6</v>
      </c>
      <c r="F438" s="8">
        <v>6.45</v>
      </c>
      <c r="G438" s="4">
        <v>0</v>
      </c>
      <c r="H438" s="8">
        <v>0</v>
      </c>
      <c r="I438" s="4">
        <v>0</v>
      </c>
    </row>
    <row r="439" spans="1:9" x14ac:dyDescent="0.2">
      <c r="A439" s="2">
        <v>7</v>
      </c>
      <c r="B439" s="1" t="s">
        <v>66</v>
      </c>
      <c r="C439" s="4">
        <v>6</v>
      </c>
      <c r="D439" s="8">
        <v>4.6900000000000004</v>
      </c>
      <c r="E439" s="4">
        <v>5</v>
      </c>
      <c r="F439" s="8">
        <v>5.38</v>
      </c>
      <c r="G439" s="4">
        <v>1</v>
      </c>
      <c r="H439" s="8">
        <v>3.03</v>
      </c>
      <c r="I439" s="4">
        <v>0</v>
      </c>
    </row>
    <row r="440" spans="1:9" x14ac:dyDescent="0.2">
      <c r="A440" s="2">
        <v>9</v>
      </c>
      <c r="B440" s="1" t="s">
        <v>97</v>
      </c>
      <c r="C440" s="4">
        <v>5</v>
      </c>
      <c r="D440" s="8">
        <v>3.91</v>
      </c>
      <c r="E440" s="4">
        <v>3</v>
      </c>
      <c r="F440" s="8">
        <v>3.23</v>
      </c>
      <c r="G440" s="4">
        <v>2</v>
      </c>
      <c r="H440" s="8">
        <v>6.06</v>
      </c>
      <c r="I440" s="4">
        <v>0</v>
      </c>
    </row>
    <row r="441" spans="1:9" x14ac:dyDescent="0.2">
      <c r="A441" s="2">
        <v>10</v>
      </c>
      <c r="B441" s="1" t="s">
        <v>86</v>
      </c>
      <c r="C441" s="4">
        <v>4</v>
      </c>
      <c r="D441" s="8">
        <v>3.13</v>
      </c>
      <c r="E441" s="4">
        <v>2</v>
      </c>
      <c r="F441" s="8">
        <v>2.15</v>
      </c>
      <c r="G441" s="4">
        <v>2</v>
      </c>
      <c r="H441" s="8">
        <v>6.06</v>
      </c>
      <c r="I441" s="4">
        <v>0</v>
      </c>
    </row>
    <row r="442" spans="1:9" x14ac:dyDescent="0.2">
      <c r="A442" s="2">
        <v>10</v>
      </c>
      <c r="B442" s="1" t="s">
        <v>71</v>
      </c>
      <c r="C442" s="4">
        <v>4</v>
      </c>
      <c r="D442" s="8">
        <v>3.13</v>
      </c>
      <c r="E442" s="4">
        <v>3</v>
      </c>
      <c r="F442" s="8">
        <v>3.23</v>
      </c>
      <c r="G442" s="4">
        <v>1</v>
      </c>
      <c r="H442" s="8">
        <v>3.03</v>
      </c>
      <c r="I442" s="4">
        <v>0</v>
      </c>
    </row>
    <row r="443" spans="1:9" x14ac:dyDescent="0.2">
      <c r="A443" s="2">
        <v>10</v>
      </c>
      <c r="B443" s="1" t="s">
        <v>83</v>
      </c>
      <c r="C443" s="4">
        <v>4</v>
      </c>
      <c r="D443" s="8">
        <v>3.13</v>
      </c>
      <c r="E443" s="4">
        <v>0</v>
      </c>
      <c r="F443" s="8">
        <v>0</v>
      </c>
      <c r="G443" s="4">
        <v>4</v>
      </c>
      <c r="H443" s="8">
        <v>12.12</v>
      </c>
      <c r="I443" s="4">
        <v>0</v>
      </c>
    </row>
    <row r="444" spans="1:9" x14ac:dyDescent="0.2">
      <c r="A444" s="2">
        <v>10</v>
      </c>
      <c r="B444" s="1" t="s">
        <v>80</v>
      </c>
      <c r="C444" s="4">
        <v>4</v>
      </c>
      <c r="D444" s="8">
        <v>3.13</v>
      </c>
      <c r="E444" s="4">
        <v>4</v>
      </c>
      <c r="F444" s="8">
        <v>4.3</v>
      </c>
      <c r="G444" s="4">
        <v>0</v>
      </c>
      <c r="H444" s="8">
        <v>0</v>
      </c>
      <c r="I444" s="4">
        <v>0</v>
      </c>
    </row>
    <row r="445" spans="1:9" x14ac:dyDescent="0.2">
      <c r="A445" s="2">
        <v>14</v>
      </c>
      <c r="B445" s="1" t="s">
        <v>90</v>
      </c>
      <c r="C445" s="4">
        <v>3</v>
      </c>
      <c r="D445" s="8">
        <v>2.34</v>
      </c>
      <c r="E445" s="4">
        <v>2</v>
      </c>
      <c r="F445" s="8">
        <v>2.15</v>
      </c>
      <c r="G445" s="4">
        <v>1</v>
      </c>
      <c r="H445" s="8">
        <v>3.03</v>
      </c>
      <c r="I445" s="4">
        <v>0</v>
      </c>
    </row>
    <row r="446" spans="1:9" x14ac:dyDescent="0.2">
      <c r="A446" s="2">
        <v>14</v>
      </c>
      <c r="B446" s="1" t="s">
        <v>68</v>
      </c>
      <c r="C446" s="4">
        <v>3</v>
      </c>
      <c r="D446" s="8">
        <v>2.34</v>
      </c>
      <c r="E446" s="4">
        <v>1</v>
      </c>
      <c r="F446" s="8">
        <v>1.08</v>
      </c>
      <c r="G446" s="4">
        <v>2</v>
      </c>
      <c r="H446" s="8">
        <v>6.06</v>
      </c>
      <c r="I446" s="4">
        <v>0</v>
      </c>
    </row>
    <row r="447" spans="1:9" x14ac:dyDescent="0.2">
      <c r="A447" s="2">
        <v>16</v>
      </c>
      <c r="B447" s="1" t="s">
        <v>64</v>
      </c>
      <c r="C447" s="4">
        <v>2</v>
      </c>
      <c r="D447" s="8">
        <v>1.56</v>
      </c>
      <c r="E447" s="4">
        <v>1</v>
      </c>
      <c r="F447" s="8">
        <v>1.08</v>
      </c>
      <c r="G447" s="4">
        <v>1</v>
      </c>
      <c r="H447" s="8">
        <v>3.03</v>
      </c>
      <c r="I447" s="4">
        <v>0</v>
      </c>
    </row>
    <row r="448" spans="1:9" x14ac:dyDescent="0.2">
      <c r="A448" s="2">
        <v>16</v>
      </c>
      <c r="B448" s="1" t="s">
        <v>104</v>
      </c>
      <c r="C448" s="4">
        <v>2</v>
      </c>
      <c r="D448" s="8">
        <v>1.56</v>
      </c>
      <c r="E448" s="4">
        <v>0</v>
      </c>
      <c r="F448" s="8">
        <v>0</v>
      </c>
      <c r="G448" s="4">
        <v>2</v>
      </c>
      <c r="H448" s="8">
        <v>6.06</v>
      </c>
      <c r="I448" s="4">
        <v>0</v>
      </c>
    </row>
    <row r="449" spans="1:9" x14ac:dyDescent="0.2">
      <c r="A449" s="2">
        <v>16</v>
      </c>
      <c r="B449" s="1" t="s">
        <v>92</v>
      </c>
      <c r="C449" s="4">
        <v>2</v>
      </c>
      <c r="D449" s="8">
        <v>1.56</v>
      </c>
      <c r="E449" s="4">
        <v>2</v>
      </c>
      <c r="F449" s="8">
        <v>2.15</v>
      </c>
      <c r="G449" s="4">
        <v>0</v>
      </c>
      <c r="H449" s="8">
        <v>0</v>
      </c>
      <c r="I449" s="4">
        <v>0</v>
      </c>
    </row>
    <row r="450" spans="1:9" x14ac:dyDescent="0.2">
      <c r="A450" s="2">
        <v>16</v>
      </c>
      <c r="B450" s="1" t="s">
        <v>69</v>
      </c>
      <c r="C450" s="4">
        <v>2</v>
      </c>
      <c r="D450" s="8">
        <v>1.56</v>
      </c>
      <c r="E450" s="4">
        <v>2</v>
      </c>
      <c r="F450" s="8">
        <v>2.15</v>
      </c>
      <c r="G450" s="4">
        <v>0</v>
      </c>
      <c r="H450" s="8">
        <v>0</v>
      </c>
      <c r="I450" s="4">
        <v>0</v>
      </c>
    </row>
    <row r="451" spans="1:9" x14ac:dyDescent="0.2">
      <c r="A451" s="2">
        <v>16</v>
      </c>
      <c r="B451" s="1" t="s">
        <v>70</v>
      </c>
      <c r="C451" s="4">
        <v>2</v>
      </c>
      <c r="D451" s="8">
        <v>1.56</v>
      </c>
      <c r="E451" s="4">
        <v>2</v>
      </c>
      <c r="F451" s="8">
        <v>2.15</v>
      </c>
      <c r="G451" s="4">
        <v>0</v>
      </c>
      <c r="H451" s="8">
        <v>0</v>
      </c>
      <c r="I451" s="4">
        <v>0</v>
      </c>
    </row>
    <row r="452" spans="1:9" x14ac:dyDescent="0.2">
      <c r="A452" s="2">
        <v>16</v>
      </c>
      <c r="B452" s="1" t="s">
        <v>76</v>
      </c>
      <c r="C452" s="4">
        <v>2</v>
      </c>
      <c r="D452" s="8">
        <v>1.56</v>
      </c>
      <c r="E452" s="4">
        <v>2</v>
      </c>
      <c r="F452" s="8">
        <v>2.15</v>
      </c>
      <c r="G452" s="4">
        <v>0</v>
      </c>
      <c r="H452" s="8">
        <v>0</v>
      </c>
      <c r="I452" s="4">
        <v>0</v>
      </c>
    </row>
    <row r="453" spans="1:9" x14ac:dyDescent="0.2">
      <c r="A453" s="2">
        <v>16</v>
      </c>
      <c r="B453" s="1" t="s">
        <v>81</v>
      </c>
      <c r="C453" s="4">
        <v>2</v>
      </c>
      <c r="D453" s="8">
        <v>1.56</v>
      </c>
      <c r="E453" s="4">
        <v>0</v>
      </c>
      <c r="F453" s="8">
        <v>0</v>
      </c>
      <c r="G453" s="4">
        <v>0</v>
      </c>
      <c r="H453" s="8">
        <v>0</v>
      </c>
      <c r="I453" s="4">
        <v>0</v>
      </c>
    </row>
    <row r="454" spans="1:9" x14ac:dyDescent="0.2">
      <c r="A454" s="2">
        <v>16</v>
      </c>
      <c r="B454" s="1" t="s">
        <v>82</v>
      </c>
      <c r="C454" s="4">
        <v>2</v>
      </c>
      <c r="D454" s="8">
        <v>1.56</v>
      </c>
      <c r="E454" s="4">
        <v>2</v>
      </c>
      <c r="F454" s="8">
        <v>2.15</v>
      </c>
      <c r="G454" s="4">
        <v>0</v>
      </c>
      <c r="H454" s="8">
        <v>0</v>
      </c>
      <c r="I454" s="4">
        <v>0</v>
      </c>
    </row>
    <row r="455" spans="1:9" x14ac:dyDescent="0.2">
      <c r="A455" s="1"/>
      <c r="C455" s="4"/>
      <c r="D455" s="8"/>
      <c r="E455" s="4"/>
      <c r="F455" s="8"/>
      <c r="G455" s="4"/>
      <c r="H455" s="8"/>
      <c r="I455" s="4"/>
    </row>
    <row r="456" spans="1:9" x14ac:dyDescent="0.2">
      <c r="A456" s="1" t="s">
        <v>20</v>
      </c>
      <c r="C456" s="4"/>
      <c r="D456" s="8"/>
      <c r="E456" s="4"/>
      <c r="F456" s="8"/>
      <c r="G456" s="4"/>
      <c r="H456" s="8"/>
      <c r="I456" s="4"/>
    </row>
    <row r="457" spans="1:9" x14ac:dyDescent="0.2">
      <c r="A457" s="2">
        <v>1</v>
      </c>
      <c r="B457" s="1" t="s">
        <v>77</v>
      </c>
      <c r="C457" s="4">
        <v>58</v>
      </c>
      <c r="D457" s="8">
        <v>9.09</v>
      </c>
      <c r="E457" s="4">
        <v>49</v>
      </c>
      <c r="F457" s="8">
        <v>12.6</v>
      </c>
      <c r="G457" s="4">
        <v>9</v>
      </c>
      <c r="H457" s="8">
        <v>3.64</v>
      </c>
      <c r="I457" s="4">
        <v>0</v>
      </c>
    </row>
    <row r="458" spans="1:9" x14ac:dyDescent="0.2">
      <c r="A458" s="2">
        <v>2</v>
      </c>
      <c r="B458" s="1" t="s">
        <v>72</v>
      </c>
      <c r="C458" s="4">
        <v>54</v>
      </c>
      <c r="D458" s="8">
        <v>8.4600000000000009</v>
      </c>
      <c r="E458" s="4">
        <v>41</v>
      </c>
      <c r="F458" s="8">
        <v>10.54</v>
      </c>
      <c r="G458" s="4">
        <v>13</v>
      </c>
      <c r="H458" s="8">
        <v>5.26</v>
      </c>
      <c r="I458" s="4">
        <v>0</v>
      </c>
    </row>
    <row r="459" spans="1:9" x14ac:dyDescent="0.2">
      <c r="A459" s="2">
        <v>3</v>
      </c>
      <c r="B459" s="1" t="s">
        <v>63</v>
      </c>
      <c r="C459" s="4">
        <v>44</v>
      </c>
      <c r="D459" s="8">
        <v>6.9</v>
      </c>
      <c r="E459" s="4">
        <v>14</v>
      </c>
      <c r="F459" s="8">
        <v>3.6</v>
      </c>
      <c r="G459" s="4">
        <v>30</v>
      </c>
      <c r="H459" s="8">
        <v>12.15</v>
      </c>
      <c r="I459" s="4">
        <v>0</v>
      </c>
    </row>
    <row r="460" spans="1:9" x14ac:dyDescent="0.2">
      <c r="A460" s="2">
        <v>4</v>
      </c>
      <c r="B460" s="1" t="s">
        <v>76</v>
      </c>
      <c r="C460" s="4">
        <v>40</v>
      </c>
      <c r="D460" s="8">
        <v>6.27</v>
      </c>
      <c r="E460" s="4">
        <v>36</v>
      </c>
      <c r="F460" s="8">
        <v>9.25</v>
      </c>
      <c r="G460" s="4">
        <v>4</v>
      </c>
      <c r="H460" s="8">
        <v>1.62</v>
      </c>
      <c r="I460" s="4">
        <v>0</v>
      </c>
    </row>
    <row r="461" spans="1:9" x14ac:dyDescent="0.2">
      <c r="A461" s="2">
        <v>5</v>
      </c>
      <c r="B461" s="1" t="s">
        <v>71</v>
      </c>
      <c r="C461" s="4">
        <v>36</v>
      </c>
      <c r="D461" s="8">
        <v>5.64</v>
      </c>
      <c r="E461" s="4">
        <v>25</v>
      </c>
      <c r="F461" s="8">
        <v>6.43</v>
      </c>
      <c r="G461" s="4">
        <v>11</v>
      </c>
      <c r="H461" s="8">
        <v>4.45</v>
      </c>
      <c r="I461" s="4">
        <v>0</v>
      </c>
    </row>
    <row r="462" spans="1:9" x14ac:dyDescent="0.2">
      <c r="A462" s="2">
        <v>6</v>
      </c>
      <c r="B462" s="1" t="s">
        <v>73</v>
      </c>
      <c r="C462" s="4">
        <v>28</v>
      </c>
      <c r="D462" s="8">
        <v>4.3899999999999997</v>
      </c>
      <c r="E462" s="4">
        <v>8</v>
      </c>
      <c r="F462" s="8">
        <v>2.06</v>
      </c>
      <c r="G462" s="4">
        <v>20</v>
      </c>
      <c r="H462" s="8">
        <v>8.1</v>
      </c>
      <c r="I462" s="4">
        <v>0</v>
      </c>
    </row>
    <row r="463" spans="1:9" x14ac:dyDescent="0.2">
      <c r="A463" s="2">
        <v>7</v>
      </c>
      <c r="B463" s="1" t="s">
        <v>70</v>
      </c>
      <c r="C463" s="4">
        <v>25</v>
      </c>
      <c r="D463" s="8">
        <v>3.92</v>
      </c>
      <c r="E463" s="4">
        <v>22</v>
      </c>
      <c r="F463" s="8">
        <v>5.66</v>
      </c>
      <c r="G463" s="4">
        <v>3</v>
      </c>
      <c r="H463" s="8">
        <v>1.21</v>
      </c>
      <c r="I463" s="4">
        <v>0</v>
      </c>
    </row>
    <row r="464" spans="1:9" x14ac:dyDescent="0.2">
      <c r="A464" s="2">
        <v>8</v>
      </c>
      <c r="B464" s="1" t="s">
        <v>64</v>
      </c>
      <c r="C464" s="4">
        <v>23</v>
      </c>
      <c r="D464" s="8">
        <v>3.61</v>
      </c>
      <c r="E464" s="4">
        <v>17</v>
      </c>
      <c r="F464" s="8">
        <v>4.37</v>
      </c>
      <c r="G464" s="4">
        <v>6</v>
      </c>
      <c r="H464" s="8">
        <v>2.4300000000000002</v>
      </c>
      <c r="I464" s="4">
        <v>0</v>
      </c>
    </row>
    <row r="465" spans="1:9" x14ac:dyDescent="0.2">
      <c r="A465" s="2">
        <v>8</v>
      </c>
      <c r="B465" s="1" t="s">
        <v>80</v>
      </c>
      <c r="C465" s="4">
        <v>23</v>
      </c>
      <c r="D465" s="8">
        <v>3.61</v>
      </c>
      <c r="E465" s="4">
        <v>19</v>
      </c>
      <c r="F465" s="8">
        <v>4.88</v>
      </c>
      <c r="G465" s="4">
        <v>4</v>
      </c>
      <c r="H465" s="8">
        <v>1.62</v>
      </c>
      <c r="I465" s="4">
        <v>0</v>
      </c>
    </row>
    <row r="466" spans="1:9" x14ac:dyDescent="0.2">
      <c r="A466" s="2">
        <v>10</v>
      </c>
      <c r="B466" s="1" t="s">
        <v>86</v>
      </c>
      <c r="C466" s="4">
        <v>22</v>
      </c>
      <c r="D466" s="8">
        <v>3.45</v>
      </c>
      <c r="E466" s="4">
        <v>17</v>
      </c>
      <c r="F466" s="8">
        <v>4.37</v>
      </c>
      <c r="G466" s="4">
        <v>5</v>
      </c>
      <c r="H466" s="8">
        <v>2.02</v>
      </c>
      <c r="I466" s="4">
        <v>0</v>
      </c>
    </row>
    <row r="467" spans="1:9" x14ac:dyDescent="0.2">
      <c r="A467" s="2">
        <v>11</v>
      </c>
      <c r="B467" s="1" t="s">
        <v>66</v>
      </c>
      <c r="C467" s="4">
        <v>19</v>
      </c>
      <c r="D467" s="8">
        <v>2.98</v>
      </c>
      <c r="E467" s="4">
        <v>11</v>
      </c>
      <c r="F467" s="8">
        <v>2.83</v>
      </c>
      <c r="G467" s="4">
        <v>8</v>
      </c>
      <c r="H467" s="8">
        <v>3.24</v>
      </c>
      <c r="I467" s="4">
        <v>0</v>
      </c>
    </row>
    <row r="468" spans="1:9" x14ac:dyDescent="0.2">
      <c r="A468" s="2">
        <v>11</v>
      </c>
      <c r="B468" s="1" t="s">
        <v>78</v>
      </c>
      <c r="C468" s="4">
        <v>19</v>
      </c>
      <c r="D468" s="8">
        <v>2.98</v>
      </c>
      <c r="E468" s="4">
        <v>11</v>
      </c>
      <c r="F468" s="8">
        <v>2.83</v>
      </c>
      <c r="G468" s="4">
        <v>8</v>
      </c>
      <c r="H468" s="8">
        <v>3.24</v>
      </c>
      <c r="I468" s="4">
        <v>0</v>
      </c>
    </row>
    <row r="469" spans="1:9" x14ac:dyDescent="0.2">
      <c r="A469" s="2">
        <v>13</v>
      </c>
      <c r="B469" s="1" t="s">
        <v>69</v>
      </c>
      <c r="C469" s="4">
        <v>18</v>
      </c>
      <c r="D469" s="8">
        <v>2.82</v>
      </c>
      <c r="E469" s="4">
        <v>13</v>
      </c>
      <c r="F469" s="8">
        <v>3.34</v>
      </c>
      <c r="G469" s="4">
        <v>5</v>
      </c>
      <c r="H469" s="8">
        <v>2.02</v>
      </c>
      <c r="I469" s="4">
        <v>0</v>
      </c>
    </row>
    <row r="470" spans="1:9" x14ac:dyDescent="0.2">
      <c r="A470" s="2">
        <v>13</v>
      </c>
      <c r="B470" s="1" t="s">
        <v>82</v>
      </c>
      <c r="C470" s="4">
        <v>18</v>
      </c>
      <c r="D470" s="8">
        <v>2.82</v>
      </c>
      <c r="E470" s="4">
        <v>16</v>
      </c>
      <c r="F470" s="8">
        <v>4.1100000000000003</v>
      </c>
      <c r="G470" s="4">
        <v>2</v>
      </c>
      <c r="H470" s="8">
        <v>0.81</v>
      </c>
      <c r="I470" s="4">
        <v>0</v>
      </c>
    </row>
    <row r="471" spans="1:9" x14ac:dyDescent="0.2">
      <c r="A471" s="2">
        <v>15</v>
      </c>
      <c r="B471" s="1" t="s">
        <v>68</v>
      </c>
      <c r="C471" s="4">
        <v>17</v>
      </c>
      <c r="D471" s="8">
        <v>2.66</v>
      </c>
      <c r="E471" s="4">
        <v>5</v>
      </c>
      <c r="F471" s="8">
        <v>1.29</v>
      </c>
      <c r="G471" s="4">
        <v>12</v>
      </c>
      <c r="H471" s="8">
        <v>4.8600000000000003</v>
      </c>
      <c r="I471" s="4">
        <v>0</v>
      </c>
    </row>
    <row r="472" spans="1:9" x14ac:dyDescent="0.2">
      <c r="A472" s="2">
        <v>16</v>
      </c>
      <c r="B472" s="1" t="s">
        <v>65</v>
      </c>
      <c r="C472" s="4">
        <v>16</v>
      </c>
      <c r="D472" s="8">
        <v>2.5099999999999998</v>
      </c>
      <c r="E472" s="4">
        <v>9</v>
      </c>
      <c r="F472" s="8">
        <v>2.31</v>
      </c>
      <c r="G472" s="4">
        <v>7</v>
      </c>
      <c r="H472" s="8">
        <v>2.83</v>
      </c>
      <c r="I472" s="4">
        <v>0</v>
      </c>
    </row>
    <row r="473" spans="1:9" x14ac:dyDescent="0.2">
      <c r="A473" s="2">
        <v>17</v>
      </c>
      <c r="B473" s="1" t="s">
        <v>90</v>
      </c>
      <c r="C473" s="4">
        <v>14</v>
      </c>
      <c r="D473" s="8">
        <v>2.19</v>
      </c>
      <c r="E473" s="4">
        <v>5</v>
      </c>
      <c r="F473" s="8">
        <v>1.29</v>
      </c>
      <c r="G473" s="4">
        <v>9</v>
      </c>
      <c r="H473" s="8">
        <v>3.64</v>
      </c>
      <c r="I473" s="4">
        <v>0</v>
      </c>
    </row>
    <row r="474" spans="1:9" x14ac:dyDescent="0.2">
      <c r="A474" s="2">
        <v>17</v>
      </c>
      <c r="B474" s="1" t="s">
        <v>79</v>
      </c>
      <c r="C474" s="4">
        <v>14</v>
      </c>
      <c r="D474" s="8">
        <v>2.19</v>
      </c>
      <c r="E474" s="4">
        <v>8</v>
      </c>
      <c r="F474" s="8">
        <v>2.06</v>
      </c>
      <c r="G474" s="4">
        <v>5</v>
      </c>
      <c r="H474" s="8">
        <v>2.02</v>
      </c>
      <c r="I474" s="4">
        <v>0</v>
      </c>
    </row>
    <row r="475" spans="1:9" x14ac:dyDescent="0.2">
      <c r="A475" s="2">
        <v>19</v>
      </c>
      <c r="B475" s="1" t="s">
        <v>87</v>
      </c>
      <c r="C475" s="4">
        <v>11</v>
      </c>
      <c r="D475" s="8">
        <v>1.72</v>
      </c>
      <c r="E475" s="4">
        <v>4</v>
      </c>
      <c r="F475" s="8">
        <v>1.03</v>
      </c>
      <c r="G475" s="4">
        <v>7</v>
      </c>
      <c r="H475" s="8">
        <v>2.83</v>
      </c>
      <c r="I475" s="4">
        <v>0</v>
      </c>
    </row>
    <row r="476" spans="1:9" x14ac:dyDescent="0.2">
      <c r="A476" s="2">
        <v>19</v>
      </c>
      <c r="B476" s="1" t="s">
        <v>74</v>
      </c>
      <c r="C476" s="4">
        <v>11</v>
      </c>
      <c r="D476" s="8">
        <v>1.72</v>
      </c>
      <c r="E476" s="4">
        <v>9</v>
      </c>
      <c r="F476" s="8">
        <v>2.31</v>
      </c>
      <c r="G476" s="4">
        <v>2</v>
      </c>
      <c r="H476" s="8">
        <v>0.81</v>
      </c>
      <c r="I476" s="4">
        <v>0</v>
      </c>
    </row>
    <row r="477" spans="1:9" x14ac:dyDescent="0.2">
      <c r="A477" s="1"/>
      <c r="C477" s="4"/>
      <c r="D477" s="8"/>
      <c r="E477" s="4"/>
      <c r="F477" s="8"/>
      <c r="G477" s="4"/>
      <c r="H477" s="8"/>
      <c r="I477" s="4"/>
    </row>
    <row r="478" spans="1:9" x14ac:dyDescent="0.2">
      <c r="A478" s="1" t="s">
        <v>21</v>
      </c>
      <c r="C478" s="4"/>
      <c r="D478" s="8"/>
      <c r="E478" s="4"/>
      <c r="F478" s="8"/>
      <c r="G478" s="4"/>
      <c r="H478" s="8"/>
      <c r="I478" s="4"/>
    </row>
    <row r="479" spans="1:9" x14ac:dyDescent="0.2">
      <c r="A479" s="2">
        <v>1</v>
      </c>
      <c r="B479" s="1" t="s">
        <v>63</v>
      </c>
      <c r="C479" s="4">
        <v>13</v>
      </c>
      <c r="D479" s="8">
        <v>14.13</v>
      </c>
      <c r="E479" s="4">
        <v>8</v>
      </c>
      <c r="F479" s="8">
        <v>12.31</v>
      </c>
      <c r="G479" s="4">
        <v>5</v>
      </c>
      <c r="H479" s="8">
        <v>20</v>
      </c>
      <c r="I479" s="4">
        <v>0</v>
      </c>
    </row>
    <row r="480" spans="1:9" x14ac:dyDescent="0.2">
      <c r="A480" s="2">
        <v>2</v>
      </c>
      <c r="B480" s="1" t="s">
        <v>72</v>
      </c>
      <c r="C480" s="4">
        <v>9</v>
      </c>
      <c r="D480" s="8">
        <v>9.7799999999999994</v>
      </c>
      <c r="E480" s="4">
        <v>7</v>
      </c>
      <c r="F480" s="8">
        <v>10.77</v>
      </c>
      <c r="G480" s="4">
        <v>2</v>
      </c>
      <c r="H480" s="8">
        <v>8</v>
      </c>
      <c r="I480" s="4">
        <v>0</v>
      </c>
    </row>
    <row r="481" spans="1:9" x14ac:dyDescent="0.2">
      <c r="A481" s="2">
        <v>2</v>
      </c>
      <c r="B481" s="1" t="s">
        <v>108</v>
      </c>
      <c r="C481" s="4">
        <v>9</v>
      </c>
      <c r="D481" s="8">
        <v>9.7799999999999994</v>
      </c>
      <c r="E481" s="4">
        <v>8</v>
      </c>
      <c r="F481" s="8">
        <v>12.31</v>
      </c>
      <c r="G481" s="4">
        <v>1</v>
      </c>
      <c r="H481" s="8">
        <v>4</v>
      </c>
      <c r="I481" s="4">
        <v>0</v>
      </c>
    </row>
    <row r="482" spans="1:9" x14ac:dyDescent="0.2">
      <c r="A482" s="2">
        <v>4</v>
      </c>
      <c r="B482" s="1" t="s">
        <v>70</v>
      </c>
      <c r="C482" s="4">
        <v>8</v>
      </c>
      <c r="D482" s="8">
        <v>8.6999999999999993</v>
      </c>
      <c r="E482" s="4">
        <v>8</v>
      </c>
      <c r="F482" s="8">
        <v>12.31</v>
      </c>
      <c r="G482" s="4">
        <v>0</v>
      </c>
      <c r="H482" s="8">
        <v>0</v>
      </c>
      <c r="I482" s="4">
        <v>0</v>
      </c>
    </row>
    <row r="483" spans="1:9" x14ac:dyDescent="0.2">
      <c r="A483" s="2">
        <v>5</v>
      </c>
      <c r="B483" s="1" t="s">
        <v>76</v>
      </c>
      <c r="C483" s="4">
        <v>7</v>
      </c>
      <c r="D483" s="8">
        <v>7.61</v>
      </c>
      <c r="E483" s="4">
        <v>7</v>
      </c>
      <c r="F483" s="8">
        <v>10.77</v>
      </c>
      <c r="G483" s="4">
        <v>0</v>
      </c>
      <c r="H483" s="8">
        <v>0</v>
      </c>
      <c r="I483" s="4">
        <v>0</v>
      </c>
    </row>
    <row r="484" spans="1:9" x14ac:dyDescent="0.2">
      <c r="A484" s="2">
        <v>6</v>
      </c>
      <c r="B484" s="1" t="s">
        <v>77</v>
      </c>
      <c r="C484" s="4">
        <v>6</v>
      </c>
      <c r="D484" s="8">
        <v>6.52</v>
      </c>
      <c r="E484" s="4">
        <v>6</v>
      </c>
      <c r="F484" s="8">
        <v>9.23</v>
      </c>
      <c r="G484" s="4">
        <v>0</v>
      </c>
      <c r="H484" s="8">
        <v>0</v>
      </c>
      <c r="I484" s="4">
        <v>0</v>
      </c>
    </row>
    <row r="485" spans="1:9" x14ac:dyDescent="0.2">
      <c r="A485" s="2">
        <v>7</v>
      </c>
      <c r="B485" s="1" t="s">
        <v>71</v>
      </c>
      <c r="C485" s="4">
        <v>5</v>
      </c>
      <c r="D485" s="8">
        <v>5.43</v>
      </c>
      <c r="E485" s="4">
        <v>2</v>
      </c>
      <c r="F485" s="8">
        <v>3.08</v>
      </c>
      <c r="G485" s="4">
        <v>3</v>
      </c>
      <c r="H485" s="8">
        <v>12</v>
      </c>
      <c r="I485" s="4">
        <v>0</v>
      </c>
    </row>
    <row r="486" spans="1:9" x14ac:dyDescent="0.2">
      <c r="A486" s="2">
        <v>8</v>
      </c>
      <c r="B486" s="1" t="s">
        <v>67</v>
      </c>
      <c r="C486" s="4">
        <v>4</v>
      </c>
      <c r="D486" s="8">
        <v>4.3499999999999996</v>
      </c>
      <c r="E486" s="4">
        <v>2</v>
      </c>
      <c r="F486" s="8">
        <v>3.08</v>
      </c>
      <c r="G486" s="4">
        <v>2</v>
      </c>
      <c r="H486" s="8">
        <v>8</v>
      </c>
      <c r="I486" s="4">
        <v>0</v>
      </c>
    </row>
    <row r="487" spans="1:9" x14ac:dyDescent="0.2">
      <c r="A487" s="2">
        <v>8</v>
      </c>
      <c r="B487" s="1" t="s">
        <v>78</v>
      </c>
      <c r="C487" s="4">
        <v>4</v>
      </c>
      <c r="D487" s="8">
        <v>4.3499999999999996</v>
      </c>
      <c r="E487" s="4">
        <v>1</v>
      </c>
      <c r="F487" s="8">
        <v>1.54</v>
      </c>
      <c r="G487" s="4">
        <v>3</v>
      </c>
      <c r="H487" s="8">
        <v>12</v>
      </c>
      <c r="I487" s="4">
        <v>0</v>
      </c>
    </row>
    <row r="488" spans="1:9" x14ac:dyDescent="0.2">
      <c r="A488" s="2">
        <v>10</v>
      </c>
      <c r="B488" s="1" t="s">
        <v>91</v>
      </c>
      <c r="C488" s="4">
        <v>3</v>
      </c>
      <c r="D488" s="8">
        <v>3.26</v>
      </c>
      <c r="E488" s="4">
        <v>2</v>
      </c>
      <c r="F488" s="8">
        <v>3.08</v>
      </c>
      <c r="G488" s="4">
        <v>1</v>
      </c>
      <c r="H488" s="8">
        <v>4</v>
      </c>
      <c r="I488" s="4">
        <v>0</v>
      </c>
    </row>
    <row r="489" spans="1:9" x14ac:dyDescent="0.2">
      <c r="A489" s="2">
        <v>10</v>
      </c>
      <c r="B489" s="1" t="s">
        <v>81</v>
      </c>
      <c r="C489" s="4">
        <v>3</v>
      </c>
      <c r="D489" s="8">
        <v>3.26</v>
      </c>
      <c r="E489" s="4">
        <v>0</v>
      </c>
      <c r="F489" s="8">
        <v>0</v>
      </c>
      <c r="G489" s="4">
        <v>1</v>
      </c>
      <c r="H489" s="8">
        <v>4</v>
      </c>
      <c r="I489" s="4">
        <v>0</v>
      </c>
    </row>
    <row r="490" spans="1:9" x14ac:dyDescent="0.2">
      <c r="A490" s="2">
        <v>12</v>
      </c>
      <c r="B490" s="1" t="s">
        <v>65</v>
      </c>
      <c r="C490" s="4">
        <v>2</v>
      </c>
      <c r="D490" s="8">
        <v>2.17</v>
      </c>
      <c r="E490" s="4">
        <v>2</v>
      </c>
      <c r="F490" s="8">
        <v>3.08</v>
      </c>
      <c r="G490" s="4">
        <v>0</v>
      </c>
      <c r="H490" s="8">
        <v>0</v>
      </c>
      <c r="I490" s="4">
        <v>0</v>
      </c>
    </row>
    <row r="491" spans="1:9" x14ac:dyDescent="0.2">
      <c r="A491" s="2">
        <v>12</v>
      </c>
      <c r="B491" s="1" t="s">
        <v>98</v>
      </c>
      <c r="C491" s="4">
        <v>2</v>
      </c>
      <c r="D491" s="8">
        <v>2.17</v>
      </c>
      <c r="E491" s="4">
        <v>0</v>
      </c>
      <c r="F491" s="8">
        <v>0</v>
      </c>
      <c r="G491" s="4">
        <v>2</v>
      </c>
      <c r="H491" s="8">
        <v>8</v>
      </c>
      <c r="I491" s="4">
        <v>0</v>
      </c>
    </row>
    <row r="492" spans="1:9" x14ac:dyDescent="0.2">
      <c r="A492" s="2">
        <v>12</v>
      </c>
      <c r="B492" s="1" t="s">
        <v>89</v>
      </c>
      <c r="C492" s="4">
        <v>2</v>
      </c>
      <c r="D492" s="8">
        <v>2.17</v>
      </c>
      <c r="E492" s="4">
        <v>0</v>
      </c>
      <c r="F492" s="8">
        <v>0</v>
      </c>
      <c r="G492" s="4">
        <v>2</v>
      </c>
      <c r="H492" s="8">
        <v>8</v>
      </c>
      <c r="I492" s="4">
        <v>0</v>
      </c>
    </row>
    <row r="493" spans="1:9" x14ac:dyDescent="0.2">
      <c r="A493" s="2">
        <v>12</v>
      </c>
      <c r="B493" s="1" t="s">
        <v>82</v>
      </c>
      <c r="C493" s="4">
        <v>2</v>
      </c>
      <c r="D493" s="8">
        <v>2.17</v>
      </c>
      <c r="E493" s="4">
        <v>2</v>
      </c>
      <c r="F493" s="8">
        <v>3.08</v>
      </c>
      <c r="G493" s="4">
        <v>0</v>
      </c>
      <c r="H493" s="8">
        <v>0</v>
      </c>
      <c r="I493" s="4">
        <v>0</v>
      </c>
    </row>
    <row r="494" spans="1:9" x14ac:dyDescent="0.2">
      <c r="A494" s="2">
        <v>16</v>
      </c>
      <c r="B494" s="1" t="s">
        <v>64</v>
      </c>
      <c r="C494" s="4">
        <v>1</v>
      </c>
      <c r="D494" s="8">
        <v>1.0900000000000001</v>
      </c>
      <c r="E494" s="4">
        <v>1</v>
      </c>
      <c r="F494" s="8">
        <v>1.54</v>
      </c>
      <c r="G494" s="4">
        <v>0</v>
      </c>
      <c r="H494" s="8">
        <v>0</v>
      </c>
      <c r="I494" s="4">
        <v>0</v>
      </c>
    </row>
    <row r="495" spans="1:9" x14ac:dyDescent="0.2">
      <c r="A495" s="2">
        <v>16</v>
      </c>
      <c r="B495" s="1" t="s">
        <v>99</v>
      </c>
      <c r="C495" s="4">
        <v>1</v>
      </c>
      <c r="D495" s="8">
        <v>1.0900000000000001</v>
      </c>
      <c r="E495" s="4">
        <v>1</v>
      </c>
      <c r="F495" s="8">
        <v>1.54</v>
      </c>
      <c r="G495" s="4">
        <v>0</v>
      </c>
      <c r="H495" s="8">
        <v>0</v>
      </c>
      <c r="I495" s="4">
        <v>0</v>
      </c>
    </row>
    <row r="496" spans="1:9" x14ac:dyDescent="0.2">
      <c r="A496" s="2">
        <v>16</v>
      </c>
      <c r="B496" s="1" t="s">
        <v>86</v>
      </c>
      <c r="C496" s="4">
        <v>1</v>
      </c>
      <c r="D496" s="8">
        <v>1.0900000000000001</v>
      </c>
      <c r="E496" s="4">
        <v>0</v>
      </c>
      <c r="F496" s="8">
        <v>0</v>
      </c>
      <c r="G496" s="4">
        <v>1</v>
      </c>
      <c r="H496" s="8">
        <v>4</v>
      </c>
      <c r="I496" s="4">
        <v>0</v>
      </c>
    </row>
    <row r="497" spans="1:9" x14ac:dyDescent="0.2">
      <c r="A497" s="2">
        <v>16</v>
      </c>
      <c r="B497" s="1" t="s">
        <v>104</v>
      </c>
      <c r="C497" s="4">
        <v>1</v>
      </c>
      <c r="D497" s="8">
        <v>1.0900000000000001</v>
      </c>
      <c r="E497" s="4">
        <v>1</v>
      </c>
      <c r="F497" s="8">
        <v>1.54</v>
      </c>
      <c r="G497" s="4">
        <v>0</v>
      </c>
      <c r="H497" s="8">
        <v>0</v>
      </c>
      <c r="I497" s="4">
        <v>0</v>
      </c>
    </row>
    <row r="498" spans="1:9" x14ac:dyDescent="0.2">
      <c r="A498" s="2">
        <v>16</v>
      </c>
      <c r="B498" s="1" t="s">
        <v>105</v>
      </c>
      <c r="C498" s="4">
        <v>1</v>
      </c>
      <c r="D498" s="8">
        <v>1.0900000000000001</v>
      </c>
      <c r="E498" s="4">
        <v>1</v>
      </c>
      <c r="F498" s="8">
        <v>1.54</v>
      </c>
      <c r="G498" s="4">
        <v>0</v>
      </c>
      <c r="H498" s="8">
        <v>0</v>
      </c>
      <c r="I498" s="4">
        <v>0</v>
      </c>
    </row>
    <row r="499" spans="1:9" x14ac:dyDescent="0.2">
      <c r="A499" s="2">
        <v>16</v>
      </c>
      <c r="B499" s="1" t="s">
        <v>88</v>
      </c>
      <c r="C499" s="4">
        <v>1</v>
      </c>
      <c r="D499" s="8">
        <v>1.0900000000000001</v>
      </c>
      <c r="E499" s="4">
        <v>1</v>
      </c>
      <c r="F499" s="8">
        <v>1.54</v>
      </c>
      <c r="G499" s="4">
        <v>0</v>
      </c>
      <c r="H499" s="8">
        <v>0</v>
      </c>
      <c r="I499" s="4">
        <v>0</v>
      </c>
    </row>
    <row r="500" spans="1:9" x14ac:dyDescent="0.2">
      <c r="A500" s="2">
        <v>16</v>
      </c>
      <c r="B500" s="1" t="s">
        <v>106</v>
      </c>
      <c r="C500" s="4">
        <v>1</v>
      </c>
      <c r="D500" s="8">
        <v>1.0900000000000001</v>
      </c>
      <c r="E500" s="4">
        <v>1</v>
      </c>
      <c r="F500" s="8">
        <v>1.54</v>
      </c>
      <c r="G500" s="4">
        <v>0</v>
      </c>
      <c r="H500" s="8">
        <v>0</v>
      </c>
      <c r="I500" s="4">
        <v>0</v>
      </c>
    </row>
    <row r="501" spans="1:9" x14ac:dyDescent="0.2">
      <c r="A501" s="2">
        <v>16</v>
      </c>
      <c r="B501" s="1" t="s">
        <v>107</v>
      </c>
      <c r="C501" s="4">
        <v>1</v>
      </c>
      <c r="D501" s="8">
        <v>1.0900000000000001</v>
      </c>
      <c r="E501" s="4">
        <v>0</v>
      </c>
      <c r="F501" s="8">
        <v>0</v>
      </c>
      <c r="G501" s="4">
        <v>1</v>
      </c>
      <c r="H501" s="8">
        <v>4</v>
      </c>
      <c r="I501" s="4">
        <v>0</v>
      </c>
    </row>
    <row r="502" spans="1:9" x14ac:dyDescent="0.2">
      <c r="A502" s="2">
        <v>16</v>
      </c>
      <c r="B502" s="1" t="s">
        <v>90</v>
      </c>
      <c r="C502" s="4">
        <v>1</v>
      </c>
      <c r="D502" s="8">
        <v>1.0900000000000001</v>
      </c>
      <c r="E502" s="4">
        <v>1</v>
      </c>
      <c r="F502" s="8">
        <v>1.54</v>
      </c>
      <c r="G502" s="4">
        <v>0</v>
      </c>
      <c r="H502" s="8">
        <v>0</v>
      </c>
      <c r="I502" s="4">
        <v>0</v>
      </c>
    </row>
    <row r="503" spans="1:9" x14ac:dyDescent="0.2">
      <c r="A503" s="2">
        <v>16</v>
      </c>
      <c r="B503" s="1" t="s">
        <v>68</v>
      </c>
      <c r="C503" s="4">
        <v>1</v>
      </c>
      <c r="D503" s="8">
        <v>1.0900000000000001</v>
      </c>
      <c r="E503" s="4">
        <v>1</v>
      </c>
      <c r="F503" s="8">
        <v>1.54</v>
      </c>
      <c r="G503" s="4">
        <v>0</v>
      </c>
      <c r="H503" s="8">
        <v>0</v>
      </c>
      <c r="I503" s="4">
        <v>0</v>
      </c>
    </row>
    <row r="504" spans="1:9" x14ac:dyDescent="0.2">
      <c r="A504" s="2">
        <v>16</v>
      </c>
      <c r="B504" s="1" t="s">
        <v>73</v>
      </c>
      <c r="C504" s="4">
        <v>1</v>
      </c>
      <c r="D504" s="8">
        <v>1.0900000000000001</v>
      </c>
      <c r="E504" s="4">
        <v>1</v>
      </c>
      <c r="F504" s="8">
        <v>1.54</v>
      </c>
      <c r="G504" s="4">
        <v>0</v>
      </c>
      <c r="H504" s="8">
        <v>0</v>
      </c>
      <c r="I504" s="4">
        <v>0</v>
      </c>
    </row>
    <row r="505" spans="1:9" x14ac:dyDescent="0.2">
      <c r="A505" s="2">
        <v>16</v>
      </c>
      <c r="B505" s="1" t="s">
        <v>74</v>
      </c>
      <c r="C505" s="4">
        <v>1</v>
      </c>
      <c r="D505" s="8">
        <v>1.0900000000000001</v>
      </c>
      <c r="E505" s="4">
        <v>1</v>
      </c>
      <c r="F505" s="8">
        <v>1.54</v>
      </c>
      <c r="G505" s="4">
        <v>0</v>
      </c>
      <c r="H505" s="8">
        <v>0</v>
      </c>
      <c r="I505" s="4">
        <v>0</v>
      </c>
    </row>
    <row r="506" spans="1:9" x14ac:dyDescent="0.2">
      <c r="A506" s="2">
        <v>16</v>
      </c>
      <c r="B506" s="1" t="s">
        <v>80</v>
      </c>
      <c r="C506" s="4">
        <v>1</v>
      </c>
      <c r="D506" s="8">
        <v>1.0900000000000001</v>
      </c>
      <c r="E506" s="4">
        <v>0</v>
      </c>
      <c r="F506" s="8">
        <v>0</v>
      </c>
      <c r="G506" s="4">
        <v>1</v>
      </c>
      <c r="H506" s="8">
        <v>4</v>
      </c>
      <c r="I506" s="4">
        <v>0</v>
      </c>
    </row>
    <row r="507" spans="1:9" x14ac:dyDescent="0.2">
      <c r="A507" s="1"/>
      <c r="C507" s="4"/>
      <c r="D507" s="8"/>
      <c r="E507" s="4"/>
      <c r="F507" s="8"/>
      <c r="G507" s="4"/>
      <c r="H507" s="8"/>
      <c r="I507" s="4"/>
    </row>
    <row r="508" spans="1:9" x14ac:dyDescent="0.2">
      <c r="A508" s="1" t="s">
        <v>22</v>
      </c>
      <c r="C508" s="4"/>
      <c r="D508" s="8"/>
      <c r="E508" s="4"/>
      <c r="F508" s="8"/>
      <c r="G508" s="4"/>
      <c r="H508" s="8"/>
      <c r="I508" s="4"/>
    </row>
    <row r="509" spans="1:9" x14ac:dyDescent="0.2">
      <c r="A509" s="2">
        <v>1</v>
      </c>
      <c r="B509" s="1" t="s">
        <v>63</v>
      </c>
      <c r="C509" s="4">
        <v>9</v>
      </c>
      <c r="D509" s="8">
        <v>12.86</v>
      </c>
      <c r="E509" s="4">
        <v>5</v>
      </c>
      <c r="F509" s="8">
        <v>8.4700000000000006</v>
      </c>
      <c r="G509" s="4">
        <v>4</v>
      </c>
      <c r="H509" s="8">
        <v>40</v>
      </c>
      <c r="I509" s="4">
        <v>0</v>
      </c>
    </row>
    <row r="510" spans="1:9" x14ac:dyDescent="0.2">
      <c r="A510" s="2">
        <v>2</v>
      </c>
      <c r="B510" s="1" t="s">
        <v>64</v>
      </c>
      <c r="C510" s="4">
        <v>7</v>
      </c>
      <c r="D510" s="8">
        <v>10</v>
      </c>
      <c r="E510" s="4">
        <v>7</v>
      </c>
      <c r="F510" s="8">
        <v>11.86</v>
      </c>
      <c r="G510" s="4">
        <v>0</v>
      </c>
      <c r="H510" s="8">
        <v>0</v>
      </c>
      <c r="I510" s="4">
        <v>0</v>
      </c>
    </row>
    <row r="511" spans="1:9" x14ac:dyDescent="0.2">
      <c r="A511" s="2">
        <v>3</v>
      </c>
      <c r="B511" s="1" t="s">
        <v>70</v>
      </c>
      <c r="C511" s="4">
        <v>6</v>
      </c>
      <c r="D511" s="8">
        <v>8.57</v>
      </c>
      <c r="E511" s="4">
        <v>6</v>
      </c>
      <c r="F511" s="8">
        <v>10.17</v>
      </c>
      <c r="G511" s="4">
        <v>0</v>
      </c>
      <c r="H511" s="8">
        <v>0</v>
      </c>
      <c r="I511" s="4">
        <v>0</v>
      </c>
    </row>
    <row r="512" spans="1:9" x14ac:dyDescent="0.2">
      <c r="A512" s="2">
        <v>3</v>
      </c>
      <c r="B512" s="1" t="s">
        <v>77</v>
      </c>
      <c r="C512" s="4">
        <v>6</v>
      </c>
      <c r="D512" s="8">
        <v>8.57</v>
      </c>
      <c r="E512" s="4">
        <v>6</v>
      </c>
      <c r="F512" s="8">
        <v>10.17</v>
      </c>
      <c r="G512" s="4">
        <v>0</v>
      </c>
      <c r="H512" s="8">
        <v>0</v>
      </c>
      <c r="I512" s="4">
        <v>0</v>
      </c>
    </row>
    <row r="513" spans="1:9" x14ac:dyDescent="0.2">
      <c r="A513" s="2">
        <v>5</v>
      </c>
      <c r="B513" s="1" t="s">
        <v>65</v>
      </c>
      <c r="C513" s="4">
        <v>5</v>
      </c>
      <c r="D513" s="8">
        <v>7.14</v>
      </c>
      <c r="E513" s="4">
        <v>5</v>
      </c>
      <c r="F513" s="8">
        <v>8.4700000000000006</v>
      </c>
      <c r="G513" s="4">
        <v>0</v>
      </c>
      <c r="H513" s="8">
        <v>0</v>
      </c>
      <c r="I513" s="4">
        <v>0</v>
      </c>
    </row>
    <row r="514" spans="1:9" x14ac:dyDescent="0.2">
      <c r="A514" s="2">
        <v>5</v>
      </c>
      <c r="B514" s="1" t="s">
        <v>67</v>
      </c>
      <c r="C514" s="4">
        <v>5</v>
      </c>
      <c r="D514" s="8">
        <v>7.14</v>
      </c>
      <c r="E514" s="4">
        <v>5</v>
      </c>
      <c r="F514" s="8">
        <v>8.4700000000000006</v>
      </c>
      <c r="G514" s="4">
        <v>0</v>
      </c>
      <c r="H514" s="8">
        <v>0</v>
      </c>
      <c r="I514" s="4">
        <v>0</v>
      </c>
    </row>
    <row r="515" spans="1:9" x14ac:dyDescent="0.2">
      <c r="A515" s="2">
        <v>5</v>
      </c>
      <c r="B515" s="1" t="s">
        <v>72</v>
      </c>
      <c r="C515" s="4">
        <v>5</v>
      </c>
      <c r="D515" s="8">
        <v>7.14</v>
      </c>
      <c r="E515" s="4">
        <v>5</v>
      </c>
      <c r="F515" s="8">
        <v>8.4700000000000006</v>
      </c>
      <c r="G515" s="4">
        <v>0</v>
      </c>
      <c r="H515" s="8">
        <v>0</v>
      </c>
      <c r="I515" s="4">
        <v>0</v>
      </c>
    </row>
    <row r="516" spans="1:9" x14ac:dyDescent="0.2">
      <c r="A516" s="2">
        <v>8</v>
      </c>
      <c r="B516" s="1" t="s">
        <v>71</v>
      </c>
      <c r="C516" s="4">
        <v>4</v>
      </c>
      <c r="D516" s="8">
        <v>5.71</v>
      </c>
      <c r="E516" s="4">
        <v>4</v>
      </c>
      <c r="F516" s="8">
        <v>6.78</v>
      </c>
      <c r="G516" s="4">
        <v>0</v>
      </c>
      <c r="H516" s="8">
        <v>0</v>
      </c>
      <c r="I516" s="4">
        <v>0</v>
      </c>
    </row>
    <row r="517" spans="1:9" x14ac:dyDescent="0.2">
      <c r="A517" s="2">
        <v>9</v>
      </c>
      <c r="B517" s="1" t="s">
        <v>66</v>
      </c>
      <c r="C517" s="4">
        <v>3</v>
      </c>
      <c r="D517" s="8">
        <v>4.29</v>
      </c>
      <c r="E517" s="4">
        <v>3</v>
      </c>
      <c r="F517" s="8">
        <v>5.08</v>
      </c>
      <c r="G517" s="4">
        <v>0</v>
      </c>
      <c r="H517" s="8">
        <v>0</v>
      </c>
      <c r="I517" s="4">
        <v>0</v>
      </c>
    </row>
    <row r="518" spans="1:9" x14ac:dyDescent="0.2">
      <c r="A518" s="2">
        <v>9</v>
      </c>
      <c r="B518" s="1" t="s">
        <v>76</v>
      </c>
      <c r="C518" s="4">
        <v>3</v>
      </c>
      <c r="D518" s="8">
        <v>4.29</v>
      </c>
      <c r="E518" s="4">
        <v>2</v>
      </c>
      <c r="F518" s="8">
        <v>3.39</v>
      </c>
      <c r="G518" s="4">
        <v>1</v>
      </c>
      <c r="H518" s="8">
        <v>10</v>
      </c>
      <c r="I518" s="4">
        <v>0</v>
      </c>
    </row>
    <row r="519" spans="1:9" x14ac:dyDescent="0.2">
      <c r="A519" s="2">
        <v>11</v>
      </c>
      <c r="B519" s="1" t="s">
        <v>91</v>
      </c>
      <c r="C519" s="4">
        <v>2</v>
      </c>
      <c r="D519" s="8">
        <v>2.86</v>
      </c>
      <c r="E519" s="4">
        <v>2</v>
      </c>
      <c r="F519" s="8">
        <v>3.39</v>
      </c>
      <c r="G519" s="4">
        <v>0</v>
      </c>
      <c r="H519" s="8">
        <v>0</v>
      </c>
      <c r="I519" s="4">
        <v>0</v>
      </c>
    </row>
    <row r="520" spans="1:9" x14ac:dyDescent="0.2">
      <c r="A520" s="2">
        <v>11</v>
      </c>
      <c r="B520" s="1" t="s">
        <v>104</v>
      </c>
      <c r="C520" s="4">
        <v>2</v>
      </c>
      <c r="D520" s="8">
        <v>2.86</v>
      </c>
      <c r="E520" s="4">
        <v>1</v>
      </c>
      <c r="F520" s="8">
        <v>1.69</v>
      </c>
      <c r="G520" s="4">
        <v>1</v>
      </c>
      <c r="H520" s="8">
        <v>10</v>
      </c>
      <c r="I520" s="4">
        <v>0</v>
      </c>
    </row>
    <row r="521" spans="1:9" x14ac:dyDescent="0.2">
      <c r="A521" s="2">
        <v>13</v>
      </c>
      <c r="B521" s="1" t="s">
        <v>98</v>
      </c>
      <c r="C521" s="4">
        <v>1</v>
      </c>
      <c r="D521" s="8">
        <v>1.43</v>
      </c>
      <c r="E521" s="4">
        <v>1</v>
      </c>
      <c r="F521" s="8">
        <v>1.69</v>
      </c>
      <c r="G521" s="4">
        <v>0</v>
      </c>
      <c r="H521" s="8">
        <v>0</v>
      </c>
      <c r="I521" s="4">
        <v>0</v>
      </c>
    </row>
    <row r="522" spans="1:9" x14ac:dyDescent="0.2">
      <c r="A522" s="2">
        <v>13</v>
      </c>
      <c r="B522" s="1" t="s">
        <v>99</v>
      </c>
      <c r="C522" s="4">
        <v>1</v>
      </c>
      <c r="D522" s="8">
        <v>1.43</v>
      </c>
      <c r="E522" s="4">
        <v>1</v>
      </c>
      <c r="F522" s="8">
        <v>1.69</v>
      </c>
      <c r="G522" s="4">
        <v>0</v>
      </c>
      <c r="H522" s="8">
        <v>0</v>
      </c>
      <c r="I522" s="4">
        <v>0</v>
      </c>
    </row>
    <row r="523" spans="1:9" x14ac:dyDescent="0.2">
      <c r="A523" s="2">
        <v>13</v>
      </c>
      <c r="B523" s="1" t="s">
        <v>88</v>
      </c>
      <c r="C523" s="4">
        <v>1</v>
      </c>
      <c r="D523" s="8">
        <v>1.43</v>
      </c>
      <c r="E523" s="4">
        <v>0</v>
      </c>
      <c r="F523" s="8">
        <v>0</v>
      </c>
      <c r="G523" s="4">
        <v>1</v>
      </c>
      <c r="H523" s="8">
        <v>10</v>
      </c>
      <c r="I523" s="4">
        <v>0</v>
      </c>
    </row>
    <row r="524" spans="1:9" x14ac:dyDescent="0.2">
      <c r="A524" s="2">
        <v>13</v>
      </c>
      <c r="B524" s="1" t="s">
        <v>92</v>
      </c>
      <c r="C524" s="4">
        <v>1</v>
      </c>
      <c r="D524" s="8">
        <v>1.43</v>
      </c>
      <c r="E524" s="4">
        <v>0</v>
      </c>
      <c r="F524" s="8">
        <v>0</v>
      </c>
      <c r="G524" s="4">
        <v>1</v>
      </c>
      <c r="H524" s="8">
        <v>10</v>
      </c>
      <c r="I524" s="4">
        <v>0</v>
      </c>
    </row>
    <row r="525" spans="1:9" x14ac:dyDescent="0.2">
      <c r="A525" s="2">
        <v>13</v>
      </c>
      <c r="B525" s="1" t="s">
        <v>69</v>
      </c>
      <c r="C525" s="4">
        <v>1</v>
      </c>
      <c r="D525" s="8">
        <v>1.43</v>
      </c>
      <c r="E525" s="4">
        <v>1</v>
      </c>
      <c r="F525" s="8">
        <v>1.69</v>
      </c>
      <c r="G525" s="4">
        <v>0</v>
      </c>
      <c r="H525" s="8">
        <v>0</v>
      </c>
      <c r="I525" s="4">
        <v>0</v>
      </c>
    </row>
    <row r="526" spans="1:9" x14ac:dyDescent="0.2">
      <c r="A526" s="2">
        <v>13</v>
      </c>
      <c r="B526" s="1" t="s">
        <v>73</v>
      </c>
      <c r="C526" s="4">
        <v>1</v>
      </c>
      <c r="D526" s="8">
        <v>1.43</v>
      </c>
      <c r="E526" s="4">
        <v>0</v>
      </c>
      <c r="F526" s="8">
        <v>0</v>
      </c>
      <c r="G526" s="4">
        <v>1</v>
      </c>
      <c r="H526" s="8">
        <v>10</v>
      </c>
      <c r="I526" s="4">
        <v>0</v>
      </c>
    </row>
    <row r="527" spans="1:9" x14ac:dyDescent="0.2">
      <c r="A527" s="2">
        <v>13</v>
      </c>
      <c r="B527" s="1" t="s">
        <v>108</v>
      </c>
      <c r="C527" s="4">
        <v>1</v>
      </c>
      <c r="D527" s="8">
        <v>1.43</v>
      </c>
      <c r="E527" s="4">
        <v>1</v>
      </c>
      <c r="F527" s="8">
        <v>1.69</v>
      </c>
      <c r="G527" s="4">
        <v>0</v>
      </c>
      <c r="H527" s="8">
        <v>0</v>
      </c>
      <c r="I527" s="4">
        <v>0</v>
      </c>
    </row>
    <row r="528" spans="1:9" x14ac:dyDescent="0.2">
      <c r="A528" s="2">
        <v>13</v>
      </c>
      <c r="B528" s="1" t="s">
        <v>100</v>
      </c>
      <c r="C528" s="4">
        <v>1</v>
      </c>
      <c r="D528" s="8">
        <v>1.43</v>
      </c>
      <c r="E528" s="4">
        <v>1</v>
      </c>
      <c r="F528" s="8">
        <v>1.69</v>
      </c>
      <c r="G528" s="4">
        <v>0</v>
      </c>
      <c r="H528" s="8">
        <v>0</v>
      </c>
      <c r="I528" s="4">
        <v>0</v>
      </c>
    </row>
    <row r="529" spans="1:9" x14ac:dyDescent="0.2">
      <c r="A529" s="2">
        <v>13</v>
      </c>
      <c r="B529" s="1" t="s">
        <v>79</v>
      </c>
      <c r="C529" s="4">
        <v>1</v>
      </c>
      <c r="D529" s="8">
        <v>1.43</v>
      </c>
      <c r="E529" s="4">
        <v>0</v>
      </c>
      <c r="F529" s="8">
        <v>0</v>
      </c>
      <c r="G529" s="4">
        <v>0</v>
      </c>
      <c r="H529" s="8">
        <v>0</v>
      </c>
      <c r="I529" s="4">
        <v>0</v>
      </c>
    </row>
    <row r="530" spans="1:9" x14ac:dyDescent="0.2">
      <c r="A530" s="2">
        <v>13</v>
      </c>
      <c r="B530" s="1" t="s">
        <v>80</v>
      </c>
      <c r="C530" s="4">
        <v>1</v>
      </c>
      <c r="D530" s="8">
        <v>1.43</v>
      </c>
      <c r="E530" s="4">
        <v>1</v>
      </c>
      <c r="F530" s="8">
        <v>1.69</v>
      </c>
      <c r="G530" s="4">
        <v>0</v>
      </c>
      <c r="H530" s="8">
        <v>0</v>
      </c>
      <c r="I530" s="4">
        <v>0</v>
      </c>
    </row>
    <row r="531" spans="1:9" x14ac:dyDescent="0.2">
      <c r="A531" s="2">
        <v>13</v>
      </c>
      <c r="B531" s="1" t="s">
        <v>81</v>
      </c>
      <c r="C531" s="4">
        <v>1</v>
      </c>
      <c r="D531" s="8">
        <v>1.43</v>
      </c>
      <c r="E531" s="4">
        <v>0</v>
      </c>
      <c r="F531" s="8">
        <v>0</v>
      </c>
      <c r="G531" s="4">
        <v>1</v>
      </c>
      <c r="H531" s="8">
        <v>10</v>
      </c>
      <c r="I531" s="4">
        <v>0</v>
      </c>
    </row>
    <row r="532" spans="1:9" x14ac:dyDescent="0.2">
      <c r="A532" s="2">
        <v>13</v>
      </c>
      <c r="B532" s="1" t="s">
        <v>94</v>
      </c>
      <c r="C532" s="4">
        <v>1</v>
      </c>
      <c r="D532" s="8">
        <v>1.43</v>
      </c>
      <c r="E532" s="4">
        <v>1</v>
      </c>
      <c r="F532" s="8">
        <v>1.69</v>
      </c>
      <c r="G532" s="4">
        <v>0</v>
      </c>
      <c r="H532" s="8">
        <v>0</v>
      </c>
      <c r="I532" s="4">
        <v>0</v>
      </c>
    </row>
    <row r="533" spans="1:9" x14ac:dyDescent="0.2">
      <c r="A533" s="2">
        <v>13</v>
      </c>
      <c r="B533" s="1" t="s">
        <v>85</v>
      </c>
      <c r="C533" s="4">
        <v>1</v>
      </c>
      <c r="D533" s="8">
        <v>1.43</v>
      </c>
      <c r="E533" s="4">
        <v>1</v>
      </c>
      <c r="F533" s="8">
        <v>1.69</v>
      </c>
      <c r="G533" s="4">
        <v>0</v>
      </c>
      <c r="H533" s="8">
        <v>0</v>
      </c>
      <c r="I533" s="4">
        <v>0</v>
      </c>
    </row>
    <row r="534" spans="1:9" x14ac:dyDescent="0.2">
      <c r="A534" s="1"/>
      <c r="C534" s="4"/>
      <c r="D534" s="8"/>
      <c r="E534" s="4"/>
      <c r="F534" s="8"/>
      <c r="G534" s="4"/>
      <c r="H534" s="8"/>
      <c r="I534" s="4"/>
    </row>
    <row r="535" spans="1:9" x14ac:dyDescent="0.2">
      <c r="A535" s="1" t="s">
        <v>23</v>
      </c>
      <c r="C535" s="4"/>
      <c r="D535" s="8"/>
      <c r="E535" s="4"/>
      <c r="F535" s="8"/>
      <c r="G535" s="4"/>
      <c r="H535" s="8"/>
      <c r="I535" s="4"/>
    </row>
    <row r="536" spans="1:9" x14ac:dyDescent="0.2">
      <c r="A536" s="2">
        <v>1</v>
      </c>
      <c r="B536" s="1" t="s">
        <v>63</v>
      </c>
      <c r="C536" s="4">
        <v>17</v>
      </c>
      <c r="D536" s="8">
        <v>11.11</v>
      </c>
      <c r="E536" s="4">
        <v>11</v>
      </c>
      <c r="F536" s="8">
        <v>11.46</v>
      </c>
      <c r="G536" s="4">
        <v>6</v>
      </c>
      <c r="H536" s="8">
        <v>10.91</v>
      </c>
      <c r="I536" s="4">
        <v>0</v>
      </c>
    </row>
    <row r="537" spans="1:9" x14ac:dyDescent="0.2">
      <c r="A537" s="2">
        <v>2</v>
      </c>
      <c r="B537" s="1" t="s">
        <v>77</v>
      </c>
      <c r="C537" s="4">
        <v>14</v>
      </c>
      <c r="D537" s="8">
        <v>9.15</v>
      </c>
      <c r="E537" s="4">
        <v>13</v>
      </c>
      <c r="F537" s="8">
        <v>13.54</v>
      </c>
      <c r="G537" s="4">
        <v>1</v>
      </c>
      <c r="H537" s="8">
        <v>1.82</v>
      </c>
      <c r="I537" s="4">
        <v>0</v>
      </c>
    </row>
    <row r="538" spans="1:9" x14ac:dyDescent="0.2">
      <c r="A538" s="2">
        <v>3</v>
      </c>
      <c r="B538" s="1" t="s">
        <v>72</v>
      </c>
      <c r="C538" s="4">
        <v>12</v>
      </c>
      <c r="D538" s="8">
        <v>7.84</v>
      </c>
      <c r="E538" s="4">
        <v>9</v>
      </c>
      <c r="F538" s="8">
        <v>9.3800000000000008</v>
      </c>
      <c r="G538" s="4">
        <v>3</v>
      </c>
      <c r="H538" s="8">
        <v>5.45</v>
      </c>
      <c r="I538" s="4">
        <v>0</v>
      </c>
    </row>
    <row r="539" spans="1:9" x14ac:dyDescent="0.2">
      <c r="A539" s="2">
        <v>4</v>
      </c>
      <c r="B539" s="1" t="s">
        <v>70</v>
      </c>
      <c r="C539" s="4">
        <v>10</v>
      </c>
      <c r="D539" s="8">
        <v>6.54</v>
      </c>
      <c r="E539" s="4">
        <v>9</v>
      </c>
      <c r="F539" s="8">
        <v>9.3800000000000008</v>
      </c>
      <c r="G539" s="4">
        <v>1</v>
      </c>
      <c r="H539" s="8">
        <v>1.82</v>
      </c>
      <c r="I539" s="4">
        <v>0</v>
      </c>
    </row>
    <row r="540" spans="1:9" x14ac:dyDescent="0.2">
      <c r="A540" s="2">
        <v>5</v>
      </c>
      <c r="B540" s="1" t="s">
        <v>68</v>
      </c>
      <c r="C540" s="4">
        <v>9</v>
      </c>
      <c r="D540" s="8">
        <v>5.88</v>
      </c>
      <c r="E540" s="4">
        <v>2</v>
      </c>
      <c r="F540" s="8">
        <v>2.08</v>
      </c>
      <c r="G540" s="4">
        <v>7</v>
      </c>
      <c r="H540" s="8">
        <v>12.73</v>
      </c>
      <c r="I540" s="4">
        <v>0</v>
      </c>
    </row>
    <row r="541" spans="1:9" x14ac:dyDescent="0.2">
      <c r="A541" s="2">
        <v>6</v>
      </c>
      <c r="B541" s="1" t="s">
        <v>64</v>
      </c>
      <c r="C541" s="4">
        <v>7</v>
      </c>
      <c r="D541" s="8">
        <v>4.58</v>
      </c>
      <c r="E541" s="4">
        <v>5</v>
      </c>
      <c r="F541" s="8">
        <v>5.21</v>
      </c>
      <c r="G541" s="4">
        <v>2</v>
      </c>
      <c r="H541" s="8">
        <v>3.64</v>
      </c>
      <c r="I541" s="4">
        <v>0</v>
      </c>
    </row>
    <row r="542" spans="1:9" x14ac:dyDescent="0.2">
      <c r="A542" s="2">
        <v>6</v>
      </c>
      <c r="B542" s="1" t="s">
        <v>80</v>
      </c>
      <c r="C542" s="4">
        <v>7</v>
      </c>
      <c r="D542" s="8">
        <v>4.58</v>
      </c>
      <c r="E542" s="4">
        <v>6</v>
      </c>
      <c r="F542" s="8">
        <v>6.25</v>
      </c>
      <c r="G542" s="4">
        <v>1</v>
      </c>
      <c r="H542" s="8">
        <v>1.82</v>
      </c>
      <c r="I542" s="4">
        <v>0</v>
      </c>
    </row>
    <row r="543" spans="1:9" x14ac:dyDescent="0.2">
      <c r="A543" s="2">
        <v>8</v>
      </c>
      <c r="B543" s="1" t="s">
        <v>83</v>
      </c>
      <c r="C543" s="4">
        <v>6</v>
      </c>
      <c r="D543" s="8">
        <v>3.92</v>
      </c>
      <c r="E543" s="4">
        <v>3</v>
      </c>
      <c r="F543" s="8">
        <v>3.13</v>
      </c>
      <c r="G543" s="4">
        <v>3</v>
      </c>
      <c r="H543" s="8">
        <v>5.45</v>
      </c>
      <c r="I543" s="4">
        <v>0</v>
      </c>
    </row>
    <row r="544" spans="1:9" x14ac:dyDescent="0.2">
      <c r="A544" s="2">
        <v>9</v>
      </c>
      <c r="B544" s="1" t="s">
        <v>65</v>
      </c>
      <c r="C544" s="4">
        <v>5</v>
      </c>
      <c r="D544" s="8">
        <v>3.27</v>
      </c>
      <c r="E544" s="4">
        <v>5</v>
      </c>
      <c r="F544" s="8">
        <v>5.21</v>
      </c>
      <c r="G544" s="4">
        <v>0</v>
      </c>
      <c r="H544" s="8">
        <v>0</v>
      </c>
      <c r="I544" s="4">
        <v>0</v>
      </c>
    </row>
    <row r="545" spans="1:9" x14ac:dyDescent="0.2">
      <c r="A545" s="2">
        <v>9</v>
      </c>
      <c r="B545" s="1" t="s">
        <v>66</v>
      </c>
      <c r="C545" s="4">
        <v>5</v>
      </c>
      <c r="D545" s="8">
        <v>3.27</v>
      </c>
      <c r="E545" s="4">
        <v>4</v>
      </c>
      <c r="F545" s="8">
        <v>4.17</v>
      </c>
      <c r="G545" s="4">
        <v>1</v>
      </c>
      <c r="H545" s="8">
        <v>1.82</v>
      </c>
      <c r="I545" s="4">
        <v>0</v>
      </c>
    </row>
    <row r="546" spans="1:9" x14ac:dyDescent="0.2">
      <c r="A546" s="2">
        <v>9</v>
      </c>
      <c r="B546" s="1" t="s">
        <v>71</v>
      </c>
      <c r="C546" s="4">
        <v>5</v>
      </c>
      <c r="D546" s="8">
        <v>3.27</v>
      </c>
      <c r="E546" s="4">
        <v>4</v>
      </c>
      <c r="F546" s="8">
        <v>4.17</v>
      </c>
      <c r="G546" s="4">
        <v>1</v>
      </c>
      <c r="H546" s="8">
        <v>1.82</v>
      </c>
      <c r="I546" s="4">
        <v>0</v>
      </c>
    </row>
    <row r="547" spans="1:9" x14ac:dyDescent="0.2">
      <c r="A547" s="2">
        <v>9</v>
      </c>
      <c r="B547" s="1" t="s">
        <v>76</v>
      </c>
      <c r="C547" s="4">
        <v>5</v>
      </c>
      <c r="D547" s="8">
        <v>3.27</v>
      </c>
      <c r="E547" s="4">
        <v>4</v>
      </c>
      <c r="F547" s="8">
        <v>4.17</v>
      </c>
      <c r="G547" s="4">
        <v>1</v>
      </c>
      <c r="H547" s="8">
        <v>1.82</v>
      </c>
      <c r="I547" s="4">
        <v>0</v>
      </c>
    </row>
    <row r="548" spans="1:9" x14ac:dyDescent="0.2">
      <c r="A548" s="2">
        <v>13</v>
      </c>
      <c r="B548" s="1" t="s">
        <v>110</v>
      </c>
      <c r="C548" s="4">
        <v>4</v>
      </c>
      <c r="D548" s="8">
        <v>2.61</v>
      </c>
      <c r="E548" s="4">
        <v>0</v>
      </c>
      <c r="F548" s="8">
        <v>0</v>
      </c>
      <c r="G548" s="4">
        <v>4</v>
      </c>
      <c r="H548" s="8">
        <v>7.27</v>
      </c>
      <c r="I548" s="4">
        <v>0</v>
      </c>
    </row>
    <row r="549" spans="1:9" x14ac:dyDescent="0.2">
      <c r="A549" s="2">
        <v>13</v>
      </c>
      <c r="B549" s="1" t="s">
        <v>81</v>
      </c>
      <c r="C549" s="4">
        <v>4</v>
      </c>
      <c r="D549" s="8">
        <v>2.61</v>
      </c>
      <c r="E549" s="4">
        <v>0</v>
      </c>
      <c r="F549" s="8">
        <v>0</v>
      </c>
      <c r="G549" s="4">
        <v>3</v>
      </c>
      <c r="H549" s="8">
        <v>5.45</v>
      </c>
      <c r="I549" s="4">
        <v>0</v>
      </c>
    </row>
    <row r="550" spans="1:9" x14ac:dyDescent="0.2">
      <c r="A550" s="2">
        <v>15</v>
      </c>
      <c r="B550" s="1" t="s">
        <v>109</v>
      </c>
      <c r="C550" s="4">
        <v>3</v>
      </c>
      <c r="D550" s="8">
        <v>1.96</v>
      </c>
      <c r="E550" s="4">
        <v>2</v>
      </c>
      <c r="F550" s="8">
        <v>2.08</v>
      </c>
      <c r="G550" s="4">
        <v>1</v>
      </c>
      <c r="H550" s="8">
        <v>1.82</v>
      </c>
      <c r="I550" s="4">
        <v>0</v>
      </c>
    </row>
    <row r="551" spans="1:9" x14ac:dyDescent="0.2">
      <c r="A551" s="2">
        <v>15</v>
      </c>
      <c r="B551" s="1" t="s">
        <v>90</v>
      </c>
      <c r="C551" s="4">
        <v>3</v>
      </c>
      <c r="D551" s="8">
        <v>1.96</v>
      </c>
      <c r="E551" s="4">
        <v>1</v>
      </c>
      <c r="F551" s="8">
        <v>1.04</v>
      </c>
      <c r="G551" s="4">
        <v>2</v>
      </c>
      <c r="H551" s="8">
        <v>3.64</v>
      </c>
      <c r="I551" s="4">
        <v>0</v>
      </c>
    </row>
    <row r="552" spans="1:9" x14ac:dyDescent="0.2">
      <c r="A552" s="2">
        <v>15</v>
      </c>
      <c r="B552" s="1" t="s">
        <v>69</v>
      </c>
      <c r="C552" s="4">
        <v>3</v>
      </c>
      <c r="D552" s="8">
        <v>1.96</v>
      </c>
      <c r="E552" s="4">
        <v>3</v>
      </c>
      <c r="F552" s="8">
        <v>3.13</v>
      </c>
      <c r="G552" s="4">
        <v>0</v>
      </c>
      <c r="H552" s="8">
        <v>0</v>
      </c>
      <c r="I552" s="4">
        <v>0</v>
      </c>
    </row>
    <row r="553" spans="1:9" x14ac:dyDescent="0.2">
      <c r="A553" s="2">
        <v>15</v>
      </c>
      <c r="B553" s="1" t="s">
        <v>73</v>
      </c>
      <c r="C553" s="4">
        <v>3</v>
      </c>
      <c r="D553" s="8">
        <v>1.96</v>
      </c>
      <c r="E553" s="4">
        <v>2</v>
      </c>
      <c r="F553" s="8">
        <v>2.08</v>
      </c>
      <c r="G553" s="4">
        <v>1</v>
      </c>
      <c r="H553" s="8">
        <v>1.82</v>
      </c>
      <c r="I553" s="4">
        <v>0</v>
      </c>
    </row>
    <row r="554" spans="1:9" x14ac:dyDescent="0.2">
      <c r="A554" s="2">
        <v>15</v>
      </c>
      <c r="B554" s="1" t="s">
        <v>74</v>
      </c>
      <c r="C554" s="4">
        <v>3</v>
      </c>
      <c r="D554" s="8">
        <v>1.96</v>
      </c>
      <c r="E554" s="4">
        <v>2</v>
      </c>
      <c r="F554" s="8">
        <v>2.08</v>
      </c>
      <c r="G554" s="4">
        <v>1</v>
      </c>
      <c r="H554" s="8">
        <v>1.82</v>
      </c>
      <c r="I554" s="4">
        <v>0</v>
      </c>
    </row>
    <row r="555" spans="1:9" x14ac:dyDescent="0.2">
      <c r="A555" s="2">
        <v>15</v>
      </c>
      <c r="B555" s="1" t="s">
        <v>82</v>
      </c>
      <c r="C555" s="4">
        <v>3</v>
      </c>
      <c r="D555" s="8">
        <v>1.96</v>
      </c>
      <c r="E555" s="4">
        <v>3</v>
      </c>
      <c r="F555" s="8">
        <v>3.13</v>
      </c>
      <c r="G555" s="4">
        <v>0</v>
      </c>
      <c r="H555" s="8">
        <v>0</v>
      </c>
      <c r="I555" s="4">
        <v>0</v>
      </c>
    </row>
    <row r="556" spans="1:9" x14ac:dyDescent="0.2">
      <c r="A556" s="1"/>
      <c r="C556" s="4"/>
      <c r="D556" s="8"/>
      <c r="E556" s="4"/>
      <c r="F556" s="8"/>
      <c r="G556" s="4"/>
      <c r="H556" s="8"/>
      <c r="I556" s="4"/>
    </row>
    <row r="557" spans="1:9" x14ac:dyDescent="0.2">
      <c r="A557" s="1" t="s">
        <v>24</v>
      </c>
      <c r="C557" s="4"/>
      <c r="D557" s="8"/>
      <c r="E557" s="4"/>
      <c r="F557" s="8"/>
      <c r="G557" s="4"/>
      <c r="H557" s="8"/>
      <c r="I557" s="4"/>
    </row>
    <row r="558" spans="1:9" x14ac:dyDescent="0.2">
      <c r="A558" s="2">
        <v>1</v>
      </c>
      <c r="B558" s="1" t="s">
        <v>63</v>
      </c>
      <c r="C558" s="4">
        <v>18</v>
      </c>
      <c r="D558" s="8">
        <v>11.54</v>
      </c>
      <c r="E558" s="4">
        <v>10</v>
      </c>
      <c r="F558" s="8">
        <v>9.7100000000000009</v>
      </c>
      <c r="G558" s="4">
        <v>8</v>
      </c>
      <c r="H558" s="8">
        <v>15.09</v>
      </c>
      <c r="I558" s="4">
        <v>0</v>
      </c>
    </row>
    <row r="559" spans="1:9" x14ac:dyDescent="0.2">
      <c r="A559" s="2">
        <v>2</v>
      </c>
      <c r="B559" s="1" t="s">
        <v>76</v>
      </c>
      <c r="C559" s="4">
        <v>11</v>
      </c>
      <c r="D559" s="8">
        <v>7.05</v>
      </c>
      <c r="E559" s="4">
        <v>9</v>
      </c>
      <c r="F559" s="8">
        <v>8.74</v>
      </c>
      <c r="G559" s="4">
        <v>2</v>
      </c>
      <c r="H559" s="8">
        <v>3.77</v>
      </c>
      <c r="I559" s="4">
        <v>0</v>
      </c>
    </row>
    <row r="560" spans="1:9" x14ac:dyDescent="0.2">
      <c r="A560" s="2">
        <v>3</v>
      </c>
      <c r="B560" s="1" t="s">
        <v>108</v>
      </c>
      <c r="C560" s="4">
        <v>10</v>
      </c>
      <c r="D560" s="8">
        <v>6.41</v>
      </c>
      <c r="E560" s="4">
        <v>7</v>
      </c>
      <c r="F560" s="8">
        <v>6.8</v>
      </c>
      <c r="G560" s="4">
        <v>3</v>
      </c>
      <c r="H560" s="8">
        <v>5.66</v>
      </c>
      <c r="I560" s="4">
        <v>0</v>
      </c>
    </row>
    <row r="561" spans="1:9" x14ac:dyDescent="0.2">
      <c r="A561" s="2">
        <v>4</v>
      </c>
      <c r="B561" s="1" t="s">
        <v>70</v>
      </c>
      <c r="C561" s="4">
        <v>9</v>
      </c>
      <c r="D561" s="8">
        <v>5.77</v>
      </c>
      <c r="E561" s="4">
        <v>5</v>
      </c>
      <c r="F561" s="8">
        <v>4.8499999999999996</v>
      </c>
      <c r="G561" s="4">
        <v>4</v>
      </c>
      <c r="H561" s="8">
        <v>7.55</v>
      </c>
      <c r="I561" s="4">
        <v>0</v>
      </c>
    </row>
    <row r="562" spans="1:9" x14ac:dyDescent="0.2">
      <c r="A562" s="2">
        <v>5</v>
      </c>
      <c r="B562" s="1" t="s">
        <v>72</v>
      </c>
      <c r="C562" s="4">
        <v>8</v>
      </c>
      <c r="D562" s="8">
        <v>5.13</v>
      </c>
      <c r="E562" s="4">
        <v>6</v>
      </c>
      <c r="F562" s="8">
        <v>5.83</v>
      </c>
      <c r="G562" s="4">
        <v>2</v>
      </c>
      <c r="H562" s="8">
        <v>3.77</v>
      </c>
      <c r="I562" s="4">
        <v>0</v>
      </c>
    </row>
    <row r="563" spans="1:9" x14ac:dyDescent="0.2">
      <c r="A563" s="2">
        <v>5</v>
      </c>
      <c r="B563" s="1" t="s">
        <v>83</v>
      </c>
      <c r="C563" s="4">
        <v>8</v>
      </c>
      <c r="D563" s="8">
        <v>5.13</v>
      </c>
      <c r="E563" s="4">
        <v>8</v>
      </c>
      <c r="F563" s="8">
        <v>7.77</v>
      </c>
      <c r="G563" s="4">
        <v>0</v>
      </c>
      <c r="H563" s="8">
        <v>0</v>
      </c>
      <c r="I563" s="4">
        <v>0</v>
      </c>
    </row>
    <row r="564" spans="1:9" x14ac:dyDescent="0.2">
      <c r="A564" s="2">
        <v>5</v>
      </c>
      <c r="B564" s="1" t="s">
        <v>73</v>
      </c>
      <c r="C564" s="4">
        <v>8</v>
      </c>
      <c r="D564" s="8">
        <v>5.13</v>
      </c>
      <c r="E564" s="4">
        <v>7</v>
      </c>
      <c r="F564" s="8">
        <v>6.8</v>
      </c>
      <c r="G564" s="4">
        <v>1</v>
      </c>
      <c r="H564" s="8">
        <v>1.89</v>
      </c>
      <c r="I564" s="4">
        <v>0</v>
      </c>
    </row>
    <row r="565" spans="1:9" x14ac:dyDescent="0.2">
      <c r="A565" s="2">
        <v>8</v>
      </c>
      <c r="B565" s="1" t="s">
        <v>64</v>
      </c>
      <c r="C565" s="4">
        <v>7</v>
      </c>
      <c r="D565" s="8">
        <v>4.49</v>
      </c>
      <c r="E565" s="4">
        <v>5</v>
      </c>
      <c r="F565" s="8">
        <v>4.8499999999999996</v>
      </c>
      <c r="G565" s="4">
        <v>2</v>
      </c>
      <c r="H565" s="8">
        <v>3.77</v>
      </c>
      <c r="I565" s="4">
        <v>0</v>
      </c>
    </row>
    <row r="566" spans="1:9" x14ac:dyDescent="0.2">
      <c r="A566" s="2">
        <v>8</v>
      </c>
      <c r="B566" s="1" t="s">
        <v>65</v>
      </c>
      <c r="C566" s="4">
        <v>7</v>
      </c>
      <c r="D566" s="8">
        <v>4.49</v>
      </c>
      <c r="E566" s="4">
        <v>5</v>
      </c>
      <c r="F566" s="8">
        <v>4.8499999999999996</v>
      </c>
      <c r="G566" s="4">
        <v>2</v>
      </c>
      <c r="H566" s="8">
        <v>3.77</v>
      </c>
      <c r="I566" s="4">
        <v>0</v>
      </c>
    </row>
    <row r="567" spans="1:9" x14ac:dyDescent="0.2">
      <c r="A567" s="2">
        <v>8</v>
      </c>
      <c r="B567" s="1" t="s">
        <v>77</v>
      </c>
      <c r="C567" s="4">
        <v>7</v>
      </c>
      <c r="D567" s="8">
        <v>4.49</v>
      </c>
      <c r="E567" s="4">
        <v>7</v>
      </c>
      <c r="F567" s="8">
        <v>6.8</v>
      </c>
      <c r="G567" s="4">
        <v>0</v>
      </c>
      <c r="H567" s="8">
        <v>0</v>
      </c>
      <c r="I567" s="4">
        <v>0</v>
      </c>
    </row>
    <row r="568" spans="1:9" x14ac:dyDescent="0.2">
      <c r="A568" s="2">
        <v>11</v>
      </c>
      <c r="B568" s="1" t="s">
        <v>66</v>
      </c>
      <c r="C568" s="4">
        <v>6</v>
      </c>
      <c r="D568" s="8">
        <v>3.85</v>
      </c>
      <c r="E568" s="4">
        <v>2</v>
      </c>
      <c r="F568" s="8">
        <v>1.94</v>
      </c>
      <c r="G568" s="4">
        <v>4</v>
      </c>
      <c r="H568" s="8">
        <v>7.55</v>
      </c>
      <c r="I568" s="4">
        <v>0</v>
      </c>
    </row>
    <row r="569" spans="1:9" x14ac:dyDescent="0.2">
      <c r="A569" s="2">
        <v>11</v>
      </c>
      <c r="B569" s="1" t="s">
        <v>82</v>
      </c>
      <c r="C569" s="4">
        <v>6</v>
      </c>
      <c r="D569" s="8">
        <v>3.85</v>
      </c>
      <c r="E569" s="4">
        <v>5</v>
      </c>
      <c r="F569" s="8">
        <v>4.8499999999999996</v>
      </c>
      <c r="G569" s="4">
        <v>1</v>
      </c>
      <c r="H569" s="8">
        <v>1.89</v>
      </c>
      <c r="I569" s="4">
        <v>0</v>
      </c>
    </row>
    <row r="570" spans="1:9" x14ac:dyDescent="0.2">
      <c r="A570" s="2">
        <v>13</v>
      </c>
      <c r="B570" s="1" t="s">
        <v>80</v>
      </c>
      <c r="C570" s="4">
        <v>5</v>
      </c>
      <c r="D570" s="8">
        <v>3.21</v>
      </c>
      <c r="E570" s="4">
        <v>3</v>
      </c>
      <c r="F570" s="8">
        <v>2.91</v>
      </c>
      <c r="G570" s="4">
        <v>2</v>
      </c>
      <c r="H570" s="8">
        <v>3.77</v>
      </c>
      <c r="I570" s="4">
        <v>0</v>
      </c>
    </row>
    <row r="571" spans="1:9" x14ac:dyDescent="0.2">
      <c r="A571" s="2">
        <v>14</v>
      </c>
      <c r="B571" s="1" t="s">
        <v>91</v>
      </c>
      <c r="C571" s="4">
        <v>4</v>
      </c>
      <c r="D571" s="8">
        <v>2.56</v>
      </c>
      <c r="E571" s="4">
        <v>2</v>
      </c>
      <c r="F571" s="8">
        <v>1.94</v>
      </c>
      <c r="G571" s="4">
        <v>2</v>
      </c>
      <c r="H571" s="8">
        <v>3.77</v>
      </c>
      <c r="I571" s="4">
        <v>0</v>
      </c>
    </row>
    <row r="572" spans="1:9" x14ac:dyDescent="0.2">
      <c r="A572" s="2">
        <v>14</v>
      </c>
      <c r="B572" s="1" t="s">
        <v>71</v>
      </c>
      <c r="C572" s="4">
        <v>4</v>
      </c>
      <c r="D572" s="8">
        <v>2.56</v>
      </c>
      <c r="E572" s="4">
        <v>3</v>
      </c>
      <c r="F572" s="8">
        <v>2.91</v>
      </c>
      <c r="G572" s="4">
        <v>1</v>
      </c>
      <c r="H572" s="8">
        <v>1.89</v>
      </c>
      <c r="I572" s="4">
        <v>0</v>
      </c>
    </row>
    <row r="573" spans="1:9" x14ac:dyDescent="0.2">
      <c r="A573" s="2">
        <v>14</v>
      </c>
      <c r="B573" s="1" t="s">
        <v>100</v>
      </c>
      <c r="C573" s="4">
        <v>4</v>
      </c>
      <c r="D573" s="8">
        <v>2.56</v>
      </c>
      <c r="E573" s="4">
        <v>0</v>
      </c>
      <c r="F573" s="8">
        <v>0</v>
      </c>
      <c r="G573" s="4">
        <v>4</v>
      </c>
      <c r="H573" s="8">
        <v>7.55</v>
      </c>
      <c r="I573" s="4">
        <v>0</v>
      </c>
    </row>
    <row r="574" spans="1:9" x14ac:dyDescent="0.2">
      <c r="A574" s="2">
        <v>17</v>
      </c>
      <c r="B574" s="1" t="s">
        <v>79</v>
      </c>
      <c r="C574" s="4">
        <v>3</v>
      </c>
      <c r="D574" s="8">
        <v>1.92</v>
      </c>
      <c r="E574" s="4">
        <v>1</v>
      </c>
      <c r="F574" s="8">
        <v>0.97</v>
      </c>
      <c r="G574" s="4">
        <v>2</v>
      </c>
      <c r="H574" s="8">
        <v>3.77</v>
      </c>
      <c r="I574" s="4">
        <v>0</v>
      </c>
    </row>
    <row r="575" spans="1:9" x14ac:dyDescent="0.2">
      <c r="A575" s="2">
        <v>18</v>
      </c>
      <c r="B575" s="1" t="s">
        <v>87</v>
      </c>
      <c r="C575" s="4">
        <v>2</v>
      </c>
      <c r="D575" s="8">
        <v>1.28</v>
      </c>
      <c r="E575" s="4">
        <v>2</v>
      </c>
      <c r="F575" s="8">
        <v>1.94</v>
      </c>
      <c r="G575" s="4">
        <v>0</v>
      </c>
      <c r="H575" s="8">
        <v>0</v>
      </c>
      <c r="I575" s="4">
        <v>0</v>
      </c>
    </row>
    <row r="576" spans="1:9" x14ac:dyDescent="0.2">
      <c r="A576" s="2">
        <v>18</v>
      </c>
      <c r="B576" s="1" t="s">
        <v>111</v>
      </c>
      <c r="C576" s="4">
        <v>2</v>
      </c>
      <c r="D576" s="8">
        <v>1.28</v>
      </c>
      <c r="E576" s="4">
        <v>2</v>
      </c>
      <c r="F576" s="8">
        <v>1.94</v>
      </c>
      <c r="G576" s="4">
        <v>0</v>
      </c>
      <c r="H576" s="8">
        <v>0</v>
      </c>
      <c r="I576" s="4">
        <v>0</v>
      </c>
    </row>
    <row r="577" spans="1:9" x14ac:dyDescent="0.2">
      <c r="A577" s="2">
        <v>18</v>
      </c>
      <c r="B577" s="1" t="s">
        <v>88</v>
      </c>
      <c r="C577" s="4">
        <v>2</v>
      </c>
      <c r="D577" s="8">
        <v>1.28</v>
      </c>
      <c r="E577" s="4">
        <v>2</v>
      </c>
      <c r="F577" s="8">
        <v>1.94</v>
      </c>
      <c r="G577" s="4">
        <v>0</v>
      </c>
      <c r="H577" s="8">
        <v>0</v>
      </c>
      <c r="I577" s="4">
        <v>0</v>
      </c>
    </row>
    <row r="578" spans="1:9" x14ac:dyDescent="0.2">
      <c r="A578" s="2">
        <v>18</v>
      </c>
      <c r="B578" s="1" t="s">
        <v>107</v>
      </c>
      <c r="C578" s="4">
        <v>2</v>
      </c>
      <c r="D578" s="8">
        <v>1.28</v>
      </c>
      <c r="E578" s="4">
        <v>0</v>
      </c>
      <c r="F578" s="8">
        <v>0</v>
      </c>
      <c r="G578" s="4">
        <v>2</v>
      </c>
      <c r="H578" s="8">
        <v>3.77</v>
      </c>
      <c r="I578" s="4">
        <v>0</v>
      </c>
    </row>
    <row r="579" spans="1:9" x14ac:dyDescent="0.2">
      <c r="A579" s="2">
        <v>18</v>
      </c>
      <c r="B579" s="1" t="s">
        <v>68</v>
      </c>
      <c r="C579" s="4">
        <v>2</v>
      </c>
      <c r="D579" s="8">
        <v>1.28</v>
      </c>
      <c r="E579" s="4">
        <v>2</v>
      </c>
      <c r="F579" s="8">
        <v>1.94</v>
      </c>
      <c r="G579" s="4">
        <v>0</v>
      </c>
      <c r="H579" s="8">
        <v>0</v>
      </c>
      <c r="I579" s="4">
        <v>0</v>
      </c>
    </row>
    <row r="580" spans="1:9" x14ac:dyDescent="0.2">
      <c r="A580" s="2">
        <v>18</v>
      </c>
      <c r="B580" s="1" t="s">
        <v>69</v>
      </c>
      <c r="C580" s="4">
        <v>2</v>
      </c>
      <c r="D580" s="8">
        <v>1.28</v>
      </c>
      <c r="E580" s="4">
        <v>2</v>
      </c>
      <c r="F580" s="8">
        <v>1.94</v>
      </c>
      <c r="G580" s="4">
        <v>0</v>
      </c>
      <c r="H580" s="8">
        <v>0</v>
      </c>
      <c r="I580" s="4">
        <v>0</v>
      </c>
    </row>
    <row r="581" spans="1:9" x14ac:dyDescent="0.2">
      <c r="A581" s="2">
        <v>18</v>
      </c>
      <c r="B581" s="1" t="s">
        <v>112</v>
      </c>
      <c r="C581" s="4">
        <v>2</v>
      </c>
      <c r="D581" s="8">
        <v>1.28</v>
      </c>
      <c r="E581" s="4">
        <v>1</v>
      </c>
      <c r="F581" s="8">
        <v>0.97</v>
      </c>
      <c r="G581" s="4">
        <v>1</v>
      </c>
      <c r="H581" s="8">
        <v>1.89</v>
      </c>
      <c r="I581" s="4">
        <v>0</v>
      </c>
    </row>
    <row r="582" spans="1:9" x14ac:dyDescent="0.2">
      <c r="A582" s="2">
        <v>18</v>
      </c>
      <c r="B582" s="1" t="s">
        <v>78</v>
      </c>
      <c r="C582" s="4">
        <v>2</v>
      </c>
      <c r="D582" s="8">
        <v>1.28</v>
      </c>
      <c r="E582" s="4">
        <v>0</v>
      </c>
      <c r="F582" s="8">
        <v>0</v>
      </c>
      <c r="G582" s="4">
        <v>2</v>
      </c>
      <c r="H582" s="8">
        <v>3.77</v>
      </c>
      <c r="I582" s="4">
        <v>0</v>
      </c>
    </row>
    <row r="583" spans="1:9" x14ac:dyDescent="0.2">
      <c r="A583" s="1"/>
      <c r="C583" s="4"/>
      <c r="D583" s="8"/>
      <c r="E583" s="4"/>
      <c r="F583" s="8"/>
      <c r="G583" s="4"/>
      <c r="H583" s="8"/>
      <c r="I583" s="4"/>
    </row>
    <row r="584" spans="1:9" x14ac:dyDescent="0.2">
      <c r="A584" s="1" t="s">
        <v>25</v>
      </c>
      <c r="C584" s="4"/>
      <c r="D584" s="8"/>
      <c r="E584" s="4"/>
      <c r="F584" s="8"/>
      <c r="G584" s="4"/>
      <c r="H584" s="8"/>
      <c r="I584" s="4"/>
    </row>
    <row r="585" spans="1:9" x14ac:dyDescent="0.2">
      <c r="A585" s="2">
        <v>1</v>
      </c>
      <c r="B585" s="1" t="s">
        <v>77</v>
      </c>
      <c r="C585" s="4">
        <v>33</v>
      </c>
      <c r="D585" s="8">
        <v>12.5</v>
      </c>
      <c r="E585" s="4">
        <v>30</v>
      </c>
      <c r="F585" s="8">
        <v>21.74</v>
      </c>
      <c r="G585" s="4">
        <v>3</v>
      </c>
      <c r="H585" s="8">
        <v>2.4</v>
      </c>
      <c r="I585" s="4">
        <v>0</v>
      </c>
    </row>
    <row r="586" spans="1:9" x14ac:dyDescent="0.2">
      <c r="A586" s="2">
        <v>2</v>
      </c>
      <c r="B586" s="1" t="s">
        <v>76</v>
      </c>
      <c r="C586" s="4">
        <v>22</v>
      </c>
      <c r="D586" s="8">
        <v>8.33</v>
      </c>
      <c r="E586" s="4">
        <v>20</v>
      </c>
      <c r="F586" s="8">
        <v>14.49</v>
      </c>
      <c r="G586" s="4">
        <v>2</v>
      </c>
      <c r="H586" s="8">
        <v>1.6</v>
      </c>
      <c r="I586" s="4">
        <v>0</v>
      </c>
    </row>
    <row r="587" spans="1:9" x14ac:dyDescent="0.2">
      <c r="A587" s="2">
        <v>3</v>
      </c>
      <c r="B587" s="1" t="s">
        <v>72</v>
      </c>
      <c r="C587" s="4">
        <v>18</v>
      </c>
      <c r="D587" s="8">
        <v>6.82</v>
      </c>
      <c r="E587" s="4">
        <v>6</v>
      </c>
      <c r="F587" s="8">
        <v>4.3499999999999996</v>
      </c>
      <c r="G587" s="4">
        <v>12</v>
      </c>
      <c r="H587" s="8">
        <v>9.6</v>
      </c>
      <c r="I587" s="4">
        <v>0</v>
      </c>
    </row>
    <row r="588" spans="1:9" x14ac:dyDescent="0.2">
      <c r="A588" s="2">
        <v>4</v>
      </c>
      <c r="B588" s="1" t="s">
        <v>73</v>
      </c>
      <c r="C588" s="4">
        <v>17</v>
      </c>
      <c r="D588" s="8">
        <v>6.44</v>
      </c>
      <c r="E588" s="4">
        <v>2</v>
      </c>
      <c r="F588" s="8">
        <v>1.45</v>
      </c>
      <c r="G588" s="4">
        <v>15</v>
      </c>
      <c r="H588" s="8">
        <v>12</v>
      </c>
      <c r="I588" s="4">
        <v>0</v>
      </c>
    </row>
    <row r="589" spans="1:9" x14ac:dyDescent="0.2">
      <c r="A589" s="2">
        <v>5</v>
      </c>
      <c r="B589" s="1" t="s">
        <v>63</v>
      </c>
      <c r="C589" s="4">
        <v>16</v>
      </c>
      <c r="D589" s="8">
        <v>6.06</v>
      </c>
      <c r="E589" s="4">
        <v>4</v>
      </c>
      <c r="F589" s="8">
        <v>2.9</v>
      </c>
      <c r="G589" s="4">
        <v>12</v>
      </c>
      <c r="H589" s="8">
        <v>9.6</v>
      </c>
      <c r="I589" s="4">
        <v>0</v>
      </c>
    </row>
    <row r="590" spans="1:9" x14ac:dyDescent="0.2">
      <c r="A590" s="2">
        <v>5</v>
      </c>
      <c r="B590" s="1" t="s">
        <v>69</v>
      </c>
      <c r="C590" s="4">
        <v>16</v>
      </c>
      <c r="D590" s="8">
        <v>6.06</v>
      </c>
      <c r="E590" s="4">
        <v>10</v>
      </c>
      <c r="F590" s="8">
        <v>7.25</v>
      </c>
      <c r="G590" s="4">
        <v>6</v>
      </c>
      <c r="H590" s="8">
        <v>4.8</v>
      </c>
      <c r="I590" s="4">
        <v>0</v>
      </c>
    </row>
    <row r="591" spans="1:9" x14ac:dyDescent="0.2">
      <c r="A591" s="2">
        <v>7</v>
      </c>
      <c r="B591" s="1" t="s">
        <v>80</v>
      </c>
      <c r="C591" s="4">
        <v>15</v>
      </c>
      <c r="D591" s="8">
        <v>5.68</v>
      </c>
      <c r="E591" s="4">
        <v>13</v>
      </c>
      <c r="F591" s="8">
        <v>9.42</v>
      </c>
      <c r="G591" s="4">
        <v>2</v>
      </c>
      <c r="H591" s="8">
        <v>1.6</v>
      </c>
      <c r="I591" s="4">
        <v>0</v>
      </c>
    </row>
    <row r="592" spans="1:9" x14ac:dyDescent="0.2">
      <c r="A592" s="2">
        <v>8</v>
      </c>
      <c r="B592" s="1" t="s">
        <v>79</v>
      </c>
      <c r="C592" s="4">
        <v>14</v>
      </c>
      <c r="D592" s="8">
        <v>5.3</v>
      </c>
      <c r="E592" s="4">
        <v>10</v>
      </c>
      <c r="F592" s="8">
        <v>7.25</v>
      </c>
      <c r="G592" s="4">
        <v>4</v>
      </c>
      <c r="H592" s="8">
        <v>3.2</v>
      </c>
      <c r="I592" s="4">
        <v>0</v>
      </c>
    </row>
    <row r="593" spans="1:9" x14ac:dyDescent="0.2">
      <c r="A593" s="2">
        <v>9</v>
      </c>
      <c r="B593" s="1" t="s">
        <v>65</v>
      </c>
      <c r="C593" s="4">
        <v>10</v>
      </c>
      <c r="D593" s="8">
        <v>3.79</v>
      </c>
      <c r="E593" s="4">
        <v>5</v>
      </c>
      <c r="F593" s="8">
        <v>3.62</v>
      </c>
      <c r="G593" s="4">
        <v>5</v>
      </c>
      <c r="H593" s="8">
        <v>4</v>
      </c>
      <c r="I593" s="4">
        <v>0</v>
      </c>
    </row>
    <row r="594" spans="1:9" x14ac:dyDescent="0.2">
      <c r="A594" s="2">
        <v>10</v>
      </c>
      <c r="B594" s="1" t="s">
        <v>74</v>
      </c>
      <c r="C594" s="4">
        <v>9</v>
      </c>
      <c r="D594" s="8">
        <v>3.41</v>
      </c>
      <c r="E594" s="4">
        <v>4</v>
      </c>
      <c r="F594" s="8">
        <v>2.9</v>
      </c>
      <c r="G594" s="4">
        <v>5</v>
      </c>
      <c r="H594" s="8">
        <v>4</v>
      </c>
      <c r="I594" s="4">
        <v>0</v>
      </c>
    </row>
    <row r="595" spans="1:9" x14ac:dyDescent="0.2">
      <c r="A595" s="2">
        <v>11</v>
      </c>
      <c r="B595" s="1" t="s">
        <v>81</v>
      </c>
      <c r="C595" s="4">
        <v>8</v>
      </c>
      <c r="D595" s="8">
        <v>3.03</v>
      </c>
      <c r="E595" s="4">
        <v>0</v>
      </c>
      <c r="F595" s="8">
        <v>0</v>
      </c>
      <c r="G595" s="4">
        <v>8</v>
      </c>
      <c r="H595" s="8">
        <v>6.4</v>
      </c>
      <c r="I595" s="4">
        <v>0</v>
      </c>
    </row>
    <row r="596" spans="1:9" x14ac:dyDescent="0.2">
      <c r="A596" s="2">
        <v>12</v>
      </c>
      <c r="B596" s="1" t="s">
        <v>93</v>
      </c>
      <c r="C596" s="4">
        <v>6</v>
      </c>
      <c r="D596" s="8">
        <v>2.27</v>
      </c>
      <c r="E596" s="4">
        <v>4</v>
      </c>
      <c r="F596" s="8">
        <v>2.9</v>
      </c>
      <c r="G596" s="4">
        <v>2</v>
      </c>
      <c r="H596" s="8">
        <v>1.6</v>
      </c>
      <c r="I596" s="4">
        <v>0</v>
      </c>
    </row>
    <row r="597" spans="1:9" x14ac:dyDescent="0.2">
      <c r="A597" s="2">
        <v>13</v>
      </c>
      <c r="B597" s="1" t="s">
        <v>64</v>
      </c>
      <c r="C597" s="4">
        <v>5</v>
      </c>
      <c r="D597" s="8">
        <v>1.89</v>
      </c>
      <c r="E597" s="4">
        <v>3</v>
      </c>
      <c r="F597" s="8">
        <v>2.17</v>
      </c>
      <c r="G597" s="4">
        <v>2</v>
      </c>
      <c r="H597" s="8">
        <v>1.6</v>
      </c>
      <c r="I597" s="4">
        <v>0</v>
      </c>
    </row>
    <row r="598" spans="1:9" x14ac:dyDescent="0.2">
      <c r="A598" s="2">
        <v>13</v>
      </c>
      <c r="B598" s="1" t="s">
        <v>70</v>
      </c>
      <c r="C598" s="4">
        <v>5</v>
      </c>
      <c r="D598" s="8">
        <v>1.89</v>
      </c>
      <c r="E598" s="4">
        <v>3</v>
      </c>
      <c r="F598" s="8">
        <v>2.17</v>
      </c>
      <c r="G598" s="4">
        <v>2</v>
      </c>
      <c r="H598" s="8">
        <v>1.6</v>
      </c>
      <c r="I598" s="4">
        <v>0</v>
      </c>
    </row>
    <row r="599" spans="1:9" x14ac:dyDescent="0.2">
      <c r="A599" s="2">
        <v>13</v>
      </c>
      <c r="B599" s="1" t="s">
        <v>71</v>
      </c>
      <c r="C599" s="4">
        <v>5</v>
      </c>
      <c r="D599" s="8">
        <v>1.89</v>
      </c>
      <c r="E599" s="4">
        <v>4</v>
      </c>
      <c r="F599" s="8">
        <v>2.9</v>
      </c>
      <c r="G599" s="4">
        <v>1</v>
      </c>
      <c r="H599" s="8">
        <v>0.8</v>
      </c>
      <c r="I599" s="4">
        <v>0</v>
      </c>
    </row>
    <row r="600" spans="1:9" x14ac:dyDescent="0.2">
      <c r="A600" s="2">
        <v>13</v>
      </c>
      <c r="B600" s="1" t="s">
        <v>78</v>
      </c>
      <c r="C600" s="4">
        <v>5</v>
      </c>
      <c r="D600" s="8">
        <v>1.89</v>
      </c>
      <c r="E600" s="4">
        <v>3</v>
      </c>
      <c r="F600" s="8">
        <v>2.17</v>
      </c>
      <c r="G600" s="4">
        <v>2</v>
      </c>
      <c r="H600" s="8">
        <v>1.6</v>
      </c>
      <c r="I600" s="4">
        <v>0</v>
      </c>
    </row>
    <row r="601" spans="1:9" x14ac:dyDescent="0.2">
      <c r="A601" s="2">
        <v>17</v>
      </c>
      <c r="B601" s="1" t="s">
        <v>68</v>
      </c>
      <c r="C601" s="4">
        <v>4</v>
      </c>
      <c r="D601" s="8">
        <v>1.52</v>
      </c>
      <c r="E601" s="4">
        <v>2</v>
      </c>
      <c r="F601" s="8">
        <v>1.45</v>
      </c>
      <c r="G601" s="4">
        <v>2</v>
      </c>
      <c r="H601" s="8">
        <v>1.6</v>
      </c>
      <c r="I601" s="4">
        <v>0</v>
      </c>
    </row>
    <row r="602" spans="1:9" x14ac:dyDescent="0.2">
      <c r="A602" s="2">
        <v>17</v>
      </c>
      <c r="B602" s="1" t="s">
        <v>75</v>
      </c>
      <c r="C602" s="4">
        <v>4</v>
      </c>
      <c r="D602" s="8">
        <v>1.52</v>
      </c>
      <c r="E602" s="4">
        <v>1</v>
      </c>
      <c r="F602" s="8">
        <v>0.72</v>
      </c>
      <c r="G602" s="4">
        <v>3</v>
      </c>
      <c r="H602" s="8">
        <v>2.4</v>
      </c>
      <c r="I602" s="4">
        <v>0</v>
      </c>
    </row>
    <row r="603" spans="1:9" x14ac:dyDescent="0.2">
      <c r="A603" s="2">
        <v>19</v>
      </c>
      <c r="B603" s="1" t="s">
        <v>66</v>
      </c>
      <c r="C603" s="4">
        <v>3</v>
      </c>
      <c r="D603" s="8">
        <v>1.1399999999999999</v>
      </c>
      <c r="E603" s="4">
        <v>2</v>
      </c>
      <c r="F603" s="8">
        <v>1.45</v>
      </c>
      <c r="G603" s="4">
        <v>1</v>
      </c>
      <c r="H603" s="8">
        <v>0.8</v>
      </c>
      <c r="I603" s="4">
        <v>0</v>
      </c>
    </row>
    <row r="604" spans="1:9" x14ac:dyDescent="0.2">
      <c r="A604" s="2">
        <v>19</v>
      </c>
      <c r="B604" s="1" t="s">
        <v>88</v>
      </c>
      <c r="C604" s="4">
        <v>3</v>
      </c>
      <c r="D604" s="8">
        <v>1.1399999999999999</v>
      </c>
      <c r="E604" s="4">
        <v>2</v>
      </c>
      <c r="F604" s="8">
        <v>1.45</v>
      </c>
      <c r="G604" s="4">
        <v>1</v>
      </c>
      <c r="H604" s="8">
        <v>0.8</v>
      </c>
      <c r="I604" s="4">
        <v>0</v>
      </c>
    </row>
    <row r="605" spans="1:9" x14ac:dyDescent="0.2">
      <c r="A605" s="2">
        <v>19</v>
      </c>
      <c r="B605" s="1" t="s">
        <v>113</v>
      </c>
      <c r="C605" s="4">
        <v>3</v>
      </c>
      <c r="D605" s="8">
        <v>1.1399999999999999</v>
      </c>
      <c r="E605" s="4">
        <v>1</v>
      </c>
      <c r="F605" s="8">
        <v>0.72</v>
      </c>
      <c r="G605" s="4">
        <v>2</v>
      </c>
      <c r="H605" s="8">
        <v>1.6</v>
      </c>
      <c r="I605" s="4">
        <v>0</v>
      </c>
    </row>
    <row r="606" spans="1:9" x14ac:dyDescent="0.2">
      <c r="A606" s="2">
        <v>19</v>
      </c>
      <c r="B606" s="1" t="s">
        <v>83</v>
      </c>
      <c r="C606" s="4">
        <v>3</v>
      </c>
      <c r="D606" s="8">
        <v>1.1399999999999999</v>
      </c>
      <c r="E606" s="4">
        <v>0</v>
      </c>
      <c r="F606" s="8">
        <v>0</v>
      </c>
      <c r="G606" s="4">
        <v>3</v>
      </c>
      <c r="H606" s="8">
        <v>2.4</v>
      </c>
      <c r="I606" s="4">
        <v>0</v>
      </c>
    </row>
    <row r="607" spans="1:9" x14ac:dyDescent="0.2">
      <c r="A607" s="2">
        <v>19</v>
      </c>
      <c r="B607" s="1" t="s">
        <v>112</v>
      </c>
      <c r="C607" s="4">
        <v>3</v>
      </c>
      <c r="D607" s="8">
        <v>1.1399999999999999</v>
      </c>
      <c r="E607" s="4">
        <v>1</v>
      </c>
      <c r="F607" s="8">
        <v>0.72</v>
      </c>
      <c r="G607" s="4">
        <v>2</v>
      </c>
      <c r="H607" s="8">
        <v>1.6</v>
      </c>
      <c r="I607" s="4">
        <v>0</v>
      </c>
    </row>
    <row r="608" spans="1:9" x14ac:dyDescent="0.2">
      <c r="A608" s="2">
        <v>19</v>
      </c>
      <c r="B608" s="1" t="s">
        <v>82</v>
      </c>
      <c r="C608" s="4">
        <v>3</v>
      </c>
      <c r="D608" s="8">
        <v>1.1399999999999999</v>
      </c>
      <c r="E608" s="4">
        <v>2</v>
      </c>
      <c r="F608" s="8">
        <v>1.45</v>
      </c>
      <c r="G608" s="4">
        <v>1</v>
      </c>
      <c r="H608" s="8">
        <v>0.8</v>
      </c>
      <c r="I608" s="4">
        <v>0</v>
      </c>
    </row>
    <row r="609" spans="1:9" x14ac:dyDescent="0.2">
      <c r="A609" s="2">
        <v>19</v>
      </c>
      <c r="B609" s="1" t="s">
        <v>85</v>
      </c>
      <c r="C609" s="4">
        <v>3</v>
      </c>
      <c r="D609" s="8">
        <v>1.1399999999999999</v>
      </c>
      <c r="E609" s="4">
        <v>0</v>
      </c>
      <c r="F609" s="8">
        <v>0</v>
      </c>
      <c r="G609" s="4">
        <v>3</v>
      </c>
      <c r="H609" s="8">
        <v>2.4</v>
      </c>
      <c r="I609" s="4">
        <v>0</v>
      </c>
    </row>
    <row r="610" spans="1:9" x14ac:dyDescent="0.2">
      <c r="A610" s="1"/>
      <c r="C610" s="4"/>
      <c r="D610" s="8"/>
      <c r="E610" s="4"/>
      <c r="F610" s="8"/>
      <c r="G610" s="4"/>
      <c r="H610" s="8"/>
      <c r="I610" s="4"/>
    </row>
    <row r="611" spans="1:9" x14ac:dyDescent="0.2">
      <c r="A611" s="1" t="s">
        <v>26</v>
      </c>
      <c r="C611" s="4"/>
      <c r="D611" s="8"/>
      <c r="E611" s="4"/>
      <c r="F611" s="8"/>
      <c r="G611" s="4"/>
      <c r="H611" s="8"/>
      <c r="I611" s="4"/>
    </row>
    <row r="612" spans="1:9" x14ac:dyDescent="0.2">
      <c r="A612" s="2">
        <v>1</v>
      </c>
      <c r="B612" s="1" t="s">
        <v>76</v>
      </c>
      <c r="C612" s="4">
        <v>62</v>
      </c>
      <c r="D612" s="8">
        <v>14.16</v>
      </c>
      <c r="E612" s="4">
        <v>59</v>
      </c>
      <c r="F612" s="8">
        <v>23.89</v>
      </c>
      <c r="G612" s="4">
        <v>3</v>
      </c>
      <c r="H612" s="8">
        <v>1.61</v>
      </c>
      <c r="I612" s="4">
        <v>0</v>
      </c>
    </row>
    <row r="613" spans="1:9" x14ac:dyDescent="0.2">
      <c r="A613" s="2">
        <v>2</v>
      </c>
      <c r="B613" s="1" t="s">
        <v>73</v>
      </c>
      <c r="C613" s="4">
        <v>57</v>
      </c>
      <c r="D613" s="8">
        <v>13.01</v>
      </c>
      <c r="E613" s="4">
        <v>18</v>
      </c>
      <c r="F613" s="8">
        <v>7.29</v>
      </c>
      <c r="G613" s="4">
        <v>39</v>
      </c>
      <c r="H613" s="8">
        <v>20.97</v>
      </c>
      <c r="I613" s="4">
        <v>0</v>
      </c>
    </row>
    <row r="614" spans="1:9" x14ac:dyDescent="0.2">
      <c r="A614" s="2">
        <v>3</v>
      </c>
      <c r="B614" s="1" t="s">
        <v>77</v>
      </c>
      <c r="C614" s="4">
        <v>51</v>
      </c>
      <c r="D614" s="8">
        <v>11.64</v>
      </c>
      <c r="E614" s="4">
        <v>36</v>
      </c>
      <c r="F614" s="8">
        <v>14.57</v>
      </c>
      <c r="G614" s="4">
        <v>15</v>
      </c>
      <c r="H614" s="8">
        <v>8.06</v>
      </c>
      <c r="I614" s="4">
        <v>0</v>
      </c>
    </row>
    <row r="615" spans="1:9" x14ac:dyDescent="0.2">
      <c r="A615" s="2">
        <v>4</v>
      </c>
      <c r="B615" s="1" t="s">
        <v>72</v>
      </c>
      <c r="C615" s="4">
        <v>33</v>
      </c>
      <c r="D615" s="8">
        <v>7.53</v>
      </c>
      <c r="E615" s="4">
        <v>14</v>
      </c>
      <c r="F615" s="8">
        <v>5.67</v>
      </c>
      <c r="G615" s="4">
        <v>19</v>
      </c>
      <c r="H615" s="8">
        <v>10.220000000000001</v>
      </c>
      <c r="I615" s="4">
        <v>0</v>
      </c>
    </row>
    <row r="616" spans="1:9" x14ac:dyDescent="0.2">
      <c r="A616" s="2">
        <v>4</v>
      </c>
      <c r="B616" s="1" t="s">
        <v>79</v>
      </c>
      <c r="C616" s="4">
        <v>33</v>
      </c>
      <c r="D616" s="8">
        <v>7.53</v>
      </c>
      <c r="E616" s="4">
        <v>19</v>
      </c>
      <c r="F616" s="8">
        <v>7.69</v>
      </c>
      <c r="G616" s="4">
        <v>11</v>
      </c>
      <c r="H616" s="8">
        <v>5.91</v>
      </c>
      <c r="I616" s="4">
        <v>1</v>
      </c>
    </row>
    <row r="617" spans="1:9" x14ac:dyDescent="0.2">
      <c r="A617" s="2">
        <v>6</v>
      </c>
      <c r="B617" s="1" t="s">
        <v>74</v>
      </c>
      <c r="C617" s="4">
        <v>17</v>
      </c>
      <c r="D617" s="8">
        <v>3.88</v>
      </c>
      <c r="E617" s="4">
        <v>12</v>
      </c>
      <c r="F617" s="8">
        <v>4.8600000000000003</v>
      </c>
      <c r="G617" s="4">
        <v>5</v>
      </c>
      <c r="H617" s="8">
        <v>2.69</v>
      </c>
      <c r="I617" s="4">
        <v>0</v>
      </c>
    </row>
    <row r="618" spans="1:9" x14ac:dyDescent="0.2">
      <c r="A618" s="2">
        <v>6</v>
      </c>
      <c r="B618" s="1" t="s">
        <v>80</v>
      </c>
      <c r="C618" s="4">
        <v>17</v>
      </c>
      <c r="D618" s="8">
        <v>3.88</v>
      </c>
      <c r="E618" s="4">
        <v>15</v>
      </c>
      <c r="F618" s="8">
        <v>6.07</v>
      </c>
      <c r="G618" s="4">
        <v>2</v>
      </c>
      <c r="H618" s="8">
        <v>1.08</v>
      </c>
      <c r="I618" s="4">
        <v>0</v>
      </c>
    </row>
    <row r="619" spans="1:9" x14ac:dyDescent="0.2">
      <c r="A619" s="2">
        <v>8</v>
      </c>
      <c r="B619" s="1" t="s">
        <v>70</v>
      </c>
      <c r="C619" s="4">
        <v>16</v>
      </c>
      <c r="D619" s="8">
        <v>3.65</v>
      </c>
      <c r="E619" s="4">
        <v>11</v>
      </c>
      <c r="F619" s="8">
        <v>4.45</v>
      </c>
      <c r="G619" s="4">
        <v>5</v>
      </c>
      <c r="H619" s="8">
        <v>2.69</v>
      </c>
      <c r="I619" s="4">
        <v>0</v>
      </c>
    </row>
    <row r="620" spans="1:9" x14ac:dyDescent="0.2">
      <c r="A620" s="2">
        <v>9</v>
      </c>
      <c r="B620" s="1" t="s">
        <v>63</v>
      </c>
      <c r="C620" s="4">
        <v>15</v>
      </c>
      <c r="D620" s="8">
        <v>3.42</v>
      </c>
      <c r="E620" s="4">
        <v>4</v>
      </c>
      <c r="F620" s="8">
        <v>1.62</v>
      </c>
      <c r="G620" s="4">
        <v>11</v>
      </c>
      <c r="H620" s="8">
        <v>5.91</v>
      </c>
      <c r="I620" s="4">
        <v>0</v>
      </c>
    </row>
    <row r="621" spans="1:9" x14ac:dyDescent="0.2">
      <c r="A621" s="2">
        <v>10</v>
      </c>
      <c r="B621" s="1" t="s">
        <v>75</v>
      </c>
      <c r="C621" s="4">
        <v>14</v>
      </c>
      <c r="D621" s="8">
        <v>3.2</v>
      </c>
      <c r="E621" s="4">
        <v>2</v>
      </c>
      <c r="F621" s="8">
        <v>0.81</v>
      </c>
      <c r="G621" s="4">
        <v>11</v>
      </c>
      <c r="H621" s="8">
        <v>5.91</v>
      </c>
      <c r="I621" s="4">
        <v>0</v>
      </c>
    </row>
    <row r="622" spans="1:9" x14ac:dyDescent="0.2">
      <c r="A622" s="2">
        <v>11</v>
      </c>
      <c r="B622" s="1" t="s">
        <v>69</v>
      </c>
      <c r="C622" s="4">
        <v>12</v>
      </c>
      <c r="D622" s="8">
        <v>2.74</v>
      </c>
      <c r="E622" s="4">
        <v>9</v>
      </c>
      <c r="F622" s="8">
        <v>3.64</v>
      </c>
      <c r="G622" s="4">
        <v>3</v>
      </c>
      <c r="H622" s="8">
        <v>1.61</v>
      </c>
      <c r="I622" s="4">
        <v>0</v>
      </c>
    </row>
    <row r="623" spans="1:9" x14ac:dyDescent="0.2">
      <c r="A623" s="2">
        <v>12</v>
      </c>
      <c r="B623" s="1" t="s">
        <v>71</v>
      </c>
      <c r="C623" s="4">
        <v>11</v>
      </c>
      <c r="D623" s="8">
        <v>2.5099999999999998</v>
      </c>
      <c r="E623" s="4">
        <v>7</v>
      </c>
      <c r="F623" s="8">
        <v>2.83</v>
      </c>
      <c r="G623" s="4">
        <v>4</v>
      </c>
      <c r="H623" s="8">
        <v>2.15</v>
      </c>
      <c r="I623" s="4">
        <v>0</v>
      </c>
    </row>
    <row r="624" spans="1:9" x14ac:dyDescent="0.2">
      <c r="A624" s="2">
        <v>13</v>
      </c>
      <c r="B624" s="1" t="s">
        <v>65</v>
      </c>
      <c r="C624" s="4">
        <v>10</v>
      </c>
      <c r="D624" s="8">
        <v>2.2799999999999998</v>
      </c>
      <c r="E624" s="4">
        <v>3</v>
      </c>
      <c r="F624" s="8">
        <v>1.21</v>
      </c>
      <c r="G624" s="4">
        <v>7</v>
      </c>
      <c r="H624" s="8">
        <v>3.76</v>
      </c>
      <c r="I624" s="4">
        <v>0</v>
      </c>
    </row>
    <row r="625" spans="1:9" x14ac:dyDescent="0.2">
      <c r="A625" s="2">
        <v>14</v>
      </c>
      <c r="B625" s="1" t="s">
        <v>64</v>
      </c>
      <c r="C625" s="4">
        <v>6</v>
      </c>
      <c r="D625" s="8">
        <v>1.37</v>
      </c>
      <c r="E625" s="4">
        <v>4</v>
      </c>
      <c r="F625" s="8">
        <v>1.62</v>
      </c>
      <c r="G625" s="4">
        <v>2</v>
      </c>
      <c r="H625" s="8">
        <v>1.08</v>
      </c>
      <c r="I625" s="4">
        <v>0</v>
      </c>
    </row>
    <row r="626" spans="1:9" x14ac:dyDescent="0.2">
      <c r="A626" s="2">
        <v>15</v>
      </c>
      <c r="B626" s="1" t="s">
        <v>66</v>
      </c>
      <c r="C626" s="4">
        <v>5</v>
      </c>
      <c r="D626" s="8">
        <v>1.1399999999999999</v>
      </c>
      <c r="E626" s="4">
        <v>3</v>
      </c>
      <c r="F626" s="8">
        <v>1.21</v>
      </c>
      <c r="G626" s="4">
        <v>2</v>
      </c>
      <c r="H626" s="8">
        <v>1.08</v>
      </c>
      <c r="I626" s="4">
        <v>0</v>
      </c>
    </row>
    <row r="627" spans="1:9" x14ac:dyDescent="0.2">
      <c r="A627" s="2">
        <v>15</v>
      </c>
      <c r="B627" s="1" t="s">
        <v>92</v>
      </c>
      <c r="C627" s="4">
        <v>5</v>
      </c>
      <c r="D627" s="8">
        <v>1.1399999999999999</v>
      </c>
      <c r="E627" s="4">
        <v>2</v>
      </c>
      <c r="F627" s="8">
        <v>0.81</v>
      </c>
      <c r="G627" s="4">
        <v>3</v>
      </c>
      <c r="H627" s="8">
        <v>1.61</v>
      </c>
      <c r="I627" s="4">
        <v>0</v>
      </c>
    </row>
    <row r="628" spans="1:9" x14ac:dyDescent="0.2">
      <c r="A628" s="2">
        <v>15</v>
      </c>
      <c r="B628" s="1" t="s">
        <v>68</v>
      </c>
      <c r="C628" s="4">
        <v>5</v>
      </c>
      <c r="D628" s="8">
        <v>1.1399999999999999</v>
      </c>
      <c r="E628" s="4">
        <v>2</v>
      </c>
      <c r="F628" s="8">
        <v>0.81</v>
      </c>
      <c r="G628" s="4">
        <v>3</v>
      </c>
      <c r="H628" s="8">
        <v>1.61</v>
      </c>
      <c r="I628" s="4">
        <v>0</v>
      </c>
    </row>
    <row r="629" spans="1:9" x14ac:dyDescent="0.2">
      <c r="A629" s="2">
        <v>15</v>
      </c>
      <c r="B629" s="1" t="s">
        <v>78</v>
      </c>
      <c r="C629" s="4">
        <v>5</v>
      </c>
      <c r="D629" s="8">
        <v>1.1399999999999999</v>
      </c>
      <c r="E629" s="4">
        <v>4</v>
      </c>
      <c r="F629" s="8">
        <v>1.62</v>
      </c>
      <c r="G629" s="4">
        <v>1</v>
      </c>
      <c r="H629" s="8">
        <v>0.54</v>
      </c>
      <c r="I629" s="4">
        <v>0</v>
      </c>
    </row>
    <row r="630" spans="1:9" x14ac:dyDescent="0.2">
      <c r="A630" s="2">
        <v>15</v>
      </c>
      <c r="B630" s="1" t="s">
        <v>81</v>
      </c>
      <c r="C630" s="4">
        <v>5</v>
      </c>
      <c r="D630" s="8">
        <v>1.1399999999999999</v>
      </c>
      <c r="E630" s="4">
        <v>0</v>
      </c>
      <c r="F630" s="8">
        <v>0</v>
      </c>
      <c r="G630" s="4">
        <v>4</v>
      </c>
      <c r="H630" s="8">
        <v>2.15</v>
      </c>
      <c r="I630" s="4">
        <v>0</v>
      </c>
    </row>
    <row r="631" spans="1:9" x14ac:dyDescent="0.2">
      <c r="A631" s="2">
        <v>20</v>
      </c>
      <c r="B631" s="1" t="s">
        <v>84</v>
      </c>
      <c r="C631" s="4">
        <v>4</v>
      </c>
      <c r="D631" s="8">
        <v>0.91</v>
      </c>
      <c r="E631" s="4">
        <v>0</v>
      </c>
      <c r="F631" s="8">
        <v>0</v>
      </c>
      <c r="G631" s="4">
        <v>4</v>
      </c>
      <c r="H631" s="8">
        <v>2.15</v>
      </c>
      <c r="I631" s="4">
        <v>0</v>
      </c>
    </row>
    <row r="632" spans="1:9" x14ac:dyDescent="0.2">
      <c r="A632" s="2">
        <v>20</v>
      </c>
      <c r="B632" s="1" t="s">
        <v>114</v>
      </c>
      <c r="C632" s="4">
        <v>4</v>
      </c>
      <c r="D632" s="8">
        <v>0.91</v>
      </c>
      <c r="E632" s="4">
        <v>3</v>
      </c>
      <c r="F632" s="8">
        <v>1.21</v>
      </c>
      <c r="G632" s="4">
        <v>1</v>
      </c>
      <c r="H632" s="8">
        <v>0.54</v>
      </c>
      <c r="I632" s="4">
        <v>0</v>
      </c>
    </row>
    <row r="633" spans="1:9" x14ac:dyDescent="0.2">
      <c r="A633" s="2">
        <v>20</v>
      </c>
      <c r="B633" s="1" t="s">
        <v>82</v>
      </c>
      <c r="C633" s="4">
        <v>4</v>
      </c>
      <c r="D633" s="8">
        <v>0.91</v>
      </c>
      <c r="E633" s="4">
        <v>3</v>
      </c>
      <c r="F633" s="8">
        <v>1.21</v>
      </c>
      <c r="G633" s="4">
        <v>1</v>
      </c>
      <c r="H633" s="8">
        <v>0.54</v>
      </c>
      <c r="I633" s="4">
        <v>0</v>
      </c>
    </row>
    <row r="634" spans="1:9" x14ac:dyDescent="0.2">
      <c r="A634" s="1"/>
      <c r="C634" s="4"/>
      <c r="D634" s="8"/>
      <c r="E634" s="4"/>
      <c r="F634" s="8"/>
      <c r="G634" s="4"/>
      <c r="H634" s="8"/>
      <c r="I634" s="4"/>
    </row>
    <row r="635" spans="1:9" x14ac:dyDescent="0.2">
      <c r="A635" s="1" t="s">
        <v>27</v>
      </c>
      <c r="C635" s="4"/>
      <c r="D635" s="8"/>
      <c r="E635" s="4"/>
      <c r="F635" s="8"/>
      <c r="G635" s="4"/>
      <c r="H635" s="8"/>
      <c r="I635" s="4"/>
    </row>
    <row r="636" spans="1:9" x14ac:dyDescent="0.2">
      <c r="A636" s="2">
        <v>1</v>
      </c>
      <c r="B636" s="1" t="s">
        <v>66</v>
      </c>
      <c r="C636" s="4">
        <v>89</v>
      </c>
      <c r="D636" s="8">
        <v>14.66</v>
      </c>
      <c r="E636" s="4">
        <v>73</v>
      </c>
      <c r="F636" s="8">
        <v>19.260000000000002</v>
      </c>
      <c r="G636" s="4">
        <v>16</v>
      </c>
      <c r="H636" s="8">
        <v>7.08</v>
      </c>
      <c r="I636" s="4">
        <v>0</v>
      </c>
    </row>
    <row r="637" spans="1:9" x14ac:dyDescent="0.2">
      <c r="A637" s="2">
        <v>2</v>
      </c>
      <c r="B637" s="1" t="s">
        <v>77</v>
      </c>
      <c r="C637" s="4">
        <v>48</v>
      </c>
      <c r="D637" s="8">
        <v>7.91</v>
      </c>
      <c r="E637" s="4">
        <v>44</v>
      </c>
      <c r="F637" s="8">
        <v>11.61</v>
      </c>
      <c r="G637" s="4">
        <v>4</v>
      </c>
      <c r="H637" s="8">
        <v>1.77</v>
      </c>
      <c r="I637" s="4">
        <v>0</v>
      </c>
    </row>
    <row r="638" spans="1:9" x14ac:dyDescent="0.2">
      <c r="A638" s="2">
        <v>3</v>
      </c>
      <c r="B638" s="1" t="s">
        <v>63</v>
      </c>
      <c r="C638" s="4">
        <v>37</v>
      </c>
      <c r="D638" s="8">
        <v>6.1</v>
      </c>
      <c r="E638" s="4">
        <v>10</v>
      </c>
      <c r="F638" s="8">
        <v>2.64</v>
      </c>
      <c r="G638" s="4">
        <v>27</v>
      </c>
      <c r="H638" s="8">
        <v>11.95</v>
      </c>
      <c r="I638" s="4">
        <v>0</v>
      </c>
    </row>
    <row r="639" spans="1:9" x14ac:dyDescent="0.2">
      <c r="A639" s="2">
        <v>4</v>
      </c>
      <c r="B639" s="1" t="s">
        <v>76</v>
      </c>
      <c r="C639" s="4">
        <v>31</v>
      </c>
      <c r="D639" s="8">
        <v>5.1100000000000003</v>
      </c>
      <c r="E639" s="4">
        <v>25</v>
      </c>
      <c r="F639" s="8">
        <v>6.6</v>
      </c>
      <c r="G639" s="4">
        <v>6</v>
      </c>
      <c r="H639" s="8">
        <v>2.65</v>
      </c>
      <c r="I639" s="4">
        <v>0</v>
      </c>
    </row>
    <row r="640" spans="1:9" x14ac:dyDescent="0.2">
      <c r="A640" s="2">
        <v>5</v>
      </c>
      <c r="B640" s="1" t="s">
        <v>73</v>
      </c>
      <c r="C640" s="4">
        <v>30</v>
      </c>
      <c r="D640" s="8">
        <v>4.9400000000000004</v>
      </c>
      <c r="E640" s="4">
        <v>7</v>
      </c>
      <c r="F640" s="8">
        <v>1.85</v>
      </c>
      <c r="G640" s="4">
        <v>23</v>
      </c>
      <c r="H640" s="8">
        <v>10.18</v>
      </c>
      <c r="I640" s="4">
        <v>0</v>
      </c>
    </row>
    <row r="641" spans="1:9" x14ac:dyDescent="0.2">
      <c r="A641" s="2">
        <v>6</v>
      </c>
      <c r="B641" s="1" t="s">
        <v>70</v>
      </c>
      <c r="C641" s="4">
        <v>28</v>
      </c>
      <c r="D641" s="8">
        <v>4.6100000000000003</v>
      </c>
      <c r="E641" s="4">
        <v>21</v>
      </c>
      <c r="F641" s="8">
        <v>5.54</v>
      </c>
      <c r="G641" s="4">
        <v>7</v>
      </c>
      <c r="H641" s="8">
        <v>3.1</v>
      </c>
      <c r="I641" s="4">
        <v>0</v>
      </c>
    </row>
    <row r="642" spans="1:9" x14ac:dyDescent="0.2">
      <c r="A642" s="2">
        <v>7</v>
      </c>
      <c r="B642" s="1" t="s">
        <v>64</v>
      </c>
      <c r="C642" s="4">
        <v>27</v>
      </c>
      <c r="D642" s="8">
        <v>4.45</v>
      </c>
      <c r="E642" s="4">
        <v>18</v>
      </c>
      <c r="F642" s="8">
        <v>4.75</v>
      </c>
      <c r="G642" s="4">
        <v>9</v>
      </c>
      <c r="H642" s="8">
        <v>3.98</v>
      </c>
      <c r="I642" s="4">
        <v>0</v>
      </c>
    </row>
    <row r="643" spans="1:9" x14ac:dyDescent="0.2">
      <c r="A643" s="2">
        <v>7</v>
      </c>
      <c r="B643" s="1" t="s">
        <v>72</v>
      </c>
      <c r="C643" s="4">
        <v>27</v>
      </c>
      <c r="D643" s="8">
        <v>4.45</v>
      </c>
      <c r="E643" s="4">
        <v>16</v>
      </c>
      <c r="F643" s="8">
        <v>4.22</v>
      </c>
      <c r="G643" s="4">
        <v>11</v>
      </c>
      <c r="H643" s="8">
        <v>4.87</v>
      </c>
      <c r="I643" s="4">
        <v>0</v>
      </c>
    </row>
    <row r="644" spans="1:9" x14ac:dyDescent="0.2">
      <c r="A644" s="2">
        <v>9</v>
      </c>
      <c r="B644" s="1" t="s">
        <v>86</v>
      </c>
      <c r="C644" s="4">
        <v>25</v>
      </c>
      <c r="D644" s="8">
        <v>4.12</v>
      </c>
      <c r="E644" s="4">
        <v>14</v>
      </c>
      <c r="F644" s="8">
        <v>3.69</v>
      </c>
      <c r="G644" s="4">
        <v>11</v>
      </c>
      <c r="H644" s="8">
        <v>4.87</v>
      </c>
      <c r="I644" s="4">
        <v>0</v>
      </c>
    </row>
    <row r="645" spans="1:9" x14ac:dyDescent="0.2">
      <c r="A645" s="2">
        <v>10</v>
      </c>
      <c r="B645" s="1" t="s">
        <v>79</v>
      </c>
      <c r="C645" s="4">
        <v>22</v>
      </c>
      <c r="D645" s="8">
        <v>3.62</v>
      </c>
      <c r="E645" s="4">
        <v>18</v>
      </c>
      <c r="F645" s="8">
        <v>4.75</v>
      </c>
      <c r="G645" s="4">
        <v>3</v>
      </c>
      <c r="H645" s="8">
        <v>1.33</v>
      </c>
      <c r="I645" s="4">
        <v>0</v>
      </c>
    </row>
    <row r="646" spans="1:9" x14ac:dyDescent="0.2">
      <c r="A646" s="2">
        <v>11</v>
      </c>
      <c r="B646" s="1" t="s">
        <v>80</v>
      </c>
      <c r="C646" s="4">
        <v>21</v>
      </c>
      <c r="D646" s="8">
        <v>3.46</v>
      </c>
      <c r="E646" s="4">
        <v>20</v>
      </c>
      <c r="F646" s="8">
        <v>5.28</v>
      </c>
      <c r="G646" s="4">
        <v>1</v>
      </c>
      <c r="H646" s="8">
        <v>0.44</v>
      </c>
      <c r="I646" s="4">
        <v>0</v>
      </c>
    </row>
    <row r="647" spans="1:9" x14ac:dyDescent="0.2">
      <c r="A647" s="2">
        <v>12</v>
      </c>
      <c r="B647" s="1" t="s">
        <v>71</v>
      </c>
      <c r="C647" s="4">
        <v>19</v>
      </c>
      <c r="D647" s="8">
        <v>3.13</v>
      </c>
      <c r="E647" s="4">
        <v>16</v>
      </c>
      <c r="F647" s="8">
        <v>4.22</v>
      </c>
      <c r="G647" s="4">
        <v>3</v>
      </c>
      <c r="H647" s="8">
        <v>1.33</v>
      </c>
      <c r="I647" s="4">
        <v>0</v>
      </c>
    </row>
    <row r="648" spans="1:9" x14ac:dyDescent="0.2">
      <c r="A648" s="2">
        <v>13</v>
      </c>
      <c r="B648" s="1" t="s">
        <v>65</v>
      </c>
      <c r="C648" s="4">
        <v>18</v>
      </c>
      <c r="D648" s="8">
        <v>2.97</v>
      </c>
      <c r="E648" s="4">
        <v>12</v>
      </c>
      <c r="F648" s="8">
        <v>3.17</v>
      </c>
      <c r="G648" s="4">
        <v>6</v>
      </c>
      <c r="H648" s="8">
        <v>2.65</v>
      </c>
      <c r="I648" s="4">
        <v>0</v>
      </c>
    </row>
    <row r="649" spans="1:9" x14ac:dyDescent="0.2">
      <c r="A649" s="2">
        <v>14</v>
      </c>
      <c r="B649" s="1" t="s">
        <v>69</v>
      </c>
      <c r="C649" s="4">
        <v>17</v>
      </c>
      <c r="D649" s="8">
        <v>2.8</v>
      </c>
      <c r="E649" s="4">
        <v>9</v>
      </c>
      <c r="F649" s="8">
        <v>2.37</v>
      </c>
      <c r="G649" s="4">
        <v>8</v>
      </c>
      <c r="H649" s="8">
        <v>3.54</v>
      </c>
      <c r="I649" s="4">
        <v>0</v>
      </c>
    </row>
    <row r="650" spans="1:9" x14ac:dyDescent="0.2">
      <c r="A650" s="2">
        <v>14</v>
      </c>
      <c r="B650" s="1" t="s">
        <v>75</v>
      </c>
      <c r="C650" s="4">
        <v>17</v>
      </c>
      <c r="D650" s="8">
        <v>2.8</v>
      </c>
      <c r="E650" s="4">
        <v>10</v>
      </c>
      <c r="F650" s="8">
        <v>2.64</v>
      </c>
      <c r="G650" s="4">
        <v>7</v>
      </c>
      <c r="H650" s="8">
        <v>3.1</v>
      </c>
      <c r="I650" s="4">
        <v>0</v>
      </c>
    </row>
    <row r="651" spans="1:9" x14ac:dyDescent="0.2">
      <c r="A651" s="2">
        <v>16</v>
      </c>
      <c r="B651" s="1" t="s">
        <v>74</v>
      </c>
      <c r="C651" s="4">
        <v>12</v>
      </c>
      <c r="D651" s="8">
        <v>1.98</v>
      </c>
      <c r="E651" s="4">
        <v>6</v>
      </c>
      <c r="F651" s="8">
        <v>1.58</v>
      </c>
      <c r="G651" s="4">
        <v>6</v>
      </c>
      <c r="H651" s="8">
        <v>2.65</v>
      </c>
      <c r="I651" s="4">
        <v>0</v>
      </c>
    </row>
    <row r="652" spans="1:9" x14ac:dyDescent="0.2">
      <c r="A652" s="2">
        <v>17</v>
      </c>
      <c r="B652" s="1" t="s">
        <v>84</v>
      </c>
      <c r="C652" s="4">
        <v>11</v>
      </c>
      <c r="D652" s="8">
        <v>1.81</v>
      </c>
      <c r="E652" s="4">
        <v>4</v>
      </c>
      <c r="F652" s="8">
        <v>1.06</v>
      </c>
      <c r="G652" s="4">
        <v>7</v>
      </c>
      <c r="H652" s="8">
        <v>3.1</v>
      </c>
      <c r="I652" s="4">
        <v>0</v>
      </c>
    </row>
    <row r="653" spans="1:9" x14ac:dyDescent="0.2">
      <c r="A653" s="2">
        <v>18</v>
      </c>
      <c r="B653" s="1" t="s">
        <v>88</v>
      </c>
      <c r="C653" s="4">
        <v>10</v>
      </c>
      <c r="D653" s="8">
        <v>1.65</v>
      </c>
      <c r="E653" s="4">
        <v>7</v>
      </c>
      <c r="F653" s="8">
        <v>1.85</v>
      </c>
      <c r="G653" s="4">
        <v>3</v>
      </c>
      <c r="H653" s="8">
        <v>1.33</v>
      </c>
      <c r="I653" s="4">
        <v>0</v>
      </c>
    </row>
    <row r="654" spans="1:9" x14ac:dyDescent="0.2">
      <c r="A654" s="2">
        <v>18</v>
      </c>
      <c r="B654" s="1" t="s">
        <v>68</v>
      </c>
      <c r="C654" s="4">
        <v>10</v>
      </c>
      <c r="D654" s="8">
        <v>1.65</v>
      </c>
      <c r="E654" s="4">
        <v>0</v>
      </c>
      <c r="F654" s="8">
        <v>0</v>
      </c>
      <c r="G654" s="4">
        <v>10</v>
      </c>
      <c r="H654" s="8">
        <v>4.42</v>
      </c>
      <c r="I654" s="4">
        <v>0</v>
      </c>
    </row>
    <row r="655" spans="1:9" x14ac:dyDescent="0.2">
      <c r="A655" s="2">
        <v>20</v>
      </c>
      <c r="B655" s="1" t="s">
        <v>99</v>
      </c>
      <c r="C655" s="4">
        <v>7</v>
      </c>
      <c r="D655" s="8">
        <v>1.1499999999999999</v>
      </c>
      <c r="E655" s="4">
        <v>6</v>
      </c>
      <c r="F655" s="8">
        <v>1.58</v>
      </c>
      <c r="G655" s="4">
        <v>1</v>
      </c>
      <c r="H655" s="8">
        <v>0.44</v>
      </c>
      <c r="I655" s="4">
        <v>0</v>
      </c>
    </row>
    <row r="656" spans="1:9" x14ac:dyDescent="0.2">
      <c r="A656" s="2">
        <v>20</v>
      </c>
      <c r="B656" s="1" t="s">
        <v>109</v>
      </c>
      <c r="C656" s="4">
        <v>7</v>
      </c>
      <c r="D656" s="8">
        <v>1.1499999999999999</v>
      </c>
      <c r="E656" s="4">
        <v>5</v>
      </c>
      <c r="F656" s="8">
        <v>1.32</v>
      </c>
      <c r="G656" s="4">
        <v>2</v>
      </c>
      <c r="H656" s="8">
        <v>0.88</v>
      </c>
      <c r="I656" s="4">
        <v>0</v>
      </c>
    </row>
    <row r="657" spans="1:9" x14ac:dyDescent="0.2">
      <c r="A657" s="2">
        <v>20</v>
      </c>
      <c r="B657" s="1" t="s">
        <v>87</v>
      </c>
      <c r="C657" s="4">
        <v>7</v>
      </c>
      <c r="D657" s="8">
        <v>1.1499999999999999</v>
      </c>
      <c r="E657" s="4">
        <v>4</v>
      </c>
      <c r="F657" s="8">
        <v>1.06</v>
      </c>
      <c r="G657" s="4">
        <v>3</v>
      </c>
      <c r="H657" s="8">
        <v>1.33</v>
      </c>
      <c r="I657" s="4">
        <v>0</v>
      </c>
    </row>
    <row r="658" spans="1:9" x14ac:dyDescent="0.2">
      <c r="A658" s="2">
        <v>20</v>
      </c>
      <c r="B658" s="1" t="s">
        <v>82</v>
      </c>
      <c r="C658" s="4">
        <v>7</v>
      </c>
      <c r="D658" s="8">
        <v>1.1499999999999999</v>
      </c>
      <c r="E658" s="4">
        <v>7</v>
      </c>
      <c r="F658" s="8">
        <v>1.85</v>
      </c>
      <c r="G658" s="4">
        <v>0</v>
      </c>
      <c r="H658" s="8">
        <v>0</v>
      </c>
      <c r="I658" s="4">
        <v>0</v>
      </c>
    </row>
    <row r="659" spans="1:9" x14ac:dyDescent="0.2">
      <c r="A659" s="1"/>
      <c r="C659" s="4"/>
      <c r="D659" s="8"/>
      <c r="E659" s="4"/>
      <c r="F659" s="8"/>
      <c r="G659" s="4"/>
      <c r="H659" s="8"/>
      <c r="I659" s="4"/>
    </row>
    <row r="660" spans="1:9" x14ac:dyDescent="0.2">
      <c r="A660" s="1" t="s">
        <v>28</v>
      </c>
      <c r="C660" s="4"/>
      <c r="D660" s="8"/>
      <c r="E660" s="4"/>
      <c r="F660" s="8"/>
      <c r="G660" s="4"/>
      <c r="H660" s="8"/>
      <c r="I660" s="4"/>
    </row>
    <row r="661" spans="1:9" x14ac:dyDescent="0.2">
      <c r="A661" s="2">
        <v>1</v>
      </c>
      <c r="B661" s="1" t="s">
        <v>77</v>
      </c>
      <c r="C661" s="4">
        <v>28</v>
      </c>
      <c r="D661" s="8">
        <v>12.56</v>
      </c>
      <c r="E661" s="4">
        <v>26</v>
      </c>
      <c r="F661" s="8">
        <v>21.85</v>
      </c>
      <c r="G661" s="4">
        <v>2</v>
      </c>
      <c r="H661" s="8">
        <v>2.04</v>
      </c>
      <c r="I661" s="4">
        <v>0</v>
      </c>
    </row>
    <row r="662" spans="1:9" x14ac:dyDescent="0.2">
      <c r="A662" s="2">
        <v>2</v>
      </c>
      <c r="B662" s="1" t="s">
        <v>73</v>
      </c>
      <c r="C662" s="4">
        <v>17</v>
      </c>
      <c r="D662" s="8">
        <v>7.62</v>
      </c>
      <c r="E662" s="4">
        <v>0</v>
      </c>
      <c r="F662" s="8">
        <v>0</v>
      </c>
      <c r="G662" s="4">
        <v>17</v>
      </c>
      <c r="H662" s="8">
        <v>17.350000000000001</v>
      </c>
      <c r="I662" s="4">
        <v>0</v>
      </c>
    </row>
    <row r="663" spans="1:9" x14ac:dyDescent="0.2">
      <c r="A663" s="2">
        <v>3</v>
      </c>
      <c r="B663" s="1" t="s">
        <v>72</v>
      </c>
      <c r="C663" s="4">
        <v>16</v>
      </c>
      <c r="D663" s="8">
        <v>7.17</v>
      </c>
      <c r="E663" s="4">
        <v>9</v>
      </c>
      <c r="F663" s="8">
        <v>7.56</v>
      </c>
      <c r="G663" s="4">
        <v>7</v>
      </c>
      <c r="H663" s="8">
        <v>7.14</v>
      </c>
      <c r="I663" s="4">
        <v>0</v>
      </c>
    </row>
    <row r="664" spans="1:9" x14ac:dyDescent="0.2">
      <c r="A664" s="2">
        <v>3</v>
      </c>
      <c r="B664" s="1" t="s">
        <v>76</v>
      </c>
      <c r="C664" s="4">
        <v>16</v>
      </c>
      <c r="D664" s="8">
        <v>7.17</v>
      </c>
      <c r="E664" s="4">
        <v>14</v>
      </c>
      <c r="F664" s="8">
        <v>11.76</v>
      </c>
      <c r="G664" s="4">
        <v>2</v>
      </c>
      <c r="H664" s="8">
        <v>2.04</v>
      </c>
      <c r="I664" s="4">
        <v>0</v>
      </c>
    </row>
    <row r="665" spans="1:9" x14ac:dyDescent="0.2">
      <c r="A665" s="2">
        <v>5</v>
      </c>
      <c r="B665" s="1" t="s">
        <v>79</v>
      </c>
      <c r="C665" s="4">
        <v>14</v>
      </c>
      <c r="D665" s="8">
        <v>6.28</v>
      </c>
      <c r="E665" s="4">
        <v>8</v>
      </c>
      <c r="F665" s="8">
        <v>6.72</v>
      </c>
      <c r="G665" s="4">
        <v>4</v>
      </c>
      <c r="H665" s="8">
        <v>4.08</v>
      </c>
      <c r="I665" s="4">
        <v>0</v>
      </c>
    </row>
    <row r="666" spans="1:9" x14ac:dyDescent="0.2">
      <c r="A666" s="2">
        <v>6</v>
      </c>
      <c r="B666" s="1" t="s">
        <v>80</v>
      </c>
      <c r="C666" s="4">
        <v>13</v>
      </c>
      <c r="D666" s="8">
        <v>5.83</v>
      </c>
      <c r="E666" s="4">
        <v>11</v>
      </c>
      <c r="F666" s="8">
        <v>9.24</v>
      </c>
      <c r="G666" s="4">
        <v>2</v>
      </c>
      <c r="H666" s="8">
        <v>2.04</v>
      </c>
      <c r="I666" s="4">
        <v>0</v>
      </c>
    </row>
    <row r="667" spans="1:9" x14ac:dyDescent="0.2">
      <c r="A667" s="2">
        <v>7</v>
      </c>
      <c r="B667" s="1" t="s">
        <v>63</v>
      </c>
      <c r="C667" s="4">
        <v>10</v>
      </c>
      <c r="D667" s="8">
        <v>4.4800000000000004</v>
      </c>
      <c r="E667" s="4">
        <v>2</v>
      </c>
      <c r="F667" s="8">
        <v>1.68</v>
      </c>
      <c r="G667" s="4">
        <v>8</v>
      </c>
      <c r="H667" s="8">
        <v>8.16</v>
      </c>
      <c r="I667" s="4">
        <v>0</v>
      </c>
    </row>
    <row r="668" spans="1:9" x14ac:dyDescent="0.2">
      <c r="A668" s="2">
        <v>8</v>
      </c>
      <c r="B668" s="1" t="s">
        <v>88</v>
      </c>
      <c r="C668" s="4">
        <v>9</v>
      </c>
      <c r="D668" s="8">
        <v>4.04</v>
      </c>
      <c r="E668" s="4">
        <v>6</v>
      </c>
      <c r="F668" s="8">
        <v>5.04</v>
      </c>
      <c r="G668" s="4">
        <v>3</v>
      </c>
      <c r="H668" s="8">
        <v>3.06</v>
      </c>
      <c r="I668" s="4">
        <v>0</v>
      </c>
    </row>
    <row r="669" spans="1:9" x14ac:dyDescent="0.2">
      <c r="A669" s="2">
        <v>9</v>
      </c>
      <c r="B669" s="1" t="s">
        <v>86</v>
      </c>
      <c r="C669" s="4">
        <v>7</v>
      </c>
      <c r="D669" s="8">
        <v>3.14</v>
      </c>
      <c r="E669" s="4">
        <v>5</v>
      </c>
      <c r="F669" s="8">
        <v>4.2</v>
      </c>
      <c r="G669" s="4">
        <v>2</v>
      </c>
      <c r="H669" s="8">
        <v>2.04</v>
      </c>
      <c r="I669" s="4">
        <v>0</v>
      </c>
    </row>
    <row r="670" spans="1:9" x14ac:dyDescent="0.2">
      <c r="A670" s="2">
        <v>9</v>
      </c>
      <c r="B670" s="1" t="s">
        <v>70</v>
      </c>
      <c r="C670" s="4">
        <v>7</v>
      </c>
      <c r="D670" s="8">
        <v>3.14</v>
      </c>
      <c r="E670" s="4">
        <v>6</v>
      </c>
      <c r="F670" s="8">
        <v>5.04</v>
      </c>
      <c r="G670" s="4">
        <v>1</v>
      </c>
      <c r="H670" s="8">
        <v>1.02</v>
      </c>
      <c r="I670" s="4">
        <v>0</v>
      </c>
    </row>
    <row r="671" spans="1:9" x14ac:dyDescent="0.2">
      <c r="A671" s="2">
        <v>11</v>
      </c>
      <c r="B671" s="1" t="s">
        <v>83</v>
      </c>
      <c r="C671" s="4">
        <v>6</v>
      </c>
      <c r="D671" s="8">
        <v>2.69</v>
      </c>
      <c r="E671" s="4">
        <v>0</v>
      </c>
      <c r="F671" s="8">
        <v>0</v>
      </c>
      <c r="G671" s="4">
        <v>6</v>
      </c>
      <c r="H671" s="8">
        <v>6.12</v>
      </c>
      <c r="I671" s="4">
        <v>0</v>
      </c>
    </row>
    <row r="672" spans="1:9" x14ac:dyDescent="0.2">
      <c r="A672" s="2">
        <v>12</v>
      </c>
      <c r="B672" s="1" t="s">
        <v>91</v>
      </c>
      <c r="C672" s="4">
        <v>5</v>
      </c>
      <c r="D672" s="8">
        <v>2.2400000000000002</v>
      </c>
      <c r="E672" s="4">
        <v>0</v>
      </c>
      <c r="F672" s="8">
        <v>0</v>
      </c>
      <c r="G672" s="4">
        <v>5</v>
      </c>
      <c r="H672" s="8">
        <v>5.0999999999999996</v>
      </c>
      <c r="I672" s="4">
        <v>0</v>
      </c>
    </row>
    <row r="673" spans="1:9" x14ac:dyDescent="0.2">
      <c r="A673" s="2">
        <v>12</v>
      </c>
      <c r="B673" s="1" t="s">
        <v>66</v>
      </c>
      <c r="C673" s="4">
        <v>5</v>
      </c>
      <c r="D673" s="8">
        <v>2.2400000000000002</v>
      </c>
      <c r="E673" s="4">
        <v>4</v>
      </c>
      <c r="F673" s="8">
        <v>3.36</v>
      </c>
      <c r="G673" s="4">
        <v>1</v>
      </c>
      <c r="H673" s="8">
        <v>1.02</v>
      </c>
      <c r="I673" s="4">
        <v>0</v>
      </c>
    </row>
    <row r="674" spans="1:9" x14ac:dyDescent="0.2">
      <c r="A674" s="2">
        <v>12</v>
      </c>
      <c r="B674" s="1" t="s">
        <v>71</v>
      </c>
      <c r="C674" s="4">
        <v>5</v>
      </c>
      <c r="D674" s="8">
        <v>2.2400000000000002</v>
      </c>
      <c r="E674" s="4">
        <v>4</v>
      </c>
      <c r="F674" s="8">
        <v>3.36</v>
      </c>
      <c r="G674" s="4">
        <v>1</v>
      </c>
      <c r="H674" s="8">
        <v>1.02</v>
      </c>
      <c r="I674" s="4">
        <v>0</v>
      </c>
    </row>
    <row r="675" spans="1:9" x14ac:dyDescent="0.2">
      <c r="A675" s="2">
        <v>12</v>
      </c>
      <c r="B675" s="1" t="s">
        <v>84</v>
      </c>
      <c r="C675" s="4">
        <v>5</v>
      </c>
      <c r="D675" s="8">
        <v>2.2400000000000002</v>
      </c>
      <c r="E675" s="4">
        <v>2</v>
      </c>
      <c r="F675" s="8">
        <v>1.68</v>
      </c>
      <c r="G675" s="4">
        <v>3</v>
      </c>
      <c r="H675" s="8">
        <v>3.06</v>
      </c>
      <c r="I675" s="4">
        <v>0</v>
      </c>
    </row>
    <row r="676" spans="1:9" x14ac:dyDescent="0.2">
      <c r="A676" s="2">
        <v>16</v>
      </c>
      <c r="B676" s="1" t="s">
        <v>64</v>
      </c>
      <c r="C676" s="4">
        <v>4</v>
      </c>
      <c r="D676" s="8">
        <v>1.79</v>
      </c>
      <c r="E676" s="4">
        <v>3</v>
      </c>
      <c r="F676" s="8">
        <v>2.52</v>
      </c>
      <c r="G676" s="4">
        <v>1</v>
      </c>
      <c r="H676" s="8">
        <v>1.02</v>
      </c>
      <c r="I676" s="4">
        <v>0</v>
      </c>
    </row>
    <row r="677" spans="1:9" x14ac:dyDescent="0.2">
      <c r="A677" s="2">
        <v>16</v>
      </c>
      <c r="B677" s="1" t="s">
        <v>74</v>
      </c>
      <c r="C677" s="4">
        <v>4</v>
      </c>
      <c r="D677" s="8">
        <v>1.79</v>
      </c>
      <c r="E677" s="4">
        <v>1</v>
      </c>
      <c r="F677" s="8">
        <v>0.84</v>
      </c>
      <c r="G677" s="4">
        <v>3</v>
      </c>
      <c r="H677" s="8">
        <v>3.06</v>
      </c>
      <c r="I677" s="4">
        <v>0</v>
      </c>
    </row>
    <row r="678" spans="1:9" x14ac:dyDescent="0.2">
      <c r="A678" s="2">
        <v>16</v>
      </c>
      <c r="B678" s="1" t="s">
        <v>75</v>
      </c>
      <c r="C678" s="4">
        <v>4</v>
      </c>
      <c r="D678" s="8">
        <v>1.79</v>
      </c>
      <c r="E678" s="4">
        <v>1</v>
      </c>
      <c r="F678" s="8">
        <v>0.84</v>
      </c>
      <c r="G678" s="4">
        <v>3</v>
      </c>
      <c r="H678" s="8">
        <v>3.06</v>
      </c>
      <c r="I678" s="4">
        <v>0</v>
      </c>
    </row>
    <row r="679" spans="1:9" x14ac:dyDescent="0.2">
      <c r="A679" s="2">
        <v>16</v>
      </c>
      <c r="B679" s="1" t="s">
        <v>81</v>
      </c>
      <c r="C679" s="4">
        <v>4</v>
      </c>
      <c r="D679" s="8">
        <v>1.79</v>
      </c>
      <c r="E679" s="4">
        <v>0</v>
      </c>
      <c r="F679" s="8">
        <v>0</v>
      </c>
      <c r="G679" s="4">
        <v>2</v>
      </c>
      <c r="H679" s="8">
        <v>2.04</v>
      </c>
      <c r="I679" s="4">
        <v>0</v>
      </c>
    </row>
    <row r="680" spans="1:9" x14ac:dyDescent="0.2">
      <c r="A680" s="2">
        <v>16</v>
      </c>
      <c r="B680" s="1" t="s">
        <v>85</v>
      </c>
      <c r="C680" s="4">
        <v>4</v>
      </c>
      <c r="D680" s="8">
        <v>1.79</v>
      </c>
      <c r="E680" s="4">
        <v>0</v>
      </c>
      <c r="F680" s="8">
        <v>0</v>
      </c>
      <c r="G680" s="4">
        <v>4</v>
      </c>
      <c r="H680" s="8">
        <v>4.08</v>
      </c>
      <c r="I680" s="4">
        <v>0</v>
      </c>
    </row>
    <row r="681" spans="1:9" x14ac:dyDescent="0.2">
      <c r="A681" s="1"/>
      <c r="C681" s="4"/>
      <c r="D681" s="8"/>
      <c r="E681" s="4"/>
      <c r="F681" s="8"/>
      <c r="G681" s="4"/>
      <c r="H681" s="8"/>
      <c r="I681" s="4"/>
    </row>
    <row r="682" spans="1:9" x14ac:dyDescent="0.2">
      <c r="A682" s="1" t="s">
        <v>29</v>
      </c>
      <c r="C682" s="4"/>
      <c r="D682" s="8"/>
      <c r="E682" s="4"/>
      <c r="F682" s="8"/>
      <c r="G682" s="4"/>
      <c r="H682" s="8"/>
      <c r="I682" s="4"/>
    </row>
    <row r="683" spans="1:9" x14ac:dyDescent="0.2">
      <c r="A683" s="2">
        <v>1</v>
      </c>
      <c r="B683" s="1" t="s">
        <v>67</v>
      </c>
      <c r="C683" s="4">
        <v>79</v>
      </c>
      <c r="D683" s="8">
        <v>19.22</v>
      </c>
      <c r="E683" s="4">
        <v>64</v>
      </c>
      <c r="F683" s="8">
        <v>18.77</v>
      </c>
      <c r="G683" s="4">
        <v>15</v>
      </c>
      <c r="H683" s="8">
        <v>21.74</v>
      </c>
      <c r="I683" s="4">
        <v>0</v>
      </c>
    </row>
    <row r="684" spans="1:9" x14ac:dyDescent="0.2">
      <c r="A684" s="2">
        <v>2</v>
      </c>
      <c r="B684" s="1" t="s">
        <v>70</v>
      </c>
      <c r="C684" s="4">
        <v>50</v>
      </c>
      <c r="D684" s="8">
        <v>12.17</v>
      </c>
      <c r="E684" s="4">
        <v>46</v>
      </c>
      <c r="F684" s="8">
        <v>13.49</v>
      </c>
      <c r="G684" s="4">
        <v>4</v>
      </c>
      <c r="H684" s="8">
        <v>5.8</v>
      </c>
      <c r="I684" s="4">
        <v>0</v>
      </c>
    </row>
    <row r="685" spans="1:9" x14ac:dyDescent="0.2">
      <c r="A685" s="2">
        <v>3</v>
      </c>
      <c r="B685" s="1" t="s">
        <v>72</v>
      </c>
      <c r="C685" s="4">
        <v>39</v>
      </c>
      <c r="D685" s="8">
        <v>9.49</v>
      </c>
      <c r="E685" s="4">
        <v>34</v>
      </c>
      <c r="F685" s="8">
        <v>9.9700000000000006</v>
      </c>
      <c r="G685" s="4">
        <v>5</v>
      </c>
      <c r="H685" s="8">
        <v>7.25</v>
      </c>
      <c r="I685" s="4">
        <v>0</v>
      </c>
    </row>
    <row r="686" spans="1:9" x14ac:dyDescent="0.2">
      <c r="A686" s="2">
        <v>4</v>
      </c>
      <c r="B686" s="1" t="s">
        <v>76</v>
      </c>
      <c r="C686" s="4">
        <v>35</v>
      </c>
      <c r="D686" s="8">
        <v>8.52</v>
      </c>
      <c r="E686" s="4">
        <v>34</v>
      </c>
      <c r="F686" s="8">
        <v>9.9700000000000006</v>
      </c>
      <c r="G686" s="4">
        <v>1</v>
      </c>
      <c r="H686" s="8">
        <v>1.45</v>
      </c>
      <c r="I686" s="4">
        <v>0</v>
      </c>
    </row>
    <row r="687" spans="1:9" x14ac:dyDescent="0.2">
      <c r="A687" s="2">
        <v>5</v>
      </c>
      <c r="B687" s="1" t="s">
        <v>63</v>
      </c>
      <c r="C687" s="4">
        <v>24</v>
      </c>
      <c r="D687" s="8">
        <v>5.84</v>
      </c>
      <c r="E687" s="4">
        <v>14</v>
      </c>
      <c r="F687" s="8">
        <v>4.1100000000000003</v>
      </c>
      <c r="G687" s="4">
        <v>10</v>
      </c>
      <c r="H687" s="8">
        <v>14.49</v>
      </c>
      <c r="I687" s="4">
        <v>0</v>
      </c>
    </row>
    <row r="688" spans="1:9" x14ac:dyDescent="0.2">
      <c r="A688" s="2">
        <v>6</v>
      </c>
      <c r="B688" s="1" t="s">
        <v>77</v>
      </c>
      <c r="C688" s="4">
        <v>23</v>
      </c>
      <c r="D688" s="8">
        <v>5.6</v>
      </c>
      <c r="E688" s="4">
        <v>23</v>
      </c>
      <c r="F688" s="8">
        <v>6.74</v>
      </c>
      <c r="G688" s="4">
        <v>0</v>
      </c>
      <c r="H688" s="8">
        <v>0</v>
      </c>
      <c r="I688" s="4">
        <v>0</v>
      </c>
    </row>
    <row r="689" spans="1:9" x14ac:dyDescent="0.2">
      <c r="A689" s="2">
        <v>7</v>
      </c>
      <c r="B689" s="1" t="s">
        <v>73</v>
      </c>
      <c r="C689" s="4">
        <v>17</v>
      </c>
      <c r="D689" s="8">
        <v>4.1399999999999997</v>
      </c>
      <c r="E689" s="4">
        <v>14</v>
      </c>
      <c r="F689" s="8">
        <v>4.1100000000000003</v>
      </c>
      <c r="G689" s="4">
        <v>3</v>
      </c>
      <c r="H689" s="8">
        <v>4.3499999999999996</v>
      </c>
      <c r="I689" s="4">
        <v>0</v>
      </c>
    </row>
    <row r="690" spans="1:9" x14ac:dyDescent="0.2">
      <c r="A690" s="2">
        <v>8</v>
      </c>
      <c r="B690" s="1" t="s">
        <v>65</v>
      </c>
      <c r="C690" s="4">
        <v>14</v>
      </c>
      <c r="D690" s="8">
        <v>3.41</v>
      </c>
      <c r="E690" s="4">
        <v>13</v>
      </c>
      <c r="F690" s="8">
        <v>3.81</v>
      </c>
      <c r="G690" s="4">
        <v>1</v>
      </c>
      <c r="H690" s="8">
        <v>1.45</v>
      </c>
      <c r="I690" s="4">
        <v>0</v>
      </c>
    </row>
    <row r="691" spans="1:9" x14ac:dyDescent="0.2">
      <c r="A691" s="2">
        <v>9</v>
      </c>
      <c r="B691" s="1" t="s">
        <v>64</v>
      </c>
      <c r="C691" s="4">
        <v>12</v>
      </c>
      <c r="D691" s="8">
        <v>2.92</v>
      </c>
      <c r="E691" s="4">
        <v>11</v>
      </c>
      <c r="F691" s="8">
        <v>3.23</v>
      </c>
      <c r="G691" s="4">
        <v>1</v>
      </c>
      <c r="H691" s="8">
        <v>1.45</v>
      </c>
      <c r="I691" s="4">
        <v>0</v>
      </c>
    </row>
    <row r="692" spans="1:9" x14ac:dyDescent="0.2">
      <c r="A692" s="2">
        <v>10</v>
      </c>
      <c r="B692" s="1" t="s">
        <v>75</v>
      </c>
      <c r="C692" s="4">
        <v>10</v>
      </c>
      <c r="D692" s="8">
        <v>2.4300000000000002</v>
      </c>
      <c r="E692" s="4">
        <v>7</v>
      </c>
      <c r="F692" s="8">
        <v>2.0499999999999998</v>
      </c>
      <c r="G692" s="4">
        <v>3</v>
      </c>
      <c r="H692" s="8">
        <v>4.3499999999999996</v>
      </c>
      <c r="I692" s="4">
        <v>0</v>
      </c>
    </row>
    <row r="693" spans="1:9" x14ac:dyDescent="0.2">
      <c r="A693" s="2">
        <v>10</v>
      </c>
      <c r="B693" s="1" t="s">
        <v>80</v>
      </c>
      <c r="C693" s="4">
        <v>10</v>
      </c>
      <c r="D693" s="8">
        <v>2.4300000000000002</v>
      </c>
      <c r="E693" s="4">
        <v>10</v>
      </c>
      <c r="F693" s="8">
        <v>2.93</v>
      </c>
      <c r="G693" s="4">
        <v>0</v>
      </c>
      <c r="H693" s="8">
        <v>0</v>
      </c>
      <c r="I693" s="4">
        <v>0</v>
      </c>
    </row>
    <row r="694" spans="1:9" x14ac:dyDescent="0.2">
      <c r="A694" s="2">
        <v>12</v>
      </c>
      <c r="B694" s="1" t="s">
        <v>108</v>
      </c>
      <c r="C694" s="4">
        <v>9</v>
      </c>
      <c r="D694" s="8">
        <v>2.19</v>
      </c>
      <c r="E694" s="4">
        <v>8</v>
      </c>
      <c r="F694" s="8">
        <v>2.35</v>
      </c>
      <c r="G694" s="4">
        <v>1</v>
      </c>
      <c r="H694" s="8">
        <v>1.45</v>
      </c>
      <c r="I694" s="4">
        <v>0</v>
      </c>
    </row>
    <row r="695" spans="1:9" x14ac:dyDescent="0.2">
      <c r="A695" s="2">
        <v>13</v>
      </c>
      <c r="B695" s="1" t="s">
        <v>99</v>
      </c>
      <c r="C695" s="4">
        <v>8</v>
      </c>
      <c r="D695" s="8">
        <v>1.95</v>
      </c>
      <c r="E695" s="4">
        <v>6</v>
      </c>
      <c r="F695" s="8">
        <v>1.76</v>
      </c>
      <c r="G695" s="4">
        <v>2</v>
      </c>
      <c r="H695" s="8">
        <v>2.9</v>
      </c>
      <c r="I695" s="4">
        <v>0</v>
      </c>
    </row>
    <row r="696" spans="1:9" x14ac:dyDescent="0.2">
      <c r="A696" s="2">
        <v>14</v>
      </c>
      <c r="B696" s="1" t="s">
        <v>86</v>
      </c>
      <c r="C696" s="4">
        <v>7</v>
      </c>
      <c r="D696" s="8">
        <v>1.7</v>
      </c>
      <c r="E696" s="4">
        <v>6</v>
      </c>
      <c r="F696" s="8">
        <v>1.76</v>
      </c>
      <c r="G696" s="4">
        <v>1</v>
      </c>
      <c r="H696" s="8">
        <v>1.45</v>
      </c>
      <c r="I696" s="4">
        <v>0</v>
      </c>
    </row>
    <row r="697" spans="1:9" x14ac:dyDescent="0.2">
      <c r="A697" s="2">
        <v>14</v>
      </c>
      <c r="B697" s="1" t="s">
        <v>71</v>
      </c>
      <c r="C697" s="4">
        <v>7</v>
      </c>
      <c r="D697" s="8">
        <v>1.7</v>
      </c>
      <c r="E697" s="4">
        <v>7</v>
      </c>
      <c r="F697" s="8">
        <v>2.0499999999999998</v>
      </c>
      <c r="G697" s="4">
        <v>0</v>
      </c>
      <c r="H697" s="8">
        <v>0</v>
      </c>
      <c r="I697" s="4">
        <v>0</v>
      </c>
    </row>
    <row r="698" spans="1:9" x14ac:dyDescent="0.2">
      <c r="A698" s="2">
        <v>16</v>
      </c>
      <c r="B698" s="1" t="s">
        <v>91</v>
      </c>
      <c r="C698" s="4">
        <v>6</v>
      </c>
      <c r="D698" s="8">
        <v>1.46</v>
      </c>
      <c r="E698" s="4">
        <v>4</v>
      </c>
      <c r="F698" s="8">
        <v>1.17</v>
      </c>
      <c r="G698" s="4">
        <v>2</v>
      </c>
      <c r="H698" s="8">
        <v>2.9</v>
      </c>
      <c r="I698" s="4">
        <v>0</v>
      </c>
    </row>
    <row r="699" spans="1:9" x14ac:dyDescent="0.2">
      <c r="A699" s="2">
        <v>17</v>
      </c>
      <c r="B699" s="1" t="s">
        <v>109</v>
      </c>
      <c r="C699" s="4">
        <v>5</v>
      </c>
      <c r="D699" s="8">
        <v>1.22</v>
      </c>
      <c r="E699" s="4">
        <v>5</v>
      </c>
      <c r="F699" s="8">
        <v>1.47</v>
      </c>
      <c r="G699" s="4">
        <v>0</v>
      </c>
      <c r="H699" s="8">
        <v>0</v>
      </c>
      <c r="I699" s="4">
        <v>0</v>
      </c>
    </row>
    <row r="700" spans="1:9" x14ac:dyDescent="0.2">
      <c r="A700" s="2">
        <v>18</v>
      </c>
      <c r="B700" s="1" t="s">
        <v>88</v>
      </c>
      <c r="C700" s="4">
        <v>4</v>
      </c>
      <c r="D700" s="8">
        <v>0.97</v>
      </c>
      <c r="E700" s="4">
        <v>4</v>
      </c>
      <c r="F700" s="8">
        <v>1.17</v>
      </c>
      <c r="G700" s="4">
        <v>0</v>
      </c>
      <c r="H700" s="8">
        <v>0</v>
      </c>
      <c r="I700" s="4">
        <v>0</v>
      </c>
    </row>
    <row r="701" spans="1:9" x14ac:dyDescent="0.2">
      <c r="A701" s="2">
        <v>18</v>
      </c>
      <c r="B701" s="1" t="s">
        <v>90</v>
      </c>
      <c r="C701" s="4">
        <v>4</v>
      </c>
      <c r="D701" s="8">
        <v>0.97</v>
      </c>
      <c r="E701" s="4">
        <v>1</v>
      </c>
      <c r="F701" s="8">
        <v>0.28999999999999998</v>
      </c>
      <c r="G701" s="4">
        <v>3</v>
      </c>
      <c r="H701" s="8">
        <v>4.3499999999999996</v>
      </c>
      <c r="I701" s="4">
        <v>0</v>
      </c>
    </row>
    <row r="702" spans="1:9" x14ac:dyDescent="0.2">
      <c r="A702" s="2">
        <v>18</v>
      </c>
      <c r="B702" s="1" t="s">
        <v>68</v>
      </c>
      <c r="C702" s="4">
        <v>4</v>
      </c>
      <c r="D702" s="8">
        <v>0.97</v>
      </c>
      <c r="E702" s="4">
        <v>1</v>
      </c>
      <c r="F702" s="8">
        <v>0.28999999999999998</v>
      </c>
      <c r="G702" s="4">
        <v>3</v>
      </c>
      <c r="H702" s="8">
        <v>4.3499999999999996</v>
      </c>
      <c r="I702" s="4">
        <v>0</v>
      </c>
    </row>
    <row r="703" spans="1:9" x14ac:dyDescent="0.2">
      <c r="A703" s="2">
        <v>18</v>
      </c>
      <c r="B703" s="1" t="s">
        <v>69</v>
      </c>
      <c r="C703" s="4">
        <v>4</v>
      </c>
      <c r="D703" s="8">
        <v>0.97</v>
      </c>
      <c r="E703" s="4">
        <v>4</v>
      </c>
      <c r="F703" s="8">
        <v>1.17</v>
      </c>
      <c r="G703" s="4">
        <v>0</v>
      </c>
      <c r="H703" s="8">
        <v>0</v>
      </c>
      <c r="I703" s="4">
        <v>0</v>
      </c>
    </row>
    <row r="704" spans="1:9" x14ac:dyDescent="0.2">
      <c r="A704" s="2">
        <v>18</v>
      </c>
      <c r="B704" s="1" t="s">
        <v>82</v>
      </c>
      <c r="C704" s="4">
        <v>4</v>
      </c>
      <c r="D704" s="8">
        <v>0.97</v>
      </c>
      <c r="E704" s="4">
        <v>3</v>
      </c>
      <c r="F704" s="8">
        <v>0.88</v>
      </c>
      <c r="G704" s="4">
        <v>1</v>
      </c>
      <c r="H704" s="8">
        <v>1.45</v>
      </c>
      <c r="I704" s="4">
        <v>0</v>
      </c>
    </row>
    <row r="705" spans="1:9" x14ac:dyDescent="0.2">
      <c r="A705" s="1"/>
      <c r="C705" s="4"/>
      <c r="D705" s="8"/>
      <c r="E705" s="4"/>
      <c r="F705" s="8"/>
      <c r="G705" s="4"/>
      <c r="H705" s="8"/>
      <c r="I705" s="4"/>
    </row>
    <row r="706" spans="1:9" x14ac:dyDescent="0.2">
      <c r="A706" s="1" t="s">
        <v>30</v>
      </c>
      <c r="C706" s="4"/>
      <c r="D706" s="8"/>
      <c r="E706" s="4"/>
      <c r="F706" s="8"/>
      <c r="G706" s="4"/>
      <c r="H706" s="8"/>
      <c r="I706" s="4"/>
    </row>
    <row r="707" spans="1:9" x14ac:dyDescent="0.2">
      <c r="A707" s="2">
        <v>1</v>
      </c>
      <c r="B707" s="1" t="s">
        <v>77</v>
      </c>
      <c r="C707" s="4">
        <v>46</v>
      </c>
      <c r="D707" s="8">
        <v>10.65</v>
      </c>
      <c r="E707" s="4">
        <v>44</v>
      </c>
      <c r="F707" s="8">
        <v>15.22</v>
      </c>
      <c r="G707" s="4">
        <v>2</v>
      </c>
      <c r="H707" s="8">
        <v>1.46</v>
      </c>
      <c r="I707" s="4">
        <v>0</v>
      </c>
    </row>
    <row r="708" spans="1:9" x14ac:dyDescent="0.2">
      <c r="A708" s="2">
        <v>2</v>
      </c>
      <c r="B708" s="1" t="s">
        <v>72</v>
      </c>
      <c r="C708" s="4">
        <v>45</v>
      </c>
      <c r="D708" s="8">
        <v>10.42</v>
      </c>
      <c r="E708" s="4">
        <v>35</v>
      </c>
      <c r="F708" s="8">
        <v>12.11</v>
      </c>
      <c r="G708" s="4">
        <v>10</v>
      </c>
      <c r="H708" s="8">
        <v>7.3</v>
      </c>
      <c r="I708" s="4">
        <v>0</v>
      </c>
    </row>
    <row r="709" spans="1:9" x14ac:dyDescent="0.2">
      <c r="A709" s="2">
        <v>3</v>
      </c>
      <c r="B709" s="1" t="s">
        <v>76</v>
      </c>
      <c r="C709" s="4">
        <v>33</v>
      </c>
      <c r="D709" s="8">
        <v>7.64</v>
      </c>
      <c r="E709" s="4">
        <v>31</v>
      </c>
      <c r="F709" s="8">
        <v>10.73</v>
      </c>
      <c r="G709" s="4">
        <v>2</v>
      </c>
      <c r="H709" s="8">
        <v>1.46</v>
      </c>
      <c r="I709" s="4">
        <v>0</v>
      </c>
    </row>
    <row r="710" spans="1:9" x14ac:dyDescent="0.2">
      <c r="A710" s="2">
        <v>4</v>
      </c>
      <c r="B710" s="1" t="s">
        <v>67</v>
      </c>
      <c r="C710" s="4">
        <v>30</v>
      </c>
      <c r="D710" s="8">
        <v>6.94</v>
      </c>
      <c r="E710" s="4">
        <v>16</v>
      </c>
      <c r="F710" s="8">
        <v>5.54</v>
      </c>
      <c r="G710" s="4">
        <v>14</v>
      </c>
      <c r="H710" s="8">
        <v>10.220000000000001</v>
      </c>
      <c r="I710" s="4">
        <v>0</v>
      </c>
    </row>
    <row r="711" spans="1:9" x14ac:dyDescent="0.2">
      <c r="A711" s="2">
        <v>5</v>
      </c>
      <c r="B711" s="1" t="s">
        <v>63</v>
      </c>
      <c r="C711" s="4">
        <v>28</v>
      </c>
      <c r="D711" s="8">
        <v>6.48</v>
      </c>
      <c r="E711" s="4">
        <v>9</v>
      </c>
      <c r="F711" s="8">
        <v>3.11</v>
      </c>
      <c r="G711" s="4">
        <v>19</v>
      </c>
      <c r="H711" s="8">
        <v>13.87</v>
      </c>
      <c r="I711" s="4">
        <v>0</v>
      </c>
    </row>
    <row r="712" spans="1:9" x14ac:dyDescent="0.2">
      <c r="A712" s="2">
        <v>6</v>
      </c>
      <c r="B712" s="1" t="s">
        <v>70</v>
      </c>
      <c r="C712" s="4">
        <v>19</v>
      </c>
      <c r="D712" s="8">
        <v>4.4000000000000004</v>
      </c>
      <c r="E712" s="4">
        <v>17</v>
      </c>
      <c r="F712" s="8">
        <v>5.88</v>
      </c>
      <c r="G712" s="4">
        <v>2</v>
      </c>
      <c r="H712" s="8">
        <v>1.46</v>
      </c>
      <c r="I712" s="4">
        <v>0</v>
      </c>
    </row>
    <row r="713" spans="1:9" x14ac:dyDescent="0.2">
      <c r="A713" s="2">
        <v>7</v>
      </c>
      <c r="B713" s="1" t="s">
        <v>94</v>
      </c>
      <c r="C713" s="4">
        <v>15</v>
      </c>
      <c r="D713" s="8">
        <v>3.47</v>
      </c>
      <c r="E713" s="4">
        <v>5</v>
      </c>
      <c r="F713" s="8">
        <v>1.73</v>
      </c>
      <c r="G713" s="4">
        <v>10</v>
      </c>
      <c r="H713" s="8">
        <v>7.3</v>
      </c>
      <c r="I713" s="4">
        <v>0</v>
      </c>
    </row>
    <row r="714" spans="1:9" x14ac:dyDescent="0.2">
      <c r="A714" s="2">
        <v>8</v>
      </c>
      <c r="B714" s="1" t="s">
        <v>65</v>
      </c>
      <c r="C714" s="4">
        <v>14</v>
      </c>
      <c r="D714" s="8">
        <v>3.24</v>
      </c>
      <c r="E714" s="4">
        <v>5</v>
      </c>
      <c r="F714" s="8">
        <v>1.73</v>
      </c>
      <c r="G714" s="4">
        <v>9</v>
      </c>
      <c r="H714" s="8">
        <v>6.57</v>
      </c>
      <c r="I714" s="4">
        <v>0</v>
      </c>
    </row>
    <row r="715" spans="1:9" x14ac:dyDescent="0.2">
      <c r="A715" s="2">
        <v>9</v>
      </c>
      <c r="B715" s="1" t="s">
        <v>73</v>
      </c>
      <c r="C715" s="4">
        <v>13</v>
      </c>
      <c r="D715" s="8">
        <v>3.01</v>
      </c>
      <c r="E715" s="4">
        <v>7</v>
      </c>
      <c r="F715" s="8">
        <v>2.42</v>
      </c>
      <c r="G715" s="4">
        <v>6</v>
      </c>
      <c r="H715" s="8">
        <v>4.38</v>
      </c>
      <c r="I715" s="4">
        <v>0</v>
      </c>
    </row>
    <row r="716" spans="1:9" x14ac:dyDescent="0.2">
      <c r="A716" s="2">
        <v>10</v>
      </c>
      <c r="B716" s="1" t="s">
        <v>64</v>
      </c>
      <c r="C716" s="4">
        <v>12</v>
      </c>
      <c r="D716" s="8">
        <v>2.78</v>
      </c>
      <c r="E716" s="4">
        <v>11</v>
      </c>
      <c r="F716" s="8">
        <v>3.81</v>
      </c>
      <c r="G716" s="4">
        <v>1</v>
      </c>
      <c r="H716" s="8">
        <v>0.73</v>
      </c>
      <c r="I716" s="4">
        <v>0</v>
      </c>
    </row>
    <row r="717" spans="1:9" x14ac:dyDescent="0.2">
      <c r="A717" s="2">
        <v>10</v>
      </c>
      <c r="B717" s="1" t="s">
        <v>71</v>
      </c>
      <c r="C717" s="4">
        <v>12</v>
      </c>
      <c r="D717" s="8">
        <v>2.78</v>
      </c>
      <c r="E717" s="4">
        <v>10</v>
      </c>
      <c r="F717" s="8">
        <v>3.46</v>
      </c>
      <c r="G717" s="4">
        <v>2</v>
      </c>
      <c r="H717" s="8">
        <v>1.46</v>
      </c>
      <c r="I717" s="4">
        <v>0</v>
      </c>
    </row>
    <row r="718" spans="1:9" x14ac:dyDescent="0.2">
      <c r="A718" s="2">
        <v>12</v>
      </c>
      <c r="B718" s="1" t="s">
        <v>79</v>
      </c>
      <c r="C718" s="4">
        <v>11</v>
      </c>
      <c r="D718" s="8">
        <v>2.5499999999999998</v>
      </c>
      <c r="E718" s="4">
        <v>8</v>
      </c>
      <c r="F718" s="8">
        <v>2.77</v>
      </c>
      <c r="G718" s="4">
        <v>1</v>
      </c>
      <c r="H718" s="8">
        <v>0.73</v>
      </c>
      <c r="I718" s="4">
        <v>0</v>
      </c>
    </row>
    <row r="719" spans="1:9" x14ac:dyDescent="0.2">
      <c r="A719" s="2">
        <v>12</v>
      </c>
      <c r="B719" s="1" t="s">
        <v>80</v>
      </c>
      <c r="C719" s="4">
        <v>11</v>
      </c>
      <c r="D719" s="8">
        <v>2.5499999999999998</v>
      </c>
      <c r="E719" s="4">
        <v>10</v>
      </c>
      <c r="F719" s="8">
        <v>3.46</v>
      </c>
      <c r="G719" s="4">
        <v>1</v>
      </c>
      <c r="H719" s="8">
        <v>0.73</v>
      </c>
      <c r="I719" s="4">
        <v>0</v>
      </c>
    </row>
    <row r="720" spans="1:9" x14ac:dyDescent="0.2">
      <c r="A720" s="2">
        <v>14</v>
      </c>
      <c r="B720" s="1" t="s">
        <v>82</v>
      </c>
      <c r="C720" s="4">
        <v>10</v>
      </c>
      <c r="D720" s="8">
        <v>2.31</v>
      </c>
      <c r="E720" s="4">
        <v>8</v>
      </c>
      <c r="F720" s="8">
        <v>2.77</v>
      </c>
      <c r="G720" s="4">
        <v>2</v>
      </c>
      <c r="H720" s="8">
        <v>1.46</v>
      </c>
      <c r="I720" s="4">
        <v>0</v>
      </c>
    </row>
    <row r="721" spans="1:9" x14ac:dyDescent="0.2">
      <c r="A721" s="2">
        <v>15</v>
      </c>
      <c r="B721" s="1" t="s">
        <v>69</v>
      </c>
      <c r="C721" s="4">
        <v>9</v>
      </c>
      <c r="D721" s="8">
        <v>2.08</v>
      </c>
      <c r="E721" s="4">
        <v>8</v>
      </c>
      <c r="F721" s="8">
        <v>2.77</v>
      </c>
      <c r="G721" s="4">
        <v>1</v>
      </c>
      <c r="H721" s="8">
        <v>0.73</v>
      </c>
      <c r="I721" s="4">
        <v>0</v>
      </c>
    </row>
    <row r="722" spans="1:9" x14ac:dyDescent="0.2">
      <c r="A722" s="2">
        <v>15</v>
      </c>
      <c r="B722" s="1" t="s">
        <v>78</v>
      </c>
      <c r="C722" s="4">
        <v>9</v>
      </c>
      <c r="D722" s="8">
        <v>2.08</v>
      </c>
      <c r="E722" s="4">
        <v>5</v>
      </c>
      <c r="F722" s="8">
        <v>1.73</v>
      </c>
      <c r="G722" s="4">
        <v>4</v>
      </c>
      <c r="H722" s="8">
        <v>2.92</v>
      </c>
      <c r="I722" s="4">
        <v>0</v>
      </c>
    </row>
    <row r="723" spans="1:9" x14ac:dyDescent="0.2">
      <c r="A723" s="2">
        <v>17</v>
      </c>
      <c r="B723" s="1" t="s">
        <v>90</v>
      </c>
      <c r="C723" s="4">
        <v>8</v>
      </c>
      <c r="D723" s="8">
        <v>1.85</v>
      </c>
      <c r="E723" s="4">
        <v>4</v>
      </c>
      <c r="F723" s="8">
        <v>1.38</v>
      </c>
      <c r="G723" s="4">
        <v>4</v>
      </c>
      <c r="H723" s="8">
        <v>2.92</v>
      </c>
      <c r="I723" s="4">
        <v>0</v>
      </c>
    </row>
    <row r="724" spans="1:9" x14ac:dyDescent="0.2">
      <c r="A724" s="2">
        <v>17</v>
      </c>
      <c r="B724" s="1" t="s">
        <v>75</v>
      </c>
      <c r="C724" s="4">
        <v>8</v>
      </c>
      <c r="D724" s="8">
        <v>1.85</v>
      </c>
      <c r="E724" s="4">
        <v>7</v>
      </c>
      <c r="F724" s="8">
        <v>2.42</v>
      </c>
      <c r="G724" s="4">
        <v>1</v>
      </c>
      <c r="H724" s="8">
        <v>0.73</v>
      </c>
      <c r="I724" s="4">
        <v>0</v>
      </c>
    </row>
    <row r="725" spans="1:9" x14ac:dyDescent="0.2">
      <c r="A725" s="2">
        <v>19</v>
      </c>
      <c r="B725" s="1" t="s">
        <v>99</v>
      </c>
      <c r="C725" s="4">
        <v>7</v>
      </c>
      <c r="D725" s="8">
        <v>1.62</v>
      </c>
      <c r="E725" s="4">
        <v>5</v>
      </c>
      <c r="F725" s="8">
        <v>1.73</v>
      </c>
      <c r="G725" s="4">
        <v>2</v>
      </c>
      <c r="H725" s="8">
        <v>1.46</v>
      </c>
      <c r="I725" s="4">
        <v>0</v>
      </c>
    </row>
    <row r="726" spans="1:9" x14ac:dyDescent="0.2">
      <c r="A726" s="2">
        <v>19</v>
      </c>
      <c r="B726" s="1" t="s">
        <v>68</v>
      </c>
      <c r="C726" s="4">
        <v>7</v>
      </c>
      <c r="D726" s="8">
        <v>1.62</v>
      </c>
      <c r="E726" s="4">
        <v>5</v>
      </c>
      <c r="F726" s="8">
        <v>1.73</v>
      </c>
      <c r="G726" s="4">
        <v>2</v>
      </c>
      <c r="H726" s="8">
        <v>1.46</v>
      </c>
      <c r="I726" s="4">
        <v>0</v>
      </c>
    </row>
    <row r="727" spans="1:9" x14ac:dyDescent="0.2">
      <c r="A727" s="2">
        <v>19</v>
      </c>
      <c r="B727" s="1" t="s">
        <v>81</v>
      </c>
      <c r="C727" s="4">
        <v>7</v>
      </c>
      <c r="D727" s="8">
        <v>1.62</v>
      </c>
      <c r="E727" s="4">
        <v>0</v>
      </c>
      <c r="F727" s="8">
        <v>0</v>
      </c>
      <c r="G727" s="4">
        <v>4</v>
      </c>
      <c r="H727" s="8">
        <v>2.92</v>
      </c>
      <c r="I727" s="4">
        <v>0</v>
      </c>
    </row>
    <row r="728" spans="1:9" x14ac:dyDescent="0.2">
      <c r="A728" s="1"/>
      <c r="C728" s="4"/>
      <c r="D728" s="8"/>
      <c r="E728" s="4"/>
      <c r="F728" s="8"/>
      <c r="G728" s="4"/>
      <c r="H728" s="8"/>
      <c r="I728" s="4"/>
    </row>
    <row r="729" spans="1:9" x14ac:dyDescent="0.2">
      <c r="A729" s="1" t="s">
        <v>31</v>
      </c>
      <c r="C729" s="4"/>
      <c r="D729" s="8"/>
      <c r="E729" s="4"/>
      <c r="F729" s="8"/>
      <c r="G729" s="4"/>
      <c r="H729" s="8"/>
      <c r="I729" s="4"/>
    </row>
    <row r="730" spans="1:9" x14ac:dyDescent="0.2">
      <c r="A730" s="2">
        <v>1</v>
      </c>
      <c r="B730" s="1" t="s">
        <v>67</v>
      </c>
      <c r="C730" s="4">
        <v>20</v>
      </c>
      <c r="D730" s="8">
        <v>11.24</v>
      </c>
      <c r="E730" s="4">
        <v>15</v>
      </c>
      <c r="F730" s="8">
        <v>11.28</v>
      </c>
      <c r="G730" s="4">
        <v>5</v>
      </c>
      <c r="H730" s="8">
        <v>11.63</v>
      </c>
      <c r="I730" s="4">
        <v>0</v>
      </c>
    </row>
    <row r="731" spans="1:9" x14ac:dyDescent="0.2">
      <c r="A731" s="2">
        <v>2</v>
      </c>
      <c r="B731" s="1" t="s">
        <v>63</v>
      </c>
      <c r="C731" s="4">
        <v>18</v>
      </c>
      <c r="D731" s="8">
        <v>10.11</v>
      </c>
      <c r="E731" s="4">
        <v>6</v>
      </c>
      <c r="F731" s="8">
        <v>4.51</v>
      </c>
      <c r="G731" s="4">
        <v>12</v>
      </c>
      <c r="H731" s="8">
        <v>27.91</v>
      </c>
      <c r="I731" s="4">
        <v>0</v>
      </c>
    </row>
    <row r="732" spans="1:9" x14ac:dyDescent="0.2">
      <c r="A732" s="2">
        <v>3</v>
      </c>
      <c r="B732" s="1" t="s">
        <v>72</v>
      </c>
      <c r="C732" s="4">
        <v>15</v>
      </c>
      <c r="D732" s="8">
        <v>8.43</v>
      </c>
      <c r="E732" s="4">
        <v>15</v>
      </c>
      <c r="F732" s="8">
        <v>11.28</v>
      </c>
      <c r="G732" s="4">
        <v>0</v>
      </c>
      <c r="H732" s="8">
        <v>0</v>
      </c>
      <c r="I732" s="4">
        <v>0</v>
      </c>
    </row>
    <row r="733" spans="1:9" x14ac:dyDescent="0.2">
      <c r="A733" s="2">
        <v>4</v>
      </c>
      <c r="B733" s="1" t="s">
        <v>70</v>
      </c>
      <c r="C733" s="4">
        <v>14</v>
      </c>
      <c r="D733" s="8">
        <v>7.87</v>
      </c>
      <c r="E733" s="4">
        <v>13</v>
      </c>
      <c r="F733" s="8">
        <v>9.77</v>
      </c>
      <c r="G733" s="4">
        <v>1</v>
      </c>
      <c r="H733" s="8">
        <v>2.33</v>
      </c>
      <c r="I733" s="4">
        <v>0</v>
      </c>
    </row>
    <row r="734" spans="1:9" x14ac:dyDescent="0.2">
      <c r="A734" s="2">
        <v>5</v>
      </c>
      <c r="B734" s="1" t="s">
        <v>68</v>
      </c>
      <c r="C734" s="4">
        <v>13</v>
      </c>
      <c r="D734" s="8">
        <v>7.3</v>
      </c>
      <c r="E734" s="4">
        <v>9</v>
      </c>
      <c r="F734" s="8">
        <v>6.77</v>
      </c>
      <c r="G734" s="4">
        <v>4</v>
      </c>
      <c r="H734" s="8">
        <v>9.3000000000000007</v>
      </c>
      <c r="I734" s="4">
        <v>0</v>
      </c>
    </row>
    <row r="735" spans="1:9" x14ac:dyDescent="0.2">
      <c r="A735" s="2">
        <v>6</v>
      </c>
      <c r="B735" s="1" t="s">
        <v>77</v>
      </c>
      <c r="C735" s="4">
        <v>11</v>
      </c>
      <c r="D735" s="8">
        <v>6.18</v>
      </c>
      <c r="E735" s="4">
        <v>11</v>
      </c>
      <c r="F735" s="8">
        <v>8.27</v>
      </c>
      <c r="G735" s="4">
        <v>0</v>
      </c>
      <c r="H735" s="8">
        <v>0</v>
      </c>
      <c r="I735" s="4">
        <v>0</v>
      </c>
    </row>
    <row r="736" spans="1:9" x14ac:dyDescent="0.2">
      <c r="A736" s="2">
        <v>7</v>
      </c>
      <c r="B736" s="1" t="s">
        <v>64</v>
      </c>
      <c r="C736" s="4">
        <v>8</v>
      </c>
      <c r="D736" s="8">
        <v>4.49</v>
      </c>
      <c r="E736" s="4">
        <v>8</v>
      </c>
      <c r="F736" s="8">
        <v>6.02</v>
      </c>
      <c r="G736" s="4">
        <v>0</v>
      </c>
      <c r="H736" s="8">
        <v>0</v>
      </c>
      <c r="I736" s="4">
        <v>0</v>
      </c>
    </row>
    <row r="737" spans="1:9" x14ac:dyDescent="0.2">
      <c r="A737" s="2">
        <v>8</v>
      </c>
      <c r="B737" s="1" t="s">
        <v>65</v>
      </c>
      <c r="C737" s="4">
        <v>7</v>
      </c>
      <c r="D737" s="8">
        <v>3.93</v>
      </c>
      <c r="E737" s="4">
        <v>7</v>
      </c>
      <c r="F737" s="8">
        <v>5.26</v>
      </c>
      <c r="G737" s="4">
        <v>0</v>
      </c>
      <c r="H737" s="8">
        <v>0</v>
      </c>
      <c r="I737" s="4">
        <v>0</v>
      </c>
    </row>
    <row r="738" spans="1:9" x14ac:dyDescent="0.2">
      <c r="A738" s="2">
        <v>9</v>
      </c>
      <c r="B738" s="1" t="s">
        <v>99</v>
      </c>
      <c r="C738" s="4">
        <v>6</v>
      </c>
      <c r="D738" s="8">
        <v>3.37</v>
      </c>
      <c r="E738" s="4">
        <v>6</v>
      </c>
      <c r="F738" s="8">
        <v>4.51</v>
      </c>
      <c r="G738" s="4">
        <v>0</v>
      </c>
      <c r="H738" s="8">
        <v>0</v>
      </c>
      <c r="I738" s="4">
        <v>0</v>
      </c>
    </row>
    <row r="739" spans="1:9" x14ac:dyDescent="0.2">
      <c r="A739" s="2">
        <v>9</v>
      </c>
      <c r="B739" s="1" t="s">
        <v>71</v>
      </c>
      <c r="C739" s="4">
        <v>6</v>
      </c>
      <c r="D739" s="8">
        <v>3.37</v>
      </c>
      <c r="E739" s="4">
        <v>6</v>
      </c>
      <c r="F739" s="8">
        <v>4.51</v>
      </c>
      <c r="G739" s="4">
        <v>0</v>
      </c>
      <c r="H739" s="8">
        <v>0</v>
      </c>
      <c r="I739" s="4">
        <v>0</v>
      </c>
    </row>
    <row r="740" spans="1:9" x14ac:dyDescent="0.2">
      <c r="A740" s="2">
        <v>9</v>
      </c>
      <c r="B740" s="1" t="s">
        <v>82</v>
      </c>
      <c r="C740" s="4">
        <v>6</v>
      </c>
      <c r="D740" s="8">
        <v>3.37</v>
      </c>
      <c r="E740" s="4">
        <v>5</v>
      </c>
      <c r="F740" s="8">
        <v>3.76</v>
      </c>
      <c r="G740" s="4">
        <v>1</v>
      </c>
      <c r="H740" s="8">
        <v>2.33</v>
      </c>
      <c r="I740" s="4">
        <v>0</v>
      </c>
    </row>
    <row r="741" spans="1:9" x14ac:dyDescent="0.2">
      <c r="A741" s="2">
        <v>12</v>
      </c>
      <c r="B741" s="1" t="s">
        <v>73</v>
      </c>
      <c r="C741" s="4">
        <v>5</v>
      </c>
      <c r="D741" s="8">
        <v>2.81</v>
      </c>
      <c r="E741" s="4">
        <v>2</v>
      </c>
      <c r="F741" s="8">
        <v>1.5</v>
      </c>
      <c r="G741" s="4">
        <v>3</v>
      </c>
      <c r="H741" s="8">
        <v>6.98</v>
      </c>
      <c r="I741" s="4">
        <v>0</v>
      </c>
    </row>
    <row r="742" spans="1:9" x14ac:dyDescent="0.2">
      <c r="A742" s="2">
        <v>12</v>
      </c>
      <c r="B742" s="1" t="s">
        <v>75</v>
      </c>
      <c r="C742" s="4">
        <v>5</v>
      </c>
      <c r="D742" s="8">
        <v>2.81</v>
      </c>
      <c r="E742" s="4">
        <v>3</v>
      </c>
      <c r="F742" s="8">
        <v>2.2599999999999998</v>
      </c>
      <c r="G742" s="4">
        <v>2</v>
      </c>
      <c r="H742" s="8">
        <v>4.6500000000000004</v>
      </c>
      <c r="I742" s="4">
        <v>0</v>
      </c>
    </row>
    <row r="743" spans="1:9" x14ac:dyDescent="0.2">
      <c r="A743" s="2">
        <v>14</v>
      </c>
      <c r="B743" s="1" t="s">
        <v>66</v>
      </c>
      <c r="C743" s="4">
        <v>4</v>
      </c>
      <c r="D743" s="8">
        <v>2.25</v>
      </c>
      <c r="E743" s="4">
        <v>4</v>
      </c>
      <c r="F743" s="8">
        <v>3.01</v>
      </c>
      <c r="G743" s="4">
        <v>0</v>
      </c>
      <c r="H743" s="8">
        <v>0</v>
      </c>
      <c r="I743" s="4">
        <v>0</v>
      </c>
    </row>
    <row r="744" spans="1:9" x14ac:dyDescent="0.2">
      <c r="A744" s="2">
        <v>14</v>
      </c>
      <c r="B744" s="1" t="s">
        <v>96</v>
      </c>
      <c r="C744" s="4">
        <v>4</v>
      </c>
      <c r="D744" s="8">
        <v>2.25</v>
      </c>
      <c r="E744" s="4">
        <v>4</v>
      </c>
      <c r="F744" s="8">
        <v>3.01</v>
      </c>
      <c r="G744" s="4">
        <v>0</v>
      </c>
      <c r="H744" s="8">
        <v>0</v>
      </c>
      <c r="I744" s="4">
        <v>0</v>
      </c>
    </row>
    <row r="745" spans="1:9" x14ac:dyDescent="0.2">
      <c r="A745" s="2">
        <v>14</v>
      </c>
      <c r="B745" s="1" t="s">
        <v>69</v>
      </c>
      <c r="C745" s="4">
        <v>4</v>
      </c>
      <c r="D745" s="8">
        <v>2.25</v>
      </c>
      <c r="E745" s="4">
        <v>4</v>
      </c>
      <c r="F745" s="8">
        <v>3.01</v>
      </c>
      <c r="G745" s="4">
        <v>0</v>
      </c>
      <c r="H745" s="8">
        <v>0</v>
      </c>
      <c r="I745" s="4">
        <v>0</v>
      </c>
    </row>
    <row r="746" spans="1:9" x14ac:dyDescent="0.2">
      <c r="A746" s="2">
        <v>17</v>
      </c>
      <c r="B746" s="1" t="s">
        <v>91</v>
      </c>
      <c r="C746" s="4">
        <v>3</v>
      </c>
      <c r="D746" s="8">
        <v>1.69</v>
      </c>
      <c r="E746" s="4">
        <v>2</v>
      </c>
      <c r="F746" s="8">
        <v>1.5</v>
      </c>
      <c r="G746" s="4">
        <v>1</v>
      </c>
      <c r="H746" s="8">
        <v>2.33</v>
      </c>
      <c r="I746" s="4">
        <v>0</v>
      </c>
    </row>
    <row r="747" spans="1:9" x14ac:dyDescent="0.2">
      <c r="A747" s="2">
        <v>17</v>
      </c>
      <c r="B747" s="1" t="s">
        <v>76</v>
      </c>
      <c r="C747" s="4">
        <v>3</v>
      </c>
      <c r="D747" s="8">
        <v>1.69</v>
      </c>
      <c r="E747" s="4">
        <v>3</v>
      </c>
      <c r="F747" s="8">
        <v>2.2599999999999998</v>
      </c>
      <c r="G747" s="4">
        <v>0</v>
      </c>
      <c r="H747" s="8">
        <v>0</v>
      </c>
      <c r="I747" s="4">
        <v>0</v>
      </c>
    </row>
    <row r="748" spans="1:9" x14ac:dyDescent="0.2">
      <c r="A748" s="2">
        <v>19</v>
      </c>
      <c r="B748" s="1" t="s">
        <v>109</v>
      </c>
      <c r="C748" s="4">
        <v>2</v>
      </c>
      <c r="D748" s="8">
        <v>1.1200000000000001</v>
      </c>
      <c r="E748" s="4">
        <v>2</v>
      </c>
      <c r="F748" s="8">
        <v>1.5</v>
      </c>
      <c r="G748" s="4">
        <v>0</v>
      </c>
      <c r="H748" s="8">
        <v>0</v>
      </c>
      <c r="I748" s="4">
        <v>0</v>
      </c>
    </row>
    <row r="749" spans="1:9" x14ac:dyDescent="0.2">
      <c r="A749" s="2">
        <v>19</v>
      </c>
      <c r="B749" s="1" t="s">
        <v>106</v>
      </c>
      <c r="C749" s="4">
        <v>2</v>
      </c>
      <c r="D749" s="8">
        <v>1.1200000000000001</v>
      </c>
      <c r="E749" s="4">
        <v>0</v>
      </c>
      <c r="F749" s="8">
        <v>0</v>
      </c>
      <c r="G749" s="4">
        <v>2</v>
      </c>
      <c r="H749" s="8">
        <v>4.6500000000000004</v>
      </c>
      <c r="I749" s="4">
        <v>0</v>
      </c>
    </row>
    <row r="750" spans="1:9" x14ac:dyDescent="0.2">
      <c r="A750" s="2">
        <v>19</v>
      </c>
      <c r="B750" s="1" t="s">
        <v>107</v>
      </c>
      <c r="C750" s="4">
        <v>2</v>
      </c>
      <c r="D750" s="8">
        <v>1.1200000000000001</v>
      </c>
      <c r="E750" s="4">
        <v>0</v>
      </c>
      <c r="F750" s="8">
        <v>0</v>
      </c>
      <c r="G750" s="4">
        <v>2</v>
      </c>
      <c r="H750" s="8">
        <v>4.6500000000000004</v>
      </c>
      <c r="I750" s="4">
        <v>0</v>
      </c>
    </row>
    <row r="751" spans="1:9" x14ac:dyDescent="0.2">
      <c r="A751" s="2">
        <v>19</v>
      </c>
      <c r="B751" s="1" t="s">
        <v>74</v>
      </c>
      <c r="C751" s="4">
        <v>2</v>
      </c>
      <c r="D751" s="8">
        <v>1.1200000000000001</v>
      </c>
      <c r="E751" s="4">
        <v>0</v>
      </c>
      <c r="F751" s="8">
        <v>0</v>
      </c>
      <c r="G751" s="4">
        <v>2</v>
      </c>
      <c r="H751" s="8">
        <v>4.6500000000000004</v>
      </c>
      <c r="I751" s="4">
        <v>0</v>
      </c>
    </row>
    <row r="752" spans="1:9" x14ac:dyDescent="0.2">
      <c r="A752" s="2">
        <v>19</v>
      </c>
      <c r="B752" s="1" t="s">
        <v>79</v>
      </c>
      <c r="C752" s="4">
        <v>2</v>
      </c>
      <c r="D752" s="8">
        <v>1.1200000000000001</v>
      </c>
      <c r="E752" s="4">
        <v>1</v>
      </c>
      <c r="F752" s="8">
        <v>0.75</v>
      </c>
      <c r="G752" s="4">
        <v>0</v>
      </c>
      <c r="H752" s="8">
        <v>0</v>
      </c>
      <c r="I752" s="4">
        <v>0</v>
      </c>
    </row>
    <row r="753" spans="1:9" x14ac:dyDescent="0.2">
      <c r="A753" s="2">
        <v>19</v>
      </c>
      <c r="B753" s="1" t="s">
        <v>80</v>
      </c>
      <c r="C753" s="4">
        <v>2</v>
      </c>
      <c r="D753" s="8">
        <v>1.1200000000000001</v>
      </c>
      <c r="E753" s="4">
        <v>2</v>
      </c>
      <c r="F753" s="8">
        <v>1.5</v>
      </c>
      <c r="G753" s="4">
        <v>0</v>
      </c>
      <c r="H753" s="8">
        <v>0</v>
      </c>
      <c r="I753" s="4">
        <v>0</v>
      </c>
    </row>
    <row r="754" spans="1:9" x14ac:dyDescent="0.2">
      <c r="A754" s="2">
        <v>19</v>
      </c>
      <c r="B754" s="1" t="s">
        <v>94</v>
      </c>
      <c r="C754" s="4">
        <v>2</v>
      </c>
      <c r="D754" s="8">
        <v>1.1200000000000001</v>
      </c>
      <c r="E754" s="4">
        <v>0</v>
      </c>
      <c r="F754" s="8">
        <v>0</v>
      </c>
      <c r="G754" s="4">
        <v>2</v>
      </c>
      <c r="H754" s="8">
        <v>4.6500000000000004</v>
      </c>
      <c r="I754" s="4">
        <v>0</v>
      </c>
    </row>
    <row r="755" spans="1:9" x14ac:dyDescent="0.2">
      <c r="A755" s="2">
        <v>19</v>
      </c>
      <c r="B755" s="1" t="s">
        <v>103</v>
      </c>
      <c r="C755" s="4">
        <v>2</v>
      </c>
      <c r="D755" s="8">
        <v>1.1200000000000001</v>
      </c>
      <c r="E755" s="4">
        <v>2</v>
      </c>
      <c r="F755" s="8">
        <v>1.5</v>
      </c>
      <c r="G755" s="4">
        <v>0</v>
      </c>
      <c r="H755" s="8">
        <v>0</v>
      </c>
      <c r="I755" s="4">
        <v>0</v>
      </c>
    </row>
    <row r="756" spans="1:9" x14ac:dyDescent="0.2">
      <c r="A756" s="1"/>
      <c r="C756" s="4"/>
      <c r="D756" s="8"/>
      <c r="E756" s="4"/>
      <c r="F756" s="8"/>
      <c r="G756" s="4"/>
      <c r="H756" s="8"/>
      <c r="I756" s="4"/>
    </row>
    <row r="757" spans="1:9" x14ac:dyDescent="0.2">
      <c r="A757" s="1" t="s">
        <v>32</v>
      </c>
      <c r="C757" s="4"/>
      <c r="D757" s="8"/>
      <c r="E757" s="4"/>
      <c r="F757" s="8"/>
      <c r="G757" s="4"/>
      <c r="H757" s="8"/>
      <c r="I757" s="4"/>
    </row>
    <row r="758" spans="1:9" x14ac:dyDescent="0.2">
      <c r="A758" s="2">
        <v>1</v>
      </c>
      <c r="B758" s="1" t="s">
        <v>67</v>
      </c>
      <c r="C758" s="4">
        <v>12</v>
      </c>
      <c r="D758" s="8">
        <v>35.29</v>
      </c>
      <c r="E758" s="4">
        <v>9</v>
      </c>
      <c r="F758" s="8">
        <v>31.03</v>
      </c>
      <c r="G758" s="4">
        <v>3</v>
      </c>
      <c r="H758" s="8">
        <v>75</v>
      </c>
      <c r="I758" s="4">
        <v>0</v>
      </c>
    </row>
    <row r="759" spans="1:9" x14ac:dyDescent="0.2">
      <c r="A759" s="2">
        <v>2</v>
      </c>
      <c r="B759" s="1" t="s">
        <v>68</v>
      </c>
      <c r="C759" s="4">
        <v>3</v>
      </c>
      <c r="D759" s="8">
        <v>8.82</v>
      </c>
      <c r="E759" s="4">
        <v>3</v>
      </c>
      <c r="F759" s="8">
        <v>10.34</v>
      </c>
      <c r="G759" s="4">
        <v>0</v>
      </c>
      <c r="H759" s="8">
        <v>0</v>
      </c>
      <c r="I759" s="4">
        <v>0</v>
      </c>
    </row>
    <row r="760" spans="1:9" x14ac:dyDescent="0.2">
      <c r="A760" s="2">
        <v>2</v>
      </c>
      <c r="B760" s="1" t="s">
        <v>70</v>
      </c>
      <c r="C760" s="4">
        <v>3</v>
      </c>
      <c r="D760" s="8">
        <v>8.82</v>
      </c>
      <c r="E760" s="4">
        <v>3</v>
      </c>
      <c r="F760" s="8">
        <v>10.34</v>
      </c>
      <c r="G760" s="4">
        <v>0</v>
      </c>
      <c r="H760" s="8">
        <v>0</v>
      </c>
      <c r="I760" s="4">
        <v>0</v>
      </c>
    </row>
    <row r="761" spans="1:9" x14ac:dyDescent="0.2">
      <c r="A761" s="2">
        <v>2</v>
      </c>
      <c r="B761" s="1" t="s">
        <v>72</v>
      </c>
      <c r="C761" s="4">
        <v>3</v>
      </c>
      <c r="D761" s="8">
        <v>8.82</v>
      </c>
      <c r="E761" s="4">
        <v>3</v>
      </c>
      <c r="F761" s="8">
        <v>10.34</v>
      </c>
      <c r="G761" s="4">
        <v>0</v>
      </c>
      <c r="H761" s="8">
        <v>0</v>
      </c>
      <c r="I761" s="4">
        <v>0</v>
      </c>
    </row>
    <row r="762" spans="1:9" x14ac:dyDescent="0.2">
      <c r="A762" s="2">
        <v>5</v>
      </c>
      <c r="B762" s="1" t="s">
        <v>63</v>
      </c>
      <c r="C762" s="4">
        <v>2</v>
      </c>
      <c r="D762" s="8">
        <v>5.88</v>
      </c>
      <c r="E762" s="4">
        <v>1</v>
      </c>
      <c r="F762" s="8">
        <v>3.45</v>
      </c>
      <c r="G762" s="4">
        <v>1</v>
      </c>
      <c r="H762" s="8">
        <v>25</v>
      </c>
      <c r="I762" s="4">
        <v>0</v>
      </c>
    </row>
    <row r="763" spans="1:9" x14ac:dyDescent="0.2">
      <c r="A763" s="2">
        <v>5</v>
      </c>
      <c r="B763" s="1" t="s">
        <v>91</v>
      </c>
      <c r="C763" s="4">
        <v>2</v>
      </c>
      <c r="D763" s="8">
        <v>5.88</v>
      </c>
      <c r="E763" s="4">
        <v>2</v>
      </c>
      <c r="F763" s="8">
        <v>6.9</v>
      </c>
      <c r="G763" s="4">
        <v>0</v>
      </c>
      <c r="H763" s="8">
        <v>0</v>
      </c>
      <c r="I763" s="4">
        <v>0</v>
      </c>
    </row>
    <row r="764" spans="1:9" x14ac:dyDescent="0.2">
      <c r="A764" s="2">
        <v>7</v>
      </c>
      <c r="B764" s="1" t="s">
        <v>64</v>
      </c>
      <c r="C764" s="4">
        <v>1</v>
      </c>
      <c r="D764" s="8">
        <v>2.94</v>
      </c>
      <c r="E764" s="4">
        <v>1</v>
      </c>
      <c r="F764" s="8">
        <v>3.45</v>
      </c>
      <c r="G764" s="4">
        <v>0</v>
      </c>
      <c r="H764" s="8">
        <v>0</v>
      </c>
      <c r="I764" s="4">
        <v>0</v>
      </c>
    </row>
    <row r="765" spans="1:9" x14ac:dyDescent="0.2">
      <c r="A765" s="2">
        <v>7</v>
      </c>
      <c r="B765" s="1" t="s">
        <v>65</v>
      </c>
      <c r="C765" s="4">
        <v>1</v>
      </c>
      <c r="D765" s="8">
        <v>2.94</v>
      </c>
      <c r="E765" s="4">
        <v>1</v>
      </c>
      <c r="F765" s="8">
        <v>3.45</v>
      </c>
      <c r="G765" s="4">
        <v>0</v>
      </c>
      <c r="H765" s="8">
        <v>0</v>
      </c>
      <c r="I765" s="4">
        <v>0</v>
      </c>
    </row>
    <row r="766" spans="1:9" x14ac:dyDescent="0.2">
      <c r="A766" s="2">
        <v>7</v>
      </c>
      <c r="B766" s="1" t="s">
        <v>99</v>
      </c>
      <c r="C766" s="4">
        <v>1</v>
      </c>
      <c r="D766" s="8">
        <v>2.94</v>
      </c>
      <c r="E766" s="4">
        <v>1</v>
      </c>
      <c r="F766" s="8">
        <v>3.45</v>
      </c>
      <c r="G766" s="4">
        <v>0</v>
      </c>
      <c r="H766" s="8">
        <v>0</v>
      </c>
      <c r="I766" s="4">
        <v>0</v>
      </c>
    </row>
    <row r="767" spans="1:9" x14ac:dyDescent="0.2">
      <c r="A767" s="2">
        <v>7</v>
      </c>
      <c r="B767" s="1" t="s">
        <v>107</v>
      </c>
      <c r="C767" s="4">
        <v>1</v>
      </c>
      <c r="D767" s="8">
        <v>2.94</v>
      </c>
      <c r="E767" s="4">
        <v>1</v>
      </c>
      <c r="F767" s="8">
        <v>3.45</v>
      </c>
      <c r="G767" s="4">
        <v>0</v>
      </c>
      <c r="H767" s="8">
        <v>0</v>
      </c>
      <c r="I767" s="4">
        <v>0</v>
      </c>
    </row>
    <row r="768" spans="1:9" x14ac:dyDescent="0.2">
      <c r="A768" s="2">
        <v>7</v>
      </c>
      <c r="B768" s="1" t="s">
        <v>69</v>
      </c>
      <c r="C768" s="4">
        <v>1</v>
      </c>
      <c r="D768" s="8">
        <v>2.94</v>
      </c>
      <c r="E768" s="4">
        <v>1</v>
      </c>
      <c r="F768" s="8">
        <v>3.45</v>
      </c>
      <c r="G768" s="4">
        <v>0</v>
      </c>
      <c r="H768" s="8">
        <v>0</v>
      </c>
      <c r="I768" s="4">
        <v>0</v>
      </c>
    </row>
    <row r="769" spans="1:9" x14ac:dyDescent="0.2">
      <c r="A769" s="2">
        <v>7</v>
      </c>
      <c r="B769" s="1" t="s">
        <v>108</v>
      </c>
      <c r="C769" s="4">
        <v>1</v>
      </c>
      <c r="D769" s="8">
        <v>2.94</v>
      </c>
      <c r="E769" s="4">
        <v>1</v>
      </c>
      <c r="F769" s="8">
        <v>3.45</v>
      </c>
      <c r="G769" s="4">
        <v>0</v>
      </c>
      <c r="H769" s="8">
        <v>0</v>
      </c>
      <c r="I769" s="4">
        <v>0</v>
      </c>
    </row>
    <row r="770" spans="1:9" x14ac:dyDescent="0.2">
      <c r="A770" s="2">
        <v>7</v>
      </c>
      <c r="B770" s="1" t="s">
        <v>76</v>
      </c>
      <c r="C770" s="4">
        <v>1</v>
      </c>
      <c r="D770" s="8">
        <v>2.94</v>
      </c>
      <c r="E770" s="4">
        <v>1</v>
      </c>
      <c r="F770" s="8">
        <v>3.45</v>
      </c>
      <c r="G770" s="4">
        <v>0</v>
      </c>
      <c r="H770" s="8">
        <v>0</v>
      </c>
      <c r="I770" s="4">
        <v>0</v>
      </c>
    </row>
    <row r="771" spans="1:9" x14ac:dyDescent="0.2">
      <c r="A771" s="2">
        <v>7</v>
      </c>
      <c r="B771" s="1" t="s">
        <v>114</v>
      </c>
      <c r="C771" s="4">
        <v>1</v>
      </c>
      <c r="D771" s="8">
        <v>2.94</v>
      </c>
      <c r="E771" s="4">
        <v>0</v>
      </c>
      <c r="F771" s="8">
        <v>0</v>
      </c>
      <c r="G771" s="4">
        <v>0</v>
      </c>
      <c r="H771" s="8">
        <v>0</v>
      </c>
      <c r="I771" s="4">
        <v>0</v>
      </c>
    </row>
    <row r="772" spans="1:9" x14ac:dyDescent="0.2">
      <c r="A772" s="2">
        <v>7</v>
      </c>
      <c r="B772" s="1" t="s">
        <v>80</v>
      </c>
      <c r="C772" s="4">
        <v>1</v>
      </c>
      <c r="D772" s="8">
        <v>2.94</v>
      </c>
      <c r="E772" s="4">
        <v>1</v>
      </c>
      <c r="F772" s="8">
        <v>3.45</v>
      </c>
      <c r="G772" s="4">
        <v>0</v>
      </c>
      <c r="H772" s="8">
        <v>0</v>
      </c>
      <c r="I772" s="4">
        <v>0</v>
      </c>
    </row>
    <row r="773" spans="1:9" x14ac:dyDescent="0.2">
      <c r="A773" s="1"/>
      <c r="C773" s="4"/>
      <c r="D773" s="8"/>
      <c r="E773" s="4"/>
      <c r="F773" s="8"/>
      <c r="G773" s="4"/>
      <c r="H773" s="8"/>
      <c r="I773" s="4"/>
    </row>
    <row r="774" spans="1:9" x14ac:dyDescent="0.2">
      <c r="A774" s="1" t="s">
        <v>33</v>
      </c>
      <c r="C774" s="4"/>
      <c r="D774" s="8"/>
      <c r="E774" s="4"/>
      <c r="F774" s="8"/>
      <c r="G774" s="4"/>
      <c r="H774" s="8"/>
      <c r="I774" s="4"/>
    </row>
    <row r="775" spans="1:9" x14ac:dyDescent="0.2">
      <c r="A775" s="2">
        <v>1</v>
      </c>
      <c r="B775" s="1" t="s">
        <v>70</v>
      </c>
      <c r="C775" s="4">
        <v>26</v>
      </c>
      <c r="D775" s="8">
        <v>16.25</v>
      </c>
      <c r="E775" s="4">
        <v>25</v>
      </c>
      <c r="F775" s="8">
        <v>19.23</v>
      </c>
      <c r="G775" s="4">
        <v>0</v>
      </c>
      <c r="H775" s="8">
        <v>0</v>
      </c>
      <c r="I775" s="4">
        <v>1</v>
      </c>
    </row>
    <row r="776" spans="1:9" x14ac:dyDescent="0.2">
      <c r="A776" s="2">
        <v>2</v>
      </c>
      <c r="B776" s="1" t="s">
        <v>108</v>
      </c>
      <c r="C776" s="4">
        <v>23</v>
      </c>
      <c r="D776" s="8">
        <v>14.38</v>
      </c>
      <c r="E776" s="4">
        <v>23</v>
      </c>
      <c r="F776" s="8">
        <v>17.690000000000001</v>
      </c>
      <c r="G776" s="4">
        <v>0</v>
      </c>
      <c r="H776" s="8">
        <v>0</v>
      </c>
      <c r="I776" s="4">
        <v>0</v>
      </c>
    </row>
    <row r="777" spans="1:9" x14ac:dyDescent="0.2">
      <c r="A777" s="2">
        <v>2</v>
      </c>
      <c r="B777" s="1" t="s">
        <v>76</v>
      </c>
      <c r="C777" s="4">
        <v>23</v>
      </c>
      <c r="D777" s="8">
        <v>14.38</v>
      </c>
      <c r="E777" s="4">
        <v>23</v>
      </c>
      <c r="F777" s="8">
        <v>17.690000000000001</v>
      </c>
      <c r="G777" s="4">
        <v>0</v>
      </c>
      <c r="H777" s="8">
        <v>0</v>
      </c>
      <c r="I777" s="4">
        <v>0</v>
      </c>
    </row>
    <row r="778" spans="1:9" x14ac:dyDescent="0.2">
      <c r="A778" s="2">
        <v>4</v>
      </c>
      <c r="B778" s="1" t="s">
        <v>72</v>
      </c>
      <c r="C778" s="4">
        <v>21</v>
      </c>
      <c r="D778" s="8">
        <v>13.13</v>
      </c>
      <c r="E778" s="4">
        <v>21</v>
      </c>
      <c r="F778" s="8">
        <v>16.149999999999999</v>
      </c>
      <c r="G778" s="4">
        <v>0</v>
      </c>
      <c r="H778" s="8">
        <v>0</v>
      </c>
      <c r="I778" s="4">
        <v>0</v>
      </c>
    </row>
    <row r="779" spans="1:9" x14ac:dyDescent="0.2">
      <c r="A779" s="2">
        <v>5</v>
      </c>
      <c r="B779" s="1" t="s">
        <v>63</v>
      </c>
      <c r="C779" s="4">
        <v>20</v>
      </c>
      <c r="D779" s="8">
        <v>12.5</v>
      </c>
      <c r="E779" s="4">
        <v>8</v>
      </c>
      <c r="F779" s="8">
        <v>6.15</v>
      </c>
      <c r="G779" s="4">
        <v>12</v>
      </c>
      <c r="H779" s="8">
        <v>52.17</v>
      </c>
      <c r="I779" s="4">
        <v>0</v>
      </c>
    </row>
    <row r="780" spans="1:9" x14ac:dyDescent="0.2">
      <c r="A780" s="2">
        <v>6</v>
      </c>
      <c r="B780" s="1" t="s">
        <v>77</v>
      </c>
      <c r="C780" s="4">
        <v>9</v>
      </c>
      <c r="D780" s="8">
        <v>5.63</v>
      </c>
      <c r="E780" s="4">
        <v>8</v>
      </c>
      <c r="F780" s="8">
        <v>6.15</v>
      </c>
      <c r="G780" s="4">
        <v>1</v>
      </c>
      <c r="H780" s="8">
        <v>4.3499999999999996</v>
      </c>
      <c r="I780" s="4">
        <v>0</v>
      </c>
    </row>
    <row r="781" spans="1:9" x14ac:dyDescent="0.2">
      <c r="A781" s="2">
        <v>7</v>
      </c>
      <c r="B781" s="1" t="s">
        <v>83</v>
      </c>
      <c r="C781" s="4">
        <v>4</v>
      </c>
      <c r="D781" s="8">
        <v>2.5</v>
      </c>
      <c r="E781" s="4">
        <v>3</v>
      </c>
      <c r="F781" s="8">
        <v>2.31</v>
      </c>
      <c r="G781" s="4">
        <v>1</v>
      </c>
      <c r="H781" s="8">
        <v>4.3499999999999996</v>
      </c>
      <c r="I781" s="4">
        <v>0</v>
      </c>
    </row>
    <row r="782" spans="1:9" x14ac:dyDescent="0.2">
      <c r="A782" s="2">
        <v>7</v>
      </c>
      <c r="B782" s="1" t="s">
        <v>100</v>
      </c>
      <c r="C782" s="4">
        <v>4</v>
      </c>
      <c r="D782" s="8">
        <v>2.5</v>
      </c>
      <c r="E782" s="4">
        <v>3</v>
      </c>
      <c r="F782" s="8">
        <v>2.31</v>
      </c>
      <c r="G782" s="4">
        <v>1</v>
      </c>
      <c r="H782" s="8">
        <v>4.3499999999999996</v>
      </c>
      <c r="I782" s="4">
        <v>0</v>
      </c>
    </row>
    <row r="783" spans="1:9" x14ac:dyDescent="0.2">
      <c r="A783" s="2">
        <v>7</v>
      </c>
      <c r="B783" s="1" t="s">
        <v>79</v>
      </c>
      <c r="C783" s="4">
        <v>4</v>
      </c>
      <c r="D783" s="8">
        <v>2.5</v>
      </c>
      <c r="E783" s="4">
        <v>0</v>
      </c>
      <c r="F783" s="8">
        <v>0</v>
      </c>
      <c r="G783" s="4">
        <v>0</v>
      </c>
      <c r="H783" s="8">
        <v>0</v>
      </c>
      <c r="I783" s="4">
        <v>0</v>
      </c>
    </row>
    <row r="784" spans="1:9" x14ac:dyDescent="0.2">
      <c r="A784" s="2">
        <v>10</v>
      </c>
      <c r="B784" s="1" t="s">
        <v>69</v>
      </c>
      <c r="C784" s="4">
        <v>3</v>
      </c>
      <c r="D784" s="8">
        <v>1.88</v>
      </c>
      <c r="E784" s="4">
        <v>1</v>
      </c>
      <c r="F784" s="8">
        <v>0.77</v>
      </c>
      <c r="G784" s="4">
        <v>2</v>
      </c>
      <c r="H784" s="8">
        <v>8.6999999999999993</v>
      </c>
      <c r="I784" s="4">
        <v>0</v>
      </c>
    </row>
    <row r="785" spans="1:9" x14ac:dyDescent="0.2">
      <c r="A785" s="2">
        <v>11</v>
      </c>
      <c r="B785" s="1" t="s">
        <v>64</v>
      </c>
      <c r="C785" s="4">
        <v>2</v>
      </c>
      <c r="D785" s="8">
        <v>1.25</v>
      </c>
      <c r="E785" s="4">
        <v>2</v>
      </c>
      <c r="F785" s="8">
        <v>1.54</v>
      </c>
      <c r="G785" s="4">
        <v>0</v>
      </c>
      <c r="H785" s="8">
        <v>0</v>
      </c>
      <c r="I785" s="4">
        <v>0</v>
      </c>
    </row>
    <row r="786" spans="1:9" x14ac:dyDescent="0.2">
      <c r="A786" s="2">
        <v>11</v>
      </c>
      <c r="B786" s="1" t="s">
        <v>67</v>
      </c>
      <c r="C786" s="4">
        <v>2</v>
      </c>
      <c r="D786" s="8">
        <v>1.25</v>
      </c>
      <c r="E786" s="4">
        <v>1</v>
      </c>
      <c r="F786" s="8">
        <v>0.77</v>
      </c>
      <c r="G786" s="4">
        <v>1</v>
      </c>
      <c r="H786" s="8">
        <v>4.3499999999999996</v>
      </c>
      <c r="I786" s="4">
        <v>0</v>
      </c>
    </row>
    <row r="787" spans="1:9" x14ac:dyDescent="0.2">
      <c r="A787" s="2">
        <v>11</v>
      </c>
      <c r="B787" s="1" t="s">
        <v>115</v>
      </c>
      <c r="C787" s="4">
        <v>2</v>
      </c>
      <c r="D787" s="8">
        <v>1.25</v>
      </c>
      <c r="E787" s="4">
        <v>0</v>
      </c>
      <c r="F787" s="8">
        <v>0</v>
      </c>
      <c r="G787" s="4">
        <v>1</v>
      </c>
      <c r="H787" s="8">
        <v>4.3499999999999996</v>
      </c>
      <c r="I787" s="4">
        <v>0</v>
      </c>
    </row>
    <row r="788" spans="1:9" x14ac:dyDescent="0.2">
      <c r="A788" s="2">
        <v>11</v>
      </c>
      <c r="B788" s="1" t="s">
        <v>73</v>
      </c>
      <c r="C788" s="4">
        <v>2</v>
      </c>
      <c r="D788" s="8">
        <v>1.25</v>
      </c>
      <c r="E788" s="4">
        <v>2</v>
      </c>
      <c r="F788" s="8">
        <v>1.54</v>
      </c>
      <c r="G788" s="4">
        <v>0</v>
      </c>
      <c r="H788" s="8">
        <v>0</v>
      </c>
      <c r="I788" s="4">
        <v>0</v>
      </c>
    </row>
    <row r="789" spans="1:9" x14ac:dyDescent="0.2">
      <c r="A789" s="2">
        <v>11</v>
      </c>
      <c r="B789" s="1" t="s">
        <v>80</v>
      </c>
      <c r="C789" s="4">
        <v>2</v>
      </c>
      <c r="D789" s="8">
        <v>1.25</v>
      </c>
      <c r="E789" s="4">
        <v>2</v>
      </c>
      <c r="F789" s="8">
        <v>1.54</v>
      </c>
      <c r="G789" s="4">
        <v>0</v>
      </c>
      <c r="H789" s="8">
        <v>0</v>
      </c>
      <c r="I789" s="4">
        <v>0</v>
      </c>
    </row>
    <row r="790" spans="1:9" x14ac:dyDescent="0.2">
      <c r="A790" s="2">
        <v>16</v>
      </c>
      <c r="B790" s="1" t="s">
        <v>65</v>
      </c>
      <c r="C790" s="4">
        <v>1</v>
      </c>
      <c r="D790" s="8">
        <v>0.63</v>
      </c>
      <c r="E790" s="4">
        <v>1</v>
      </c>
      <c r="F790" s="8">
        <v>0.77</v>
      </c>
      <c r="G790" s="4">
        <v>0</v>
      </c>
      <c r="H790" s="8">
        <v>0</v>
      </c>
      <c r="I790" s="4">
        <v>0</v>
      </c>
    </row>
    <row r="791" spans="1:9" x14ac:dyDescent="0.2">
      <c r="A791" s="2">
        <v>16</v>
      </c>
      <c r="B791" s="1" t="s">
        <v>91</v>
      </c>
      <c r="C791" s="4">
        <v>1</v>
      </c>
      <c r="D791" s="8">
        <v>0.63</v>
      </c>
      <c r="E791" s="4">
        <v>1</v>
      </c>
      <c r="F791" s="8">
        <v>0.77</v>
      </c>
      <c r="G791" s="4">
        <v>0</v>
      </c>
      <c r="H791" s="8">
        <v>0</v>
      </c>
      <c r="I791" s="4">
        <v>0</v>
      </c>
    </row>
    <row r="792" spans="1:9" x14ac:dyDescent="0.2">
      <c r="A792" s="2">
        <v>16</v>
      </c>
      <c r="B792" s="1" t="s">
        <v>98</v>
      </c>
      <c r="C792" s="4">
        <v>1</v>
      </c>
      <c r="D792" s="8">
        <v>0.63</v>
      </c>
      <c r="E792" s="4">
        <v>0</v>
      </c>
      <c r="F792" s="8">
        <v>0</v>
      </c>
      <c r="G792" s="4">
        <v>1</v>
      </c>
      <c r="H792" s="8">
        <v>4.3499999999999996</v>
      </c>
      <c r="I792" s="4">
        <v>0</v>
      </c>
    </row>
    <row r="793" spans="1:9" x14ac:dyDescent="0.2">
      <c r="A793" s="2">
        <v>16</v>
      </c>
      <c r="B793" s="1" t="s">
        <v>104</v>
      </c>
      <c r="C793" s="4">
        <v>1</v>
      </c>
      <c r="D793" s="8">
        <v>0.63</v>
      </c>
      <c r="E793" s="4">
        <v>0</v>
      </c>
      <c r="F793" s="8">
        <v>0</v>
      </c>
      <c r="G793" s="4">
        <v>1</v>
      </c>
      <c r="H793" s="8">
        <v>4.3499999999999996</v>
      </c>
      <c r="I793" s="4">
        <v>0</v>
      </c>
    </row>
    <row r="794" spans="1:9" x14ac:dyDescent="0.2">
      <c r="A794" s="2">
        <v>16</v>
      </c>
      <c r="B794" s="1" t="s">
        <v>106</v>
      </c>
      <c r="C794" s="4">
        <v>1</v>
      </c>
      <c r="D794" s="8">
        <v>0.63</v>
      </c>
      <c r="E794" s="4">
        <v>1</v>
      </c>
      <c r="F794" s="8">
        <v>0.77</v>
      </c>
      <c r="G794" s="4">
        <v>0</v>
      </c>
      <c r="H794" s="8">
        <v>0</v>
      </c>
      <c r="I794" s="4">
        <v>0</v>
      </c>
    </row>
    <row r="795" spans="1:9" x14ac:dyDescent="0.2">
      <c r="A795" s="2">
        <v>16</v>
      </c>
      <c r="B795" s="1" t="s">
        <v>107</v>
      </c>
      <c r="C795" s="4">
        <v>1</v>
      </c>
      <c r="D795" s="8">
        <v>0.63</v>
      </c>
      <c r="E795" s="4">
        <v>0</v>
      </c>
      <c r="F795" s="8">
        <v>0</v>
      </c>
      <c r="G795" s="4">
        <v>1</v>
      </c>
      <c r="H795" s="8">
        <v>4.3499999999999996</v>
      </c>
      <c r="I795" s="4">
        <v>0</v>
      </c>
    </row>
    <row r="796" spans="1:9" x14ac:dyDescent="0.2">
      <c r="A796" s="2">
        <v>16</v>
      </c>
      <c r="B796" s="1" t="s">
        <v>89</v>
      </c>
      <c r="C796" s="4">
        <v>1</v>
      </c>
      <c r="D796" s="8">
        <v>0.63</v>
      </c>
      <c r="E796" s="4">
        <v>1</v>
      </c>
      <c r="F796" s="8">
        <v>0.77</v>
      </c>
      <c r="G796" s="4">
        <v>0</v>
      </c>
      <c r="H796" s="8">
        <v>0</v>
      </c>
      <c r="I796" s="4">
        <v>0</v>
      </c>
    </row>
    <row r="797" spans="1:9" x14ac:dyDescent="0.2">
      <c r="A797" s="2">
        <v>16</v>
      </c>
      <c r="B797" s="1" t="s">
        <v>90</v>
      </c>
      <c r="C797" s="4">
        <v>1</v>
      </c>
      <c r="D797" s="8">
        <v>0.63</v>
      </c>
      <c r="E797" s="4">
        <v>1</v>
      </c>
      <c r="F797" s="8">
        <v>0.77</v>
      </c>
      <c r="G797" s="4">
        <v>0</v>
      </c>
      <c r="H797" s="8">
        <v>0</v>
      </c>
      <c r="I797" s="4">
        <v>0</v>
      </c>
    </row>
    <row r="798" spans="1:9" x14ac:dyDescent="0.2">
      <c r="A798" s="2">
        <v>16</v>
      </c>
      <c r="B798" s="1" t="s">
        <v>74</v>
      </c>
      <c r="C798" s="4">
        <v>1</v>
      </c>
      <c r="D798" s="8">
        <v>0.63</v>
      </c>
      <c r="E798" s="4">
        <v>1</v>
      </c>
      <c r="F798" s="8">
        <v>0.77</v>
      </c>
      <c r="G798" s="4">
        <v>0</v>
      </c>
      <c r="H798" s="8">
        <v>0</v>
      </c>
      <c r="I798" s="4">
        <v>0</v>
      </c>
    </row>
    <row r="799" spans="1:9" x14ac:dyDescent="0.2">
      <c r="A799" s="2">
        <v>16</v>
      </c>
      <c r="B799" s="1" t="s">
        <v>81</v>
      </c>
      <c r="C799" s="4">
        <v>1</v>
      </c>
      <c r="D799" s="8">
        <v>0.63</v>
      </c>
      <c r="E799" s="4">
        <v>0</v>
      </c>
      <c r="F799" s="8">
        <v>0</v>
      </c>
      <c r="G799" s="4">
        <v>1</v>
      </c>
      <c r="H799" s="8">
        <v>4.3499999999999996</v>
      </c>
      <c r="I799" s="4">
        <v>0</v>
      </c>
    </row>
    <row r="800" spans="1:9" x14ac:dyDescent="0.2">
      <c r="A800" s="2">
        <v>16</v>
      </c>
      <c r="B800" s="1" t="s">
        <v>94</v>
      </c>
      <c r="C800" s="4">
        <v>1</v>
      </c>
      <c r="D800" s="8">
        <v>0.63</v>
      </c>
      <c r="E800" s="4">
        <v>1</v>
      </c>
      <c r="F800" s="8">
        <v>0.77</v>
      </c>
      <c r="G800" s="4">
        <v>0</v>
      </c>
      <c r="H800" s="8">
        <v>0</v>
      </c>
      <c r="I800" s="4">
        <v>0</v>
      </c>
    </row>
    <row r="801" spans="1:9" x14ac:dyDescent="0.2">
      <c r="A801" s="2">
        <v>16</v>
      </c>
      <c r="B801" s="1" t="s">
        <v>82</v>
      </c>
      <c r="C801" s="4">
        <v>1</v>
      </c>
      <c r="D801" s="8">
        <v>0.63</v>
      </c>
      <c r="E801" s="4">
        <v>1</v>
      </c>
      <c r="F801" s="8">
        <v>0.77</v>
      </c>
      <c r="G801" s="4">
        <v>0</v>
      </c>
      <c r="H801" s="8">
        <v>0</v>
      </c>
      <c r="I801" s="4">
        <v>0</v>
      </c>
    </row>
    <row r="802" spans="1:9" x14ac:dyDescent="0.2">
      <c r="A802" s="2">
        <v>16</v>
      </c>
      <c r="B802" s="1" t="s">
        <v>101</v>
      </c>
      <c r="C802" s="4">
        <v>1</v>
      </c>
      <c r="D802" s="8">
        <v>0.63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2">
      <c r="A803" s="1"/>
      <c r="C803" s="4"/>
      <c r="D803" s="8"/>
      <c r="E803" s="4"/>
      <c r="F803" s="8"/>
      <c r="G803" s="4"/>
      <c r="H803" s="8"/>
      <c r="I803" s="4"/>
    </row>
    <row r="804" spans="1:9" x14ac:dyDescent="0.2">
      <c r="A804" s="1" t="s">
        <v>34</v>
      </c>
      <c r="C804" s="4"/>
      <c r="D804" s="8"/>
      <c r="E804" s="4"/>
      <c r="F804" s="8"/>
      <c r="G804" s="4"/>
      <c r="H804" s="8"/>
      <c r="I804" s="4"/>
    </row>
    <row r="805" spans="1:9" x14ac:dyDescent="0.2">
      <c r="A805" s="2">
        <v>1</v>
      </c>
      <c r="B805" s="1" t="s">
        <v>63</v>
      </c>
      <c r="C805" s="4">
        <v>9</v>
      </c>
      <c r="D805" s="8">
        <v>33.33</v>
      </c>
      <c r="E805" s="4">
        <v>0</v>
      </c>
      <c r="F805" s="8">
        <v>0</v>
      </c>
      <c r="G805" s="4">
        <v>9</v>
      </c>
      <c r="H805" s="8">
        <v>60</v>
      </c>
      <c r="I805" s="4">
        <v>0</v>
      </c>
    </row>
    <row r="806" spans="1:9" x14ac:dyDescent="0.2">
      <c r="A806" s="2">
        <v>2</v>
      </c>
      <c r="B806" s="1" t="s">
        <v>70</v>
      </c>
      <c r="C806" s="4">
        <v>4</v>
      </c>
      <c r="D806" s="8">
        <v>14.81</v>
      </c>
      <c r="E806" s="4">
        <v>4</v>
      </c>
      <c r="F806" s="8">
        <v>36.36</v>
      </c>
      <c r="G806" s="4">
        <v>0</v>
      </c>
      <c r="H806" s="8">
        <v>0</v>
      </c>
      <c r="I806" s="4">
        <v>0</v>
      </c>
    </row>
    <row r="807" spans="1:9" x14ac:dyDescent="0.2">
      <c r="A807" s="2">
        <v>3</v>
      </c>
      <c r="B807" s="1" t="s">
        <v>91</v>
      </c>
      <c r="C807" s="4">
        <v>3</v>
      </c>
      <c r="D807" s="8">
        <v>11.11</v>
      </c>
      <c r="E807" s="4">
        <v>3</v>
      </c>
      <c r="F807" s="8">
        <v>27.27</v>
      </c>
      <c r="G807" s="4">
        <v>0</v>
      </c>
      <c r="H807" s="8">
        <v>0</v>
      </c>
      <c r="I807" s="4">
        <v>0</v>
      </c>
    </row>
    <row r="808" spans="1:9" x14ac:dyDescent="0.2">
      <c r="A808" s="2">
        <v>3</v>
      </c>
      <c r="B808" s="1" t="s">
        <v>108</v>
      </c>
      <c r="C808" s="4">
        <v>3</v>
      </c>
      <c r="D808" s="8">
        <v>11.11</v>
      </c>
      <c r="E808" s="4">
        <v>2</v>
      </c>
      <c r="F808" s="8">
        <v>18.18</v>
      </c>
      <c r="G808" s="4">
        <v>1</v>
      </c>
      <c r="H808" s="8">
        <v>6.67</v>
      </c>
      <c r="I808" s="4">
        <v>0</v>
      </c>
    </row>
    <row r="809" spans="1:9" x14ac:dyDescent="0.2">
      <c r="A809" s="2">
        <v>3</v>
      </c>
      <c r="B809" s="1" t="s">
        <v>81</v>
      </c>
      <c r="C809" s="4">
        <v>3</v>
      </c>
      <c r="D809" s="8">
        <v>11.11</v>
      </c>
      <c r="E809" s="4">
        <v>0</v>
      </c>
      <c r="F809" s="8">
        <v>0</v>
      </c>
      <c r="G809" s="4">
        <v>2</v>
      </c>
      <c r="H809" s="8">
        <v>13.33</v>
      </c>
      <c r="I809" s="4">
        <v>0</v>
      </c>
    </row>
    <row r="810" spans="1:9" x14ac:dyDescent="0.2">
      <c r="A810" s="2">
        <v>6</v>
      </c>
      <c r="B810" s="1" t="s">
        <v>76</v>
      </c>
      <c r="C810" s="4">
        <v>2</v>
      </c>
      <c r="D810" s="8">
        <v>7.41</v>
      </c>
      <c r="E810" s="4">
        <v>1</v>
      </c>
      <c r="F810" s="8">
        <v>9.09</v>
      </c>
      <c r="G810" s="4">
        <v>1</v>
      </c>
      <c r="H810" s="8">
        <v>6.67</v>
      </c>
      <c r="I810" s="4">
        <v>0</v>
      </c>
    </row>
    <row r="811" spans="1:9" x14ac:dyDescent="0.2">
      <c r="A811" s="2">
        <v>7</v>
      </c>
      <c r="B811" s="1" t="s">
        <v>72</v>
      </c>
      <c r="C811" s="4">
        <v>1</v>
      </c>
      <c r="D811" s="8">
        <v>3.7</v>
      </c>
      <c r="E811" s="4">
        <v>1</v>
      </c>
      <c r="F811" s="8">
        <v>9.09</v>
      </c>
      <c r="G811" s="4">
        <v>0</v>
      </c>
      <c r="H811" s="8">
        <v>0</v>
      </c>
      <c r="I811" s="4">
        <v>0</v>
      </c>
    </row>
    <row r="812" spans="1:9" x14ac:dyDescent="0.2">
      <c r="A812" s="2">
        <v>7</v>
      </c>
      <c r="B812" s="1" t="s">
        <v>73</v>
      </c>
      <c r="C812" s="4">
        <v>1</v>
      </c>
      <c r="D812" s="8">
        <v>3.7</v>
      </c>
      <c r="E812" s="4">
        <v>0</v>
      </c>
      <c r="F812" s="8">
        <v>0</v>
      </c>
      <c r="G812" s="4">
        <v>1</v>
      </c>
      <c r="H812" s="8">
        <v>6.67</v>
      </c>
      <c r="I812" s="4">
        <v>0</v>
      </c>
    </row>
    <row r="813" spans="1:9" x14ac:dyDescent="0.2">
      <c r="A813" s="2">
        <v>7</v>
      </c>
      <c r="B813" s="1" t="s">
        <v>77</v>
      </c>
      <c r="C813" s="4">
        <v>1</v>
      </c>
      <c r="D813" s="8">
        <v>3.7</v>
      </c>
      <c r="E813" s="4">
        <v>0</v>
      </c>
      <c r="F813" s="8">
        <v>0</v>
      </c>
      <c r="G813" s="4">
        <v>1</v>
      </c>
      <c r="H813" s="8">
        <v>6.67</v>
      </c>
      <c r="I813" s="4">
        <v>0</v>
      </c>
    </row>
    <row r="814" spans="1:9" x14ac:dyDescent="0.2">
      <c r="A814" s="1"/>
      <c r="C814" s="4"/>
      <c r="D814" s="8"/>
      <c r="E814" s="4"/>
      <c r="F814" s="8"/>
      <c r="G814" s="4"/>
      <c r="H814" s="8"/>
      <c r="I814" s="4"/>
    </row>
    <row r="815" spans="1:9" x14ac:dyDescent="0.2">
      <c r="A815" s="1" t="s">
        <v>35</v>
      </c>
      <c r="C815" s="4"/>
      <c r="D815" s="8"/>
      <c r="E815" s="4"/>
      <c r="F815" s="8"/>
      <c r="G815" s="4"/>
      <c r="H815" s="8"/>
      <c r="I815" s="4"/>
    </row>
    <row r="816" spans="1:9" x14ac:dyDescent="0.2">
      <c r="A816" s="2">
        <v>1</v>
      </c>
      <c r="B816" s="1" t="s">
        <v>63</v>
      </c>
      <c r="C816" s="4">
        <v>33</v>
      </c>
      <c r="D816" s="8">
        <v>18.97</v>
      </c>
      <c r="E816" s="4">
        <v>19</v>
      </c>
      <c r="F816" s="8">
        <v>16.38</v>
      </c>
      <c r="G816" s="4">
        <v>14</v>
      </c>
      <c r="H816" s="8">
        <v>31.82</v>
      </c>
      <c r="I816" s="4">
        <v>0</v>
      </c>
    </row>
    <row r="817" spans="1:9" x14ac:dyDescent="0.2">
      <c r="A817" s="2">
        <v>2</v>
      </c>
      <c r="B817" s="1" t="s">
        <v>108</v>
      </c>
      <c r="C817" s="4">
        <v>20</v>
      </c>
      <c r="D817" s="8">
        <v>11.49</v>
      </c>
      <c r="E817" s="4">
        <v>17</v>
      </c>
      <c r="F817" s="8">
        <v>14.66</v>
      </c>
      <c r="G817" s="4">
        <v>3</v>
      </c>
      <c r="H817" s="8">
        <v>6.82</v>
      </c>
      <c r="I817" s="4">
        <v>0</v>
      </c>
    </row>
    <row r="818" spans="1:9" x14ac:dyDescent="0.2">
      <c r="A818" s="2">
        <v>3</v>
      </c>
      <c r="B818" s="1" t="s">
        <v>72</v>
      </c>
      <c r="C818" s="4">
        <v>16</v>
      </c>
      <c r="D818" s="8">
        <v>9.1999999999999993</v>
      </c>
      <c r="E818" s="4">
        <v>13</v>
      </c>
      <c r="F818" s="8">
        <v>11.21</v>
      </c>
      <c r="G818" s="4">
        <v>3</v>
      </c>
      <c r="H818" s="8">
        <v>6.82</v>
      </c>
      <c r="I818" s="4">
        <v>0</v>
      </c>
    </row>
    <row r="819" spans="1:9" x14ac:dyDescent="0.2">
      <c r="A819" s="2">
        <v>4</v>
      </c>
      <c r="B819" s="1" t="s">
        <v>70</v>
      </c>
      <c r="C819" s="4">
        <v>15</v>
      </c>
      <c r="D819" s="8">
        <v>8.6199999999999992</v>
      </c>
      <c r="E819" s="4">
        <v>13</v>
      </c>
      <c r="F819" s="8">
        <v>11.21</v>
      </c>
      <c r="G819" s="4">
        <v>1</v>
      </c>
      <c r="H819" s="8">
        <v>2.27</v>
      </c>
      <c r="I819" s="4">
        <v>1</v>
      </c>
    </row>
    <row r="820" spans="1:9" x14ac:dyDescent="0.2">
      <c r="A820" s="2">
        <v>4</v>
      </c>
      <c r="B820" s="1" t="s">
        <v>76</v>
      </c>
      <c r="C820" s="4">
        <v>15</v>
      </c>
      <c r="D820" s="8">
        <v>8.6199999999999992</v>
      </c>
      <c r="E820" s="4">
        <v>13</v>
      </c>
      <c r="F820" s="8">
        <v>11.21</v>
      </c>
      <c r="G820" s="4">
        <v>2</v>
      </c>
      <c r="H820" s="8">
        <v>4.55</v>
      </c>
      <c r="I820" s="4">
        <v>0</v>
      </c>
    </row>
    <row r="821" spans="1:9" x14ac:dyDescent="0.2">
      <c r="A821" s="2">
        <v>6</v>
      </c>
      <c r="B821" s="1" t="s">
        <v>77</v>
      </c>
      <c r="C821" s="4">
        <v>12</v>
      </c>
      <c r="D821" s="8">
        <v>6.9</v>
      </c>
      <c r="E821" s="4">
        <v>10</v>
      </c>
      <c r="F821" s="8">
        <v>8.6199999999999992</v>
      </c>
      <c r="G821" s="4">
        <v>1</v>
      </c>
      <c r="H821" s="8">
        <v>2.27</v>
      </c>
      <c r="I821" s="4">
        <v>1</v>
      </c>
    </row>
    <row r="822" spans="1:9" x14ac:dyDescent="0.2">
      <c r="A822" s="2">
        <v>7</v>
      </c>
      <c r="B822" s="1" t="s">
        <v>67</v>
      </c>
      <c r="C822" s="4">
        <v>7</v>
      </c>
      <c r="D822" s="8">
        <v>4.0199999999999996</v>
      </c>
      <c r="E822" s="4">
        <v>5</v>
      </c>
      <c r="F822" s="8">
        <v>4.3099999999999996</v>
      </c>
      <c r="G822" s="4">
        <v>2</v>
      </c>
      <c r="H822" s="8">
        <v>4.55</v>
      </c>
      <c r="I822" s="4">
        <v>0</v>
      </c>
    </row>
    <row r="823" spans="1:9" x14ac:dyDescent="0.2">
      <c r="A823" s="2">
        <v>8</v>
      </c>
      <c r="B823" s="1" t="s">
        <v>91</v>
      </c>
      <c r="C823" s="4">
        <v>5</v>
      </c>
      <c r="D823" s="8">
        <v>2.87</v>
      </c>
      <c r="E823" s="4">
        <v>3</v>
      </c>
      <c r="F823" s="8">
        <v>2.59</v>
      </c>
      <c r="G823" s="4">
        <v>1</v>
      </c>
      <c r="H823" s="8">
        <v>2.27</v>
      </c>
      <c r="I823" s="4">
        <v>1</v>
      </c>
    </row>
    <row r="824" spans="1:9" x14ac:dyDescent="0.2">
      <c r="A824" s="2">
        <v>9</v>
      </c>
      <c r="B824" s="1" t="s">
        <v>65</v>
      </c>
      <c r="C824" s="4">
        <v>4</v>
      </c>
      <c r="D824" s="8">
        <v>2.2999999999999998</v>
      </c>
      <c r="E824" s="4">
        <v>1</v>
      </c>
      <c r="F824" s="8">
        <v>0.86</v>
      </c>
      <c r="G824" s="4">
        <v>3</v>
      </c>
      <c r="H824" s="8">
        <v>6.82</v>
      </c>
      <c r="I824" s="4">
        <v>0</v>
      </c>
    </row>
    <row r="825" spans="1:9" x14ac:dyDescent="0.2">
      <c r="A825" s="2">
        <v>9</v>
      </c>
      <c r="B825" s="1" t="s">
        <v>75</v>
      </c>
      <c r="C825" s="4">
        <v>4</v>
      </c>
      <c r="D825" s="8">
        <v>2.2999999999999998</v>
      </c>
      <c r="E825" s="4">
        <v>1</v>
      </c>
      <c r="F825" s="8">
        <v>0.86</v>
      </c>
      <c r="G825" s="4">
        <v>2</v>
      </c>
      <c r="H825" s="8">
        <v>4.55</v>
      </c>
      <c r="I825" s="4">
        <v>0</v>
      </c>
    </row>
    <row r="826" spans="1:9" x14ac:dyDescent="0.2">
      <c r="A826" s="2">
        <v>9</v>
      </c>
      <c r="B826" s="1" t="s">
        <v>94</v>
      </c>
      <c r="C826" s="4">
        <v>4</v>
      </c>
      <c r="D826" s="8">
        <v>2.2999999999999998</v>
      </c>
      <c r="E826" s="4">
        <v>2</v>
      </c>
      <c r="F826" s="8">
        <v>1.72</v>
      </c>
      <c r="G826" s="4">
        <v>1</v>
      </c>
      <c r="H826" s="8">
        <v>2.27</v>
      </c>
      <c r="I826" s="4">
        <v>0</v>
      </c>
    </row>
    <row r="827" spans="1:9" x14ac:dyDescent="0.2">
      <c r="A827" s="2">
        <v>9</v>
      </c>
      <c r="B827" s="1" t="s">
        <v>82</v>
      </c>
      <c r="C827" s="4">
        <v>4</v>
      </c>
      <c r="D827" s="8">
        <v>2.2999999999999998</v>
      </c>
      <c r="E827" s="4">
        <v>3</v>
      </c>
      <c r="F827" s="8">
        <v>2.59</v>
      </c>
      <c r="G827" s="4">
        <v>1</v>
      </c>
      <c r="H827" s="8">
        <v>2.27</v>
      </c>
      <c r="I827" s="4">
        <v>0</v>
      </c>
    </row>
    <row r="828" spans="1:9" x14ac:dyDescent="0.2">
      <c r="A828" s="2">
        <v>13</v>
      </c>
      <c r="B828" s="1" t="s">
        <v>71</v>
      </c>
      <c r="C828" s="4">
        <v>3</v>
      </c>
      <c r="D828" s="8">
        <v>1.72</v>
      </c>
      <c r="E828" s="4">
        <v>2</v>
      </c>
      <c r="F828" s="8">
        <v>1.72</v>
      </c>
      <c r="G828" s="4">
        <v>1</v>
      </c>
      <c r="H828" s="8">
        <v>2.27</v>
      </c>
      <c r="I828" s="4">
        <v>0</v>
      </c>
    </row>
    <row r="829" spans="1:9" x14ac:dyDescent="0.2">
      <c r="A829" s="2">
        <v>13</v>
      </c>
      <c r="B829" s="1" t="s">
        <v>100</v>
      </c>
      <c r="C829" s="4">
        <v>3</v>
      </c>
      <c r="D829" s="8">
        <v>1.72</v>
      </c>
      <c r="E829" s="4">
        <v>0</v>
      </c>
      <c r="F829" s="8">
        <v>0</v>
      </c>
      <c r="G829" s="4">
        <v>0</v>
      </c>
      <c r="H829" s="8">
        <v>0</v>
      </c>
      <c r="I829" s="4">
        <v>0</v>
      </c>
    </row>
    <row r="830" spans="1:9" x14ac:dyDescent="0.2">
      <c r="A830" s="2">
        <v>15</v>
      </c>
      <c r="B830" s="1" t="s">
        <v>64</v>
      </c>
      <c r="C830" s="4">
        <v>2</v>
      </c>
      <c r="D830" s="8">
        <v>1.1499999999999999</v>
      </c>
      <c r="E830" s="4">
        <v>2</v>
      </c>
      <c r="F830" s="8">
        <v>1.72</v>
      </c>
      <c r="G830" s="4">
        <v>0</v>
      </c>
      <c r="H830" s="8">
        <v>0</v>
      </c>
      <c r="I830" s="4">
        <v>0</v>
      </c>
    </row>
    <row r="831" spans="1:9" x14ac:dyDescent="0.2">
      <c r="A831" s="2">
        <v>15</v>
      </c>
      <c r="B831" s="1" t="s">
        <v>99</v>
      </c>
      <c r="C831" s="4">
        <v>2</v>
      </c>
      <c r="D831" s="8">
        <v>1.1499999999999999</v>
      </c>
      <c r="E831" s="4">
        <v>0</v>
      </c>
      <c r="F831" s="8">
        <v>0</v>
      </c>
      <c r="G831" s="4">
        <v>0</v>
      </c>
      <c r="H831" s="8">
        <v>0</v>
      </c>
      <c r="I831" s="4">
        <v>2</v>
      </c>
    </row>
    <row r="832" spans="1:9" x14ac:dyDescent="0.2">
      <c r="A832" s="2">
        <v>15</v>
      </c>
      <c r="B832" s="1" t="s">
        <v>78</v>
      </c>
      <c r="C832" s="4">
        <v>2</v>
      </c>
      <c r="D832" s="8">
        <v>1.1499999999999999</v>
      </c>
      <c r="E832" s="4">
        <v>2</v>
      </c>
      <c r="F832" s="8">
        <v>1.72</v>
      </c>
      <c r="G832" s="4">
        <v>0</v>
      </c>
      <c r="H832" s="8">
        <v>0</v>
      </c>
      <c r="I832" s="4">
        <v>0</v>
      </c>
    </row>
    <row r="833" spans="1:9" x14ac:dyDescent="0.2">
      <c r="A833" s="2">
        <v>15</v>
      </c>
      <c r="B833" s="1" t="s">
        <v>80</v>
      </c>
      <c r="C833" s="4">
        <v>2</v>
      </c>
      <c r="D833" s="8">
        <v>1.1499999999999999</v>
      </c>
      <c r="E833" s="4">
        <v>2</v>
      </c>
      <c r="F833" s="8">
        <v>1.72</v>
      </c>
      <c r="G833" s="4">
        <v>0</v>
      </c>
      <c r="H833" s="8">
        <v>0</v>
      </c>
      <c r="I833" s="4">
        <v>0</v>
      </c>
    </row>
    <row r="834" spans="1:9" x14ac:dyDescent="0.2">
      <c r="A834" s="2">
        <v>15</v>
      </c>
      <c r="B834" s="1" t="s">
        <v>81</v>
      </c>
      <c r="C834" s="4">
        <v>2</v>
      </c>
      <c r="D834" s="8">
        <v>1.1499999999999999</v>
      </c>
      <c r="E834" s="4">
        <v>0</v>
      </c>
      <c r="F834" s="8">
        <v>0</v>
      </c>
      <c r="G834" s="4">
        <v>2</v>
      </c>
      <c r="H834" s="8">
        <v>4.55</v>
      </c>
      <c r="I834" s="4">
        <v>0</v>
      </c>
    </row>
    <row r="835" spans="1:9" x14ac:dyDescent="0.2">
      <c r="A835" s="2">
        <v>15</v>
      </c>
      <c r="B835" s="1" t="s">
        <v>85</v>
      </c>
      <c r="C835" s="4">
        <v>2</v>
      </c>
      <c r="D835" s="8">
        <v>1.1499999999999999</v>
      </c>
      <c r="E835" s="4">
        <v>0</v>
      </c>
      <c r="F835" s="8">
        <v>0</v>
      </c>
      <c r="G835" s="4">
        <v>1</v>
      </c>
      <c r="H835" s="8">
        <v>2.27</v>
      </c>
      <c r="I835" s="4">
        <v>0</v>
      </c>
    </row>
    <row r="836" spans="1:9" x14ac:dyDescent="0.2">
      <c r="A836" s="2">
        <v>15</v>
      </c>
      <c r="B836" s="1" t="s">
        <v>101</v>
      </c>
      <c r="C836" s="4">
        <v>2</v>
      </c>
      <c r="D836" s="8">
        <v>1.1499999999999999</v>
      </c>
      <c r="E836" s="4">
        <v>0</v>
      </c>
      <c r="F836" s="8">
        <v>0</v>
      </c>
      <c r="G836" s="4">
        <v>0</v>
      </c>
      <c r="H836" s="8">
        <v>0</v>
      </c>
      <c r="I836" s="4">
        <v>2</v>
      </c>
    </row>
    <row r="837" spans="1:9" x14ac:dyDescent="0.2">
      <c r="A837" s="1"/>
      <c r="C837" s="4"/>
      <c r="D837" s="8"/>
      <c r="E837" s="4"/>
      <c r="F837" s="8"/>
      <c r="G837" s="4"/>
      <c r="H837" s="8"/>
      <c r="I837" s="4"/>
    </row>
    <row r="838" spans="1:9" x14ac:dyDescent="0.2">
      <c r="A838" s="1" t="s">
        <v>36</v>
      </c>
      <c r="C838" s="4"/>
      <c r="D838" s="8"/>
      <c r="E838" s="4"/>
      <c r="F838" s="8"/>
      <c r="G838" s="4"/>
      <c r="H838" s="8"/>
      <c r="I838" s="4"/>
    </row>
    <row r="839" spans="1:9" x14ac:dyDescent="0.2">
      <c r="A839" s="2">
        <v>1</v>
      </c>
      <c r="B839" s="1" t="s">
        <v>63</v>
      </c>
      <c r="C839" s="4">
        <v>8</v>
      </c>
      <c r="D839" s="8">
        <v>14.55</v>
      </c>
      <c r="E839" s="4">
        <v>1</v>
      </c>
      <c r="F839" s="8">
        <v>3.57</v>
      </c>
      <c r="G839" s="4">
        <v>7</v>
      </c>
      <c r="H839" s="8">
        <v>31.82</v>
      </c>
      <c r="I839" s="4">
        <v>0</v>
      </c>
    </row>
    <row r="840" spans="1:9" x14ac:dyDescent="0.2">
      <c r="A840" s="2">
        <v>2</v>
      </c>
      <c r="B840" s="1" t="s">
        <v>108</v>
      </c>
      <c r="C840" s="4">
        <v>7</v>
      </c>
      <c r="D840" s="8">
        <v>12.73</v>
      </c>
      <c r="E840" s="4">
        <v>6</v>
      </c>
      <c r="F840" s="8">
        <v>21.43</v>
      </c>
      <c r="G840" s="4">
        <v>1</v>
      </c>
      <c r="H840" s="8">
        <v>4.55</v>
      </c>
      <c r="I840" s="4">
        <v>0</v>
      </c>
    </row>
    <row r="841" spans="1:9" x14ac:dyDescent="0.2">
      <c r="A841" s="2">
        <v>3</v>
      </c>
      <c r="B841" s="1" t="s">
        <v>70</v>
      </c>
      <c r="C841" s="4">
        <v>5</v>
      </c>
      <c r="D841" s="8">
        <v>9.09</v>
      </c>
      <c r="E841" s="4">
        <v>5</v>
      </c>
      <c r="F841" s="8">
        <v>17.86</v>
      </c>
      <c r="G841" s="4">
        <v>0</v>
      </c>
      <c r="H841" s="8">
        <v>0</v>
      </c>
      <c r="I841" s="4">
        <v>0</v>
      </c>
    </row>
    <row r="842" spans="1:9" x14ac:dyDescent="0.2">
      <c r="A842" s="2">
        <v>3</v>
      </c>
      <c r="B842" s="1" t="s">
        <v>112</v>
      </c>
      <c r="C842" s="4">
        <v>5</v>
      </c>
      <c r="D842" s="8">
        <v>9.09</v>
      </c>
      <c r="E842" s="4">
        <v>3</v>
      </c>
      <c r="F842" s="8">
        <v>10.71</v>
      </c>
      <c r="G842" s="4">
        <v>2</v>
      </c>
      <c r="H842" s="8">
        <v>9.09</v>
      </c>
      <c r="I842" s="4">
        <v>0</v>
      </c>
    </row>
    <row r="843" spans="1:9" x14ac:dyDescent="0.2">
      <c r="A843" s="2">
        <v>5</v>
      </c>
      <c r="B843" s="1" t="s">
        <v>76</v>
      </c>
      <c r="C843" s="4">
        <v>4</v>
      </c>
      <c r="D843" s="8">
        <v>7.27</v>
      </c>
      <c r="E843" s="4">
        <v>4</v>
      </c>
      <c r="F843" s="8">
        <v>14.29</v>
      </c>
      <c r="G843" s="4">
        <v>0</v>
      </c>
      <c r="H843" s="8">
        <v>0</v>
      </c>
      <c r="I843" s="4">
        <v>0</v>
      </c>
    </row>
    <row r="844" spans="1:9" x14ac:dyDescent="0.2">
      <c r="A844" s="2">
        <v>6</v>
      </c>
      <c r="B844" s="1" t="s">
        <v>67</v>
      </c>
      <c r="C844" s="4">
        <v>3</v>
      </c>
      <c r="D844" s="8">
        <v>5.45</v>
      </c>
      <c r="E844" s="4">
        <v>1</v>
      </c>
      <c r="F844" s="8">
        <v>3.57</v>
      </c>
      <c r="G844" s="4">
        <v>2</v>
      </c>
      <c r="H844" s="8">
        <v>9.09</v>
      </c>
      <c r="I844" s="4">
        <v>0</v>
      </c>
    </row>
    <row r="845" spans="1:9" x14ac:dyDescent="0.2">
      <c r="A845" s="2">
        <v>6</v>
      </c>
      <c r="B845" s="1" t="s">
        <v>77</v>
      </c>
      <c r="C845" s="4">
        <v>3</v>
      </c>
      <c r="D845" s="8">
        <v>5.45</v>
      </c>
      <c r="E845" s="4">
        <v>3</v>
      </c>
      <c r="F845" s="8">
        <v>10.71</v>
      </c>
      <c r="G845" s="4">
        <v>0</v>
      </c>
      <c r="H845" s="8">
        <v>0</v>
      </c>
      <c r="I845" s="4">
        <v>0</v>
      </c>
    </row>
    <row r="846" spans="1:9" x14ac:dyDescent="0.2">
      <c r="A846" s="2">
        <v>6</v>
      </c>
      <c r="B846" s="1" t="s">
        <v>81</v>
      </c>
      <c r="C846" s="4">
        <v>3</v>
      </c>
      <c r="D846" s="8">
        <v>5.45</v>
      </c>
      <c r="E846" s="4">
        <v>0</v>
      </c>
      <c r="F846" s="8">
        <v>0</v>
      </c>
      <c r="G846" s="4">
        <v>2</v>
      </c>
      <c r="H846" s="8">
        <v>9.09</v>
      </c>
      <c r="I846" s="4">
        <v>0</v>
      </c>
    </row>
    <row r="847" spans="1:9" x14ac:dyDescent="0.2">
      <c r="A847" s="2">
        <v>6</v>
      </c>
      <c r="B847" s="1" t="s">
        <v>94</v>
      </c>
      <c r="C847" s="4">
        <v>3</v>
      </c>
      <c r="D847" s="8">
        <v>5.45</v>
      </c>
      <c r="E847" s="4">
        <v>0</v>
      </c>
      <c r="F847" s="8">
        <v>0</v>
      </c>
      <c r="G847" s="4">
        <v>0</v>
      </c>
      <c r="H847" s="8">
        <v>0</v>
      </c>
      <c r="I847" s="4">
        <v>0</v>
      </c>
    </row>
    <row r="848" spans="1:9" x14ac:dyDescent="0.2">
      <c r="A848" s="2">
        <v>10</v>
      </c>
      <c r="B848" s="1" t="s">
        <v>65</v>
      </c>
      <c r="C848" s="4">
        <v>2</v>
      </c>
      <c r="D848" s="8">
        <v>3.64</v>
      </c>
      <c r="E848" s="4">
        <v>0</v>
      </c>
      <c r="F848" s="8">
        <v>0</v>
      </c>
      <c r="G848" s="4">
        <v>2</v>
      </c>
      <c r="H848" s="8">
        <v>9.09</v>
      </c>
      <c r="I848" s="4">
        <v>0</v>
      </c>
    </row>
    <row r="849" spans="1:9" x14ac:dyDescent="0.2">
      <c r="A849" s="2">
        <v>10</v>
      </c>
      <c r="B849" s="1" t="s">
        <v>72</v>
      </c>
      <c r="C849" s="4">
        <v>2</v>
      </c>
      <c r="D849" s="8">
        <v>3.64</v>
      </c>
      <c r="E849" s="4">
        <v>1</v>
      </c>
      <c r="F849" s="8">
        <v>3.57</v>
      </c>
      <c r="G849" s="4">
        <v>1</v>
      </c>
      <c r="H849" s="8">
        <v>4.55</v>
      </c>
      <c r="I849" s="4">
        <v>0</v>
      </c>
    </row>
    <row r="850" spans="1:9" x14ac:dyDescent="0.2">
      <c r="A850" s="2">
        <v>12</v>
      </c>
      <c r="B850" s="1" t="s">
        <v>91</v>
      </c>
      <c r="C850" s="4">
        <v>1</v>
      </c>
      <c r="D850" s="8">
        <v>1.82</v>
      </c>
      <c r="E850" s="4">
        <v>1</v>
      </c>
      <c r="F850" s="8">
        <v>3.57</v>
      </c>
      <c r="G850" s="4">
        <v>0</v>
      </c>
      <c r="H850" s="8">
        <v>0</v>
      </c>
      <c r="I850" s="4">
        <v>0</v>
      </c>
    </row>
    <row r="851" spans="1:9" x14ac:dyDescent="0.2">
      <c r="A851" s="2">
        <v>12</v>
      </c>
      <c r="B851" s="1" t="s">
        <v>104</v>
      </c>
      <c r="C851" s="4">
        <v>1</v>
      </c>
      <c r="D851" s="8">
        <v>1.82</v>
      </c>
      <c r="E851" s="4">
        <v>0</v>
      </c>
      <c r="F851" s="8">
        <v>0</v>
      </c>
      <c r="G851" s="4">
        <v>1</v>
      </c>
      <c r="H851" s="8">
        <v>4.55</v>
      </c>
      <c r="I851" s="4">
        <v>0</v>
      </c>
    </row>
    <row r="852" spans="1:9" x14ac:dyDescent="0.2">
      <c r="A852" s="2">
        <v>12</v>
      </c>
      <c r="B852" s="1" t="s">
        <v>116</v>
      </c>
      <c r="C852" s="4">
        <v>1</v>
      </c>
      <c r="D852" s="8">
        <v>1.82</v>
      </c>
      <c r="E852" s="4">
        <v>0</v>
      </c>
      <c r="F852" s="8">
        <v>0</v>
      </c>
      <c r="G852" s="4">
        <v>1</v>
      </c>
      <c r="H852" s="8">
        <v>4.55</v>
      </c>
      <c r="I852" s="4">
        <v>0</v>
      </c>
    </row>
    <row r="853" spans="1:9" x14ac:dyDescent="0.2">
      <c r="A853" s="2">
        <v>12</v>
      </c>
      <c r="B853" s="1" t="s">
        <v>88</v>
      </c>
      <c r="C853" s="4">
        <v>1</v>
      </c>
      <c r="D853" s="8">
        <v>1.82</v>
      </c>
      <c r="E853" s="4">
        <v>0</v>
      </c>
      <c r="F853" s="8">
        <v>0</v>
      </c>
      <c r="G853" s="4">
        <v>1</v>
      </c>
      <c r="H853" s="8">
        <v>4.55</v>
      </c>
      <c r="I853" s="4">
        <v>0</v>
      </c>
    </row>
    <row r="854" spans="1:9" x14ac:dyDescent="0.2">
      <c r="A854" s="2">
        <v>12</v>
      </c>
      <c r="B854" s="1" t="s">
        <v>90</v>
      </c>
      <c r="C854" s="4">
        <v>1</v>
      </c>
      <c r="D854" s="8">
        <v>1.82</v>
      </c>
      <c r="E854" s="4">
        <v>0</v>
      </c>
      <c r="F854" s="8">
        <v>0</v>
      </c>
      <c r="G854" s="4">
        <v>1</v>
      </c>
      <c r="H854" s="8">
        <v>4.55</v>
      </c>
      <c r="I854" s="4">
        <v>0</v>
      </c>
    </row>
    <row r="855" spans="1:9" x14ac:dyDescent="0.2">
      <c r="A855" s="2">
        <v>12</v>
      </c>
      <c r="B855" s="1" t="s">
        <v>74</v>
      </c>
      <c r="C855" s="4">
        <v>1</v>
      </c>
      <c r="D855" s="8">
        <v>1.82</v>
      </c>
      <c r="E855" s="4">
        <v>1</v>
      </c>
      <c r="F855" s="8">
        <v>3.57</v>
      </c>
      <c r="G855" s="4">
        <v>0</v>
      </c>
      <c r="H855" s="8">
        <v>0</v>
      </c>
      <c r="I855" s="4">
        <v>0</v>
      </c>
    </row>
    <row r="856" spans="1:9" x14ac:dyDescent="0.2">
      <c r="A856" s="2">
        <v>12</v>
      </c>
      <c r="B856" s="1" t="s">
        <v>100</v>
      </c>
      <c r="C856" s="4">
        <v>1</v>
      </c>
      <c r="D856" s="8">
        <v>1.82</v>
      </c>
      <c r="E856" s="4">
        <v>1</v>
      </c>
      <c r="F856" s="8">
        <v>3.57</v>
      </c>
      <c r="G856" s="4">
        <v>0</v>
      </c>
      <c r="H856" s="8">
        <v>0</v>
      </c>
      <c r="I856" s="4">
        <v>0</v>
      </c>
    </row>
    <row r="857" spans="1:9" x14ac:dyDescent="0.2">
      <c r="A857" s="2">
        <v>12</v>
      </c>
      <c r="B857" s="1" t="s">
        <v>80</v>
      </c>
      <c r="C857" s="4">
        <v>1</v>
      </c>
      <c r="D857" s="8">
        <v>1.82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2">
      <c r="A858" s="2">
        <v>12</v>
      </c>
      <c r="B858" s="1" t="s">
        <v>82</v>
      </c>
      <c r="C858" s="4">
        <v>1</v>
      </c>
      <c r="D858" s="8">
        <v>1.82</v>
      </c>
      <c r="E858" s="4">
        <v>0</v>
      </c>
      <c r="F858" s="8">
        <v>0</v>
      </c>
      <c r="G858" s="4">
        <v>1</v>
      </c>
      <c r="H858" s="8">
        <v>4.55</v>
      </c>
      <c r="I858" s="4">
        <v>0</v>
      </c>
    </row>
    <row r="859" spans="1:9" x14ac:dyDescent="0.2">
      <c r="A859" s="2">
        <v>12</v>
      </c>
      <c r="B859" s="1" t="s">
        <v>85</v>
      </c>
      <c r="C859" s="4">
        <v>1</v>
      </c>
      <c r="D859" s="8">
        <v>1.82</v>
      </c>
      <c r="E859" s="4">
        <v>1</v>
      </c>
      <c r="F859" s="8">
        <v>3.57</v>
      </c>
      <c r="G859" s="4">
        <v>0</v>
      </c>
      <c r="H859" s="8">
        <v>0</v>
      </c>
      <c r="I859" s="4">
        <v>0</v>
      </c>
    </row>
    <row r="860" spans="1:9" x14ac:dyDescent="0.2">
      <c r="A860" s="1"/>
      <c r="C860" s="4"/>
      <c r="D860" s="8"/>
      <c r="E860" s="4"/>
      <c r="F860" s="8"/>
      <c r="G860" s="4"/>
      <c r="H860" s="8"/>
      <c r="I860" s="4"/>
    </row>
    <row r="861" spans="1:9" x14ac:dyDescent="0.2">
      <c r="A861" s="1" t="s">
        <v>37</v>
      </c>
      <c r="C861" s="4"/>
      <c r="D861" s="8"/>
      <c r="E861" s="4"/>
      <c r="F861" s="8"/>
      <c r="G861" s="4"/>
      <c r="H861" s="8"/>
      <c r="I861" s="4"/>
    </row>
    <row r="862" spans="1:9" x14ac:dyDescent="0.2">
      <c r="A862" s="2">
        <v>1</v>
      </c>
      <c r="B862" s="1" t="s">
        <v>63</v>
      </c>
      <c r="C862" s="4">
        <v>9</v>
      </c>
      <c r="D862" s="8">
        <v>18.75</v>
      </c>
      <c r="E862" s="4">
        <v>0</v>
      </c>
      <c r="F862" s="8">
        <v>0</v>
      </c>
      <c r="G862" s="4">
        <v>9</v>
      </c>
      <c r="H862" s="8">
        <v>37.5</v>
      </c>
      <c r="I862" s="4">
        <v>0</v>
      </c>
    </row>
    <row r="863" spans="1:9" x14ac:dyDescent="0.2">
      <c r="A863" s="2">
        <v>2</v>
      </c>
      <c r="B863" s="1" t="s">
        <v>70</v>
      </c>
      <c r="C863" s="4">
        <v>7</v>
      </c>
      <c r="D863" s="8">
        <v>14.58</v>
      </c>
      <c r="E863" s="4">
        <v>5</v>
      </c>
      <c r="F863" s="8">
        <v>25</v>
      </c>
      <c r="G863" s="4">
        <v>2</v>
      </c>
      <c r="H863" s="8">
        <v>8.33</v>
      </c>
      <c r="I863" s="4">
        <v>0</v>
      </c>
    </row>
    <row r="864" spans="1:9" x14ac:dyDescent="0.2">
      <c r="A864" s="2">
        <v>3</v>
      </c>
      <c r="B864" s="1" t="s">
        <v>91</v>
      </c>
      <c r="C864" s="4">
        <v>4</v>
      </c>
      <c r="D864" s="8">
        <v>8.33</v>
      </c>
      <c r="E864" s="4">
        <v>2</v>
      </c>
      <c r="F864" s="8">
        <v>10</v>
      </c>
      <c r="G864" s="4">
        <v>2</v>
      </c>
      <c r="H864" s="8">
        <v>8.33</v>
      </c>
      <c r="I864" s="4">
        <v>0</v>
      </c>
    </row>
    <row r="865" spans="1:9" x14ac:dyDescent="0.2">
      <c r="A865" s="2">
        <v>3</v>
      </c>
      <c r="B865" s="1" t="s">
        <v>108</v>
      </c>
      <c r="C865" s="4">
        <v>4</v>
      </c>
      <c r="D865" s="8">
        <v>8.33</v>
      </c>
      <c r="E865" s="4">
        <v>3</v>
      </c>
      <c r="F865" s="8">
        <v>15</v>
      </c>
      <c r="G865" s="4">
        <v>1</v>
      </c>
      <c r="H865" s="8">
        <v>4.17</v>
      </c>
      <c r="I865" s="4">
        <v>0</v>
      </c>
    </row>
    <row r="866" spans="1:9" x14ac:dyDescent="0.2">
      <c r="A866" s="2">
        <v>5</v>
      </c>
      <c r="B866" s="1" t="s">
        <v>65</v>
      </c>
      <c r="C866" s="4">
        <v>2</v>
      </c>
      <c r="D866" s="8">
        <v>4.17</v>
      </c>
      <c r="E866" s="4">
        <v>0</v>
      </c>
      <c r="F866" s="8">
        <v>0</v>
      </c>
      <c r="G866" s="4">
        <v>2</v>
      </c>
      <c r="H866" s="8">
        <v>8.33</v>
      </c>
      <c r="I866" s="4">
        <v>0</v>
      </c>
    </row>
    <row r="867" spans="1:9" x14ac:dyDescent="0.2">
      <c r="A867" s="2">
        <v>5</v>
      </c>
      <c r="B867" s="1" t="s">
        <v>67</v>
      </c>
      <c r="C867" s="4">
        <v>2</v>
      </c>
      <c r="D867" s="8">
        <v>4.17</v>
      </c>
      <c r="E867" s="4">
        <v>1</v>
      </c>
      <c r="F867" s="8">
        <v>5</v>
      </c>
      <c r="G867" s="4">
        <v>1</v>
      </c>
      <c r="H867" s="8">
        <v>4.17</v>
      </c>
      <c r="I867" s="4">
        <v>0</v>
      </c>
    </row>
    <row r="868" spans="1:9" x14ac:dyDescent="0.2">
      <c r="A868" s="2">
        <v>5</v>
      </c>
      <c r="B868" s="1" t="s">
        <v>104</v>
      </c>
      <c r="C868" s="4">
        <v>2</v>
      </c>
      <c r="D868" s="8">
        <v>4.17</v>
      </c>
      <c r="E868" s="4">
        <v>0</v>
      </c>
      <c r="F868" s="8">
        <v>0</v>
      </c>
      <c r="G868" s="4">
        <v>2</v>
      </c>
      <c r="H868" s="8">
        <v>8.33</v>
      </c>
      <c r="I868" s="4">
        <v>0</v>
      </c>
    </row>
    <row r="869" spans="1:9" x14ac:dyDescent="0.2">
      <c r="A869" s="2">
        <v>5</v>
      </c>
      <c r="B869" s="1" t="s">
        <v>72</v>
      </c>
      <c r="C869" s="4">
        <v>2</v>
      </c>
      <c r="D869" s="8">
        <v>4.17</v>
      </c>
      <c r="E869" s="4">
        <v>0</v>
      </c>
      <c r="F869" s="8">
        <v>0</v>
      </c>
      <c r="G869" s="4">
        <v>2</v>
      </c>
      <c r="H869" s="8">
        <v>8.33</v>
      </c>
      <c r="I869" s="4">
        <v>0</v>
      </c>
    </row>
    <row r="870" spans="1:9" x14ac:dyDescent="0.2">
      <c r="A870" s="2">
        <v>5</v>
      </c>
      <c r="B870" s="1" t="s">
        <v>77</v>
      </c>
      <c r="C870" s="4">
        <v>2</v>
      </c>
      <c r="D870" s="8">
        <v>4.17</v>
      </c>
      <c r="E870" s="4">
        <v>1</v>
      </c>
      <c r="F870" s="8">
        <v>5</v>
      </c>
      <c r="G870" s="4">
        <v>1</v>
      </c>
      <c r="H870" s="8">
        <v>4.17</v>
      </c>
      <c r="I870" s="4">
        <v>0</v>
      </c>
    </row>
    <row r="871" spans="1:9" x14ac:dyDescent="0.2">
      <c r="A871" s="2">
        <v>5</v>
      </c>
      <c r="B871" s="1" t="s">
        <v>100</v>
      </c>
      <c r="C871" s="4">
        <v>2</v>
      </c>
      <c r="D871" s="8">
        <v>4.17</v>
      </c>
      <c r="E871" s="4">
        <v>1</v>
      </c>
      <c r="F871" s="8">
        <v>5</v>
      </c>
      <c r="G871" s="4">
        <v>0</v>
      </c>
      <c r="H871" s="8">
        <v>0</v>
      </c>
      <c r="I871" s="4">
        <v>0</v>
      </c>
    </row>
    <row r="872" spans="1:9" x14ac:dyDescent="0.2">
      <c r="A872" s="2">
        <v>11</v>
      </c>
      <c r="B872" s="1" t="s">
        <v>86</v>
      </c>
      <c r="C872" s="4">
        <v>1</v>
      </c>
      <c r="D872" s="8">
        <v>2.08</v>
      </c>
      <c r="E872" s="4">
        <v>1</v>
      </c>
      <c r="F872" s="8">
        <v>5</v>
      </c>
      <c r="G872" s="4">
        <v>0</v>
      </c>
      <c r="H872" s="8">
        <v>0</v>
      </c>
      <c r="I872" s="4">
        <v>0</v>
      </c>
    </row>
    <row r="873" spans="1:9" x14ac:dyDescent="0.2">
      <c r="A873" s="2">
        <v>11</v>
      </c>
      <c r="B873" s="1" t="s">
        <v>88</v>
      </c>
      <c r="C873" s="4">
        <v>1</v>
      </c>
      <c r="D873" s="8">
        <v>2.08</v>
      </c>
      <c r="E873" s="4">
        <v>1</v>
      </c>
      <c r="F873" s="8">
        <v>5</v>
      </c>
      <c r="G873" s="4">
        <v>0</v>
      </c>
      <c r="H873" s="8">
        <v>0</v>
      </c>
      <c r="I873" s="4">
        <v>0</v>
      </c>
    </row>
    <row r="874" spans="1:9" x14ac:dyDescent="0.2">
      <c r="A874" s="2">
        <v>11</v>
      </c>
      <c r="B874" s="1" t="s">
        <v>90</v>
      </c>
      <c r="C874" s="4">
        <v>1</v>
      </c>
      <c r="D874" s="8">
        <v>2.08</v>
      </c>
      <c r="E874" s="4">
        <v>0</v>
      </c>
      <c r="F874" s="8">
        <v>0</v>
      </c>
      <c r="G874" s="4">
        <v>1</v>
      </c>
      <c r="H874" s="8">
        <v>4.17</v>
      </c>
      <c r="I874" s="4">
        <v>0</v>
      </c>
    </row>
    <row r="875" spans="1:9" x14ac:dyDescent="0.2">
      <c r="A875" s="2">
        <v>11</v>
      </c>
      <c r="B875" s="1" t="s">
        <v>69</v>
      </c>
      <c r="C875" s="4">
        <v>1</v>
      </c>
      <c r="D875" s="8">
        <v>2.08</v>
      </c>
      <c r="E875" s="4">
        <v>1</v>
      </c>
      <c r="F875" s="8">
        <v>5</v>
      </c>
      <c r="G875" s="4">
        <v>0</v>
      </c>
      <c r="H875" s="8">
        <v>0</v>
      </c>
      <c r="I875" s="4">
        <v>0</v>
      </c>
    </row>
    <row r="876" spans="1:9" x14ac:dyDescent="0.2">
      <c r="A876" s="2">
        <v>11</v>
      </c>
      <c r="B876" s="1" t="s">
        <v>71</v>
      </c>
      <c r="C876" s="4">
        <v>1</v>
      </c>
      <c r="D876" s="8">
        <v>2.08</v>
      </c>
      <c r="E876" s="4">
        <v>0</v>
      </c>
      <c r="F876" s="8">
        <v>0</v>
      </c>
      <c r="G876" s="4">
        <v>1</v>
      </c>
      <c r="H876" s="8">
        <v>4.17</v>
      </c>
      <c r="I876" s="4">
        <v>0</v>
      </c>
    </row>
    <row r="877" spans="1:9" x14ac:dyDescent="0.2">
      <c r="A877" s="2">
        <v>11</v>
      </c>
      <c r="B877" s="1" t="s">
        <v>83</v>
      </c>
      <c r="C877" s="4">
        <v>1</v>
      </c>
      <c r="D877" s="8">
        <v>2.08</v>
      </c>
      <c r="E877" s="4">
        <v>1</v>
      </c>
      <c r="F877" s="8">
        <v>5</v>
      </c>
      <c r="G877" s="4">
        <v>0</v>
      </c>
      <c r="H877" s="8">
        <v>0</v>
      </c>
      <c r="I877" s="4">
        <v>0</v>
      </c>
    </row>
    <row r="878" spans="1:9" x14ac:dyDescent="0.2">
      <c r="A878" s="2">
        <v>11</v>
      </c>
      <c r="B878" s="1" t="s">
        <v>73</v>
      </c>
      <c r="C878" s="4">
        <v>1</v>
      </c>
      <c r="D878" s="8">
        <v>2.08</v>
      </c>
      <c r="E878" s="4">
        <v>1</v>
      </c>
      <c r="F878" s="8">
        <v>5</v>
      </c>
      <c r="G878" s="4">
        <v>0</v>
      </c>
      <c r="H878" s="8">
        <v>0</v>
      </c>
      <c r="I878" s="4">
        <v>0</v>
      </c>
    </row>
    <row r="879" spans="1:9" x14ac:dyDescent="0.2">
      <c r="A879" s="2">
        <v>11</v>
      </c>
      <c r="B879" s="1" t="s">
        <v>112</v>
      </c>
      <c r="C879" s="4">
        <v>1</v>
      </c>
      <c r="D879" s="8">
        <v>2.08</v>
      </c>
      <c r="E879" s="4">
        <v>1</v>
      </c>
      <c r="F879" s="8">
        <v>5</v>
      </c>
      <c r="G879" s="4">
        <v>0</v>
      </c>
      <c r="H879" s="8">
        <v>0</v>
      </c>
      <c r="I879" s="4">
        <v>0</v>
      </c>
    </row>
    <row r="880" spans="1:9" x14ac:dyDescent="0.2">
      <c r="A880" s="2">
        <v>11</v>
      </c>
      <c r="B880" s="1" t="s">
        <v>76</v>
      </c>
      <c r="C880" s="4">
        <v>1</v>
      </c>
      <c r="D880" s="8">
        <v>2.08</v>
      </c>
      <c r="E880" s="4">
        <v>1</v>
      </c>
      <c r="F880" s="8">
        <v>5</v>
      </c>
      <c r="G880" s="4">
        <v>0</v>
      </c>
      <c r="H880" s="8">
        <v>0</v>
      </c>
      <c r="I880" s="4">
        <v>0</v>
      </c>
    </row>
    <row r="881" spans="1:9" x14ac:dyDescent="0.2">
      <c r="A881" s="2">
        <v>11</v>
      </c>
      <c r="B881" s="1" t="s">
        <v>114</v>
      </c>
      <c r="C881" s="4">
        <v>1</v>
      </c>
      <c r="D881" s="8">
        <v>2.08</v>
      </c>
      <c r="E881" s="4">
        <v>0</v>
      </c>
      <c r="F881" s="8">
        <v>0</v>
      </c>
      <c r="G881" s="4">
        <v>0</v>
      </c>
      <c r="H881" s="8">
        <v>0</v>
      </c>
      <c r="I881" s="4">
        <v>0</v>
      </c>
    </row>
    <row r="882" spans="1:9" x14ac:dyDescent="0.2">
      <c r="A882" s="2">
        <v>11</v>
      </c>
      <c r="B882" s="1" t="s">
        <v>78</v>
      </c>
      <c r="C882" s="4">
        <v>1</v>
      </c>
      <c r="D882" s="8">
        <v>2.08</v>
      </c>
      <c r="E882" s="4">
        <v>0</v>
      </c>
      <c r="F882" s="8">
        <v>0</v>
      </c>
      <c r="G882" s="4">
        <v>0</v>
      </c>
      <c r="H882" s="8">
        <v>0</v>
      </c>
      <c r="I882" s="4">
        <v>0</v>
      </c>
    </row>
    <row r="883" spans="1:9" x14ac:dyDescent="0.2">
      <c r="A883" s="2">
        <v>11</v>
      </c>
      <c r="B883" s="1" t="s">
        <v>81</v>
      </c>
      <c r="C883" s="4">
        <v>1</v>
      </c>
      <c r="D883" s="8">
        <v>2.08</v>
      </c>
      <c r="E883" s="4">
        <v>0</v>
      </c>
      <c r="F883" s="8">
        <v>0</v>
      </c>
      <c r="G883" s="4">
        <v>0</v>
      </c>
      <c r="H883" s="8">
        <v>0</v>
      </c>
      <c r="I883" s="4">
        <v>0</v>
      </c>
    </row>
    <row r="884" spans="1:9" x14ac:dyDescent="0.2">
      <c r="A884" s="1"/>
      <c r="C884" s="4"/>
      <c r="D884" s="8"/>
      <c r="E884" s="4"/>
      <c r="F884" s="8"/>
      <c r="G884" s="4"/>
      <c r="H884" s="8"/>
      <c r="I884" s="4"/>
    </row>
    <row r="885" spans="1:9" x14ac:dyDescent="0.2">
      <c r="A885" s="1" t="s">
        <v>38</v>
      </c>
      <c r="C885" s="4"/>
      <c r="D885" s="8"/>
      <c r="E885" s="4"/>
      <c r="F885" s="8"/>
      <c r="G885" s="4"/>
      <c r="H885" s="8"/>
      <c r="I885" s="4"/>
    </row>
    <row r="886" spans="1:9" x14ac:dyDescent="0.2">
      <c r="A886" s="2">
        <v>1</v>
      </c>
      <c r="B886" s="1" t="s">
        <v>63</v>
      </c>
      <c r="C886" s="4">
        <v>10</v>
      </c>
      <c r="D886" s="8">
        <v>10</v>
      </c>
      <c r="E886" s="4">
        <v>5</v>
      </c>
      <c r="F886" s="8">
        <v>6.85</v>
      </c>
      <c r="G886" s="4">
        <v>5</v>
      </c>
      <c r="H886" s="8">
        <v>25</v>
      </c>
      <c r="I886" s="4">
        <v>0</v>
      </c>
    </row>
    <row r="887" spans="1:9" x14ac:dyDescent="0.2">
      <c r="A887" s="2">
        <v>2</v>
      </c>
      <c r="B887" s="1" t="s">
        <v>70</v>
      </c>
      <c r="C887" s="4">
        <v>9</v>
      </c>
      <c r="D887" s="8">
        <v>9</v>
      </c>
      <c r="E887" s="4">
        <v>8</v>
      </c>
      <c r="F887" s="8">
        <v>10.96</v>
      </c>
      <c r="G887" s="4">
        <v>1</v>
      </c>
      <c r="H887" s="8">
        <v>5</v>
      </c>
      <c r="I887" s="4">
        <v>0</v>
      </c>
    </row>
    <row r="888" spans="1:9" x14ac:dyDescent="0.2">
      <c r="A888" s="2">
        <v>3</v>
      </c>
      <c r="B888" s="1" t="s">
        <v>72</v>
      </c>
      <c r="C888" s="4">
        <v>8</v>
      </c>
      <c r="D888" s="8">
        <v>8</v>
      </c>
      <c r="E888" s="4">
        <v>5</v>
      </c>
      <c r="F888" s="8">
        <v>6.85</v>
      </c>
      <c r="G888" s="4">
        <v>3</v>
      </c>
      <c r="H888" s="8">
        <v>15</v>
      </c>
      <c r="I888" s="4">
        <v>0</v>
      </c>
    </row>
    <row r="889" spans="1:9" x14ac:dyDescent="0.2">
      <c r="A889" s="2">
        <v>4</v>
      </c>
      <c r="B889" s="1" t="s">
        <v>91</v>
      </c>
      <c r="C889" s="4">
        <v>6</v>
      </c>
      <c r="D889" s="8">
        <v>6</v>
      </c>
      <c r="E889" s="4">
        <v>5</v>
      </c>
      <c r="F889" s="8">
        <v>6.85</v>
      </c>
      <c r="G889" s="4">
        <v>0</v>
      </c>
      <c r="H889" s="8">
        <v>0</v>
      </c>
      <c r="I889" s="4">
        <v>1</v>
      </c>
    </row>
    <row r="890" spans="1:9" x14ac:dyDescent="0.2">
      <c r="A890" s="2">
        <v>4</v>
      </c>
      <c r="B890" s="1" t="s">
        <v>67</v>
      </c>
      <c r="C890" s="4">
        <v>6</v>
      </c>
      <c r="D890" s="8">
        <v>6</v>
      </c>
      <c r="E890" s="4">
        <v>3</v>
      </c>
      <c r="F890" s="8">
        <v>4.1100000000000003</v>
      </c>
      <c r="G890" s="4">
        <v>3</v>
      </c>
      <c r="H890" s="8">
        <v>15</v>
      </c>
      <c r="I890" s="4">
        <v>0</v>
      </c>
    </row>
    <row r="891" spans="1:9" x14ac:dyDescent="0.2">
      <c r="A891" s="2">
        <v>4</v>
      </c>
      <c r="B891" s="1" t="s">
        <v>99</v>
      </c>
      <c r="C891" s="4">
        <v>6</v>
      </c>
      <c r="D891" s="8">
        <v>6</v>
      </c>
      <c r="E891" s="4">
        <v>5</v>
      </c>
      <c r="F891" s="8">
        <v>6.85</v>
      </c>
      <c r="G891" s="4">
        <v>1</v>
      </c>
      <c r="H891" s="8">
        <v>5</v>
      </c>
      <c r="I891" s="4">
        <v>0</v>
      </c>
    </row>
    <row r="892" spans="1:9" x14ac:dyDescent="0.2">
      <c r="A892" s="2">
        <v>4</v>
      </c>
      <c r="B892" s="1" t="s">
        <v>77</v>
      </c>
      <c r="C892" s="4">
        <v>6</v>
      </c>
      <c r="D892" s="8">
        <v>6</v>
      </c>
      <c r="E892" s="4">
        <v>6</v>
      </c>
      <c r="F892" s="8">
        <v>8.2200000000000006</v>
      </c>
      <c r="G892" s="4">
        <v>0</v>
      </c>
      <c r="H892" s="8">
        <v>0</v>
      </c>
      <c r="I892" s="4">
        <v>0</v>
      </c>
    </row>
    <row r="893" spans="1:9" x14ac:dyDescent="0.2">
      <c r="A893" s="2">
        <v>8</v>
      </c>
      <c r="B893" s="1" t="s">
        <v>76</v>
      </c>
      <c r="C893" s="4">
        <v>5</v>
      </c>
      <c r="D893" s="8">
        <v>5</v>
      </c>
      <c r="E893" s="4">
        <v>5</v>
      </c>
      <c r="F893" s="8">
        <v>6.85</v>
      </c>
      <c r="G893" s="4">
        <v>0</v>
      </c>
      <c r="H893" s="8">
        <v>0</v>
      </c>
      <c r="I893" s="4">
        <v>0</v>
      </c>
    </row>
    <row r="894" spans="1:9" x14ac:dyDescent="0.2">
      <c r="A894" s="2">
        <v>9</v>
      </c>
      <c r="B894" s="1" t="s">
        <v>65</v>
      </c>
      <c r="C894" s="4">
        <v>4</v>
      </c>
      <c r="D894" s="8">
        <v>4</v>
      </c>
      <c r="E894" s="4">
        <v>4</v>
      </c>
      <c r="F894" s="8">
        <v>5.48</v>
      </c>
      <c r="G894" s="4">
        <v>0</v>
      </c>
      <c r="H894" s="8">
        <v>0</v>
      </c>
      <c r="I894" s="4">
        <v>0</v>
      </c>
    </row>
    <row r="895" spans="1:9" x14ac:dyDescent="0.2">
      <c r="A895" s="2">
        <v>9</v>
      </c>
      <c r="B895" s="1" t="s">
        <v>74</v>
      </c>
      <c r="C895" s="4">
        <v>4</v>
      </c>
      <c r="D895" s="8">
        <v>4</v>
      </c>
      <c r="E895" s="4">
        <v>3</v>
      </c>
      <c r="F895" s="8">
        <v>4.1100000000000003</v>
      </c>
      <c r="G895" s="4">
        <v>1</v>
      </c>
      <c r="H895" s="8">
        <v>5</v>
      </c>
      <c r="I895" s="4">
        <v>0</v>
      </c>
    </row>
    <row r="896" spans="1:9" x14ac:dyDescent="0.2">
      <c r="A896" s="2">
        <v>9</v>
      </c>
      <c r="B896" s="1" t="s">
        <v>108</v>
      </c>
      <c r="C896" s="4">
        <v>4</v>
      </c>
      <c r="D896" s="8">
        <v>4</v>
      </c>
      <c r="E896" s="4">
        <v>4</v>
      </c>
      <c r="F896" s="8">
        <v>5.48</v>
      </c>
      <c r="G896" s="4">
        <v>0</v>
      </c>
      <c r="H896" s="8">
        <v>0</v>
      </c>
      <c r="I896" s="4">
        <v>0</v>
      </c>
    </row>
    <row r="897" spans="1:9" x14ac:dyDescent="0.2">
      <c r="A897" s="2">
        <v>9</v>
      </c>
      <c r="B897" s="1" t="s">
        <v>100</v>
      </c>
      <c r="C897" s="4">
        <v>4</v>
      </c>
      <c r="D897" s="8">
        <v>4</v>
      </c>
      <c r="E897" s="4">
        <v>1</v>
      </c>
      <c r="F897" s="8">
        <v>1.37</v>
      </c>
      <c r="G897" s="4">
        <v>1</v>
      </c>
      <c r="H897" s="8">
        <v>5</v>
      </c>
      <c r="I897" s="4">
        <v>1</v>
      </c>
    </row>
    <row r="898" spans="1:9" x14ac:dyDescent="0.2">
      <c r="A898" s="2">
        <v>9</v>
      </c>
      <c r="B898" s="1" t="s">
        <v>79</v>
      </c>
      <c r="C898" s="4">
        <v>4</v>
      </c>
      <c r="D898" s="8">
        <v>4</v>
      </c>
      <c r="E898" s="4">
        <v>2</v>
      </c>
      <c r="F898" s="8">
        <v>2.74</v>
      </c>
      <c r="G898" s="4">
        <v>0</v>
      </c>
      <c r="H898" s="8">
        <v>0</v>
      </c>
      <c r="I898" s="4">
        <v>0</v>
      </c>
    </row>
    <row r="899" spans="1:9" x14ac:dyDescent="0.2">
      <c r="A899" s="2">
        <v>14</v>
      </c>
      <c r="B899" s="1" t="s">
        <v>88</v>
      </c>
      <c r="C899" s="4">
        <v>3</v>
      </c>
      <c r="D899" s="8">
        <v>3</v>
      </c>
      <c r="E899" s="4">
        <v>3</v>
      </c>
      <c r="F899" s="8">
        <v>4.1100000000000003</v>
      </c>
      <c r="G899" s="4">
        <v>0</v>
      </c>
      <c r="H899" s="8">
        <v>0</v>
      </c>
      <c r="I899" s="4">
        <v>0</v>
      </c>
    </row>
    <row r="900" spans="1:9" x14ac:dyDescent="0.2">
      <c r="A900" s="2">
        <v>14</v>
      </c>
      <c r="B900" s="1" t="s">
        <v>69</v>
      </c>
      <c r="C900" s="4">
        <v>3</v>
      </c>
      <c r="D900" s="8">
        <v>3</v>
      </c>
      <c r="E900" s="4">
        <v>3</v>
      </c>
      <c r="F900" s="8">
        <v>4.1100000000000003</v>
      </c>
      <c r="G900" s="4">
        <v>0</v>
      </c>
      <c r="H900" s="8">
        <v>0</v>
      </c>
      <c r="I900" s="4">
        <v>0</v>
      </c>
    </row>
    <row r="901" spans="1:9" x14ac:dyDescent="0.2">
      <c r="A901" s="2">
        <v>16</v>
      </c>
      <c r="B901" s="1" t="s">
        <v>73</v>
      </c>
      <c r="C901" s="4">
        <v>2</v>
      </c>
      <c r="D901" s="8">
        <v>2</v>
      </c>
      <c r="E901" s="4">
        <v>2</v>
      </c>
      <c r="F901" s="8">
        <v>2.74</v>
      </c>
      <c r="G901" s="4">
        <v>0</v>
      </c>
      <c r="H901" s="8">
        <v>0</v>
      </c>
      <c r="I901" s="4">
        <v>0</v>
      </c>
    </row>
    <row r="902" spans="1:9" x14ac:dyDescent="0.2">
      <c r="A902" s="2">
        <v>16</v>
      </c>
      <c r="B902" s="1" t="s">
        <v>82</v>
      </c>
      <c r="C902" s="4">
        <v>2</v>
      </c>
      <c r="D902" s="8">
        <v>2</v>
      </c>
      <c r="E902" s="4">
        <v>2</v>
      </c>
      <c r="F902" s="8">
        <v>2.74</v>
      </c>
      <c r="G902" s="4">
        <v>0</v>
      </c>
      <c r="H902" s="8">
        <v>0</v>
      </c>
      <c r="I902" s="4">
        <v>0</v>
      </c>
    </row>
    <row r="903" spans="1:9" x14ac:dyDescent="0.2">
      <c r="A903" s="2">
        <v>18</v>
      </c>
      <c r="B903" s="1" t="s">
        <v>64</v>
      </c>
      <c r="C903" s="4">
        <v>1</v>
      </c>
      <c r="D903" s="8">
        <v>1</v>
      </c>
      <c r="E903" s="4">
        <v>0</v>
      </c>
      <c r="F903" s="8">
        <v>0</v>
      </c>
      <c r="G903" s="4">
        <v>1</v>
      </c>
      <c r="H903" s="8">
        <v>5</v>
      </c>
      <c r="I903" s="4">
        <v>0</v>
      </c>
    </row>
    <row r="904" spans="1:9" x14ac:dyDescent="0.2">
      <c r="A904" s="2">
        <v>18</v>
      </c>
      <c r="B904" s="1" t="s">
        <v>98</v>
      </c>
      <c r="C904" s="4">
        <v>1</v>
      </c>
      <c r="D904" s="8">
        <v>1</v>
      </c>
      <c r="E904" s="4">
        <v>0</v>
      </c>
      <c r="F904" s="8">
        <v>0</v>
      </c>
      <c r="G904" s="4">
        <v>1</v>
      </c>
      <c r="H904" s="8">
        <v>5</v>
      </c>
      <c r="I904" s="4">
        <v>0</v>
      </c>
    </row>
    <row r="905" spans="1:9" x14ac:dyDescent="0.2">
      <c r="A905" s="2">
        <v>18</v>
      </c>
      <c r="B905" s="1" t="s">
        <v>109</v>
      </c>
      <c r="C905" s="4">
        <v>1</v>
      </c>
      <c r="D905" s="8">
        <v>1</v>
      </c>
      <c r="E905" s="4">
        <v>1</v>
      </c>
      <c r="F905" s="8">
        <v>1.37</v>
      </c>
      <c r="G905" s="4">
        <v>0</v>
      </c>
      <c r="H905" s="8">
        <v>0</v>
      </c>
      <c r="I905" s="4">
        <v>0</v>
      </c>
    </row>
    <row r="906" spans="1:9" x14ac:dyDescent="0.2">
      <c r="A906" s="2">
        <v>18</v>
      </c>
      <c r="B906" s="1" t="s">
        <v>86</v>
      </c>
      <c r="C906" s="4">
        <v>1</v>
      </c>
      <c r="D906" s="8">
        <v>1</v>
      </c>
      <c r="E906" s="4">
        <v>1</v>
      </c>
      <c r="F906" s="8">
        <v>1.37</v>
      </c>
      <c r="G906" s="4">
        <v>0</v>
      </c>
      <c r="H906" s="8">
        <v>0</v>
      </c>
      <c r="I906" s="4">
        <v>0</v>
      </c>
    </row>
    <row r="907" spans="1:9" x14ac:dyDescent="0.2">
      <c r="A907" s="2">
        <v>18</v>
      </c>
      <c r="B907" s="1" t="s">
        <v>104</v>
      </c>
      <c r="C907" s="4">
        <v>1</v>
      </c>
      <c r="D907" s="8">
        <v>1</v>
      </c>
      <c r="E907" s="4">
        <v>1</v>
      </c>
      <c r="F907" s="8">
        <v>1.37</v>
      </c>
      <c r="G907" s="4">
        <v>0</v>
      </c>
      <c r="H907" s="8">
        <v>0</v>
      </c>
      <c r="I907" s="4">
        <v>0</v>
      </c>
    </row>
    <row r="908" spans="1:9" x14ac:dyDescent="0.2">
      <c r="A908" s="2">
        <v>18</v>
      </c>
      <c r="B908" s="1" t="s">
        <v>117</v>
      </c>
      <c r="C908" s="4">
        <v>1</v>
      </c>
      <c r="D908" s="8">
        <v>1</v>
      </c>
      <c r="E908" s="4">
        <v>0</v>
      </c>
      <c r="F908" s="8">
        <v>0</v>
      </c>
      <c r="G908" s="4">
        <v>1</v>
      </c>
      <c r="H908" s="8">
        <v>5</v>
      </c>
      <c r="I908" s="4">
        <v>0</v>
      </c>
    </row>
    <row r="909" spans="1:9" x14ac:dyDescent="0.2">
      <c r="A909" s="2">
        <v>18</v>
      </c>
      <c r="B909" s="1" t="s">
        <v>106</v>
      </c>
      <c r="C909" s="4">
        <v>1</v>
      </c>
      <c r="D909" s="8">
        <v>1</v>
      </c>
      <c r="E909" s="4">
        <v>0</v>
      </c>
      <c r="F909" s="8">
        <v>0</v>
      </c>
      <c r="G909" s="4">
        <v>1</v>
      </c>
      <c r="H909" s="8">
        <v>5</v>
      </c>
      <c r="I909" s="4">
        <v>0</v>
      </c>
    </row>
    <row r="910" spans="1:9" x14ac:dyDescent="0.2">
      <c r="A910" s="2">
        <v>18</v>
      </c>
      <c r="B910" s="1" t="s">
        <v>92</v>
      </c>
      <c r="C910" s="4">
        <v>1</v>
      </c>
      <c r="D910" s="8">
        <v>1</v>
      </c>
      <c r="E910" s="4">
        <v>0</v>
      </c>
      <c r="F910" s="8">
        <v>0</v>
      </c>
      <c r="G910" s="4">
        <v>1</v>
      </c>
      <c r="H910" s="8">
        <v>5</v>
      </c>
      <c r="I910" s="4">
        <v>0</v>
      </c>
    </row>
    <row r="911" spans="1:9" x14ac:dyDescent="0.2">
      <c r="A911" s="2">
        <v>18</v>
      </c>
      <c r="B911" s="1" t="s">
        <v>68</v>
      </c>
      <c r="C911" s="4">
        <v>1</v>
      </c>
      <c r="D911" s="8">
        <v>1</v>
      </c>
      <c r="E911" s="4">
        <v>1</v>
      </c>
      <c r="F911" s="8">
        <v>1.37</v>
      </c>
      <c r="G911" s="4">
        <v>0</v>
      </c>
      <c r="H911" s="8">
        <v>0</v>
      </c>
      <c r="I911" s="4">
        <v>0</v>
      </c>
    </row>
    <row r="912" spans="1:9" x14ac:dyDescent="0.2">
      <c r="A912" s="2">
        <v>18</v>
      </c>
      <c r="B912" s="1" t="s">
        <v>71</v>
      </c>
      <c r="C912" s="4">
        <v>1</v>
      </c>
      <c r="D912" s="8">
        <v>1</v>
      </c>
      <c r="E912" s="4">
        <v>1</v>
      </c>
      <c r="F912" s="8">
        <v>1.37</v>
      </c>
      <c r="G912" s="4">
        <v>0</v>
      </c>
      <c r="H912" s="8">
        <v>0</v>
      </c>
      <c r="I912" s="4">
        <v>0</v>
      </c>
    </row>
    <row r="913" spans="1:9" x14ac:dyDescent="0.2">
      <c r="A913" s="2">
        <v>18</v>
      </c>
      <c r="B913" s="1" t="s">
        <v>83</v>
      </c>
      <c r="C913" s="4">
        <v>1</v>
      </c>
      <c r="D913" s="8">
        <v>1</v>
      </c>
      <c r="E913" s="4">
        <v>1</v>
      </c>
      <c r="F913" s="8">
        <v>1.37</v>
      </c>
      <c r="G913" s="4">
        <v>0</v>
      </c>
      <c r="H913" s="8">
        <v>0</v>
      </c>
      <c r="I913" s="4">
        <v>0</v>
      </c>
    </row>
    <row r="914" spans="1:9" x14ac:dyDescent="0.2">
      <c r="A914" s="2">
        <v>18</v>
      </c>
      <c r="B914" s="1" t="s">
        <v>114</v>
      </c>
      <c r="C914" s="4">
        <v>1</v>
      </c>
      <c r="D914" s="8">
        <v>1</v>
      </c>
      <c r="E914" s="4">
        <v>0</v>
      </c>
      <c r="F914" s="8">
        <v>0</v>
      </c>
      <c r="G914" s="4">
        <v>0</v>
      </c>
      <c r="H914" s="8">
        <v>0</v>
      </c>
      <c r="I914" s="4">
        <v>0</v>
      </c>
    </row>
    <row r="915" spans="1:9" x14ac:dyDescent="0.2">
      <c r="A915" s="2">
        <v>18</v>
      </c>
      <c r="B915" s="1" t="s">
        <v>80</v>
      </c>
      <c r="C915" s="4">
        <v>1</v>
      </c>
      <c r="D915" s="8">
        <v>1</v>
      </c>
      <c r="E915" s="4">
        <v>1</v>
      </c>
      <c r="F915" s="8">
        <v>1.37</v>
      </c>
      <c r="G915" s="4">
        <v>0</v>
      </c>
      <c r="H915" s="8">
        <v>0</v>
      </c>
      <c r="I915" s="4">
        <v>0</v>
      </c>
    </row>
    <row r="916" spans="1:9" x14ac:dyDescent="0.2">
      <c r="A916" s="2">
        <v>18</v>
      </c>
      <c r="B916" s="1" t="s">
        <v>118</v>
      </c>
      <c r="C916" s="4">
        <v>1</v>
      </c>
      <c r="D916" s="8">
        <v>1</v>
      </c>
      <c r="E916" s="4">
        <v>0</v>
      </c>
      <c r="F916" s="8">
        <v>0</v>
      </c>
      <c r="G916" s="4">
        <v>0</v>
      </c>
      <c r="H916" s="8">
        <v>0</v>
      </c>
      <c r="I916" s="4">
        <v>1</v>
      </c>
    </row>
    <row r="917" spans="1:9" x14ac:dyDescent="0.2">
      <c r="A917" s="1"/>
      <c r="C917" s="4"/>
      <c r="D917" s="8"/>
      <c r="E917" s="4"/>
      <c r="F917" s="8"/>
      <c r="G917" s="4"/>
      <c r="H917" s="8"/>
      <c r="I917" s="4"/>
    </row>
    <row r="918" spans="1:9" x14ac:dyDescent="0.2">
      <c r="A918" s="1" t="s">
        <v>39</v>
      </c>
      <c r="C918" s="4"/>
      <c r="D918" s="8"/>
      <c r="E918" s="4"/>
      <c r="F918" s="8"/>
      <c r="G918" s="4"/>
      <c r="H918" s="8"/>
      <c r="I918" s="4"/>
    </row>
    <row r="919" spans="1:9" x14ac:dyDescent="0.2">
      <c r="A919" s="2">
        <v>1</v>
      </c>
      <c r="B919" s="1" t="s">
        <v>63</v>
      </c>
      <c r="C919" s="4">
        <v>13</v>
      </c>
      <c r="D919" s="8">
        <v>15.66</v>
      </c>
      <c r="E919" s="4">
        <v>7</v>
      </c>
      <c r="F919" s="8">
        <v>10.77</v>
      </c>
      <c r="G919" s="4">
        <v>6</v>
      </c>
      <c r="H919" s="8">
        <v>35.29</v>
      </c>
      <c r="I919" s="4">
        <v>0</v>
      </c>
    </row>
    <row r="920" spans="1:9" x14ac:dyDescent="0.2">
      <c r="A920" s="2">
        <v>1</v>
      </c>
      <c r="B920" s="1" t="s">
        <v>67</v>
      </c>
      <c r="C920" s="4">
        <v>13</v>
      </c>
      <c r="D920" s="8">
        <v>15.66</v>
      </c>
      <c r="E920" s="4">
        <v>10</v>
      </c>
      <c r="F920" s="8">
        <v>15.38</v>
      </c>
      <c r="G920" s="4">
        <v>3</v>
      </c>
      <c r="H920" s="8">
        <v>17.649999999999999</v>
      </c>
      <c r="I920" s="4">
        <v>0</v>
      </c>
    </row>
    <row r="921" spans="1:9" x14ac:dyDescent="0.2">
      <c r="A921" s="2">
        <v>3</v>
      </c>
      <c r="B921" s="1" t="s">
        <v>70</v>
      </c>
      <c r="C921" s="4">
        <v>9</v>
      </c>
      <c r="D921" s="8">
        <v>10.84</v>
      </c>
      <c r="E921" s="4">
        <v>9</v>
      </c>
      <c r="F921" s="8">
        <v>13.85</v>
      </c>
      <c r="G921" s="4">
        <v>0</v>
      </c>
      <c r="H921" s="8">
        <v>0</v>
      </c>
      <c r="I921" s="4">
        <v>0</v>
      </c>
    </row>
    <row r="922" spans="1:9" x14ac:dyDescent="0.2">
      <c r="A922" s="2">
        <v>4</v>
      </c>
      <c r="B922" s="1" t="s">
        <v>72</v>
      </c>
      <c r="C922" s="4">
        <v>7</v>
      </c>
      <c r="D922" s="8">
        <v>8.43</v>
      </c>
      <c r="E922" s="4">
        <v>7</v>
      </c>
      <c r="F922" s="8">
        <v>10.77</v>
      </c>
      <c r="G922" s="4">
        <v>0</v>
      </c>
      <c r="H922" s="8">
        <v>0</v>
      </c>
      <c r="I922" s="4">
        <v>0</v>
      </c>
    </row>
    <row r="923" spans="1:9" x14ac:dyDescent="0.2">
      <c r="A923" s="2">
        <v>5</v>
      </c>
      <c r="B923" s="1" t="s">
        <v>91</v>
      </c>
      <c r="C923" s="4">
        <v>5</v>
      </c>
      <c r="D923" s="8">
        <v>6.02</v>
      </c>
      <c r="E923" s="4">
        <v>4</v>
      </c>
      <c r="F923" s="8">
        <v>6.15</v>
      </c>
      <c r="G923" s="4">
        <v>1</v>
      </c>
      <c r="H923" s="8">
        <v>5.88</v>
      </c>
      <c r="I923" s="4">
        <v>0</v>
      </c>
    </row>
    <row r="924" spans="1:9" x14ac:dyDescent="0.2">
      <c r="A924" s="2">
        <v>5</v>
      </c>
      <c r="B924" s="1" t="s">
        <v>108</v>
      </c>
      <c r="C924" s="4">
        <v>5</v>
      </c>
      <c r="D924" s="8">
        <v>6.02</v>
      </c>
      <c r="E924" s="4">
        <v>2</v>
      </c>
      <c r="F924" s="8">
        <v>3.08</v>
      </c>
      <c r="G924" s="4">
        <v>3</v>
      </c>
      <c r="H924" s="8">
        <v>17.649999999999999</v>
      </c>
      <c r="I924" s="4">
        <v>0</v>
      </c>
    </row>
    <row r="925" spans="1:9" x14ac:dyDescent="0.2">
      <c r="A925" s="2">
        <v>7</v>
      </c>
      <c r="B925" s="1" t="s">
        <v>82</v>
      </c>
      <c r="C925" s="4">
        <v>4</v>
      </c>
      <c r="D925" s="8">
        <v>4.82</v>
      </c>
      <c r="E925" s="4">
        <v>4</v>
      </c>
      <c r="F925" s="8">
        <v>6.15</v>
      </c>
      <c r="G925" s="4">
        <v>0</v>
      </c>
      <c r="H925" s="8">
        <v>0</v>
      </c>
      <c r="I925" s="4">
        <v>0</v>
      </c>
    </row>
    <row r="926" spans="1:9" x14ac:dyDescent="0.2">
      <c r="A926" s="2">
        <v>8</v>
      </c>
      <c r="B926" s="1" t="s">
        <v>69</v>
      </c>
      <c r="C926" s="4">
        <v>3</v>
      </c>
      <c r="D926" s="8">
        <v>3.61</v>
      </c>
      <c r="E926" s="4">
        <v>3</v>
      </c>
      <c r="F926" s="8">
        <v>4.62</v>
      </c>
      <c r="G926" s="4">
        <v>0</v>
      </c>
      <c r="H926" s="8">
        <v>0</v>
      </c>
      <c r="I926" s="4">
        <v>0</v>
      </c>
    </row>
    <row r="927" spans="1:9" x14ac:dyDescent="0.2">
      <c r="A927" s="2">
        <v>8</v>
      </c>
      <c r="B927" s="1" t="s">
        <v>76</v>
      </c>
      <c r="C927" s="4">
        <v>3</v>
      </c>
      <c r="D927" s="8">
        <v>3.61</v>
      </c>
      <c r="E927" s="4">
        <v>3</v>
      </c>
      <c r="F927" s="8">
        <v>4.62</v>
      </c>
      <c r="G927" s="4">
        <v>0</v>
      </c>
      <c r="H927" s="8">
        <v>0</v>
      </c>
      <c r="I927" s="4">
        <v>0</v>
      </c>
    </row>
    <row r="928" spans="1:9" x14ac:dyDescent="0.2">
      <c r="A928" s="2">
        <v>8</v>
      </c>
      <c r="B928" s="1" t="s">
        <v>77</v>
      </c>
      <c r="C928" s="4">
        <v>3</v>
      </c>
      <c r="D928" s="8">
        <v>3.61</v>
      </c>
      <c r="E928" s="4">
        <v>3</v>
      </c>
      <c r="F928" s="8">
        <v>4.62</v>
      </c>
      <c r="G928" s="4">
        <v>0</v>
      </c>
      <c r="H928" s="8">
        <v>0</v>
      </c>
      <c r="I928" s="4">
        <v>0</v>
      </c>
    </row>
    <row r="929" spans="1:9" x14ac:dyDescent="0.2">
      <c r="A929" s="2">
        <v>11</v>
      </c>
      <c r="B929" s="1" t="s">
        <v>65</v>
      </c>
      <c r="C929" s="4">
        <v>2</v>
      </c>
      <c r="D929" s="8">
        <v>2.41</v>
      </c>
      <c r="E929" s="4">
        <v>2</v>
      </c>
      <c r="F929" s="8">
        <v>3.08</v>
      </c>
      <c r="G929" s="4">
        <v>0</v>
      </c>
      <c r="H929" s="8">
        <v>0</v>
      </c>
      <c r="I929" s="4">
        <v>0</v>
      </c>
    </row>
    <row r="930" spans="1:9" x14ac:dyDescent="0.2">
      <c r="A930" s="2">
        <v>11</v>
      </c>
      <c r="B930" s="1" t="s">
        <v>90</v>
      </c>
      <c r="C930" s="4">
        <v>2</v>
      </c>
      <c r="D930" s="8">
        <v>2.41</v>
      </c>
      <c r="E930" s="4">
        <v>2</v>
      </c>
      <c r="F930" s="8">
        <v>3.08</v>
      </c>
      <c r="G930" s="4">
        <v>0</v>
      </c>
      <c r="H930" s="8">
        <v>0</v>
      </c>
      <c r="I930" s="4">
        <v>0</v>
      </c>
    </row>
    <row r="931" spans="1:9" x14ac:dyDescent="0.2">
      <c r="A931" s="2">
        <v>11</v>
      </c>
      <c r="B931" s="1" t="s">
        <v>74</v>
      </c>
      <c r="C931" s="4">
        <v>2</v>
      </c>
      <c r="D931" s="8">
        <v>2.41</v>
      </c>
      <c r="E931" s="4">
        <v>2</v>
      </c>
      <c r="F931" s="8">
        <v>3.08</v>
      </c>
      <c r="G931" s="4">
        <v>0</v>
      </c>
      <c r="H931" s="8">
        <v>0</v>
      </c>
      <c r="I931" s="4">
        <v>0</v>
      </c>
    </row>
    <row r="932" spans="1:9" x14ac:dyDescent="0.2">
      <c r="A932" s="2">
        <v>11</v>
      </c>
      <c r="B932" s="1" t="s">
        <v>81</v>
      </c>
      <c r="C932" s="4">
        <v>2</v>
      </c>
      <c r="D932" s="8">
        <v>2.41</v>
      </c>
      <c r="E932" s="4">
        <v>0</v>
      </c>
      <c r="F932" s="8">
        <v>0</v>
      </c>
      <c r="G932" s="4">
        <v>2</v>
      </c>
      <c r="H932" s="8">
        <v>11.76</v>
      </c>
      <c r="I932" s="4">
        <v>0</v>
      </c>
    </row>
    <row r="933" spans="1:9" x14ac:dyDescent="0.2">
      <c r="A933" s="2">
        <v>15</v>
      </c>
      <c r="B933" s="1" t="s">
        <v>98</v>
      </c>
      <c r="C933" s="4">
        <v>1</v>
      </c>
      <c r="D933" s="8">
        <v>1.2</v>
      </c>
      <c r="E933" s="4">
        <v>1</v>
      </c>
      <c r="F933" s="8">
        <v>1.54</v>
      </c>
      <c r="G933" s="4">
        <v>0</v>
      </c>
      <c r="H933" s="8">
        <v>0</v>
      </c>
      <c r="I933" s="4">
        <v>0</v>
      </c>
    </row>
    <row r="934" spans="1:9" x14ac:dyDescent="0.2">
      <c r="A934" s="2">
        <v>15</v>
      </c>
      <c r="B934" s="1" t="s">
        <v>110</v>
      </c>
      <c r="C934" s="4">
        <v>1</v>
      </c>
      <c r="D934" s="8">
        <v>1.2</v>
      </c>
      <c r="E934" s="4">
        <v>1</v>
      </c>
      <c r="F934" s="8">
        <v>1.54</v>
      </c>
      <c r="G934" s="4">
        <v>0</v>
      </c>
      <c r="H934" s="8">
        <v>0</v>
      </c>
      <c r="I934" s="4">
        <v>0</v>
      </c>
    </row>
    <row r="935" spans="1:9" x14ac:dyDescent="0.2">
      <c r="A935" s="2">
        <v>15</v>
      </c>
      <c r="B935" s="1" t="s">
        <v>86</v>
      </c>
      <c r="C935" s="4">
        <v>1</v>
      </c>
      <c r="D935" s="8">
        <v>1.2</v>
      </c>
      <c r="E935" s="4">
        <v>1</v>
      </c>
      <c r="F935" s="8">
        <v>1.54</v>
      </c>
      <c r="G935" s="4">
        <v>0</v>
      </c>
      <c r="H935" s="8">
        <v>0</v>
      </c>
      <c r="I935" s="4">
        <v>0</v>
      </c>
    </row>
    <row r="936" spans="1:9" x14ac:dyDescent="0.2">
      <c r="A936" s="2">
        <v>15</v>
      </c>
      <c r="B936" s="1" t="s">
        <v>88</v>
      </c>
      <c r="C936" s="4">
        <v>1</v>
      </c>
      <c r="D936" s="8">
        <v>1.2</v>
      </c>
      <c r="E936" s="4">
        <v>1</v>
      </c>
      <c r="F936" s="8">
        <v>1.54</v>
      </c>
      <c r="G936" s="4">
        <v>0</v>
      </c>
      <c r="H936" s="8">
        <v>0</v>
      </c>
      <c r="I936" s="4">
        <v>0</v>
      </c>
    </row>
    <row r="937" spans="1:9" x14ac:dyDescent="0.2">
      <c r="A937" s="2">
        <v>15</v>
      </c>
      <c r="B937" s="1" t="s">
        <v>119</v>
      </c>
      <c r="C937" s="4">
        <v>1</v>
      </c>
      <c r="D937" s="8">
        <v>1.2</v>
      </c>
      <c r="E937" s="4">
        <v>0</v>
      </c>
      <c r="F937" s="8">
        <v>0</v>
      </c>
      <c r="G937" s="4">
        <v>0</v>
      </c>
      <c r="H937" s="8">
        <v>0</v>
      </c>
      <c r="I937" s="4">
        <v>0</v>
      </c>
    </row>
    <row r="938" spans="1:9" x14ac:dyDescent="0.2">
      <c r="A938" s="2">
        <v>15</v>
      </c>
      <c r="B938" s="1" t="s">
        <v>89</v>
      </c>
      <c r="C938" s="4">
        <v>1</v>
      </c>
      <c r="D938" s="8">
        <v>1.2</v>
      </c>
      <c r="E938" s="4">
        <v>1</v>
      </c>
      <c r="F938" s="8">
        <v>1.54</v>
      </c>
      <c r="G938" s="4">
        <v>0</v>
      </c>
      <c r="H938" s="8">
        <v>0</v>
      </c>
      <c r="I938" s="4">
        <v>0</v>
      </c>
    </row>
    <row r="939" spans="1:9" x14ac:dyDescent="0.2">
      <c r="A939" s="2">
        <v>15</v>
      </c>
      <c r="B939" s="1" t="s">
        <v>71</v>
      </c>
      <c r="C939" s="4">
        <v>1</v>
      </c>
      <c r="D939" s="8">
        <v>1.2</v>
      </c>
      <c r="E939" s="4">
        <v>1</v>
      </c>
      <c r="F939" s="8">
        <v>1.54</v>
      </c>
      <c r="G939" s="4">
        <v>0</v>
      </c>
      <c r="H939" s="8">
        <v>0</v>
      </c>
      <c r="I939" s="4">
        <v>0</v>
      </c>
    </row>
    <row r="940" spans="1:9" x14ac:dyDescent="0.2">
      <c r="A940" s="2">
        <v>15</v>
      </c>
      <c r="B940" s="1" t="s">
        <v>75</v>
      </c>
      <c r="C940" s="4">
        <v>1</v>
      </c>
      <c r="D940" s="8">
        <v>1.2</v>
      </c>
      <c r="E940" s="4">
        <v>0</v>
      </c>
      <c r="F940" s="8">
        <v>0</v>
      </c>
      <c r="G940" s="4">
        <v>1</v>
      </c>
      <c r="H940" s="8">
        <v>5.88</v>
      </c>
      <c r="I940" s="4">
        <v>0</v>
      </c>
    </row>
    <row r="941" spans="1:9" x14ac:dyDescent="0.2">
      <c r="A941" s="2">
        <v>15</v>
      </c>
      <c r="B941" s="1" t="s">
        <v>100</v>
      </c>
      <c r="C941" s="4">
        <v>1</v>
      </c>
      <c r="D941" s="8">
        <v>1.2</v>
      </c>
      <c r="E941" s="4">
        <v>0</v>
      </c>
      <c r="F941" s="8">
        <v>0</v>
      </c>
      <c r="G941" s="4">
        <v>1</v>
      </c>
      <c r="H941" s="8">
        <v>5.88</v>
      </c>
      <c r="I941" s="4">
        <v>0</v>
      </c>
    </row>
    <row r="942" spans="1:9" x14ac:dyDescent="0.2">
      <c r="A942" s="2">
        <v>15</v>
      </c>
      <c r="B942" s="1" t="s">
        <v>80</v>
      </c>
      <c r="C942" s="4">
        <v>1</v>
      </c>
      <c r="D942" s="8">
        <v>1.2</v>
      </c>
      <c r="E942" s="4">
        <v>1</v>
      </c>
      <c r="F942" s="8">
        <v>1.54</v>
      </c>
      <c r="G942" s="4">
        <v>0</v>
      </c>
      <c r="H942" s="8">
        <v>0</v>
      </c>
      <c r="I942" s="4">
        <v>0</v>
      </c>
    </row>
    <row r="943" spans="1:9" x14ac:dyDescent="0.2">
      <c r="A943" s="1"/>
      <c r="C943" s="4"/>
      <c r="D943" s="8"/>
      <c r="E943" s="4"/>
      <c r="F943" s="8"/>
      <c r="G943" s="4"/>
      <c r="H943" s="8"/>
      <c r="I94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A16A-77D0-4493-B486-2EDB5AB8A86B}">
  <sheetPr>
    <pageSetUpPr fitToPage="1"/>
  </sheetPr>
  <dimension ref="A1:I110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275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62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137</v>
      </c>
      <c r="C3" s="4">
        <v>1240</v>
      </c>
      <c r="D3" s="8">
        <v>4.8</v>
      </c>
      <c r="E3" s="4">
        <v>1091</v>
      </c>
      <c r="F3" s="8">
        <v>7.36</v>
      </c>
      <c r="G3" s="4">
        <v>149</v>
      </c>
      <c r="H3" s="8">
        <v>1.39</v>
      </c>
      <c r="I3" s="4">
        <v>0</v>
      </c>
    </row>
    <row r="4" spans="1:9" x14ac:dyDescent="0.2">
      <c r="A4" s="2">
        <v>2</v>
      </c>
      <c r="B4" s="1" t="s">
        <v>130</v>
      </c>
      <c r="C4" s="4">
        <v>1084</v>
      </c>
      <c r="D4" s="8">
        <v>4.2</v>
      </c>
      <c r="E4" s="4">
        <v>427</v>
      </c>
      <c r="F4" s="8">
        <v>2.88</v>
      </c>
      <c r="G4" s="4">
        <v>657</v>
      </c>
      <c r="H4" s="8">
        <v>6.11</v>
      </c>
      <c r="I4" s="4">
        <v>0</v>
      </c>
    </row>
    <row r="5" spans="1:9" x14ac:dyDescent="0.2">
      <c r="A5" s="2">
        <v>3</v>
      </c>
      <c r="B5" s="1" t="s">
        <v>122</v>
      </c>
      <c r="C5" s="4">
        <v>759</v>
      </c>
      <c r="D5" s="8">
        <v>2.94</v>
      </c>
      <c r="E5" s="4">
        <v>257</v>
      </c>
      <c r="F5" s="8">
        <v>1.73</v>
      </c>
      <c r="G5" s="4">
        <v>502</v>
      </c>
      <c r="H5" s="8">
        <v>4.67</v>
      </c>
      <c r="I5" s="4">
        <v>0</v>
      </c>
    </row>
    <row r="6" spans="1:9" x14ac:dyDescent="0.2">
      <c r="A6" s="2">
        <v>4</v>
      </c>
      <c r="B6" s="1" t="s">
        <v>140</v>
      </c>
      <c r="C6" s="4">
        <v>729</v>
      </c>
      <c r="D6" s="8">
        <v>2.82</v>
      </c>
      <c r="E6" s="4">
        <v>654</v>
      </c>
      <c r="F6" s="8">
        <v>4.41</v>
      </c>
      <c r="G6" s="4">
        <v>75</v>
      </c>
      <c r="H6" s="8">
        <v>0.7</v>
      </c>
      <c r="I6" s="4">
        <v>0</v>
      </c>
    </row>
    <row r="7" spans="1:9" x14ac:dyDescent="0.2">
      <c r="A7" s="2">
        <v>5</v>
      </c>
      <c r="B7" s="1" t="s">
        <v>136</v>
      </c>
      <c r="C7" s="4">
        <v>662</v>
      </c>
      <c r="D7" s="8">
        <v>2.56</v>
      </c>
      <c r="E7" s="4">
        <v>620</v>
      </c>
      <c r="F7" s="8">
        <v>4.18</v>
      </c>
      <c r="G7" s="4">
        <v>42</v>
      </c>
      <c r="H7" s="8">
        <v>0.39</v>
      </c>
      <c r="I7" s="4">
        <v>0</v>
      </c>
    </row>
    <row r="8" spans="1:9" x14ac:dyDescent="0.2">
      <c r="A8" s="2">
        <v>6</v>
      </c>
      <c r="B8" s="1" t="s">
        <v>139</v>
      </c>
      <c r="C8" s="4">
        <v>631</v>
      </c>
      <c r="D8" s="8">
        <v>2.44</v>
      </c>
      <c r="E8" s="4">
        <v>469</v>
      </c>
      <c r="F8" s="8">
        <v>3.16</v>
      </c>
      <c r="G8" s="4">
        <v>158</v>
      </c>
      <c r="H8" s="8">
        <v>1.47</v>
      </c>
      <c r="I8" s="4">
        <v>4</v>
      </c>
    </row>
    <row r="9" spans="1:9" x14ac:dyDescent="0.2">
      <c r="A9" s="2">
        <v>7</v>
      </c>
      <c r="B9" s="1" t="s">
        <v>128</v>
      </c>
      <c r="C9" s="4">
        <v>616</v>
      </c>
      <c r="D9" s="8">
        <v>2.38</v>
      </c>
      <c r="E9" s="4">
        <v>477</v>
      </c>
      <c r="F9" s="8">
        <v>3.22</v>
      </c>
      <c r="G9" s="4">
        <v>138</v>
      </c>
      <c r="H9" s="8">
        <v>1.28</v>
      </c>
      <c r="I9" s="4">
        <v>1</v>
      </c>
    </row>
    <row r="10" spans="1:9" x14ac:dyDescent="0.2">
      <c r="A10" s="2">
        <v>8</v>
      </c>
      <c r="B10" s="1" t="s">
        <v>135</v>
      </c>
      <c r="C10" s="4">
        <v>565</v>
      </c>
      <c r="D10" s="8">
        <v>2.19</v>
      </c>
      <c r="E10" s="4">
        <v>516</v>
      </c>
      <c r="F10" s="8">
        <v>3.48</v>
      </c>
      <c r="G10" s="4">
        <v>48</v>
      </c>
      <c r="H10" s="8">
        <v>0.45</v>
      </c>
      <c r="I10" s="4">
        <v>1</v>
      </c>
    </row>
    <row r="11" spans="1:9" x14ac:dyDescent="0.2">
      <c r="A11" s="2">
        <v>9</v>
      </c>
      <c r="B11" s="1" t="s">
        <v>133</v>
      </c>
      <c r="C11" s="4">
        <v>518</v>
      </c>
      <c r="D11" s="8">
        <v>2</v>
      </c>
      <c r="E11" s="4">
        <v>419</v>
      </c>
      <c r="F11" s="8">
        <v>2.83</v>
      </c>
      <c r="G11" s="4">
        <v>99</v>
      </c>
      <c r="H11" s="8">
        <v>0.92</v>
      </c>
      <c r="I11" s="4">
        <v>0</v>
      </c>
    </row>
    <row r="12" spans="1:9" x14ac:dyDescent="0.2">
      <c r="A12" s="2">
        <v>10</v>
      </c>
      <c r="B12" s="1" t="s">
        <v>125</v>
      </c>
      <c r="C12" s="4">
        <v>511</v>
      </c>
      <c r="D12" s="8">
        <v>1.98</v>
      </c>
      <c r="E12" s="4">
        <v>401</v>
      </c>
      <c r="F12" s="8">
        <v>2.71</v>
      </c>
      <c r="G12" s="4">
        <v>108</v>
      </c>
      <c r="H12" s="8">
        <v>1</v>
      </c>
      <c r="I12" s="4">
        <v>2</v>
      </c>
    </row>
    <row r="13" spans="1:9" x14ac:dyDescent="0.2">
      <c r="A13" s="2">
        <v>11</v>
      </c>
      <c r="B13" s="1" t="s">
        <v>129</v>
      </c>
      <c r="C13" s="4">
        <v>474</v>
      </c>
      <c r="D13" s="8">
        <v>1.83</v>
      </c>
      <c r="E13" s="4">
        <v>53</v>
      </c>
      <c r="F13" s="8">
        <v>0.36</v>
      </c>
      <c r="G13" s="4">
        <v>420</v>
      </c>
      <c r="H13" s="8">
        <v>3.91</v>
      </c>
      <c r="I13" s="4">
        <v>1</v>
      </c>
    </row>
    <row r="14" spans="1:9" x14ac:dyDescent="0.2">
      <c r="A14" s="2">
        <v>12</v>
      </c>
      <c r="B14" s="1" t="s">
        <v>126</v>
      </c>
      <c r="C14" s="4">
        <v>425</v>
      </c>
      <c r="D14" s="8">
        <v>1.64</v>
      </c>
      <c r="E14" s="4">
        <v>298</v>
      </c>
      <c r="F14" s="8">
        <v>2.0099999999999998</v>
      </c>
      <c r="G14" s="4">
        <v>127</v>
      </c>
      <c r="H14" s="8">
        <v>1.18</v>
      </c>
      <c r="I14" s="4">
        <v>0</v>
      </c>
    </row>
    <row r="15" spans="1:9" x14ac:dyDescent="0.2">
      <c r="A15" s="2">
        <v>13</v>
      </c>
      <c r="B15" s="1" t="s">
        <v>134</v>
      </c>
      <c r="C15" s="4">
        <v>401</v>
      </c>
      <c r="D15" s="8">
        <v>1.55</v>
      </c>
      <c r="E15" s="4">
        <v>372</v>
      </c>
      <c r="F15" s="8">
        <v>2.5099999999999998</v>
      </c>
      <c r="G15" s="4">
        <v>29</v>
      </c>
      <c r="H15" s="8">
        <v>0.27</v>
      </c>
      <c r="I15" s="4">
        <v>0</v>
      </c>
    </row>
    <row r="16" spans="1:9" x14ac:dyDescent="0.2">
      <c r="A16" s="2">
        <v>14</v>
      </c>
      <c r="B16" s="1" t="s">
        <v>131</v>
      </c>
      <c r="C16" s="4">
        <v>386</v>
      </c>
      <c r="D16" s="8">
        <v>1.49</v>
      </c>
      <c r="E16" s="4">
        <v>277</v>
      </c>
      <c r="F16" s="8">
        <v>1.87</v>
      </c>
      <c r="G16" s="4">
        <v>107</v>
      </c>
      <c r="H16" s="8">
        <v>1</v>
      </c>
      <c r="I16" s="4">
        <v>2</v>
      </c>
    </row>
    <row r="17" spans="1:9" x14ac:dyDescent="0.2">
      <c r="A17" s="2">
        <v>15</v>
      </c>
      <c r="B17" s="1" t="s">
        <v>123</v>
      </c>
      <c r="C17" s="4">
        <v>373</v>
      </c>
      <c r="D17" s="8">
        <v>1.44</v>
      </c>
      <c r="E17" s="4">
        <v>107</v>
      </c>
      <c r="F17" s="8">
        <v>0.72</v>
      </c>
      <c r="G17" s="4">
        <v>266</v>
      </c>
      <c r="H17" s="8">
        <v>2.4700000000000002</v>
      </c>
      <c r="I17" s="4">
        <v>0</v>
      </c>
    </row>
    <row r="18" spans="1:9" x14ac:dyDescent="0.2">
      <c r="A18" s="2">
        <v>16</v>
      </c>
      <c r="B18" s="1" t="s">
        <v>132</v>
      </c>
      <c r="C18" s="4">
        <v>372</v>
      </c>
      <c r="D18" s="8">
        <v>1.44</v>
      </c>
      <c r="E18" s="4">
        <v>126</v>
      </c>
      <c r="F18" s="8">
        <v>0.85</v>
      </c>
      <c r="G18" s="4">
        <v>239</v>
      </c>
      <c r="H18" s="8">
        <v>2.2200000000000002</v>
      </c>
      <c r="I18" s="4">
        <v>0</v>
      </c>
    </row>
    <row r="19" spans="1:9" x14ac:dyDescent="0.2">
      <c r="A19" s="2">
        <v>16</v>
      </c>
      <c r="B19" s="1" t="s">
        <v>141</v>
      </c>
      <c r="C19" s="4">
        <v>372</v>
      </c>
      <c r="D19" s="8">
        <v>1.44</v>
      </c>
      <c r="E19" s="4">
        <v>316</v>
      </c>
      <c r="F19" s="8">
        <v>2.13</v>
      </c>
      <c r="G19" s="4">
        <v>56</v>
      </c>
      <c r="H19" s="8">
        <v>0.52</v>
      </c>
      <c r="I19" s="4">
        <v>0</v>
      </c>
    </row>
    <row r="20" spans="1:9" x14ac:dyDescent="0.2">
      <c r="A20" s="2">
        <v>18</v>
      </c>
      <c r="B20" s="1" t="s">
        <v>127</v>
      </c>
      <c r="C20" s="4">
        <v>361</v>
      </c>
      <c r="D20" s="8">
        <v>1.4</v>
      </c>
      <c r="E20" s="4">
        <v>182</v>
      </c>
      <c r="F20" s="8">
        <v>1.23</v>
      </c>
      <c r="G20" s="4">
        <v>179</v>
      </c>
      <c r="H20" s="8">
        <v>1.66</v>
      </c>
      <c r="I20" s="4">
        <v>0</v>
      </c>
    </row>
    <row r="21" spans="1:9" x14ac:dyDescent="0.2">
      <c r="A21" s="2">
        <v>19</v>
      </c>
      <c r="B21" s="1" t="s">
        <v>138</v>
      </c>
      <c r="C21" s="4">
        <v>341</v>
      </c>
      <c r="D21" s="8">
        <v>1.32</v>
      </c>
      <c r="E21" s="4">
        <v>261</v>
      </c>
      <c r="F21" s="8">
        <v>1.76</v>
      </c>
      <c r="G21" s="4">
        <v>78</v>
      </c>
      <c r="H21" s="8">
        <v>0.73</v>
      </c>
      <c r="I21" s="4">
        <v>1</v>
      </c>
    </row>
    <row r="22" spans="1:9" x14ac:dyDescent="0.2">
      <c r="A22" s="2">
        <v>20</v>
      </c>
      <c r="B22" s="1" t="s">
        <v>124</v>
      </c>
      <c r="C22" s="4">
        <v>332</v>
      </c>
      <c r="D22" s="8">
        <v>1.28</v>
      </c>
      <c r="E22" s="4">
        <v>262</v>
      </c>
      <c r="F22" s="8">
        <v>1.77</v>
      </c>
      <c r="G22" s="4">
        <v>69</v>
      </c>
      <c r="H22" s="8">
        <v>0.64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137</v>
      </c>
      <c r="C25" s="4">
        <v>347</v>
      </c>
      <c r="D25" s="8">
        <v>5.35</v>
      </c>
      <c r="E25" s="4">
        <v>301</v>
      </c>
      <c r="F25" s="8">
        <v>9.58</v>
      </c>
      <c r="G25" s="4">
        <v>46</v>
      </c>
      <c r="H25" s="8">
        <v>1.39</v>
      </c>
      <c r="I25" s="4">
        <v>0</v>
      </c>
    </row>
    <row r="26" spans="1:9" x14ac:dyDescent="0.2">
      <c r="A26" s="2">
        <v>2</v>
      </c>
      <c r="B26" s="1" t="s">
        <v>130</v>
      </c>
      <c r="C26" s="4">
        <v>337</v>
      </c>
      <c r="D26" s="8">
        <v>5.2</v>
      </c>
      <c r="E26" s="4">
        <v>74</v>
      </c>
      <c r="F26" s="8">
        <v>2.36</v>
      </c>
      <c r="G26" s="4">
        <v>263</v>
      </c>
      <c r="H26" s="8">
        <v>7.94</v>
      </c>
      <c r="I26" s="4">
        <v>0</v>
      </c>
    </row>
    <row r="27" spans="1:9" x14ac:dyDescent="0.2">
      <c r="A27" s="2">
        <v>3</v>
      </c>
      <c r="B27" s="1" t="s">
        <v>129</v>
      </c>
      <c r="C27" s="4">
        <v>198</v>
      </c>
      <c r="D27" s="8">
        <v>3.06</v>
      </c>
      <c r="E27" s="4">
        <v>17</v>
      </c>
      <c r="F27" s="8">
        <v>0.54</v>
      </c>
      <c r="G27" s="4">
        <v>181</v>
      </c>
      <c r="H27" s="8">
        <v>5.46</v>
      </c>
      <c r="I27" s="4">
        <v>0</v>
      </c>
    </row>
    <row r="28" spans="1:9" x14ac:dyDescent="0.2">
      <c r="A28" s="2">
        <v>4</v>
      </c>
      <c r="B28" s="1" t="s">
        <v>133</v>
      </c>
      <c r="C28" s="4">
        <v>195</v>
      </c>
      <c r="D28" s="8">
        <v>3.01</v>
      </c>
      <c r="E28" s="4">
        <v>155</v>
      </c>
      <c r="F28" s="8">
        <v>4.93</v>
      </c>
      <c r="G28" s="4">
        <v>40</v>
      </c>
      <c r="H28" s="8">
        <v>1.21</v>
      </c>
      <c r="I28" s="4">
        <v>0</v>
      </c>
    </row>
    <row r="29" spans="1:9" x14ac:dyDescent="0.2">
      <c r="A29" s="2">
        <v>5</v>
      </c>
      <c r="B29" s="1" t="s">
        <v>140</v>
      </c>
      <c r="C29" s="4">
        <v>188</v>
      </c>
      <c r="D29" s="8">
        <v>2.9</v>
      </c>
      <c r="E29" s="4">
        <v>165</v>
      </c>
      <c r="F29" s="8">
        <v>5.25</v>
      </c>
      <c r="G29" s="4">
        <v>23</v>
      </c>
      <c r="H29" s="8">
        <v>0.69</v>
      </c>
      <c r="I29" s="4">
        <v>0</v>
      </c>
    </row>
    <row r="30" spans="1:9" x14ac:dyDescent="0.2">
      <c r="A30" s="2">
        <v>6</v>
      </c>
      <c r="B30" s="1" t="s">
        <v>139</v>
      </c>
      <c r="C30" s="4">
        <v>186</v>
      </c>
      <c r="D30" s="8">
        <v>2.87</v>
      </c>
      <c r="E30" s="4">
        <v>130</v>
      </c>
      <c r="F30" s="8">
        <v>4.1399999999999997</v>
      </c>
      <c r="G30" s="4">
        <v>56</v>
      </c>
      <c r="H30" s="8">
        <v>1.69</v>
      </c>
      <c r="I30" s="4">
        <v>0</v>
      </c>
    </row>
    <row r="31" spans="1:9" x14ac:dyDescent="0.2">
      <c r="A31" s="2">
        <v>7</v>
      </c>
      <c r="B31" s="1" t="s">
        <v>128</v>
      </c>
      <c r="C31" s="4">
        <v>179</v>
      </c>
      <c r="D31" s="8">
        <v>2.76</v>
      </c>
      <c r="E31" s="4">
        <v>127</v>
      </c>
      <c r="F31" s="8">
        <v>4.04</v>
      </c>
      <c r="G31" s="4">
        <v>52</v>
      </c>
      <c r="H31" s="8">
        <v>1.57</v>
      </c>
      <c r="I31" s="4">
        <v>0</v>
      </c>
    </row>
    <row r="32" spans="1:9" x14ac:dyDescent="0.2">
      <c r="A32" s="2">
        <v>8</v>
      </c>
      <c r="B32" s="1" t="s">
        <v>135</v>
      </c>
      <c r="C32" s="4">
        <v>153</v>
      </c>
      <c r="D32" s="8">
        <v>2.36</v>
      </c>
      <c r="E32" s="4">
        <v>130</v>
      </c>
      <c r="F32" s="8">
        <v>4.1399999999999997</v>
      </c>
      <c r="G32" s="4">
        <v>23</v>
      </c>
      <c r="H32" s="8">
        <v>0.69</v>
      </c>
      <c r="I32" s="4">
        <v>0</v>
      </c>
    </row>
    <row r="33" spans="1:9" x14ac:dyDescent="0.2">
      <c r="A33" s="2">
        <v>9</v>
      </c>
      <c r="B33" s="1" t="s">
        <v>136</v>
      </c>
      <c r="C33" s="4">
        <v>146</v>
      </c>
      <c r="D33" s="8">
        <v>2.25</v>
      </c>
      <c r="E33" s="4">
        <v>135</v>
      </c>
      <c r="F33" s="8">
        <v>4.3</v>
      </c>
      <c r="G33" s="4">
        <v>11</v>
      </c>
      <c r="H33" s="8">
        <v>0.33</v>
      </c>
      <c r="I33" s="4">
        <v>0</v>
      </c>
    </row>
    <row r="34" spans="1:9" x14ac:dyDescent="0.2">
      <c r="A34" s="2">
        <v>10</v>
      </c>
      <c r="B34" s="1" t="s">
        <v>132</v>
      </c>
      <c r="C34" s="4">
        <v>143</v>
      </c>
      <c r="D34" s="8">
        <v>2.21</v>
      </c>
      <c r="E34" s="4">
        <v>37</v>
      </c>
      <c r="F34" s="8">
        <v>1.18</v>
      </c>
      <c r="G34" s="4">
        <v>105</v>
      </c>
      <c r="H34" s="8">
        <v>3.17</v>
      </c>
      <c r="I34" s="4">
        <v>0</v>
      </c>
    </row>
    <row r="35" spans="1:9" x14ac:dyDescent="0.2">
      <c r="A35" s="2">
        <v>11</v>
      </c>
      <c r="B35" s="1" t="s">
        <v>134</v>
      </c>
      <c r="C35" s="4">
        <v>121</v>
      </c>
      <c r="D35" s="8">
        <v>1.87</v>
      </c>
      <c r="E35" s="4">
        <v>107</v>
      </c>
      <c r="F35" s="8">
        <v>3.41</v>
      </c>
      <c r="G35" s="4">
        <v>14</v>
      </c>
      <c r="H35" s="8">
        <v>0.42</v>
      </c>
      <c r="I35" s="4">
        <v>0</v>
      </c>
    </row>
    <row r="36" spans="1:9" x14ac:dyDescent="0.2">
      <c r="A36" s="2">
        <v>12</v>
      </c>
      <c r="B36" s="1" t="s">
        <v>125</v>
      </c>
      <c r="C36" s="4">
        <v>120</v>
      </c>
      <c r="D36" s="8">
        <v>1.85</v>
      </c>
      <c r="E36" s="4">
        <v>74</v>
      </c>
      <c r="F36" s="8">
        <v>2.36</v>
      </c>
      <c r="G36" s="4">
        <v>45</v>
      </c>
      <c r="H36" s="8">
        <v>1.36</v>
      </c>
      <c r="I36" s="4">
        <v>1</v>
      </c>
    </row>
    <row r="37" spans="1:9" x14ac:dyDescent="0.2">
      <c r="A37" s="2">
        <v>13</v>
      </c>
      <c r="B37" s="1" t="s">
        <v>122</v>
      </c>
      <c r="C37" s="4">
        <v>117</v>
      </c>
      <c r="D37" s="8">
        <v>1.81</v>
      </c>
      <c r="E37" s="4">
        <v>33</v>
      </c>
      <c r="F37" s="8">
        <v>1.05</v>
      </c>
      <c r="G37" s="4">
        <v>84</v>
      </c>
      <c r="H37" s="8">
        <v>2.54</v>
      </c>
      <c r="I37" s="4">
        <v>0</v>
      </c>
    </row>
    <row r="38" spans="1:9" x14ac:dyDescent="0.2">
      <c r="A38" s="2">
        <v>14</v>
      </c>
      <c r="B38" s="1" t="s">
        <v>131</v>
      </c>
      <c r="C38" s="4">
        <v>97</v>
      </c>
      <c r="D38" s="8">
        <v>1.5</v>
      </c>
      <c r="E38" s="4">
        <v>51</v>
      </c>
      <c r="F38" s="8">
        <v>1.62</v>
      </c>
      <c r="G38" s="4">
        <v>45</v>
      </c>
      <c r="H38" s="8">
        <v>1.36</v>
      </c>
      <c r="I38" s="4">
        <v>1</v>
      </c>
    </row>
    <row r="39" spans="1:9" x14ac:dyDescent="0.2">
      <c r="A39" s="2">
        <v>14</v>
      </c>
      <c r="B39" s="1" t="s">
        <v>144</v>
      </c>
      <c r="C39" s="4">
        <v>97</v>
      </c>
      <c r="D39" s="8">
        <v>1.5</v>
      </c>
      <c r="E39" s="4">
        <v>4</v>
      </c>
      <c r="F39" s="8">
        <v>0.13</v>
      </c>
      <c r="G39" s="4">
        <v>92</v>
      </c>
      <c r="H39" s="8">
        <v>2.78</v>
      </c>
      <c r="I39" s="4">
        <v>1</v>
      </c>
    </row>
    <row r="40" spans="1:9" x14ac:dyDescent="0.2">
      <c r="A40" s="2">
        <v>16</v>
      </c>
      <c r="B40" s="1" t="s">
        <v>142</v>
      </c>
      <c r="C40" s="4">
        <v>90</v>
      </c>
      <c r="D40" s="8">
        <v>1.39</v>
      </c>
      <c r="E40" s="4">
        <v>53</v>
      </c>
      <c r="F40" s="8">
        <v>1.69</v>
      </c>
      <c r="G40" s="4">
        <v>37</v>
      </c>
      <c r="H40" s="8">
        <v>1.1200000000000001</v>
      </c>
      <c r="I40" s="4">
        <v>0</v>
      </c>
    </row>
    <row r="41" spans="1:9" x14ac:dyDescent="0.2">
      <c r="A41" s="2">
        <v>17</v>
      </c>
      <c r="B41" s="1" t="s">
        <v>123</v>
      </c>
      <c r="C41" s="4">
        <v>86</v>
      </c>
      <c r="D41" s="8">
        <v>1.33</v>
      </c>
      <c r="E41" s="4">
        <v>15</v>
      </c>
      <c r="F41" s="8">
        <v>0.48</v>
      </c>
      <c r="G41" s="4">
        <v>71</v>
      </c>
      <c r="H41" s="8">
        <v>2.14</v>
      </c>
      <c r="I41" s="4">
        <v>0</v>
      </c>
    </row>
    <row r="42" spans="1:9" x14ac:dyDescent="0.2">
      <c r="A42" s="2">
        <v>18</v>
      </c>
      <c r="B42" s="1" t="s">
        <v>143</v>
      </c>
      <c r="C42" s="4">
        <v>85</v>
      </c>
      <c r="D42" s="8">
        <v>1.31</v>
      </c>
      <c r="E42" s="4">
        <v>23</v>
      </c>
      <c r="F42" s="8">
        <v>0.73</v>
      </c>
      <c r="G42" s="4">
        <v>62</v>
      </c>
      <c r="H42" s="8">
        <v>1.87</v>
      </c>
      <c r="I42" s="4">
        <v>0</v>
      </c>
    </row>
    <row r="43" spans="1:9" x14ac:dyDescent="0.2">
      <c r="A43" s="2">
        <v>19</v>
      </c>
      <c r="B43" s="1" t="s">
        <v>138</v>
      </c>
      <c r="C43" s="4">
        <v>84</v>
      </c>
      <c r="D43" s="8">
        <v>1.3</v>
      </c>
      <c r="E43" s="4">
        <v>57</v>
      </c>
      <c r="F43" s="8">
        <v>1.81</v>
      </c>
      <c r="G43" s="4">
        <v>27</v>
      </c>
      <c r="H43" s="8">
        <v>0.82</v>
      </c>
      <c r="I43" s="4">
        <v>0</v>
      </c>
    </row>
    <row r="44" spans="1:9" x14ac:dyDescent="0.2">
      <c r="A44" s="2">
        <v>20</v>
      </c>
      <c r="B44" s="1" t="s">
        <v>145</v>
      </c>
      <c r="C44" s="4">
        <v>83</v>
      </c>
      <c r="D44" s="8">
        <v>1.28</v>
      </c>
      <c r="E44" s="4">
        <v>6</v>
      </c>
      <c r="F44" s="8">
        <v>0.19</v>
      </c>
      <c r="G44" s="4">
        <v>76</v>
      </c>
      <c r="H44" s="8">
        <v>2.29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137</v>
      </c>
      <c r="C47" s="4">
        <v>65</v>
      </c>
      <c r="D47" s="8">
        <v>4.62</v>
      </c>
      <c r="E47" s="4">
        <v>55</v>
      </c>
      <c r="F47" s="8">
        <v>6.29</v>
      </c>
      <c r="G47" s="4">
        <v>10</v>
      </c>
      <c r="H47" s="8">
        <v>1.93</v>
      </c>
      <c r="I47" s="4">
        <v>0</v>
      </c>
    </row>
    <row r="48" spans="1:9" x14ac:dyDescent="0.2">
      <c r="A48" s="2">
        <v>2</v>
      </c>
      <c r="B48" s="1" t="s">
        <v>150</v>
      </c>
      <c r="C48" s="4">
        <v>46</v>
      </c>
      <c r="D48" s="8">
        <v>3.27</v>
      </c>
      <c r="E48" s="4">
        <v>37</v>
      </c>
      <c r="F48" s="8">
        <v>4.2300000000000004</v>
      </c>
      <c r="G48" s="4">
        <v>9</v>
      </c>
      <c r="H48" s="8">
        <v>1.73</v>
      </c>
      <c r="I48" s="4">
        <v>0</v>
      </c>
    </row>
    <row r="49" spans="1:9" x14ac:dyDescent="0.2">
      <c r="A49" s="2">
        <v>3</v>
      </c>
      <c r="B49" s="1" t="s">
        <v>136</v>
      </c>
      <c r="C49" s="4">
        <v>43</v>
      </c>
      <c r="D49" s="8">
        <v>3.05</v>
      </c>
      <c r="E49" s="4">
        <v>40</v>
      </c>
      <c r="F49" s="8">
        <v>4.58</v>
      </c>
      <c r="G49" s="4">
        <v>3</v>
      </c>
      <c r="H49" s="8">
        <v>0.57999999999999996</v>
      </c>
      <c r="I49" s="4">
        <v>0</v>
      </c>
    </row>
    <row r="50" spans="1:9" x14ac:dyDescent="0.2">
      <c r="A50" s="2">
        <v>4</v>
      </c>
      <c r="B50" s="1" t="s">
        <v>140</v>
      </c>
      <c r="C50" s="4">
        <v>40</v>
      </c>
      <c r="D50" s="8">
        <v>2.84</v>
      </c>
      <c r="E50" s="4">
        <v>36</v>
      </c>
      <c r="F50" s="8">
        <v>4.12</v>
      </c>
      <c r="G50" s="4">
        <v>4</v>
      </c>
      <c r="H50" s="8">
        <v>0.77</v>
      </c>
      <c r="I50" s="4">
        <v>0</v>
      </c>
    </row>
    <row r="51" spans="1:9" x14ac:dyDescent="0.2">
      <c r="A51" s="2">
        <v>5</v>
      </c>
      <c r="B51" s="1" t="s">
        <v>122</v>
      </c>
      <c r="C51" s="4">
        <v>37</v>
      </c>
      <c r="D51" s="8">
        <v>2.63</v>
      </c>
      <c r="E51" s="4">
        <v>18</v>
      </c>
      <c r="F51" s="8">
        <v>2.06</v>
      </c>
      <c r="G51" s="4">
        <v>19</v>
      </c>
      <c r="H51" s="8">
        <v>3.66</v>
      </c>
      <c r="I51" s="4">
        <v>0</v>
      </c>
    </row>
    <row r="52" spans="1:9" x14ac:dyDescent="0.2">
      <c r="A52" s="2">
        <v>6</v>
      </c>
      <c r="B52" s="1" t="s">
        <v>130</v>
      </c>
      <c r="C52" s="4">
        <v>32</v>
      </c>
      <c r="D52" s="8">
        <v>2.27</v>
      </c>
      <c r="E52" s="4">
        <v>16</v>
      </c>
      <c r="F52" s="8">
        <v>1.83</v>
      </c>
      <c r="G52" s="4">
        <v>16</v>
      </c>
      <c r="H52" s="8">
        <v>3.08</v>
      </c>
      <c r="I52" s="4">
        <v>0</v>
      </c>
    </row>
    <row r="53" spans="1:9" x14ac:dyDescent="0.2">
      <c r="A53" s="2">
        <v>7</v>
      </c>
      <c r="B53" s="1" t="s">
        <v>142</v>
      </c>
      <c r="C53" s="4">
        <v>29</v>
      </c>
      <c r="D53" s="8">
        <v>2.06</v>
      </c>
      <c r="E53" s="4">
        <v>20</v>
      </c>
      <c r="F53" s="8">
        <v>2.29</v>
      </c>
      <c r="G53" s="4">
        <v>9</v>
      </c>
      <c r="H53" s="8">
        <v>1.73</v>
      </c>
      <c r="I53" s="4">
        <v>0</v>
      </c>
    </row>
    <row r="54" spans="1:9" x14ac:dyDescent="0.2">
      <c r="A54" s="2">
        <v>8</v>
      </c>
      <c r="B54" s="1" t="s">
        <v>125</v>
      </c>
      <c r="C54" s="4">
        <v>28</v>
      </c>
      <c r="D54" s="8">
        <v>1.99</v>
      </c>
      <c r="E54" s="4">
        <v>23</v>
      </c>
      <c r="F54" s="8">
        <v>2.63</v>
      </c>
      <c r="G54" s="4">
        <v>5</v>
      </c>
      <c r="H54" s="8">
        <v>0.96</v>
      </c>
      <c r="I54" s="4">
        <v>0</v>
      </c>
    </row>
    <row r="55" spans="1:9" x14ac:dyDescent="0.2">
      <c r="A55" s="2">
        <v>9</v>
      </c>
      <c r="B55" s="1" t="s">
        <v>128</v>
      </c>
      <c r="C55" s="4">
        <v>27</v>
      </c>
      <c r="D55" s="8">
        <v>1.92</v>
      </c>
      <c r="E55" s="4">
        <v>22</v>
      </c>
      <c r="F55" s="8">
        <v>2.52</v>
      </c>
      <c r="G55" s="4">
        <v>5</v>
      </c>
      <c r="H55" s="8">
        <v>0.96</v>
      </c>
      <c r="I55" s="4">
        <v>0</v>
      </c>
    </row>
    <row r="56" spans="1:9" x14ac:dyDescent="0.2">
      <c r="A56" s="2">
        <v>10</v>
      </c>
      <c r="B56" s="1" t="s">
        <v>147</v>
      </c>
      <c r="C56" s="4">
        <v>26</v>
      </c>
      <c r="D56" s="8">
        <v>1.85</v>
      </c>
      <c r="E56" s="4">
        <v>15</v>
      </c>
      <c r="F56" s="8">
        <v>1.72</v>
      </c>
      <c r="G56" s="4">
        <v>11</v>
      </c>
      <c r="H56" s="8">
        <v>2.12</v>
      </c>
      <c r="I56" s="4">
        <v>0</v>
      </c>
    </row>
    <row r="57" spans="1:9" x14ac:dyDescent="0.2">
      <c r="A57" s="2">
        <v>11</v>
      </c>
      <c r="B57" s="1" t="s">
        <v>139</v>
      </c>
      <c r="C57" s="4">
        <v>25</v>
      </c>
      <c r="D57" s="8">
        <v>1.78</v>
      </c>
      <c r="E57" s="4">
        <v>16</v>
      </c>
      <c r="F57" s="8">
        <v>1.83</v>
      </c>
      <c r="G57" s="4">
        <v>8</v>
      </c>
      <c r="H57" s="8">
        <v>1.54</v>
      </c>
      <c r="I57" s="4">
        <v>1</v>
      </c>
    </row>
    <row r="58" spans="1:9" x14ac:dyDescent="0.2">
      <c r="A58" s="2">
        <v>12</v>
      </c>
      <c r="B58" s="1" t="s">
        <v>151</v>
      </c>
      <c r="C58" s="4">
        <v>22</v>
      </c>
      <c r="D58" s="8">
        <v>1.56</v>
      </c>
      <c r="E58" s="4">
        <v>15</v>
      </c>
      <c r="F58" s="8">
        <v>1.72</v>
      </c>
      <c r="G58" s="4">
        <v>7</v>
      </c>
      <c r="H58" s="8">
        <v>1.35</v>
      </c>
      <c r="I58" s="4">
        <v>0</v>
      </c>
    </row>
    <row r="59" spans="1:9" x14ac:dyDescent="0.2">
      <c r="A59" s="2">
        <v>12</v>
      </c>
      <c r="B59" s="1" t="s">
        <v>131</v>
      </c>
      <c r="C59" s="4">
        <v>22</v>
      </c>
      <c r="D59" s="8">
        <v>1.56</v>
      </c>
      <c r="E59" s="4">
        <v>19</v>
      </c>
      <c r="F59" s="8">
        <v>2.17</v>
      </c>
      <c r="G59" s="4">
        <v>3</v>
      </c>
      <c r="H59" s="8">
        <v>0.57999999999999996</v>
      </c>
      <c r="I59" s="4">
        <v>0</v>
      </c>
    </row>
    <row r="60" spans="1:9" x14ac:dyDescent="0.2">
      <c r="A60" s="2">
        <v>14</v>
      </c>
      <c r="B60" s="1" t="s">
        <v>148</v>
      </c>
      <c r="C60" s="4">
        <v>21</v>
      </c>
      <c r="D60" s="8">
        <v>1.49</v>
      </c>
      <c r="E60" s="4">
        <v>10</v>
      </c>
      <c r="F60" s="8">
        <v>1.1399999999999999</v>
      </c>
      <c r="G60" s="4">
        <v>11</v>
      </c>
      <c r="H60" s="8">
        <v>2.12</v>
      </c>
      <c r="I60" s="4">
        <v>0</v>
      </c>
    </row>
    <row r="61" spans="1:9" x14ac:dyDescent="0.2">
      <c r="A61" s="2">
        <v>14</v>
      </c>
      <c r="B61" s="1" t="s">
        <v>126</v>
      </c>
      <c r="C61" s="4">
        <v>21</v>
      </c>
      <c r="D61" s="8">
        <v>1.49</v>
      </c>
      <c r="E61" s="4">
        <v>17</v>
      </c>
      <c r="F61" s="8">
        <v>1.95</v>
      </c>
      <c r="G61" s="4">
        <v>4</v>
      </c>
      <c r="H61" s="8">
        <v>0.77</v>
      </c>
      <c r="I61" s="4">
        <v>0</v>
      </c>
    </row>
    <row r="62" spans="1:9" x14ac:dyDescent="0.2">
      <c r="A62" s="2">
        <v>16</v>
      </c>
      <c r="B62" s="1" t="s">
        <v>146</v>
      </c>
      <c r="C62" s="4">
        <v>19</v>
      </c>
      <c r="D62" s="8">
        <v>1.35</v>
      </c>
      <c r="E62" s="4">
        <v>15</v>
      </c>
      <c r="F62" s="8">
        <v>1.72</v>
      </c>
      <c r="G62" s="4">
        <v>4</v>
      </c>
      <c r="H62" s="8">
        <v>0.77</v>
      </c>
      <c r="I62" s="4">
        <v>0</v>
      </c>
    </row>
    <row r="63" spans="1:9" x14ac:dyDescent="0.2">
      <c r="A63" s="2">
        <v>17</v>
      </c>
      <c r="B63" s="1" t="s">
        <v>149</v>
      </c>
      <c r="C63" s="4">
        <v>18</v>
      </c>
      <c r="D63" s="8">
        <v>1.28</v>
      </c>
      <c r="E63" s="4">
        <v>13</v>
      </c>
      <c r="F63" s="8">
        <v>1.49</v>
      </c>
      <c r="G63" s="4">
        <v>5</v>
      </c>
      <c r="H63" s="8">
        <v>0.96</v>
      </c>
      <c r="I63" s="4">
        <v>0</v>
      </c>
    </row>
    <row r="64" spans="1:9" x14ac:dyDescent="0.2">
      <c r="A64" s="2">
        <v>17</v>
      </c>
      <c r="B64" s="1" t="s">
        <v>135</v>
      </c>
      <c r="C64" s="4">
        <v>18</v>
      </c>
      <c r="D64" s="8">
        <v>1.28</v>
      </c>
      <c r="E64" s="4">
        <v>18</v>
      </c>
      <c r="F64" s="8">
        <v>2.06</v>
      </c>
      <c r="G64" s="4">
        <v>0</v>
      </c>
      <c r="H64" s="8">
        <v>0</v>
      </c>
      <c r="I64" s="4">
        <v>0</v>
      </c>
    </row>
    <row r="65" spans="1:9" x14ac:dyDescent="0.2">
      <c r="A65" s="2">
        <v>19</v>
      </c>
      <c r="B65" s="1" t="s">
        <v>123</v>
      </c>
      <c r="C65" s="4">
        <v>17</v>
      </c>
      <c r="D65" s="8">
        <v>1.21</v>
      </c>
      <c r="E65" s="4">
        <v>3</v>
      </c>
      <c r="F65" s="8">
        <v>0.34</v>
      </c>
      <c r="G65" s="4">
        <v>14</v>
      </c>
      <c r="H65" s="8">
        <v>2.7</v>
      </c>
      <c r="I65" s="4">
        <v>0</v>
      </c>
    </row>
    <row r="66" spans="1:9" x14ac:dyDescent="0.2">
      <c r="A66" s="2">
        <v>19</v>
      </c>
      <c r="B66" s="1" t="s">
        <v>132</v>
      </c>
      <c r="C66" s="4">
        <v>17</v>
      </c>
      <c r="D66" s="8">
        <v>1.21</v>
      </c>
      <c r="E66" s="4">
        <v>9</v>
      </c>
      <c r="F66" s="8">
        <v>1.03</v>
      </c>
      <c r="G66" s="4">
        <v>8</v>
      </c>
      <c r="H66" s="8">
        <v>1.54</v>
      </c>
      <c r="I66" s="4">
        <v>0</v>
      </c>
    </row>
    <row r="67" spans="1:9" x14ac:dyDescent="0.2">
      <c r="A67" s="2">
        <v>19</v>
      </c>
      <c r="B67" s="1" t="s">
        <v>133</v>
      </c>
      <c r="C67" s="4">
        <v>17</v>
      </c>
      <c r="D67" s="8">
        <v>1.21</v>
      </c>
      <c r="E67" s="4">
        <v>13</v>
      </c>
      <c r="F67" s="8">
        <v>1.49</v>
      </c>
      <c r="G67" s="4">
        <v>4</v>
      </c>
      <c r="H67" s="8">
        <v>0.77</v>
      </c>
      <c r="I67" s="4">
        <v>0</v>
      </c>
    </row>
    <row r="68" spans="1:9" x14ac:dyDescent="0.2">
      <c r="A68" s="2">
        <v>19</v>
      </c>
      <c r="B68" s="1" t="s">
        <v>138</v>
      </c>
      <c r="C68" s="4">
        <v>17</v>
      </c>
      <c r="D68" s="8">
        <v>1.21</v>
      </c>
      <c r="E68" s="4">
        <v>13</v>
      </c>
      <c r="F68" s="8">
        <v>1.49</v>
      </c>
      <c r="G68" s="4">
        <v>4</v>
      </c>
      <c r="H68" s="8">
        <v>0.77</v>
      </c>
      <c r="I68" s="4">
        <v>0</v>
      </c>
    </row>
    <row r="69" spans="1:9" x14ac:dyDescent="0.2">
      <c r="A69" s="1"/>
      <c r="C69" s="4"/>
      <c r="D69" s="8"/>
      <c r="E69" s="4"/>
      <c r="F69" s="8"/>
      <c r="G69" s="4"/>
      <c r="H69" s="8"/>
      <c r="I69" s="4"/>
    </row>
    <row r="70" spans="1:9" x14ac:dyDescent="0.2">
      <c r="A70" s="1" t="s">
        <v>3</v>
      </c>
      <c r="C70" s="4"/>
      <c r="D70" s="8"/>
      <c r="E70" s="4"/>
      <c r="F70" s="8"/>
      <c r="G70" s="4"/>
      <c r="H70" s="8"/>
      <c r="I70" s="4"/>
    </row>
    <row r="71" spans="1:9" x14ac:dyDescent="0.2">
      <c r="A71" s="2">
        <v>1</v>
      </c>
      <c r="B71" s="1" t="s">
        <v>137</v>
      </c>
      <c r="C71" s="4">
        <v>88</v>
      </c>
      <c r="D71" s="8">
        <v>5.87</v>
      </c>
      <c r="E71" s="4">
        <v>79</v>
      </c>
      <c r="F71" s="8">
        <v>9.9600000000000009</v>
      </c>
      <c r="G71" s="4">
        <v>9</v>
      </c>
      <c r="H71" s="8">
        <v>1.29</v>
      </c>
      <c r="I71" s="4">
        <v>0</v>
      </c>
    </row>
    <row r="72" spans="1:9" x14ac:dyDescent="0.2">
      <c r="A72" s="2">
        <v>2</v>
      </c>
      <c r="B72" s="1" t="s">
        <v>130</v>
      </c>
      <c r="C72" s="4">
        <v>63</v>
      </c>
      <c r="D72" s="8">
        <v>4.2</v>
      </c>
      <c r="E72" s="4">
        <v>29</v>
      </c>
      <c r="F72" s="8">
        <v>3.66</v>
      </c>
      <c r="G72" s="4">
        <v>34</v>
      </c>
      <c r="H72" s="8">
        <v>4.8600000000000003</v>
      </c>
      <c r="I72" s="4">
        <v>0</v>
      </c>
    </row>
    <row r="73" spans="1:9" x14ac:dyDescent="0.2">
      <c r="A73" s="2">
        <v>3</v>
      </c>
      <c r="B73" s="1" t="s">
        <v>140</v>
      </c>
      <c r="C73" s="4">
        <v>51</v>
      </c>
      <c r="D73" s="8">
        <v>3.4</v>
      </c>
      <c r="E73" s="4">
        <v>43</v>
      </c>
      <c r="F73" s="8">
        <v>5.42</v>
      </c>
      <c r="G73" s="4">
        <v>8</v>
      </c>
      <c r="H73" s="8">
        <v>1.1399999999999999</v>
      </c>
      <c r="I73" s="4">
        <v>0</v>
      </c>
    </row>
    <row r="74" spans="1:9" x14ac:dyDescent="0.2">
      <c r="A74" s="2">
        <v>4</v>
      </c>
      <c r="B74" s="1" t="s">
        <v>136</v>
      </c>
      <c r="C74" s="4">
        <v>50</v>
      </c>
      <c r="D74" s="8">
        <v>3.33</v>
      </c>
      <c r="E74" s="4">
        <v>47</v>
      </c>
      <c r="F74" s="8">
        <v>5.93</v>
      </c>
      <c r="G74" s="4">
        <v>3</v>
      </c>
      <c r="H74" s="8">
        <v>0.43</v>
      </c>
      <c r="I74" s="4">
        <v>0</v>
      </c>
    </row>
    <row r="75" spans="1:9" x14ac:dyDescent="0.2">
      <c r="A75" s="2">
        <v>5</v>
      </c>
      <c r="B75" s="1" t="s">
        <v>128</v>
      </c>
      <c r="C75" s="4">
        <v>39</v>
      </c>
      <c r="D75" s="8">
        <v>2.6</v>
      </c>
      <c r="E75" s="4">
        <v>27</v>
      </c>
      <c r="F75" s="8">
        <v>3.4</v>
      </c>
      <c r="G75" s="4">
        <v>12</v>
      </c>
      <c r="H75" s="8">
        <v>1.72</v>
      </c>
      <c r="I75" s="4">
        <v>0</v>
      </c>
    </row>
    <row r="76" spans="1:9" x14ac:dyDescent="0.2">
      <c r="A76" s="2">
        <v>6</v>
      </c>
      <c r="B76" s="1" t="s">
        <v>134</v>
      </c>
      <c r="C76" s="4">
        <v>38</v>
      </c>
      <c r="D76" s="8">
        <v>2.5299999999999998</v>
      </c>
      <c r="E76" s="4">
        <v>37</v>
      </c>
      <c r="F76" s="8">
        <v>4.67</v>
      </c>
      <c r="G76" s="4">
        <v>1</v>
      </c>
      <c r="H76" s="8">
        <v>0.14000000000000001</v>
      </c>
      <c r="I76" s="4">
        <v>0</v>
      </c>
    </row>
    <row r="77" spans="1:9" x14ac:dyDescent="0.2">
      <c r="A77" s="2">
        <v>7</v>
      </c>
      <c r="B77" s="1" t="s">
        <v>126</v>
      </c>
      <c r="C77" s="4">
        <v>36</v>
      </c>
      <c r="D77" s="8">
        <v>2.4</v>
      </c>
      <c r="E77" s="4">
        <v>19</v>
      </c>
      <c r="F77" s="8">
        <v>2.4</v>
      </c>
      <c r="G77" s="4">
        <v>17</v>
      </c>
      <c r="H77" s="8">
        <v>2.4300000000000002</v>
      </c>
      <c r="I77" s="4">
        <v>0</v>
      </c>
    </row>
    <row r="78" spans="1:9" x14ac:dyDescent="0.2">
      <c r="A78" s="2">
        <v>7</v>
      </c>
      <c r="B78" s="1" t="s">
        <v>139</v>
      </c>
      <c r="C78" s="4">
        <v>36</v>
      </c>
      <c r="D78" s="8">
        <v>2.4</v>
      </c>
      <c r="E78" s="4">
        <v>31</v>
      </c>
      <c r="F78" s="8">
        <v>3.91</v>
      </c>
      <c r="G78" s="4">
        <v>5</v>
      </c>
      <c r="H78" s="8">
        <v>0.72</v>
      </c>
      <c r="I78" s="4">
        <v>0</v>
      </c>
    </row>
    <row r="79" spans="1:9" x14ac:dyDescent="0.2">
      <c r="A79" s="2">
        <v>9</v>
      </c>
      <c r="B79" s="1" t="s">
        <v>135</v>
      </c>
      <c r="C79" s="4">
        <v>35</v>
      </c>
      <c r="D79" s="8">
        <v>2.33</v>
      </c>
      <c r="E79" s="4">
        <v>32</v>
      </c>
      <c r="F79" s="8">
        <v>4.04</v>
      </c>
      <c r="G79" s="4">
        <v>2</v>
      </c>
      <c r="H79" s="8">
        <v>0.28999999999999998</v>
      </c>
      <c r="I79" s="4">
        <v>1</v>
      </c>
    </row>
    <row r="80" spans="1:9" x14ac:dyDescent="0.2">
      <c r="A80" s="2">
        <v>10</v>
      </c>
      <c r="B80" s="1" t="s">
        <v>131</v>
      </c>
      <c r="C80" s="4">
        <v>30</v>
      </c>
      <c r="D80" s="8">
        <v>2</v>
      </c>
      <c r="E80" s="4">
        <v>21</v>
      </c>
      <c r="F80" s="8">
        <v>2.65</v>
      </c>
      <c r="G80" s="4">
        <v>9</v>
      </c>
      <c r="H80" s="8">
        <v>1.29</v>
      </c>
      <c r="I80" s="4">
        <v>0</v>
      </c>
    </row>
    <row r="81" spans="1:9" x14ac:dyDescent="0.2">
      <c r="A81" s="2">
        <v>11</v>
      </c>
      <c r="B81" s="1" t="s">
        <v>122</v>
      </c>
      <c r="C81" s="4">
        <v>28</v>
      </c>
      <c r="D81" s="8">
        <v>1.87</v>
      </c>
      <c r="E81" s="4">
        <v>8</v>
      </c>
      <c r="F81" s="8">
        <v>1.01</v>
      </c>
      <c r="G81" s="4">
        <v>20</v>
      </c>
      <c r="H81" s="8">
        <v>2.86</v>
      </c>
      <c r="I81" s="4">
        <v>0</v>
      </c>
    </row>
    <row r="82" spans="1:9" x14ac:dyDescent="0.2">
      <c r="A82" s="2">
        <v>11</v>
      </c>
      <c r="B82" s="1" t="s">
        <v>125</v>
      </c>
      <c r="C82" s="4">
        <v>28</v>
      </c>
      <c r="D82" s="8">
        <v>1.87</v>
      </c>
      <c r="E82" s="4">
        <v>23</v>
      </c>
      <c r="F82" s="8">
        <v>2.9</v>
      </c>
      <c r="G82" s="4">
        <v>5</v>
      </c>
      <c r="H82" s="8">
        <v>0.72</v>
      </c>
      <c r="I82" s="4">
        <v>0</v>
      </c>
    </row>
    <row r="83" spans="1:9" x14ac:dyDescent="0.2">
      <c r="A83" s="2">
        <v>13</v>
      </c>
      <c r="B83" s="1" t="s">
        <v>133</v>
      </c>
      <c r="C83" s="4">
        <v>27</v>
      </c>
      <c r="D83" s="8">
        <v>1.8</v>
      </c>
      <c r="E83" s="4">
        <v>23</v>
      </c>
      <c r="F83" s="8">
        <v>2.9</v>
      </c>
      <c r="G83" s="4">
        <v>4</v>
      </c>
      <c r="H83" s="8">
        <v>0.56999999999999995</v>
      </c>
      <c r="I83" s="4">
        <v>0</v>
      </c>
    </row>
    <row r="84" spans="1:9" x14ac:dyDescent="0.2">
      <c r="A84" s="2">
        <v>14</v>
      </c>
      <c r="B84" s="1" t="s">
        <v>129</v>
      </c>
      <c r="C84" s="4">
        <v>26</v>
      </c>
      <c r="D84" s="8">
        <v>1.73</v>
      </c>
      <c r="E84" s="4">
        <v>3</v>
      </c>
      <c r="F84" s="8">
        <v>0.38</v>
      </c>
      <c r="G84" s="4">
        <v>23</v>
      </c>
      <c r="H84" s="8">
        <v>3.29</v>
      </c>
      <c r="I84" s="4">
        <v>0</v>
      </c>
    </row>
    <row r="85" spans="1:9" x14ac:dyDescent="0.2">
      <c r="A85" s="2">
        <v>15</v>
      </c>
      <c r="B85" s="1" t="s">
        <v>127</v>
      </c>
      <c r="C85" s="4">
        <v>25</v>
      </c>
      <c r="D85" s="8">
        <v>1.67</v>
      </c>
      <c r="E85" s="4">
        <v>10</v>
      </c>
      <c r="F85" s="8">
        <v>1.26</v>
      </c>
      <c r="G85" s="4">
        <v>15</v>
      </c>
      <c r="H85" s="8">
        <v>2.15</v>
      </c>
      <c r="I85" s="4">
        <v>0</v>
      </c>
    </row>
    <row r="86" spans="1:9" x14ac:dyDescent="0.2">
      <c r="A86" s="2">
        <v>16</v>
      </c>
      <c r="B86" s="1" t="s">
        <v>153</v>
      </c>
      <c r="C86" s="4">
        <v>23</v>
      </c>
      <c r="D86" s="8">
        <v>1.53</v>
      </c>
      <c r="E86" s="4">
        <v>21</v>
      </c>
      <c r="F86" s="8">
        <v>2.65</v>
      </c>
      <c r="G86" s="4">
        <v>2</v>
      </c>
      <c r="H86" s="8">
        <v>0.28999999999999998</v>
      </c>
      <c r="I86" s="4">
        <v>0</v>
      </c>
    </row>
    <row r="87" spans="1:9" x14ac:dyDescent="0.2">
      <c r="A87" s="2">
        <v>17</v>
      </c>
      <c r="B87" s="1" t="s">
        <v>138</v>
      </c>
      <c r="C87" s="4">
        <v>22</v>
      </c>
      <c r="D87" s="8">
        <v>1.47</v>
      </c>
      <c r="E87" s="4">
        <v>17</v>
      </c>
      <c r="F87" s="8">
        <v>2.14</v>
      </c>
      <c r="G87" s="4">
        <v>5</v>
      </c>
      <c r="H87" s="8">
        <v>0.72</v>
      </c>
      <c r="I87" s="4">
        <v>0</v>
      </c>
    </row>
    <row r="88" spans="1:9" x14ac:dyDescent="0.2">
      <c r="A88" s="2">
        <v>18</v>
      </c>
      <c r="B88" s="1" t="s">
        <v>142</v>
      </c>
      <c r="C88" s="4">
        <v>20</v>
      </c>
      <c r="D88" s="8">
        <v>1.33</v>
      </c>
      <c r="E88" s="4">
        <v>9</v>
      </c>
      <c r="F88" s="8">
        <v>1.1299999999999999</v>
      </c>
      <c r="G88" s="4">
        <v>11</v>
      </c>
      <c r="H88" s="8">
        <v>1.57</v>
      </c>
      <c r="I88" s="4">
        <v>0</v>
      </c>
    </row>
    <row r="89" spans="1:9" x14ac:dyDescent="0.2">
      <c r="A89" s="2">
        <v>18</v>
      </c>
      <c r="B89" s="1" t="s">
        <v>124</v>
      </c>
      <c r="C89" s="4">
        <v>20</v>
      </c>
      <c r="D89" s="8">
        <v>1.33</v>
      </c>
      <c r="E89" s="4">
        <v>15</v>
      </c>
      <c r="F89" s="8">
        <v>1.89</v>
      </c>
      <c r="G89" s="4">
        <v>5</v>
      </c>
      <c r="H89" s="8">
        <v>0.72</v>
      </c>
      <c r="I89" s="4">
        <v>0</v>
      </c>
    </row>
    <row r="90" spans="1:9" x14ac:dyDescent="0.2">
      <c r="A90" s="2">
        <v>20</v>
      </c>
      <c r="B90" s="1" t="s">
        <v>152</v>
      </c>
      <c r="C90" s="4">
        <v>19</v>
      </c>
      <c r="D90" s="8">
        <v>1.27</v>
      </c>
      <c r="E90" s="4">
        <v>5</v>
      </c>
      <c r="F90" s="8">
        <v>0.63</v>
      </c>
      <c r="G90" s="4">
        <v>14</v>
      </c>
      <c r="H90" s="8">
        <v>2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137</v>
      </c>
      <c r="C93" s="4">
        <v>57</v>
      </c>
      <c r="D93" s="8">
        <v>4.5199999999999996</v>
      </c>
      <c r="E93" s="4">
        <v>52</v>
      </c>
      <c r="F93" s="8">
        <v>6.85</v>
      </c>
      <c r="G93" s="4">
        <v>5</v>
      </c>
      <c r="H93" s="8">
        <v>1.04</v>
      </c>
      <c r="I93" s="4">
        <v>0</v>
      </c>
    </row>
    <row r="94" spans="1:9" x14ac:dyDescent="0.2">
      <c r="A94" s="2">
        <v>2</v>
      </c>
      <c r="B94" s="1" t="s">
        <v>136</v>
      </c>
      <c r="C94" s="4">
        <v>35</v>
      </c>
      <c r="D94" s="8">
        <v>2.77</v>
      </c>
      <c r="E94" s="4">
        <v>33</v>
      </c>
      <c r="F94" s="8">
        <v>4.3499999999999996</v>
      </c>
      <c r="G94" s="4">
        <v>2</v>
      </c>
      <c r="H94" s="8">
        <v>0.42</v>
      </c>
      <c r="I94" s="4">
        <v>0</v>
      </c>
    </row>
    <row r="95" spans="1:9" x14ac:dyDescent="0.2">
      <c r="A95" s="2">
        <v>3</v>
      </c>
      <c r="B95" s="1" t="s">
        <v>133</v>
      </c>
      <c r="C95" s="4">
        <v>33</v>
      </c>
      <c r="D95" s="8">
        <v>2.61</v>
      </c>
      <c r="E95" s="4">
        <v>27</v>
      </c>
      <c r="F95" s="8">
        <v>3.56</v>
      </c>
      <c r="G95" s="4">
        <v>6</v>
      </c>
      <c r="H95" s="8">
        <v>1.25</v>
      </c>
      <c r="I95" s="4">
        <v>0</v>
      </c>
    </row>
    <row r="96" spans="1:9" x14ac:dyDescent="0.2">
      <c r="A96" s="2">
        <v>4</v>
      </c>
      <c r="B96" s="1" t="s">
        <v>140</v>
      </c>
      <c r="C96" s="4">
        <v>32</v>
      </c>
      <c r="D96" s="8">
        <v>2.54</v>
      </c>
      <c r="E96" s="4">
        <v>31</v>
      </c>
      <c r="F96" s="8">
        <v>4.08</v>
      </c>
      <c r="G96" s="4">
        <v>1</v>
      </c>
      <c r="H96" s="8">
        <v>0.21</v>
      </c>
      <c r="I96" s="4">
        <v>0</v>
      </c>
    </row>
    <row r="97" spans="1:9" x14ac:dyDescent="0.2">
      <c r="A97" s="2">
        <v>5</v>
      </c>
      <c r="B97" s="1" t="s">
        <v>126</v>
      </c>
      <c r="C97" s="4">
        <v>31</v>
      </c>
      <c r="D97" s="8">
        <v>2.46</v>
      </c>
      <c r="E97" s="4">
        <v>24</v>
      </c>
      <c r="F97" s="8">
        <v>3.16</v>
      </c>
      <c r="G97" s="4">
        <v>7</v>
      </c>
      <c r="H97" s="8">
        <v>1.46</v>
      </c>
      <c r="I97" s="4">
        <v>0</v>
      </c>
    </row>
    <row r="98" spans="1:9" x14ac:dyDescent="0.2">
      <c r="A98" s="2">
        <v>6</v>
      </c>
      <c r="B98" s="1" t="s">
        <v>125</v>
      </c>
      <c r="C98" s="4">
        <v>29</v>
      </c>
      <c r="D98" s="8">
        <v>2.2999999999999998</v>
      </c>
      <c r="E98" s="4">
        <v>27</v>
      </c>
      <c r="F98" s="8">
        <v>3.56</v>
      </c>
      <c r="G98" s="4">
        <v>2</v>
      </c>
      <c r="H98" s="8">
        <v>0.42</v>
      </c>
      <c r="I98" s="4">
        <v>0</v>
      </c>
    </row>
    <row r="99" spans="1:9" x14ac:dyDescent="0.2">
      <c r="A99" s="2">
        <v>6</v>
      </c>
      <c r="B99" s="1" t="s">
        <v>141</v>
      </c>
      <c r="C99" s="4">
        <v>29</v>
      </c>
      <c r="D99" s="8">
        <v>2.2999999999999998</v>
      </c>
      <c r="E99" s="4">
        <v>27</v>
      </c>
      <c r="F99" s="8">
        <v>3.56</v>
      </c>
      <c r="G99" s="4">
        <v>2</v>
      </c>
      <c r="H99" s="8">
        <v>0.42</v>
      </c>
      <c r="I99" s="4">
        <v>0</v>
      </c>
    </row>
    <row r="100" spans="1:9" x14ac:dyDescent="0.2">
      <c r="A100" s="2">
        <v>8</v>
      </c>
      <c r="B100" s="1" t="s">
        <v>130</v>
      </c>
      <c r="C100" s="4">
        <v>27</v>
      </c>
      <c r="D100" s="8">
        <v>2.14</v>
      </c>
      <c r="E100" s="4">
        <v>6</v>
      </c>
      <c r="F100" s="8">
        <v>0.79</v>
      </c>
      <c r="G100" s="4">
        <v>21</v>
      </c>
      <c r="H100" s="8">
        <v>4.38</v>
      </c>
      <c r="I100" s="4">
        <v>0</v>
      </c>
    </row>
    <row r="101" spans="1:9" x14ac:dyDescent="0.2">
      <c r="A101" s="2">
        <v>9</v>
      </c>
      <c r="B101" s="1" t="s">
        <v>124</v>
      </c>
      <c r="C101" s="4">
        <v>26</v>
      </c>
      <c r="D101" s="8">
        <v>2.06</v>
      </c>
      <c r="E101" s="4">
        <v>21</v>
      </c>
      <c r="F101" s="8">
        <v>2.77</v>
      </c>
      <c r="G101" s="4">
        <v>5</v>
      </c>
      <c r="H101" s="8">
        <v>1.04</v>
      </c>
      <c r="I101" s="4">
        <v>0</v>
      </c>
    </row>
    <row r="102" spans="1:9" x14ac:dyDescent="0.2">
      <c r="A102" s="2">
        <v>9</v>
      </c>
      <c r="B102" s="1" t="s">
        <v>127</v>
      </c>
      <c r="C102" s="4">
        <v>26</v>
      </c>
      <c r="D102" s="8">
        <v>2.06</v>
      </c>
      <c r="E102" s="4">
        <v>14</v>
      </c>
      <c r="F102" s="8">
        <v>1.84</v>
      </c>
      <c r="G102" s="4">
        <v>12</v>
      </c>
      <c r="H102" s="8">
        <v>2.5</v>
      </c>
      <c r="I102" s="4">
        <v>0</v>
      </c>
    </row>
    <row r="103" spans="1:9" x14ac:dyDescent="0.2">
      <c r="A103" s="2">
        <v>9</v>
      </c>
      <c r="B103" s="1" t="s">
        <v>128</v>
      </c>
      <c r="C103" s="4">
        <v>26</v>
      </c>
      <c r="D103" s="8">
        <v>2.06</v>
      </c>
      <c r="E103" s="4">
        <v>23</v>
      </c>
      <c r="F103" s="8">
        <v>3.03</v>
      </c>
      <c r="G103" s="4">
        <v>3</v>
      </c>
      <c r="H103" s="8">
        <v>0.63</v>
      </c>
      <c r="I103" s="4">
        <v>0</v>
      </c>
    </row>
    <row r="104" spans="1:9" x14ac:dyDescent="0.2">
      <c r="A104" s="2">
        <v>12</v>
      </c>
      <c r="B104" s="1" t="s">
        <v>135</v>
      </c>
      <c r="C104" s="4">
        <v>25</v>
      </c>
      <c r="D104" s="8">
        <v>1.98</v>
      </c>
      <c r="E104" s="4">
        <v>21</v>
      </c>
      <c r="F104" s="8">
        <v>2.77</v>
      </c>
      <c r="G104" s="4">
        <v>4</v>
      </c>
      <c r="H104" s="8">
        <v>0.83</v>
      </c>
      <c r="I104" s="4">
        <v>0</v>
      </c>
    </row>
    <row r="105" spans="1:9" x14ac:dyDescent="0.2">
      <c r="A105" s="2">
        <v>13</v>
      </c>
      <c r="B105" s="1" t="s">
        <v>134</v>
      </c>
      <c r="C105" s="4">
        <v>24</v>
      </c>
      <c r="D105" s="8">
        <v>1.9</v>
      </c>
      <c r="E105" s="4">
        <v>23</v>
      </c>
      <c r="F105" s="8">
        <v>3.03</v>
      </c>
      <c r="G105" s="4">
        <v>1</v>
      </c>
      <c r="H105" s="8">
        <v>0.21</v>
      </c>
      <c r="I105" s="4">
        <v>0</v>
      </c>
    </row>
    <row r="106" spans="1:9" x14ac:dyDescent="0.2">
      <c r="A106" s="2">
        <v>14</v>
      </c>
      <c r="B106" s="1" t="s">
        <v>122</v>
      </c>
      <c r="C106" s="4">
        <v>21</v>
      </c>
      <c r="D106" s="8">
        <v>1.66</v>
      </c>
      <c r="E106" s="4">
        <v>8</v>
      </c>
      <c r="F106" s="8">
        <v>1.05</v>
      </c>
      <c r="G106" s="4">
        <v>13</v>
      </c>
      <c r="H106" s="8">
        <v>2.71</v>
      </c>
      <c r="I106" s="4">
        <v>0</v>
      </c>
    </row>
    <row r="107" spans="1:9" x14ac:dyDescent="0.2">
      <c r="A107" s="2">
        <v>15</v>
      </c>
      <c r="B107" s="1" t="s">
        <v>123</v>
      </c>
      <c r="C107" s="4">
        <v>20</v>
      </c>
      <c r="D107" s="8">
        <v>1.58</v>
      </c>
      <c r="E107" s="4">
        <v>7</v>
      </c>
      <c r="F107" s="8">
        <v>0.92</v>
      </c>
      <c r="G107" s="4">
        <v>13</v>
      </c>
      <c r="H107" s="8">
        <v>2.71</v>
      </c>
      <c r="I107" s="4">
        <v>0</v>
      </c>
    </row>
    <row r="108" spans="1:9" x14ac:dyDescent="0.2">
      <c r="A108" s="2">
        <v>16</v>
      </c>
      <c r="B108" s="1" t="s">
        <v>139</v>
      </c>
      <c r="C108" s="4">
        <v>19</v>
      </c>
      <c r="D108" s="8">
        <v>1.51</v>
      </c>
      <c r="E108" s="4">
        <v>12</v>
      </c>
      <c r="F108" s="8">
        <v>1.58</v>
      </c>
      <c r="G108" s="4">
        <v>7</v>
      </c>
      <c r="H108" s="8">
        <v>1.46</v>
      </c>
      <c r="I108" s="4">
        <v>0</v>
      </c>
    </row>
    <row r="109" spans="1:9" x14ac:dyDescent="0.2">
      <c r="A109" s="2">
        <v>17</v>
      </c>
      <c r="B109" s="1" t="s">
        <v>142</v>
      </c>
      <c r="C109" s="4">
        <v>18</v>
      </c>
      <c r="D109" s="8">
        <v>1.43</v>
      </c>
      <c r="E109" s="4">
        <v>14</v>
      </c>
      <c r="F109" s="8">
        <v>1.84</v>
      </c>
      <c r="G109" s="4">
        <v>4</v>
      </c>
      <c r="H109" s="8">
        <v>0.83</v>
      </c>
      <c r="I109" s="4">
        <v>0</v>
      </c>
    </row>
    <row r="110" spans="1:9" x14ac:dyDescent="0.2">
      <c r="A110" s="2">
        <v>17</v>
      </c>
      <c r="B110" s="1" t="s">
        <v>155</v>
      </c>
      <c r="C110" s="4">
        <v>18</v>
      </c>
      <c r="D110" s="8">
        <v>1.43</v>
      </c>
      <c r="E110" s="4">
        <v>16</v>
      </c>
      <c r="F110" s="8">
        <v>2.11</v>
      </c>
      <c r="G110" s="4">
        <v>2</v>
      </c>
      <c r="H110" s="8">
        <v>0.42</v>
      </c>
      <c r="I110" s="4">
        <v>0</v>
      </c>
    </row>
    <row r="111" spans="1:9" x14ac:dyDescent="0.2">
      <c r="A111" s="2">
        <v>19</v>
      </c>
      <c r="B111" s="1" t="s">
        <v>154</v>
      </c>
      <c r="C111" s="4">
        <v>17</v>
      </c>
      <c r="D111" s="8">
        <v>1.35</v>
      </c>
      <c r="E111" s="4">
        <v>9</v>
      </c>
      <c r="F111" s="8">
        <v>1.19</v>
      </c>
      <c r="G111" s="4">
        <v>8</v>
      </c>
      <c r="H111" s="8">
        <v>1.67</v>
      </c>
      <c r="I111" s="4">
        <v>0</v>
      </c>
    </row>
    <row r="112" spans="1:9" x14ac:dyDescent="0.2">
      <c r="A112" s="2">
        <v>19</v>
      </c>
      <c r="B112" s="1" t="s">
        <v>156</v>
      </c>
      <c r="C112" s="4">
        <v>17</v>
      </c>
      <c r="D112" s="8">
        <v>1.35</v>
      </c>
      <c r="E112" s="4">
        <v>15</v>
      </c>
      <c r="F112" s="8">
        <v>1.98</v>
      </c>
      <c r="G112" s="4">
        <v>2</v>
      </c>
      <c r="H112" s="8">
        <v>0.42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130</v>
      </c>
      <c r="C115" s="4">
        <v>154</v>
      </c>
      <c r="D115" s="8">
        <v>6.84</v>
      </c>
      <c r="E115" s="4">
        <v>101</v>
      </c>
      <c r="F115" s="8">
        <v>7.75</v>
      </c>
      <c r="G115" s="4">
        <v>53</v>
      </c>
      <c r="H115" s="8">
        <v>5.7</v>
      </c>
      <c r="I115" s="4">
        <v>0</v>
      </c>
    </row>
    <row r="116" spans="1:9" x14ac:dyDescent="0.2">
      <c r="A116" s="2">
        <v>2</v>
      </c>
      <c r="B116" s="1" t="s">
        <v>137</v>
      </c>
      <c r="C116" s="4">
        <v>105</v>
      </c>
      <c r="D116" s="8">
        <v>4.66</v>
      </c>
      <c r="E116" s="4">
        <v>87</v>
      </c>
      <c r="F116" s="8">
        <v>6.67</v>
      </c>
      <c r="G116" s="4">
        <v>18</v>
      </c>
      <c r="H116" s="8">
        <v>1.94</v>
      </c>
      <c r="I116" s="4">
        <v>0</v>
      </c>
    </row>
    <row r="117" spans="1:9" x14ac:dyDescent="0.2">
      <c r="A117" s="2">
        <v>3</v>
      </c>
      <c r="B117" s="1" t="s">
        <v>140</v>
      </c>
      <c r="C117" s="4">
        <v>73</v>
      </c>
      <c r="D117" s="8">
        <v>3.24</v>
      </c>
      <c r="E117" s="4">
        <v>65</v>
      </c>
      <c r="F117" s="8">
        <v>4.9800000000000004</v>
      </c>
      <c r="G117" s="4">
        <v>8</v>
      </c>
      <c r="H117" s="8">
        <v>0.86</v>
      </c>
      <c r="I117" s="4">
        <v>0</v>
      </c>
    </row>
    <row r="118" spans="1:9" x14ac:dyDescent="0.2">
      <c r="A118" s="2">
        <v>4</v>
      </c>
      <c r="B118" s="1" t="s">
        <v>139</v>
      </c>
      <c r="C118" s="4">
        <v>60</v>
      </c>
      <c r="D118" s="8">
        <v>2.66</v>
      </c>
      <c r="E118" s="4">
        <v>42</v>
      </c>
      <c r="F118" s="8">
        <v>3.22</v>
      </c>
      <c r="G118" s="4">
        <v>18</v>
      </c>
      <c r="H118" s="8">
        <v>1.94</v>
      </c>
      <c r="I118" s="4">
        <v>0</v>
      </c>
    </row>
    <row r="119" spans="1:9" x14ac:dyDescent="0.2">
      <c r="A119" s="2">
        <v>5</v>
      </c>
      <c r="B119" s="1" t="s">
        <v>128</v>
      </c>
      <c r="C119" s="4">
        <v>55</v>
      </c>
      <c r="D119" s="8">
        <v>2.44</v>
      </c>
      <c r="E119" s="4">
        <v>41</v>
      </c>
      <c r="F119" s="8">
        <v>3.14</v>
      </c>
      <c r="G119" s="4">
        <v>14</v>
      </c>
      <c r="H119" s="8">
        <v>1.51</v>
      </c>
      <c r="I119" s="4">
        <v>0</v>
      </c>
    </row>
    <row r="120" spans="1:9" x14ac:dyDescent="0.2">
      <c r="A120" s="2">
        <v>5</v>
      </c>
      <c r="B120" s="1" t="s">
        <v>136</v>
      </c>
      <c r="C120" s="4">
        <v>55</v>
      </c>
      <c r="D120" s="8">
        <v>2.44</v>
      </c>
      <c r="E120" s="4">
        <v>50</v>
      </c>
      <c r="F120" s="8">
        <v>3.83</v>
      </c>
      <c r="G120" s="4">
        <v>5</v>
      </c>
      <c r="H120" s="8">
        <v>0.54</v>
      </c>
      <c r="I120" s="4">
        <v>0</v>
      </c>
    </row>
    <row r="121" spans="1:9" x14ac:dyDescent="0.2">
      <c r="A121" s="2">
        <v>7</v>
      </c>
      <c r="B121" s="1" t="s">
        <v>131</v>
      </c>
      <c r="C121" s="4">
        <v>54</v>
      </c>
      <c r="D121" s="8">
        <v>2.4</v>
      </c>
      <c r="E121" s="4">
        <v>48</v>
      </c>
      <c r="F121" s="8">
        <v>3.68</v>
      </c>
      <c r="G121" s="4">
        <v>6</v>
      </c>
      <c r="H121" s="8">
        <v>0.65</v>
      </c>
      <c r="I121" s="4">
        <v>0</v>
      </c>
    </row>
    <row r="122" spans="1:9" x14ac:dyDescent="0.2">
      <c r="A122" s="2">
        <v>8</v>
      </c>
      <c r="B122" s="1" t="s">
        <v>135</v>
      </c>
      <c r="C122" s="4">
        <v>52</v>
      </c>
      <c r="D122" s="8">
        <v>2.31</v>
      </c>
      <c r="E122" s="4">
        <v>47</v>
      </c>
      <c r="F122" s="8">
        <v>3.6</v>
      </c>
      <c r="G122" s="4">
        <v>5</v>
      </c>
      <c r="H122" s="8">
        <v>0.54</v>
      </c>
      <c r="I122" s="4">
        <v>0</v>
      </c>
    </row>
    <row r="123" spans="1:9" x14ac:dyDescent="0.2">
      <c r="A123" s="2">
        <v>9</v>
      </c>
      <c r="B123" s="1" t="s">
        <v>122</v>
      </c>
      <c r="C123" s="4">
        <v>50</v>
      </c>
      <c r="D123" s="8">
        <v>2.2200000000000002</v>
      </c>
      <c r="E123" s="4">
        <v>15</v>
      </c>
      <c r="F123" s="8">
        <v>1.1499999999999999</v>
      </c>
      <c r="G123" s="4">
        <v>35</v>
      </c>
      <c r="H123" s="8">
        <v>3.76</v>
      </c>
      <c r="I123" s="4">
        <v>0</v>
      </c>
    </row>
    <row r="124" spans="1:9" x14ac:dyDescent="0.2">
      <c r="A124" s="2">
        <v>10</v>
      </c>
      <c r="B124" s="1" t="s">
        <v>129</v>
      </c>
      <c r="C124" s="4">
        <v>49</v>
      </c>
      <c r="D124" s="8">
        <v>2.1800000000000002</v>
      </c>
      <c r="E124" s="4">
        <v>7</v>
      </c>
      <c r="F124" s="8">
        <v>0.54</v>
      </c>
      <c r="G124" s="4">
        <v>41</v>
      </c>
      <c r="H124" s="8">
        <v>4.41</v>
      </c>
      <c r="I124" s="4">
        <v>1</v>
      </c>
    </row>
    <row r="125" spans="1:9" x14ac:dyDescent="0.2">
      <c r="A125" s="2">
        <v>11</v>
      </c>
      <c r="B125" s="1" t="s">
        <v>133</v>
      </c>
      <c r="C125" s="4">
        <v>46</v>
      </c>
      <c r="D125" s="8">
        <v>2.04</v>
      </c>
      <c r="E125" s="4">
        <v>36</v>
      </c>
      <c r="F125" s="8">
        <v>2.76</v>
      </c>
      <c r="G125" s="4">
        <v>10</v>
      </c>
      <c r="H125" s="8">
        <v>1.08</v>
      </c>
      <c r="I125" s="4">
        <v>0</v>
      </c>
    </row>
    <row r="126" spans="1:9" x14ac:dyDescent="0.2">
      <c r="A126" s="2">
        <v>12</v>
      </c>
      <c r="B126" s="1" t="s">
        <v>141</v>
      </c>
      <c r="C126" s="4">
        <v>44</v>
      </c>
      <c r="D126" s="8">
        <v>1.95</v>
      </c>
      <c r="E126" s="4">
        <v>39</v>
      </c>
      <c r="F126" s="8">
        <v>2.99</v>
      </c>
      <c r="G126" s="4">
        <v>5</v>
      </c>
      <c r="H126" s="8">
        <v>0.54</v>
      </c>
      <c r="I126" s="4">
        <v>0</v>
      </c>
    </row>
    <row r="127" spans="1:9" x14ac:dyDescent="0.2">
      <c r="A127" s="2">
        <v>13</v>
      </c>
      <c r="B127" s="1" t="s">
        <v>127</v>
      </c>
      <c r="C127" s="4">
        <v>39</v>
      </c>
      <c r="D127" s="8">
        <v>1.73</v>
      </c>
      <c r="E127" s="4">
        <v>18</v>
      </c>
      <c r="F127" s="8">
        <v>1.38</v>
      </c>
      <c r="G127" s="4">
        <v>21</v>
      </c>
      <c r="H127" s="8">
        <v>2.2599999999999998</v>
      </c>
      <c r="I127" s="4">
        <v>0</v>
      </c>
    </row>
    <row r="128" spans="1:9" x14ac:dyDescent="0.2">
      <c r="A128" s="2">
        <v>14</v>
      </c>
      <c r="B128" s="1" t="s">
        <v>134</v>
      </c>
      <c r="C128" s="4">
        <v>38</v>
      </c>
      <c r="D128" s="8">
        <v>1.69</v>
      </c>
      <c r="E128" s="4">
        <v>34</v>
      </c>
      <c r="F128" s="8">
        <v>2.61</v>
      </c>
      <c r="G128" s="4">
        <v>4</v>
      </c>
      <c r="H128" s="8">
        <v>0.43</v>
      </c>
      <c r="I128" s="4">
        <v>0</v>
      </c>
    </row>
    <row r="129" spans="1:9" x14ac:dyDescent="0.2">
      <c r="A129" s="2">
        <v>15</v>
      </c>
      <c r="B129" s="1" t="s">
        <v>144</v>
      </c>
      <c r="C129" s="4">
        <v>36</v>
      </c>
      <c r="D129" s="8">
        <v>1.6</v>
      </c>
      <c r="E129" s="4">
        <v>4</v>
      </c>
      <c r="F129" s="8">
        <v>0.31</v>
      </c>
      <c r="G129" s="4">
        <v>32</v>
      </c>
      <c r="H129" s="8">
        <v>3.44</v>
      </c>
      <c r="I129" s="4">
        <v>0</v>
      </c>
    </row>
    <row r="130" spans="1:9" x14ac:dyDescent="0.2">
      <c r="A130" s="2">
        <v>16</v>
      </c>
      <c r="B130" s="1" t="s">
        <v>123</v>
      </c>
      <c r="C130" s="4">
        <v>34</v>
      </c>
      <c r="D130" s="8">
        <v>1.51</v>
      </c>
      <c r="E130" s="4">
        <v>7</v>
      </c>
      <c r="F130" s="8">
        <v>0.54</v>
      </c>
      <c r="G130" s="4">
        <v>27</v>
      </c>
      <c r="H130" s="8">
        <v>2.9</v>
      </c>
      <c r="I130" s="4">
        <v>0</v>
      </c>
    </row>
    <row r="131" spans="1:9" x14ac:dyDescent="0.2">
      <c r="A131" s="2">
        <v>16</v>
      </c>
      <c r="B131" s="1" t="s">
        <v>138</v>
      </c>
      <c r="C131" s="4">
        <v>34</v>
      </c>
      <c r="D131" s="8">
        <v>1.51</v>
      </c>
      <c r="E131" s="4">
        <v>27</v>
      </c>
      <c r="F131" s="8">
        <v>2.0699999999999998</v>
      </c>
      <c r="G131" s="4">
        <v>7</v>
      </c>
      <c r="H131" s="8">
        <v>0.75</v>
      </c>
      <c r="I131" s="4">
        <v>0</v>
      </c>
    </row>
    <row r="132" spans="1:9" x14ac:dyDescent="0.2">
      <c r="A132" s="2">
        <v>18</v>
      </c>
      <c r="B132" s="1" t="s">
        <v>142</v>
      </c>
      <c r="C132" s="4">
        <v>33</v>
      </c>
      <c r="D132" s="8">
        <v>1.47</v>
      </c>
      <c r="E132" s="4">
        <v>13</v>
      </c>
      <c r="F132" s="8">
        <v>1</v>
      </c>
      <c r="G132" s="4">
        <v>20</v>
      </c>
      <c r="H132" s="8">
        <v>2.15</v>
      </c>
      <c r="I132" s="4">
        <v>0</v>
      </c>
    </row>
    <row r="133" spans="1:9" x14ac:dyDescent="0.2">
      <c r="A133" s="2">
        <v>18</v>
      </c>
      <c r="B133" s="1" t="s">
        <v>126</v>
      </c>
      <c r="C133" s="4">
        <v>33</v>
      </c>
      <c r="D133" s="8">
        <v>1.47</v>
      </c>
      <c r="E133" s="4">
        <v>25</v>
      </c>
      <c r="F133" s="8">
        <v>1.92</v>
      </c>
      <c r="G133" s="4">
        <v>8</v>
      </c>
      <c r="H133" s="8">
        <v>0.86</v>
      </c>
      <c r="I133" s="4">
        <v>0</v>
      </c>
    </row>
    <row r="134" spans="1:9" x14ac:dyDescent="0.2">
      <c r="A134" s="2">
        <v>20</v>
      </c>
      <c r="B134" s="1" t="s">
        <v>125</v>
      </c>
      <c r="C134" s="4">
        <v>32</v>
      </c>
      <c r="D134" s="8">
        <v>1.42</v>
      </c>
      <c r="E134" s="4">
        <v>26</v>
      </c>
      <c r="F134" s="8">
        <v>1.99</v>
      </c>
      <c r="G134" s="4">
        <v>6</v>
      </c>
      <c r="H134" s="8">
        <v>0.65</v>
      </c>
      <c r="I134" s="4">
        <v>0</v>
      </c>
    </row>
    <row r="135" spans="1:9" x14ac:dyDescent="0.2">
      <c r="A135" s="2">
        <v>20</v>
      </c>
      <c r="B135" s="1" t="s">
        <v>132</v>
      </c>
      <c r="C135" s="4">
        <v>32</v>
      </c>
      <c r="D135" s="8">
        <v>1.42</v>
      </c>
      <c r="E135" s="4">
        <v>12</v>
      </c>
      <c r="F135" s="8">
        <v>0.92</v>
      </c>
      <c r="G135" s="4">
        <v>19</v>
      </c>
      <c r="H135" s="8">
        <v>2.04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158</v>
      </c>
      <c r="C138" s="4">
        <v>58</v>
      </c>
      <c r="D138" s="8">
        <v>4.09</v>
      </c>
      <c r="E138" s="4">
        <v>44</v>
      </c>
      <c r="F138" s="8">
        <v>4.5999999999999996</v>
      </c>
      <c r="G138" s="4">
        <v>14</v>
      </c>
      <c r="H138" s="8">
        <v>3.13</v>
      </c>
      <c r="I138" s="4">
        <v>0</v>
      </c>
    </row>
    <row r="139" spans="1:9" x14ac:dyDescent="0.2">
      <c r="A139" s="2">
        <v>2</v>
      </c>
      <c r="B139" s="1" t="s">
        <v>137</v>
      </c>
      <c r="C139" s="4">
        <v>52</v>
      </c>
      <c r="D139" s="8">
        <v>3.66</v>
      </c>
      <c r="E139" s="4">
        <v>48</v>
      </c>
      <c r="F139" s="8">
        <v>5.0199999999999996</v>
      </c>
      <c r="G139" s="4">
        <v>4</v>
      </c>
      <c r="H139" s="8">
        <v>0.89</v>
      </c>
      <c r="I139" s="4">
        <v>0</v>
      </c>
    </row>
    <row r="140" spans="1:9" x14ac:dyDescent="0.2">
      <c r="A140" s="2">
        <v>3</v>
      </c>
      <c r="B140" s="1" t="s">
        <v>130</v>
      </c>
      <c r="C140" s="4">
        <v>48</v>
      </c>
      <c r="D140" s="8">
        <v>3.38</v>
      </c>
      <c r="E140" s="4">
        <v>16</v>
      </c>
      <c r="F140" s="8">
        <v>1.67</v>
      </c>
      <c r="G140" s="4">
        <v>32</v>
      </c>
      <c r="H140" s="8">
        <v>7.14</v>
      </c>
      <c r="I140" s="4">
        <v>0</v>
      </c>
    </row>
    <row r="141" spans="1:9" x14ac:dyDescent="0.2">
      <c r="A141" s="2">
        <v>4</v>
      </c>
      <c r="B141" s="1" t="s">
        <v>131</v>
      </c>
      <c r="C141" s="4">
        <v>45</v>
      </c>
      <c r="D141" s="8">
        <v>3.17</v>
      </c>
      <c r="E141" s="4">
        <v>39</v>
      </c>
      <c r="F141" s="8">
        <v>4.08</v>
      </c>
      <c r="G141" s="4">
        <v>5</v>
      </c>
      <c r="H141" s="8">
        <v>1.1200000000000001</v>
      </c>
      <c r="I141" s="4">
        <v>1</v>
      </c>
    </row>
    <row r="142" spans="1:9" x14ac:dyDescent="0.2">
      <c r="A142" s="2">
        <v>5</v>
      </c>
      <c r="B142" s="1" t="s">
        <v>141</v>
      </c>
      <c r="C142" s="4">
        <v>38</v>
      </c>
      <c r="D142" s="8">
        <v>2.68</v>
      </c>
      <c r="E142" s="4">
        <v>33</v>
      </c>
      <c r="F142" s="8">
        <v>3.45</v>
      </c>
      <c r="G142" s="4">
        <v>5</v>
      </c>
      <c r="H142" s="8">
        <v>1.1200000000000001</v>
      </c>
      <c r="I142" s="4">
        <v>0</v>
      </c>
    </row>
    <row r="143" spans="1:9" x14ac:dyDescent="0.2">
      <c r="A143" s="2">
        <v>6</v>
      </c>
      <c r="B143" s="1" t="s">
        <v>136</v>
      </c>
      <c r="C143" s="4">
        <v>36</v>
      </c>
      <c r="D143" s="8">
        <v>2.54</v>
      </c>
      <c r="E143" s="4">
        <v>35</v>
      </c>
      <c r="F143" s="8">
        <v>3.66</v>
      </c>
      <c r="G143" s="4">
        <v>1</v>
      </c>
      <c r="H143" s="8">
        <v>0.22</v>
      </c>
      <c r="I143" s="4">
        <v>0</v>
      </c>
    </row>
    <row r="144" spans="1:9" x14ac:dyDescent="0.2">
      <c r="A144" s="2">
        <v>6</v>
      </c>
      <c r="B144" s="1" t="s">
        <v>140</v>
      </c>
      <c r="C144" s="4">
        <v>36</v>
      </c>
      <c r="D144" s="8">
        <v>2.54</v>
      </c>
      <c r="E144" s="4">
        <v>36</v>
      </c>
      <c r="F144" s="8">
        <v>3.76</v>
      </c>
      <c r="G144" s="4">
        <v>0</v>
      </c>
      <c r="H144" s="8">
        <v>0</v>
      </c>
      <c r="I144" s="4">
        <v>0</v>
      </c>
    </row>
    <row r="145" spans="1:9" x14ac:dyDescent="0.2">
      <c r="A145" s="2">
        <v>8</v>
      </c>
      <c r="B145" s="1" t="s">
        <v>128</v>
      </c>
      <c r="C145" s="4">
        <v>34</v>
      </c>
      <c r="D145" s="8">
        <v>2.4</v>
      </c>
      <c r="E145" s="4">
        <v>33</v>
      </c>
      <c r="F145" s="8">
        <v>3.45</v>
      </c>
      <c r="G145" s="4">
        <v>1</v>
      </c>
      <c r="H145" s="8">
        <v>0.22</v>
      </c>
      <c r="I145" s="4">
        <v>0</v>
      </c>
    </row>
    <row r="146" spans="1:9" x14ac:dyDescent="0.2">
      <c r="A146" s="2">
        <v>9</v>
      </c>
      <c r="B146" s="1" t="s">
        <v>122</v>
      </c>
      <c r="C146" s="4">
        <v>32</v>
      </c>
      <c r="D146" s="8">
        <v>2.2599999999999998</v>
      </c>
      <c r="E146" s="4">
        <v>15</v>
      </c>
      <c r="F146" s="8">
        <v>1.57</v>
      </c>
      <c r="G146" s="4">
        <v>17</v>
      </c>
      <c r="H146" s="8">
        <v>3.79</v>
      </c>
      <c r="I146" s="4">
        <v>0</v>
      </c>
    </row>
    <row r="147" spans="1:9" x14ac:dyDescent="0.2">
      <c r="A147" s="2">
        <v>9</v>
      </c>
      <c r="B147" s="1" t="s">
        <v>134</v>
      </c>
      <c r="C147" s="4">
        <v>32</v>
      </c>
      <c r="D147" s="8">
        <v>2.2599999999999998</v>
      </c>
      <c r="E147" s="4">
        <v>30</v>
      </c>
      <c r="F147" s="8">
        <v>3.13</v>
      </c>
      <c r="G147" s="4">
        <v>2</v>
      </c>
      <c r="H147" s="8">
        <v>0.45</v>
      </c>
      <c r="I147" s="4">
        <v>0</v>
      </c>
    </row>
    <row r="148" spans="1:9" x14ac:dyDescent="0.2">
      <c r="A148" s="2">
        <v>11</v>
      </c>
      <c r="B148" s="1" t="s">
        <v>125</v>
      </c>
      <c r="C148" s="4">
        <v>30</v>
      </c>
      <c r="D148" s="8">
        <v>2.11</v>
      </c>
      <c r="E148" s="4">
        <v>26</v>
      </c>
      <c r="F148" s="8">
        <v>2.72</v>
      </c>
      <c r="G148" s="4">
        <v>4</v>
      </c>
      <c r="H148" s="8">
        <v>0.89</v>
      </c>
      <c r="I148" s="4">
        <v>0</v>
      </c>
    </row>
    <row r="149" spans="1:9" x14ac:dyDescent="0.2">
      <c r="A149" s="2">
        <v>11</v>
      </c>
      <c r="B149" s="1" t="s">
        <v>135</v>
      </c>
      <c r="C149" s="4">
        <v>30</v>
      </c>
      <c r="D149" s="8">
        <v>2.11</v>
      </c>
      <c r="E149" s="4">
        <v>28</v>
      </c>
      <c r="F149" s="8">
        <v>2.93</v>
      </c>
      <c r="G149" s="4">
        <v>2</v>
      </c>
      <c r="H149" s="8">
        <v>0.45</v>
      </c>
      <c r="I149" s="4">
        <v>0</v>
      </c>
    </row>
    <row r="150" spans="1:9" x14ac:dyDescent="0.2">
      <c r="A150" s="2">
        <v>13</v>
      </c>
      <c r="B150" s="1" t="s">
        <v>139</v>
      </c>
      <c r="C150" s="4">
        <v>29</v>
      </c>
      <c r="D150" s="8">
        <v>2.04</v>
      </c>
      <c r="E150" s="4">
        <v>20</v>
      </c>
      <c r="F150" s="8">
        <v>2.09</v>
      </c>
      <c r="G150" s="4">
        <v>7</v>
      </c>
      <c r="H150" s="8">
        <v>1.56</v>
      </c>
      <c r="I150" s="4">
        <v>2</v>
      </c>
    </row>
    <row r="151" spans="1:9" x14ac:dyDescent="0.2">
      <c r="A151" s="2">
        <v>14</v>
      </c>
      <c r="B151" s="1" t="s">
        <v>157</v>
      </c>
      <c r="C151" s="4">
        <v>27</v>
      </c>
      <c r="D151" s="8">
        <v>1.9</v>
      </c>
      <c r="E151" s="4">
        <v>22</v>
      </c>
      <c r="F151" s="8">
        <v>2.2999999999999998</v>
      </c>
      <c r="G151" s="4">
        <v>5</v>
      </c>
      <c r="H151" s="8">
        <v>1.1200000000000001</v>
      </c>
      <c r="I151" s="4">
        <v>0</v>
      </c>
    </row>
    <row r="152" spans="1:9" x14ac:dyDescent="0.2">
      <c r="A152" s="2">
        <v>14</v>
      </c>
      <c r="B152" s="1" t="s">
        <v>133</v>
      </c>
      <c r="C152" s="4">
        <v>27</v>
      </c>
      <c r="D152" s="8">
        <v>1.9</v>
      </c>
      <c r="E152" s="4">
        <v>22</v>
      </c>
      <c r="F152" s="8">
        <v>2.2999999999999998</v>
      </c>
      <c r="G152" s="4">
        <v>5</v>
      </c>
      <c r="H152" s="8">
        <v>1.1200000000000001</v>
      </c>
      <c r="I152" s="4">
        <v>0</v>
      </c>
    </row>
    <row r="153" spans="1:9" x14ac:dyDescent="0.2">
      <c r="A153" s="2">
        <v>16</v>
      </c>
      <c r="B153" s="1" t="s">
        <v>126</v>
      </c>
      <c r="C153" s="4">
        <v>26</v>
      </c>
      <c r="D153" s="8">
        <v>1.83</v>
      </c>
      <c r="E153" s="4">
        <v>21</v>
      </c>
      <c r="F153" s="8">
        <v>2.19</v>
      </c>
      <c r="G153" s="4">
        <v>5</v>
      </c>
      <c r="H153" s="8">
        <v>1.1200000000000001</v>
      </c>
      <c r="I153" s="4">
        <v>0</v>
      </c>
    </row>
    <row r="154" spans="1:9" x14ac:dyDescent="0.2">
      <c r="A154" s="2">
        <v>17</v>
      </c>
      <c r="B154" s="1" t="s">
        <v>129</v>
      </c>
      <c r="C154" s="4">
        <v>23</v>
      </c>
      <c r="D154" s="8">
        <v>1.62</v>
      </c>
      <c r="E154" s="4">
        <v>4</v>
      </c>
      <c r="F154" s="8">
        <v>0.42</v>
      </c>
      <c r="G154" s="4">
        <v>19</v>
      </c>
      <c r="H154" s="8">
        <v>4.24</v>
      </c>
      <c r="I154" s="4">
        <v>0</v>
      </c>
    </row>
    <row r="155" spans="1:9" x14ac:dyDescent="0.2">
      <c r="A155" s="2">
        <v>18</v>
      </c>
      <c r="B155" s="1" t="s">
        <v>124</v>
      </c>
      <c r="C155" s="4">
        <v>21</v>
      </c>
      <c r="D155" s="8">
        <v>1.48</v>
      </c>
      <c r="E155" s="4">
        <v>19</v>
      </c>
      <c r="F155" s="8">
        <v>1.99</v>
      </c>
      <c r="G155" s="4">
        <v>2</v>
      </c>
      <c r="H155" s="8">
        <v>0.45</v>
      </c>
      <c r="I155" s="4">
        <v>0</v>
      </c>
    </row>
    <row r="156" spans="1:9" x14ac:dyDescent="0.2">
      <c r="A156" s="2">
        <v>19</v>
      </c>
      <c r="B156" s="1" t="s">
        <v>127</v>
      </c>
      <c r="C156" s="4">
        <v>20</v>
      </c>
      <c r="D156" s="8">
        <v>1.41</v>
      </c>
      <c r="E156" s="4">
        <v>10</v>
      </c>
      <c r="F156" s="8">
        <v>1.04</v>
      </c>
      <c r="G156" s="4">
        <v>10</v>
      </c>
      <c r="H156" s="8">
        <v>2.23</v>
      </c>
      <c r="I156" s="4">
        <v>0</v>
      </c>
    </row>
    <row r="157" spans="1:9" x14ac:dyDescent="0.2">
      <c r="A157" s="2">
        <v>20</v>
      </c>
      <c r="B157" s="1" t="s">
        <v>123</v>
      </c>
      <c r="C157" s="4">
        <v>19</v>
      </c>
      <c r="D157" s="8">
        <v>1.34</v>
      </c>
      <c r="E157" s="4">
        <v>7</v>
      </c>
      <c r="F157" s="8">
        <v>0.73</v>
      </c>
      <c r="G157" s="4">
        <v>12</v>
      </c>
      <c r="H157" s="8">
        <v>2.68</v>
      </c>
      <c r="I157" s="4">
        <v>0</v>
      </c>
    </row>
    <row r="158" spans="1:9" x14ac:dyDescent="0.2">
      <c r="A158" s="2">
        <v>20</v>
      </c>
      <c r="B158" s="1" t="s">
        <v>147</v>
      </c>
      <c r="C158" s="4">
        <v>19</v>
      </c>
      <c r="D158" s="8">
        <v>1.34</v>
      </c>
      <c r="E158" s="4">
        <v>12</v>
      </c>
      <c r="F158" s="8">
        <v>1.25</v>
      </c>
      <c r="G158" s="4">
        <v>7</v>
      </c>
      <c r="H158" s="8">
        <v>1.56</v>
      </c>
      <c r="I158" s="4">
        <v>0</v>
      </c>
    </row>
    <row r="159" spans="1:9" x14ac:dyDescent="0.2">
      <c r="A159" s="1"/>
      <c r="C159" s="4"/>
      <c r="D159" s="8"/>
      <c r="E159" s="4"/>
      <c r="F159" s="8"/>
      <c r="G159" s="4"/>
      <c r="H159" s="8"/>
      <c r="I159" s="4"/>
    </row>
    <row r="160" spans="1:9" x14ac:dyDescent="0.2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2">
      <c r="A161" s="2">
        <v>1</v>
      </c>
      <c r="B161" s="1" t="s">
        <v>122</v>
      </c>
      <c r="C161" s="4">
        <v>49</v>
      </c>
      <c r="D161" s="8">
        <v>6.35</v>
      </c>
      <c r="E161" s="4">
        <v>23</v>
      </c>
      <c r="F161" s="8">
        <v>4.4000000000000004</v>
      </c>
      <c r="G161" s="4">
        <v>26</v>
      </c>
      <c r="H161" s="8">
        <v>11.4</v>
      </c>
      <c r="I161" s="4">
        <v>0</v>
      </c>
    </row>
    <row r="162" spans="1:9" x14ac:dyDescent="0.2">
      <c r="A162" s="2">
        <v>2</v>
      </c>
      <c r="B162" s="1" t="s">
        <v>130</v>
      </c>
      <c r="C162" s="4">
        <v>46</v>
      </c>
      <c r="D162" s="8">
        <v>5.96</v>
      </c>
      <c r="E162" s="4">
        <v>40</v>
      </c>
      <c r="F162" s="8">
        <v>7.65</v>
      </c>
      <c r="G162" s="4">
        <v>6</v>
      </c>
      <c r="H162" s="8">
        <v>2.63</v>
      </c>
      <c r="I162" s="4">
        <v>0</v>
      </c>
    </row>
    <row r="163" spans="1:9" x14ac:dyDescent="0.2">
      <c r="A163" s="2">
        <v>3</v>
      </c>
      <c r="B163" s="1" t="s">
        <v>137</v>
      </c>
      <c r="C163" s="4">
        <v>41</v>
      </c>
      <c r="D163" s="8">
        <v>5.31</v>
      </c>
      <c r="E163" s="4">
        <v>36</v>
      </c>
      <c r="F163" s="8">
        <v>6.88</v>
      </c>
      <c r="G163" s="4">
        <v>5</v>
      </c>
      <c r="H163" s="8">
        <v>2.19</v>
      </c>
      <c r="I163" s="4">
        <v>0</v>
      </c>
    </row>
    <row r="164" spans="1:9" x14ac:dyDescent="0.2">
      <c r="A164" s="2">
        <v>4</v>
      </c>
      <c r="B164" s="1" t="s">
        <v>125</v>
      </c>
      <c r="C164" s="4">
        <v>29</v>
      </c>
      <c r="D164" s="8">
        <v>3.76</v>
      </c>
      <c r="E164" s="4">
        <v>26</v>
      </c>
      <c r="F164" s="8">
        <v>4.97</v>
      </c>
      <c r="G164" s="4">
        <v>3</v>
      </c>
      <c r="H164" s="8">
        <v>1.32</v>
      </c>
      <c r="I164" s="4">
        <v>0</v>
      </c>
    </row>
    <row r="165" spans="1:9" x14ac:dyDescent="0.2">
      <c r="A165" s="2">
        <v>5</v>
      </c>
      <c r="B165" s="1" t="s">
        <v>136</v>
      </c>
      <c r="C165" s="4">
        <v>23</v>
      </c>
      <c r="D165" s="8">
        <v>2.98</v>
      </c>
      <c r="E165" s="4">
        <v>23</v>
      </c>
      <c r="F165" s="8">
        <v>4.4000000000000004</v>
      </c>
      <c r="G165" s="4">
        <v>0</v>
      </c>
      <c r="H165" s="8">
        <v>0</v>
      </c>
      <c r="I165" s="4">
        <v>0</v>
      </c>
    </row>
    <row r="166" spans="1:9" x14ac:dyDescent="0.2">
      <c r="A166" s="2">
        <v>6</v>
      </c>
      <c r="B166" s="1" t="s">
        <v>158</v>
      </c>
      <c r="C166" s="4">
        <v>17</v>
      </c>
      <c r="D166" s="8">
        <v>2.2000000000000002</v>
      </c>
      <c r="E166" s="4">
        <v>8</v>
      </c>
      <c r="F166" s="8">
        <v>1.53</v>
      </c>
      <c r="G166" s="4">
        <v>8</v>
      </c>
      <c r="H166" s="8">
        <v>3.51</v>
      </c>
      <c r="I166" s="4">
        <v>0</v>
      </c>
    </row>
    <row r="167" spans="1:9" x14ac:dyDescent="0.2">
      <c r="A167" s="2">
        <v>6</v>
      </c>
      <c r="B167" s="1" t="s">
        <v>155</v>
      </c>
      <c r="C167" s="4">
        <v>17</v>
      </c>
      <c r="D167" s="8">
        <v>2.2000000000000002</v>
      </c>
      <c r="E167" s="4">
        <v>16</v>
      </c>
      <c r="F167" s="8">
        <v>3.06</v>
      </c>
      <c r="G167" s="4">
        <v>1</v>
      </c>
      <c r="H167" s="8">
        <v>0.44</v>
      </c>
      <c r="I167" s="4">
        <v>0</v>
      </c>
    </row>
    <row r="168" spans="1:9" x14ac:dyDescent="0.2">
      <c r="A168" s="2">
        <v>8</v>
      </c>
      <c r="B168" s="1" t="s">
        <v>133</v>
      </c>
      <c r="C168" s="4">
        <v>15</v>
      </c>
      <c r="D168" s="8">
        <v>1.94</v>
      </c>
      <c r="E168" s="4">
        <v>15</v>
      </c>
      <c r="F168" s="8">
        <v>2.87</v>
      </c>
      <c r="G168" s="4">
        <v>0</v>
      </c>
      <c r="H168" s="8">
        <v>0</v>
      </c>
      <c r="I168" s="4">
        <v>0</v>
      </c>
    </row>
    <row r="169" spans="1:9" x14ac:dyDescent="0.2">
      <c r="A169" s="2">
        <v>9</v>
      </c>
      <c r="B169" s="1" t="s">
        <v>142</v>
      </c>
      <c r="C169" s="4">
        <v>14</v>
      </c>
      <c r="D169" s="8">
        <v>1.81</v>
      </c>
      <c r="E169" s="4">
        <v>8</v>
      </c>
      <c r="F169" s="8">
        <v>1.53</v>
      </c>
      <c r="G169" s="4">
        <v>6</v>
      </c>
      <c r="H169" s="8">
        <v>2.63</v>
      </c>
      <c r="I169" s="4">
        <v>0</v>
      </c>
    </row>
    <row r="170" spans="1:9" x14ac:dyDescent="0.2">
      <c r="A170" s="2">
        <v>9</v>
      </c>
      <c r="B170" s="1" t="s">
        <v>151</v>
      </c>
      <c r="C170" s="4">
        <v>14</v>
      </c>
      <c r="D170" s="8">
        <v>1.81</v>
      </c>
      <c r="E170" s="4">
        <v>11</v>
      </c>
      <c r="F170" s="8">
        <v>2.1</v>
      </c>
      <c r="G170" s="4">
        <v>3</v>
      </c>
      <c r="H170" s="8">
        <v>1.32</v>
      </c>
      <c r="I170" s="4">
        <v>0</v>
      </c>
    </row>
    <row r="171" spans="1:9" x14ac:dyDescent="0.2">
      <c r="A171" s="2">
        <v>9</v>
      </c>
      <c r="B171" s="1" t="s">
        <v>135</v>
      </c>
      <c r="C171" s="4">
        <v>14</v>
      </c>
      <c r="D171" s="8">
        <v>1.81</v>
      </c>
      <c r="E171" s="4">
        <v>12</v>
      </c>
      <c r="F171" s="8">
        <v>2.29</v>
      </c>
      <c r="G171" s="4">
        <v>2</v>
      </c>
      <c r="H171" s="8">
        <v>0.88</v>
      </c>
      <c r="I171" s="4">
        <v>0</v>
      </c>
    </row>
    <row r="172" spans="1:9" x14ac:dyDescent="0.2">
      <c r="A172" s="2">
        <v>9</v>
      </c>
      <c r="B172" s="1" t="s">
        <v>141</v>
      </c>
      <c r="C172" s="4">
        <v>14</v>
      </c>
      <c r="D172" s="8">
        <v>1.81</v>
      </c>
      <c r="E172" s="4">
        <v>12</v>
      </c>
      <c r="F172" s="8">
        <v>2.29</v>
      </c>
      <c r="G172" s="4">
        <v>2</v>
      </c>
      <c r="H172" s="8">
        <v>0.88</v>
      </c>
      <c r="I172" s="4">
        <v>0</v>
      </c>
    </row>
    <row r="173" spans="1:9" x14ac:dyDescent="0.2">
      <c r="A173" s="2">
        <v>13</v>
      </c>
      <c r="B173" s="1" t="s">
        <v>147</v>
      </c>
      <c r="C173" s="4">
        <v>13</v>
      </c>
      <c r="D173" s="8">
        <v>1.68</v>
      </c>
      <c r="E173" s="4">
        <v>9</v>
      </c>
      <c r="F173" s="8">
        <v>1.72</v>
      </c>
      <c r="G173" s="4">
        <v>4</v>
      </c>
      <c r="H173" s="8">
        <v>1.75</v>
      </c>
      <c r="I173" s="4">
        <v>0</v>
      </c>
    </row>
    <row r="174" spans="1:9" x14ac:dyDescent="0.2">
      <c r="A174" s="2">
        <v>14</v>
      </c>
      <c r="B174" s="1" t="s">
        <v>123</v>
      </c>
      <c r="C174" s="4">
        <v>12</v>
      </c>
      <c r="D174" s="8">
        <v>1.55</v>
      </c>
      <c r="E174" s="4">
        <v>4</v>
      </c>
      <c r="F174" s="8">
        <v>0.76</v>
      </c>
      <c r="G174" s="4">
        <v>8</v>
      </c>
      <c r="H174" s="8">
        <v>3.51</v>
      </c>
      <c r="I174" s="4">
        <v>0</v>
      </c>
    </row>
    <row r="175" spans="1:9" x14ac:dyDescent="0.2">
      <c r="A175" s="2">
        <v>15</v>
      </c>
      <c r="B175" s="1" t="s">
        <v>126</v>
      </c>
      <c r="C175" s="4">
        <v>11</v>
      </c>
      <c r="D175" s="8">
        <v>1.42</v>
      </c>
      <c r="E175" s="4">
        <v>9</v>
      </c>
      <c r="F175" s="8">
        <v>1.72</v>
      </c>
      <c r="G175" s="4">
        <v>2</v>
      </c>
      <c r="H175" s="8">
        <v>0.88</v>
      </c>
      <c r="I175" s="4">
        <v>0</v>
      </c>
    </row>
    <row r="176" spans="1:9" x14ac:dyDescent="0.2">
      <c r="A176" s="2">
        <v>15</v>
      </c>
      <c r="B176" s="1" t="s">
        <v>127</v>
      </c>
      <c r="C176" s="4">
        <v>11</v>
      </c>
      <c r="D176" s="8">
        <v>1.42</v>
      </c>
      <c r="E176" s="4">
        <v>10</v>
      </c>
      <c r="F176" s="8">
        <v>1.91</v>
      </c>
      <c r="G176" s="4">
        <v>1</v>
      </c>
      <c r="H176" s="8">
        <v>0.44</v>
      </c>
      <c r="I176" s="4">
        <v>0</v>
      </c>
    </row>
    <row r="177" spans="1:9" x14ac:dyDescent="0.2">
      <c r="A177" s="2">
        <v>15</v>
      </c>
      <c r="B177" s="1" t="s">
        <v>159</v>
      </c>
      <c r="C177" s="4">
        <v>11</v>
      </c>
      <c r="D177" s="8">
        <v>1.42</v>
      </c>
      <c r="E177" s="4">
        <v>10</v>
      </c>
      <c r="F177" s="8">
        <v>1.91</v>
      </c>
      <c r="G177" s="4">
        <v>1</v>
      </c>
      <c r="H177" s="8">
        <v>0.44</v>
      </c>
      <c r="I177" s="4">
        <v>0</v>
      </c>
    </row>
    <row r="178" spans="1:9" x14ac:dyDescent="0.2">
      <c r="A178" s="2">
        <v>15</v>
      </c>
      <c r="B178" s="1" t="s">
        <v>140</v>
      </c>
      <c r="C178" s="4">
        <v>11</v>
      </c>
      <c r="D178" s="8">
        <v>1.42</v>
      </c>
      <c r="E178" s="4">
        <v>10</v>
      </c>
      <c r="F178" s="8">
        <v>1.91</v>
      </c>
      <c r="G178" s="4">
        <v>1</v>
      </c>
      <c r="H178" s="8">
        <v>0.44</v>
      </c>
      <c r="I178" s="4">
        <v>0</v>
      </c>
    </row>
    <row r="179" spans="1:9" x14ac:dyDescent="0.2">
      <c r="A179" s="2">
        <v>19</v>
      </c>
      <c r="B179" s="1" t="s">
        <v>148</v>
      </c>
      <c r="C179" s="4">
        <v>10</v>
      </c>
      <c r="D179" s="8">
        <v>1.3</v>
      </c>
      <c r="E179" s="4">
        <v>8</v>
      </c>
      <c r="F179" s="8">
        <v>1.53</v>
      </c>
      <c r="G179" s="4">
        <v>2</v>
      </c>
      <c r="H179" s="8">
        <v>0.88</v>
      </c>
      <c r="I179" s="4">
        <v>0</v>
      </c>
    </row>
    <row r="180" spans="1:9" x14ac:dyDescent="0.2">
      <c r="A180" s="2">
        <v>19</v>
      </c>
      <c r="B180" s="1" t="s">
        <v>128</v>
      </c>
      <c r="C180" s="4">
        <v>10</v>
      </c>
      <c r="D180" s="8">
        <v>1.3</v>
      </c>
      <c r="E180" s="4">
        <v>10</v>
      </c>
      <c r="F180" s="8">
        <v>1.91</v>
      </c>
      <c r="G180" s="4">
        <v>0</v>
      </c>
      <c r="H180" s="8">
        <v>0</v>
      </c>
      <c r="I180" s="4">
        <v>0</v>
      </c>
    </row>
    <row r="181" spans="1:9" x14ac:dyDescent="0.2">
      <c r="A181" s="2">
        <v>19</v>
      </c>
      <c r="B181" s="1" t="s">
        <v>131</v>
      </c>
      <c r="C181" s="4">
        <v>10</v>
      </c>
      <c r="D181" s="8">
        <v>1.3</v>
      </c>
      <c r="E181" s="4">
        <v>9</v>
      </c>
      <c r="F181" s="8">
        <v>1.72</v>
      </c>
      <c r="G181" s="4">
        <v>1</v>
      </c>
      <c r="H181" s="8">
        <v>0.44</v>
      </c>
      <c r="I181" s="4">
        <v>0</v>
      </c>
    </row>
    <row r="182" spans="1:9" x14ac:dyDescent="0.2">
      <c r="A182" s="1"/>
      <c r="C182" s="4"/>
      <c r="D182" s="8"/>
      <c r="E182" s="4"/>
      <c r="F182" s="8"/>
      <c r="G182" s="4"/>
      <c r="H182" s="8"/>
      <c r="I182" s="4"/>
    </row>
    <row r="183" spans="1:9" x14ac:dyDescent="0.2">
      <c r="A183" s="1" t="s">
        <v>8</v>
      </c>
      <c r="C183" s="4"/>
      <c r="D183" s="8"/>
      <c r="E183" s="4"/>
      <c r="F183" s="8"/>
      <c r="G183" s="4"/>
      <c r="H183" s="8"/>
      <c r="I183" s="4"/>
    </row>
    <row r="184" spans="1:9" x14ac:dyDescent="0.2">
      <c r="A184" s="2">
        <v>1</v>
      </c>
      <c r="B184" s="1" t="s">
        <v>122</v>
      </c>
      <c r="C184" s="4">
        <v>23</v>
      </c>
      <c r="D184" s="8">
        <v>4.1100000000000003</v>
      </c>
      <c r="E184" s="4">
        <v>8</v>
      </c>
      <c r="F184" s="8">
        <v>2.29</v>
      </c>
      <c r="G184" s="4">
        <v>15</v>
      </c>
      <c r="H184" s="8">
        <v>7.61</v>
      </c>
      <c r="I184" s="4">
        <v>0</v>
      </c>
    </row>
    <row r="185" spans="1:9" x14ac:dyDescent="0.2">
      <c r="A185" s="2">
        <v>2</v>
      </c>
      <c r="B185" s="1" t="s">
        <v>128</v>
      </c>
      <c r="C185" s="4">
        <v>20</v>
      </c>
      <c r="D185" s="8">
        <v>3.58</v>
      </c>
      <c r="E185" s="4">
        <v>17</v>
      </c>
      <c r="F185" s="8">
        <v>4.87</v>
      </c>
      <c r="G185" s="4">
        <v>3</v>
      </c>
      <c r="H185" s="8">
        <v>1.52</v>
      </c>
      <c r="I185" s="4">
        <v>0</v>
      </c>
    </row>
    <row r="186" spans="1:9" x14ac:dyDescent="0.2">
      <c r="A186" s="2">
        <v>3</v>
      </c>
      <c r="B186" s="1" t="s">
        <v>130</v>
      </c>
      <c r="C186" s="4">
        <v>18</v>
      </c>
      <c r="D186" s="8">
        <v>3.22</v>
      </c>
      <c r="E186" s="4">
        <v>8</v>
      </c>
      <c r="F186" s="8">
        <v>2.29</v>
      </c>
      <c r="G186" s="4">
        <v>10</v>
      </c>
      <c r="H186" s="8">
        <v>5.08</v>
      </c>
      <c r="I186" s="4">
        <v>0</v>
      </c>
    </row>
    <row r="187" spans="1:9" x14ac:dyDescent="0.2">
      <c r="A187" s="2">
        <v>3</v>
      </c>
      <c r="B187" s="1" t="s">
        <v>137</v>
      </c>
      <c r="C187" s="4">
        <v>18</v>
      </c>
      <c r="D187" s="8">
        <v>3.22</v>
      </c>
      <c r="E187" s="4">
        <v>16</v>
      </c>
      <c r="F187" s="8">
        <v>4.58</v>
      </c>
      <c r="G187" s="4">
        <v>2</v>
      </c>
      <c r="H187" s="8">
        <v>1.02</v>
      </c>
      <c r="I187" s="4">
        <v>0</v>
      </c>
    </row>
    <row r="188" spans="1:9" x14ac:dyDescent="0.2">
      <c r="A188" s="2">
        <v>5</v>
      </c>
      <c r="B188" s="1" t="s">
        <v>136</v>
      </c>
      <c r="C188" s="4">
        <v>16</v>
      </c>
      <c r="D188" s="8">
        <v>2.86</v>
      </c>
      <c r="E188" s="4">
        <v>16</v>
      </c>
      <c r="F188" s="8">
        <v>4.58</v>
      </c>
      <c r="G188" s="4">
        <v>0</v>
      </c>
      <c r="H188" s="8">
        <v>0</v>
      </c>
      <c r="I188" s="4">
        <v>0</v>
      </c>
    </row>
    <row r="189" spans="1:9" x14ac:dyDescent="0.2">
      <c r="A189" s="2">
        <v>6</v>
      </c>
      <c r="B189" s="1" t="s">
        <v>125</v>
      </c>
      <c r="C189" s="4">
        <v>15</v>
      </c>
      <c r="D189" s="8">
        <v>2.68</v>
      </c>
      <c r="E189" s="4">
        <v>15</v>
      </c>
      <c r="F189" s="8">
        <v>4.3</v>
      </c>
      <c r="G189" s="4">
        <v>0</v>
      </c>
      <c r="H189" s="8">
        <v>0</v>
      </c>
      <c r="I189" s="4">
        <v>0</v>
      </c>
    </row>
    <row r="190" spans="1:9" x14ac:dyDescent="0.2">
      <c r="A190" s="2">
        <v>7</v>
      </c>
      <c r="B190" s="1" t="s">
        <v>159</v>
      </c>
      <c r="C190" s="4">
        <v>13</v>
      </c>
      <c r="D190" s="8">
        <v>2.33</v>
      </c>
      <c r="E190" s="4">
        <v>11</v>
      </c>
      <c r="F190" s="8">
        <v>3.15</v>
      </c>
      <c r="G190" s="4">
        <v>2</v>
      </c>
      <c r="H190" s="8">
        <v>1.02</v>
      </c>
      <c r="I190" s="4">
        <v>0</v>
      </c>
    </row>
    <row r="191" spans="1:9" x14ac:dyDescent="0.2">
      <c r="A191" s="2">
        <v>7</v>
      </c>
      <c r="B191" s="1" t="s">
        <v>135</v>
      </c>
      <c r="C191" s="4">
        <v>13</v>
      </c>
      <c r="D191" s="8">
        <v>2.33</v>
      </c>
      <c r="E191" s="4">
        <v>13</v>
      </c>
      <c r="F191" s="8">
        <v>3.72</v>
      </c>
      <c r="G191" s="4">
        <v>0</v>
      </c>
      <c r="H191" s="8">
        <v>0</v>
      </c>
      <c r="I191" s="4">
        <v>0</v>
      </c>
    </row>
    <row r="192" spans="1:9" x14ac:dyDescent="0.2">
      <c r="A192" s="2">
        <v>9</v>
      </c>
      <c r="B192" s="1" t="s">
        <v>123</v>
      </c>
      <c r="C192" s="4">
        <v>12</v>
      </c>
      <c r="D192" s="8">
        <v>2.15</v>
      </c>
      <c r="E192" s="4">
        <v>8</v>
      </c>
      <c r="F192" s="8">
        <v>2.29</v>
      </c>
      <c r="G192" s="4">
        <v>4</v>
      </c>
      <c r="H192" s="8">
        <v>2.0299999999999998</v>
      </c>
      <c r="I192" s="4">
        <v>0</v>
      </c>
    </row>
    <row r="193" spans="1:9" x14ac:dyDescent="0.2">
      <c r="A193" s="2">
        <v>10</v>
      </c>
      <c r="B193" s="1" t="s">
        <v>131</v>
      </c>
      <c r="C193" s="4">
        <v>11</v>
      </c>
      <c r="D193" s="8">
        <v>1.97</v>
      </c>
      <c r="E193" s="4">
        <v>9</v>
      </c>
      <c r="F193" s="8">
        <v>2.58</v>
      </c>
      <c r="G193" s="4">
        <v>2</v>
      </c>
      <c r="H193" s="8">
        <v>1.02</v>
      </c>
      <c r="I193" s="4">
        <v>0</v>
      </c>
    </row>
    <row r="194" spans="1:9" x14ac:dyDescent="0.2">
      <c r="A194" s="2">
        <v>11</v>
      </c>
      <c r="B194" s="1" t="s">
        <v>126</v>
      </c>
      <c r="C194" s="4">
        <v>9</v>
      </c>
      <c r="D194" s="8">
        <v>1.61</v>
      </c>
      <c r="E194" s="4">
        <v>5</v>
      </c>
      <c r="F194" s="8">
        <v>1.43</v>
      </c>
      <c r="G194" s="4">
        <v>4</v>
      </c>
      <c r="H194" s="8">
        <v>2.0299999999999998</v>
      </c>
      <c r="I194" s="4">
        <v>0</v>
      </c>
    </row>
    <row r="195" spans="1:9" x14ac:dyDescent="0.2">
      <c r="A195" s="2">
        <v>12</v>
      </c>
      <c r="B195" s="1" t="s">
        <v>148</v>
      </c>
      <c r="C195" s="4">
        <v>8</v>
      </c>
      <c r="D195" s="8">
        <v>1.43</v>
      </c>
      <c r="E195" s="4">
        <v>4</v>
      </c>
      <c r="F195" s="8">
        <v>1.1499999999999999</v>
      </c>
      <c r="G195" s="4">
        <v>4</v>
      </c>
      <c r="H195" s="8">
        <v>2.0299999999999998</v>
      </c>
      <c r="I195" s="4">
        <v>0</v>
      </c>
    </row>
    <row r="196" spans="1:9" x14ac:dyDescent="0.2">
      <c r="A196" s="2">
        <v>12</v>
      </c>
      <c r="B196" s="1" t="s">
        <v>162</v>
      </c>
      <c r="C196" s="4">
        <v>8</v>
      </c>
      <c r="D196" s="8">
        <v>1.43</v>
      </c>
      <c r="E196" s="4">
        <v>7</v>
      </c>
      <c r="F196" s="8">
        <v>2.0099999999999998</v>
      </c>
      <c r="G196" s="4">
        <v>1</v>
      </c>
      <c r="H196" s="8">
        <v>0.51</v>
      </c>
      <c r="I196" s="4">
        <v>0</v>
      </c>
    </row>
    <row r="197" spans="1:9" x14ac:dyDescent="0.2">
      <c r="A197" s="2">
        <v>12</v>
      </c>
      <c r="B197" s="1" t="s">
        <v>163</v>
      </c>
      <c r="C197" s="4">
        <v>8</v>
      </c>
      <c r="D197" s="8">
        <v>1.43</v>
      </c>
      <c r="E197" s="4">
        <v>3</v>
      </c>
      <c r="F197" s="8">
        <v>0.86</v>
      </c>
      <c r="G197" s="4">
        <v>5</v>
      </c>
      <c r="H197" s="8">
        <v>2.54</v>
      </c>
      <c r="I197" s="4">
        <v>0</v>
      </c>
    </row>
    <row r="198" spans="1:9" x14ac:dyDescent="0.2">
      <c r="A198" s="2">
        <v>12</v>
      </c>
      <c r="B198" s="1" t="s">
        <v>127</v>
      </c>
      <c r="C198" s="4">
        <v>8</v>
      </c>
      <c r="D198" s="8">
        <v>1.43</v>
      </c>
      <c r="E198" s="4">
        <v>5</v>
      </c>
      <c r="F198" s="8">
        <v>1.43</v>
      </c>
      <c r="G198" s="4">
        <v>3</v>
      </c>
      <c r="H198" s="8">
        <v>1.52</v>
      </c>
      <c r="I198" s="4">
        <v>0</v>
      </c>
    </row>
    <row r="199" spans="1:9" x14ac:dyDescent="0.2">
      <c r="A199" s="2">
        <v>16</v>
      </c>
      <c r="B199" s="1" t="s">
        <v>154</v>
      </c>
      <c r="C199" s="4">
        <v>7</v>
      </c>
      <c r="D199" s="8">
        <v>1.25</v>
      </c>
      <c r="E199" s="4">
        <v>2</v>
      </c>
      <c r="F199" s="8">
        <v>0.56999999999999995</v>
      </c>
      <c r="G199" s="4">
        <v>5</v>
      </c>
      <c r="H199" s="8">
        <v>2.54</v>
      </c>
      <c r="I199" s="4">
        <v>0</v>
      </c>
    </row>
    <row r="200" spans="1:9" x14ac:dyDescent="0.2">
      <c r="A200" s="2">
        <v>16</v>
      </c>
      <c r="B200" s="1" t="s">
        <v>140</v>
      </c>
      <c r="C200" s="4">
        <v>7</v>
      </c>
      <c r="D200" s="8">
        <v>1.25</v>
      </c>
      <c r="E200" s="4">
        <v>7</v>
      </c>
      <c r="F200" s="8">
        <v>2.0099999999999998</v>
      </c>
      <c r="G200" s="4">
        <v>0</v>
      </c>
      <c r="H200" s="8">
        <v>0</v>
      </c>
      <c r="I200" s="4">
        <v>0</v>
      </c>
    </row>
    <row r="201" spans="1:9" x14ac:dyDescent="0.2">
      <c r="A201" s="2">
        <v>16</v>
      </c>
      <c r="B201" s="1" t="s">
        <v>165</v>
      </c>
      <c r="C201" s="4">
        <v>7</v>
      </c>
      <c r="D201" s="8">
        <v>1.25</v>
      </c>
      <c r="E201" s="4">
        <v>0</v>
      </c>
      <c r="F201" s="8">
        <v>0</v>
      </c>
      <c r="G201" s="4">
        <v>7</v>
      </c>
      <c r="H201" s="8">
        <v>3.55</v>
      </c>
      <c r="I201" s="4">
        <v>0</v>
      </c>
    </row>
    <row r="202" spans="1:9" x14ac:dyDescent="0.2">
      <c r="A202" s="2">
        <v>16</v>
      </c>
      <c r="B202" s="1" t="s">
        <v>141</v>
      </c>
      <c r="C202" s="4">
        <v>7</v>
      </c>
      <c r="D202" s="8">
        <v>1.25</v>
      </c>
      <c r="E202" s="4">
        <v>6</v>
      </c>
      <c r="F202" s="8">
        <v>1.72</v>
      </c>
      <c r="G202" s="4">
        <v>1</v>
      </c>
      <c r="H202" s="8">
        <v>0.51</v>
      </c>
      <c r="I202" s="4">
        <v>0</v>
      </c>
    </row>
    <row r="203" spans="1:9" x14ac:dyDescent="0.2">
      <c r="A203" s="2">
        <v>20</v>
      </c>
      <c r="B203" s="1" t="s">
        <v>160</v>
      </c>
      <c r="C203" s="4">
        <v>6</v>
      </c>
      <c r="D203" s="8">
        <v>1.07</v>
      </c>
      <c r="E203" s="4">
        <v>5</v>
      </c>
      <c r="F203" s="8">
        <v>1.43</v>
      </c>
      <c r="G203" s="4">
        <v>1</v>
      </c>
      <c r="H203" s="8">
        <v>0.51</v>
      </c>
      <c r="I203" s="4">
        <v>0</v>
      </c>
    </row>
    <row r="204" spans="1:9" x14ac:dyDescent="0.2">
      <c r="A204" s="2">
        <v>20</v>
      </c>
      <c r="B204" s="1" t="s">
        <v>161</v>
      </c>
      <c r="C204" s="4">
        <v>6</v>
      </c>
      <c r="D204" s="8">
        <v>1.07</v>
      </c>
      <c r="E204" s="4">
        <v>0</v>
      </c>
      <c r="F204" s="8">
        <v>0</v>
      </c>
      <c r="G204" s="4">
        <v>6</v>
      </c>
      <c r="H204" s="8">
        <v>3.05</v>
      </c>
      <c r="I204" s="4">
        <v>0</v>
      </c>
    </row>
    <row r="205" spans="1:9" x14ac:dyDescent="0.2">
      <c r="A205" s="2">
        <v>20</v>
      </c>
      <c r="B205" s="1" t="s">
        <v>142</v>
      </c>
      <c r="C205" s="4">
        <v>6</v>
      </c>
      <c r="D205" s="8">
        <v>1.07</v>
      </c>
      <c r="E205" s="4">
        <v>5</v>
      </c>
      <c r="F205" s="8">
        <v>1.43</v>
      </c>
      <c r="G205" s="4">
        <v>1</v>
      </c>
      <c r="H205" s="8">
        <v>0.51</v>
      </c>
      <c r="I205" s="4">
        <v>0</v>
      </c>
    </row>
    <row r="206" spans="1:9" x14ac:dyDescent="0.2">
      <c r="A206" s="2">
        <v>20</v>
      </c>
      <c r="B206" s="1" t="s">
        <v>124</v>
      </c>
      <c r="C206" s="4">
        <v>6</v>
      </c>
      <c r="D206" s="8">
        <v>1.07</v>
      </c>
      <c r="E206" s="4">
        <v>5</v>
      </c>
      <c r="F206" s="8">
        <v>1.43</v>
      </c>
      <c r="G206" s="4">
        <v>1</v>
      </c>
      <c r="H206" s="8">
        <v>0.51</v>
      </c>
      <c r="I206" s="4">
        <v>0</v>
      </c>
    </row>
    <row r="207" spans="1:9" x14ac:dyDescent="0.2">
      <c r="A207" s="2">
        <v>20</v>
      </c>
      <c r="B207" s="1" t="s">
        <v>151</v>
      </c>
      <c r="C207" s="4">
        <v>6</v>
      </c>
      <c r="D207" s="8">
        <v>1.07</v>
      </c>
      <c r="E207" s="4">
        <v>3</v>
      </c>
      <c r="F207" s="8">
        <v>0.86</v>
      </c>
      <c r="G207" s="4">
        <v>3</v>
      </c>
      <c r="H207" s="8">
        <v>1.52</v>
      </c>
      <c r="I207" s="4">
        <v>0</v>
      </c>
    </row>
    <row r="208" spans="1:9" x14ac:dyDescent="0.2">
      <c r="A208" s="2">
        <v>20</v>
      </c>
      <c r="B208" s="1" t="s">
        <v>164</v>
      </c>
      <c r="C208" s="4">
        <v>6</v>
      </c>
      <c r="D208" s="8">
        <v>1.07</v>
      </c>
      <c r="E208" s="4">
        <v>6</v>
      </c>
      <c r="F208" s="8">
        <v>1.72</v>
      </c>
      <c r="G208" s="4">
        <v>0</v>
      </c>
      <c r="H208" s="8">
        <v>0</v>
      </c>
      <c r="I208" s="4">
        <v>0</v>
      </c>
    </row>
    <row r="209" spans="1:9" x14ac:dyDescent="0.2">
      <c r="A209" s="2">
        <v>20</v>
      </c>
      <c r="B209" s="1" t="s">
        <v>139</v>
      </c>
      <c r="C209" s="4">
        <v>6</v>
      </c>
      <c r="D209" s="8">
        <v>1.07</v>
      </c>
      <c r="E209" s="4">
        <v>4</v>
      </c>
      <c r="F209" s="8">
        <v>1.1499999999999999</v>
      </c>
      <c r="G209" s="4">
        <v>2</v>
      </c>
      <c r="H209" s="8">
        <v>1.02</v>
      </c>
      <c r="I209" s="4">
        <v>0</v>
      </c>
    </row>
    <row r="210" spans="1:9" x14ac:dyDescent="0.2">
      <c r="A210" s="2">
        <v>20</v>
      </c>
      <c r="B210" s="1" t="s">
        <v>153</v>
      </c>
      <c r="C210" s="4">
        <v>6</v>
      </c>
      <c r="D210" s="8">
        <v>1.07</v>
      </c>
      <c r="E210" s="4">
        <v>6</v>
      </c>
      <c r="F210" s="8">
        <v>1.72</v>
      </c>
      <c r="G210" s="4">
        <v>0</v>
      </c>
      <c r="H210" s="8">
        <v>0</v>
      </c>
      <c r="I210" s="4">
        <v>0</v>
      </c>
    </row>
    <row r="211" spans="1:9" x14ac:dyDescent="0.2">
      <c r="A211" s="1"/>
      <c r="C211" s="4"/>
      <c r="D211" s="8"/>
      <c r="E211" s="4"/>
      <c r="F211" s="8"/>
      <c r="G211" s="4"/>
      <c r="H211" s="8"/>
      <c r="I211" s="4"/>
    </row>
    <row r="212" spans="1:9" x14ac:dyDescent="0.2">
      <c r="A212" s="1" t="s">
        <v>9</v>
      </c>
      <c r="C212" s="4"/>
      <c r="D212" s="8"/>
      <c r="E212" s="4"/>
      <c r="F212" s="8"/>
      <c r="G212" s="4"/>
      <c r="H212" s="8"/>
      <c r="I212" s="4"/>
    </row>
    <row r="213" spans="1:9" x14ac:dyDescent="0.2">
      <c r="A213" s="2">
        <v>1</v>
      </c>
      <c r="B213" s="1" t="s">
        <v>137</v>
      </c>
      <c r="C213" s="4">
        <v>102</v>
      </c>
      <c r="D213" s="8">
        <v>5.9</v>
      </c>
      <c r="E213" s="4">
        <v>86</v>
      </c>
      <c r="F213" s="8">
        <v>10.36</v>
      </c>
      <c r="G213" s="4">
        <v>16</v>
      </c>
      <c r="H213" s="8">
        <v>1.79</v>
      </c>
      <c r="I213" s="4">
        <v>0</v>
      </c>
    </row>
    <row r="214" spans="1:9" x14ac:dyDescent="0.2">
      <c r="A214" s="2">
        <v>2</v>
      </c>
      <c r="B214" s="1" t="s">
        <v>130</v>
      </c>
      <c r="C214" s="4">
        <v>86</v>
      </c>
      <c r="D214" s="8">
        <v>4.97</v>
      </c>
      <c r="E214" s="4">
        <v>17</v>
      </c>
      <c r="F214" s="8">
        <v>2.0499999999999998</v>
      </c>
      <c r="G214" s="4">
        <v>69</v>
      </c>
      <c r="H214" s="8">
        <v>7.73</v>
      </c>
      <c r="I214" s="4">
        <v>0</v>
      </c>
    </row>
    <row r="215" spans="1:9" x14ac:dyDescent="0.2">
      <c r="A215" s="2">
        <v>3</v>
      </c>
      <c r="B215" s="1" t="s">
        <v>139</v>
      </c>
      <c r="C215" s="4">
        <v>83</v>
      </c>
      <c r="D215" s="8">
        <v>4.8</v>
      </c>
      <c r="E215" s="4">
        <v>65</v>
      </c>
      <c r="F215" s="8">
        <v>7.83</v>
      </c>
      <c r="G215" s="4">
        <v>18</v>
      </c>
      <c r="H215" s="8">
        <v>2.02</v>
      </c>
      <c r="I215" s="4">
        <v>0</v>
      </c>
    </row>
    <row r="216" spans="1:9" x14ac:dyDescent="0.2">
      <c r="A216" s="2">
        <v>4</v>
      </c>
      <c r="B216" s="1" t="s">
        <v>140</v>
      </c>
      <c r="C216" s="4">
        <v>75</v>
      </c>
      <c r="D216" s="8">
        <v>4.34</v>
      </c>
      <c r="E216" s="4">
        <v>68</v>
      </c>
      <c r="F216" s="8">
        <v>8.19</v>
      </c>
      <c r="G216" s="4">
        <v>7</v>
      </c>
      <c r="H216" s="8">
        <v>0.78</v>
      </c>
      <c r="I216" s="4">
        <v>0</v>
      </c>
    </row>
    <row r="217" spans="1:9" x14ac:dyDescent="0.2">
      <c r="A217" s="2">
        <v>5</v>
      </c>
      <c r="B217" s="1" t="s">
        <v>135</v>
      </c>
      <c r="C217" s="4">
        <v>45</v>
      </c>
      <c r="D217" s="8">
        <v>2.6</v>
      </c>
      <c r="E217" s="4">
        <v>44</v>
      </c>
      <c r="F217" s="8">
        <v>5.3</v>
      </c>
      <c r="G217" s="4">
        <v>1</v>
      </c>
      <c r="H217" s="8">
        <v>0.11</v>
      </c>
      <c r="I217" s="4">
        <v>0</v>
      </c>
    </row>
    <row r="218" spans="1:9" x14ac:dyDescent="0.2">
      <c r="A218" s="2">
        <v>6</v>
      </c>
      <c r="B218" s="1" t="s">
        <v>138</v>
      </c>
      <c r="C218" s="4">
        <v>41</v>
      </c>
      <c r="D218" s="8">
        <v>2.37</v>
      </c>
      <c r="E218" s="4">
        <v>32</v>
      </c>
      <c r="F218" s="8">
        <v>3.86</v>
      </c>
      <c r="G218" s="4">
        <v>9</v>
      </c>
      <c r="H218" s="8">
        <v>1.01</v>
      </c>
      <c r="I218" s="4">
        <v>0</v>
      </c>
    </row>
    <row r="219" spans="1:9" x14ac:dyDescent="0.2">
      <c r="A219" s="2">
        <v>7</v>
      </c>
      <c r="B219" s="1" t="s">
        <v>122</v>
      </c>
      <c r="C219" s="4">
        <v>40</v>
      </c>
      <c r="D219" s="8">
        <v>2.31</v>
      </c>
      <c r="E219" s="4">
        <v>7</v>
      </c>
      <c r="F219" s="8">
        <v>0.84</v>
      </c>
      <c r="G219" s="4">
        <v>33</v>
      </c>
      <c r="H219" s="8">
        <v>3.7</v>
      </c>
      <c r="I219" s="4">
        <v>0</v>
      </c>
    </row>
    <row r="220" spans="1:9" x14ac:dyDescent="0.2">
      <c r="A220" s="2">
        <v>7</v>
      </c>
      <c r="B220" s="1" t="s">
        <v>129</v>
      </c>
      <c r="C220" s="4">
        <v>40</v>
      </c>
      <c r="D220" s="8">
        <v>2.31</v>
      </c>
      <c r="E220" s="4">
        <v>5</v>
      </c>
      <c r="F220" s="8">
        <v>0.6</v>
      </c>
      <c r="G220" s="4">
        <v>35</v>
      </c>
      <c r="H220" s="8">
        <v>3.92</v>
      </c>
      <c r="I220" s="4">
        <v>0</v>
      </c>
    </row>
    <row r="221" spans="1:9" x14ac:dyDescent="0.2">
      <c r="A221" s="2">
        <v>9</v>
      </c>
      <c r="B221" s="1" t="s">
        <v>136</v>
      </c>
      <c r="C221" s="4">
        <v>37</v>
      </c>
      <c r="D221" s="8">
        <v>2.14</v>
      </c>
      <c r="E221" s="4">
        <v>29</v>
      </c>
      <c r="F221" s="8">
        <v>3.49</v>
      </c>
      <c r="G221" s="4">
        <v>8</v>
      </c>
      <c r="H221" s="8">
        <v>0.9</v>
      </c>
      <c r="I221" s="4">
        <v>0</v>
      </c>
    </row>
    <row r="222" spans="1:9" x14ac:dyDescent="0.2">
      <c r="A222" s="2">
        <v>10</v>
      </c>
      <c r="B222" s="1" t="s">
        <v>127</v>
      </c>
      <c r="C222" s="4">
        <v>30</v>
      </c>
      <c r="D222" s="8">
        <v>1.74</v>
      </c>
      <c r="E222" s="4">
        <v>10</v>
      </c>
      <c r="F222" s="8">
        <v>1.2</v>
      </c>
      <c r="G222" s="4">
        <v>20</v>
      </c>
      <c r="H222" s="8">
        <v>2.2400000000000002</v>
      </c>
      <c r="I222" s="4">
        <v>0</v>
      </c>
    </row>
    <row r="223" spans="1:9" x14ac:dyDescent="0.2">
      <c r="A223" s="2">
        <v>10</v>
      </c>
      <c r="B223" s="1" t="s">
        <v>132</v>
      </c>
      <c r="C223" s="4">
        <v>30</v>
      </c>
      <c r="D223" s="8">
        <v>1.74</v>
      </c>
      <c r="E223" s="4">
        <v>10</v>
      </c>
      <c r="F223" s="8">
        <v>1.2</v>
      </c>
      <c r="G223" s="4">
        <v>20</v>
      </c>
      <c r="H223" s="8">
        <v>2.2400000000000002</v>
      </c>
      <c r="I223" s="4">
        <v>0</v>
      </c>
    </row>
    <row r="224" spans="1:9" x14ac:dyDescent="0.2">
      <c r="A224" s="2">
        <v>12</v>
      </c>
      <c r="B224" s="1" t="s">
        <v>128</v>
      </c>
      <c r="C224" s="4">
        <v>29</v>
      </c>
      <c r="D224" s="8">
        <v>1.68</v>
      </c>
      <c r="E224" s="4">
        <v>19</v>
      </c>
      <c r="F224" s="8">
        <v>2.29</v>
      </c>
      <c r="G224" s="4">
        <v>10</v>
      </c>
      <c r="H224" s="8">
        <v>1.1200000000000001</v>
      </c>
      <c r="I224" s="4">
        <v>0</v>
      </c>
    </row>
    <row r="225" spans="1:9" x14ac:dyDescent="0.2">
      <c r="A225" s="2">
        <v>13</v>
      </c>
      <c r="B225" s="1" t="s">
        <v>144</v>
      </c>
      <c r="C225" s="4">
        <v>27</v>
      </c>
      <c r="D225" s="8">
        <v>1.56</v>
      </c>
      <c r="E225" s="4">
        <v>1</v>
      </c>
      <c r="F225" s="8">
        <v>0.12</v>
      </c>
      <c r="G225" s="4">
        <v>26</v>
      </c>
      <c r="H225" s="8">
        <v>2.91</v>
      </c>
      <c r="I225" s="4">
        <v>0</v>
      </c>
    </row>
    <row r="226" spans="1:9" x14ac:dyDescent="0.2">
      <c r="A226" s="2">
        <v>14</v>
      </c>
      <c r="B226" s="1" t="s">
        <v>124</v>
      </c>
      <c r="C226" s="4">
        <v>26</v>
      </c>
      <c r="D226" s="8">
        <v>1.5</v>
      </c>
      <c r="E226" s="4">
        <v>18</v>
      </c>
      <c r="F226" s="8">
        <v>2.17</v>
      </c>
      <c r="G226" s="4">
        <v>8</v>
      </c>
      <c r="H226" s="8">
        <v>0.9</v>
      </c>
      <c r="I226" s="4">
        <v>0</v>
      </c>
    </row>
    <row r="227" spans="1:9" x14ac:dyDescent="0.2">
      <c r="A227" s="2">
        <v>15</v>
      </c>
      <c r="B227" s="1" t="s">
        <v>126</v>
      </c>
      <c r="C227" s="4">
        <v>25</v>
      </c>
      <c r="D227" s="8">
        <v>1.45</v>
      </c>
      <c r="E227" s="4">
        <v>14</v>
      </c>
      <c r="F227" s="8">
        <v>1.69</v>
      </c>
      <c r="G227" s="4">
        <v>11</v>
      </c>
      <c r="H227" s="8">
        <v>1.23</v>
      </c>
      <c r="I227" s="4">
        <v>0</v>
      </c>
    </row>
    <row r="228" spans="1:9" x14ac:dyDescent="0.2">
      <c r="A228" s="2">
        <v>16</v>
      </c>
      <c r="B228" s="1" t="s">
        <v>133</v>
      </c>
      <c r="C228" s="4">
        <v>24</v>
      </c>
      <c r="D228" s="8">
        <v>1.39</v>
      </c>
      <c r="E228" s="4">
        <v>19</v>
      </c>
      <c r="F228" s="8">
        <v>2.29</v>
      </c>
      <c r="G228" s="4">
        <v>5</v>
      </c>
      <c r="H228" s="8">
        <v>0.56000000000000005</v>
      </c>
      <c r="I228" s="4">
        <v>0</v>
      </c>
    </row>
    <row r="229" spans="1:9" x14ac:dyDescent="0.2">
      <c r="A229" s="2">
        <v>17</v>
      </c>
      <c r="B229" s="1" t="s">
        <v>167</v>
      </c>
      <c r="C229" s="4">
        <v>23</v>
      </c>
      <c r="D229" s="8">
        <v>1.33</v>
      </c>
      <c r="E229" s="4">
        <v>1</v>
      </c>
      <c r="F229" s="8">
        <v>0.12</v>
      </c>
      <c r="G229" s="4">
        <v>22</v>
      </c>
      <c r="H229" s="8">
        <v>2.46</v>
      </c>
      <c r="I229" s="4">
        <v>0</v>
      </c>
    </row>
    <row r="230" spans="1:9" x14ac:dyDescent="0.2">
      <c r="A230" s="2">
        <v>17</v>
      </c>
      <c r="B230" s="1" t="s">
        <v>143</v>
      </c>
      <c r="C230" s="4">
        <v>23</v>
      </c>
      <c r="D230" s="8">
        <v>1.33</v>
      </c>
      <c r="E230" s="4">
        <v>5</v>
      </c>
      <c r="F230" s="8">
        <v>0.6</v>
      </c>
      <c r="G230" s="4">
        <v>18</v>
      </c>
      <c r="H230" s="8">
        <v>2.02</v>
      </c>
      <c r="I230" s="4">
        <v>0</v>
      </c>
    </row>
    <row r="231" spans="1:9" x14ac:dyDescent="0.2">
      <c r="A231" s="2">
        <v>19</v>
      </c>
      <c r="B231" s="1" t="s">
        <v>166</v>
      </c>
      <c r="C231" s="4">
        <v>22</v>
      </c>
      <c r="D231" s="8">
        <v>1.27</v>
      </c>
      <c r="E231" s="4">
        <v>20</v>
      </c>
      <c r="F231" s="8">
        <v>2.41</v>
      </c>
      <c r="G231" s="4">
        <v>2</v>
      </c>
      <c r="H231" s="8">
        <v>0.22</v>
      </c>
      <c r="I231" s="4">
        <v>0</v>
      </c>
    </row>
    <row r="232" spans="1:9" x14ac:dyDescent="0.2">
      <c r="A232" s="2">
        <v>19</v>
      </c>
      <c r="B232" s="1" t="s">
        <v>168</v>
      </c>
      <c r="C232" s="4">
        <v>22</v>
      </c>
      <c r="D232" s="8">
        <v>1.27</v>
      </c>
      <c r="E232" s="4">
        <v>15</v>
      </c>
      <c r="F232" s="8">
        <v>1.81</v>
      </c>
      <c r="G232" s="4">
        <v>7</v>
      </c>
      <c r="H232" s="8">
        <v>0.78</v>
      </c>
      <c r="I232" s="4">
        <v>0</v>
      </c>
    </row>
    <row r="233" spans="1:9" x14ac:dyDescent="0.2">
      <c r="A233" s="2">
        <v>19</v>
      </c>
      <c r="B233" s="1" t="s">
        <v>153</v>
      </c>
      <c r="C233" s="4">
        <v>22</v>
      </c>
      <c r="D233" s="8">
        <v>1.27</v>
      </c>
      <c r="E233" s="4">
        <v>21</v>
      </c>
      <c r="F233" s="8">
        <v>2.5299999999999998</v>
      </c>
      <c r="G233" s="4">
        <v>1</v>
      </c>
      <c r="H233" s="8">
        <v>0.11</v>
      </c>
      <c r="I233" s="4">
        <v>0</v>
      </c>
    </row>
    <row r="234" spans="1:9" x14ac:dyDescent="0.2">
      <c r="A234" s="1"/>
      <c r="C234" s="4"/>
      <c r="D234" s="8"/>
      <c r="E234" s="4"/>
      <c r="F234" s="8"/>
      <c r="G234" s="4"/>
      <c r="H234" s="8"/>
      <c r="I234" s="4"/>
    </row>
    <row r="235" spans="1:9" x14ac:dyDescent="0.2">
      <c r="A235" s="1" t="s">
        <v>10</v>
      </c>
      <c r="C235" s="4"/>
      <c r="D235" s="8"/>
      <c r="E235" s="4"/>
      <c r="F235" s="8"/>
      <c r="G235" s="4"/>
      <c r="H235" s="8"/>
      <c r="I235" s="4"/>
    </row>
    <row r="236" spans="1:9" x14ac:dyDescent="0.2">
      <c r="A236" s="2">
        <v>1</v>
      </c>
      <c r="B236" s="1" t="s">
        <v>137</v>
      </c>
      <c r="C236" s="4">
        <v>80</v>
      </c>
      <c r="D236" s="8">
        <v>6.84</v>
      </c>
      <c r="E236" s="4">
        <v>71</v>
      </c>
      <c r="F236" s="8">
        <v>11.23</v>
      </c>
      <c r="G236" s="4">
        <v>9</v>
      </c>
      <c r="H236" s="8">
        <v>1.68</v>
      </c>
      <c r="I236" s="4">
        <v>0</v>
      </c>
    </row>
    <row r="237" spans="1:9" x14ac:dyDescent="0.2">
      <c r="A237" s="2">
        <v>2</v>
      </c>
      <c r="B237" s="1" t="s">
        <v>140</v>
      </c>
      <c r="C237" s="4">
        <v>57</v>
      </c>
      <c r="D237" s="8">
        <v>4.88</v>
      </c>
      <c r="E237" s="4">
        <v>50</v>
      </c>
      <c r="F237" s="8">
        <v>7.91</v>
      </c>
      <c r="G237" s="4">
        <v>7</v>
      </c>
      <c r="H237" s="8">
        <v>1.31</v>
      </c>
      <c r="I237" s="4">
        <v>0</v>
      </c>
    </row>
    <row r="238" spans="1:9" x14ac:dyDescent="0.2">
      <c r="A238" s="2">
        <v>3</v>
      </c>
      <c r="B238" s="1" t="s">
        <v>139</v>
      </c>
      <c r="C238" s="4">
        <v>54</v>
      </c>
      <c r="D238" s="8">
        <v>4.62</v>
      </c>
      <c r="E238" s="4">
        <v>45</v>
      </c>
      <c r="F238" s="8">
        <v>7.12</v>
      </c>
      <c r="G238" s="4">
        <v>9</v>
      </c>
      <c r="H238" s="8">
        <v>1.68</v>
      </c>
      <c r="I238" s="4">
        <v>0</v>
      </c>
    </row>
    <row r="239" spans="1:9" x14ac:dyDescent="0.2">
      <c r="A239" s="2">
        <v>4</v>
      </c>
      <c r="B239" s="1" t="s">
        <v>130</v>
      </c>
      <c r="C239" s="4">
        <v>48</v>
      </c>
      <c r="D239" s="8">
        <v>4.1100000000000003</v>
      </c>
      <c r="E239" s="4">
        <v>12</v>
      </c>
      <c r="F239" s="8">
        <v>1.9</v>
      </c>
      <c r="G239" s="4">
        <v>36</v>
      </c>
      <c r="H239" s="8">
        <v>6.72</v>
      </c>
      <c r="I239" s="4">
        <v>0</v>
      </c>
    </row>
    <row r="240" spans="1:9" x14ac:dyDescent="0.2">
      <c r="A240" s="2">
        <v>5</v>
      </c>
      <c r="B240" s="1" t="s">
        <v>123</v>
      </c>
      <c r="C240" s="4">
        <v>32</v>
      </c>
      <c r="D240" s="8">
        <v>2.74</v>
      </c>
      <c r="E240" s="4">
        <v>10</v>
      </c>
      <c r="F240" s="8">
        <v>1.58</v>
      </c>
      <c r="G240" s="4">
        <v>22</v>
      </c>
      <c r="H240" s="8">
        <v>4.0999999999999996</v>
      </c>
      <c r="I240" s="4">
        <v>0</v>
      </c>
    </row>
    <row r="241" spans="1:9" x14ac:dyDescent="0.2">
      <c r="A241" s="2">
        <v>6</v>
      </c>
      <c r="B241" s="1" t="s">
        <v>122</v>
      </c>
      <c r="C241" s="4">
        <v>31</v>
      </c>
      <c r="D241" s="8">
        <v>2.65</v>
      </c>
      <c r="E241" s="4">
        <v>6</v>
      </c>
      <c r="F241" s="8">
        <v>0.95</v>
      </c>
      <c r="G241" s="4">
        <v>25</v>
      </c>
      <c r="H241" s="8">
        <v>4.66</v>
      </c>
      <c r="I241" s="4">
        <v>0</v>
      </c>
    </row>
    <row r="242" spans="1:9" x14ac:dyDescent="0.2">
      <c r="A242" s="2">
        <v>7</v>
      </c>
      <c r="B242" s="1" t="s">
        <v>138</v>
      </c>
      <c r="C242" s="4">
        <v>29</v>
      </c>
      <c r="D242" s="8">
        <v>2.48</v>
      </c>
      <c r="E242" s="4">
        <v>23</v>
      </c>
      <c r="F242" s="8">
        <v>3.64</v>
      </c>
      <c r="G242" s="4">
        <v>6</v>
      </c>
      <c r="H242" s="8">
        <v>1.1200000000000001</v>
      </c>
      <c r="I242" s="4">
        <v>0</v>
      </c>
    </row>
    <row r="243" spans="1:9" x14ac:dyDescent="0.2">
      <c r="A243" s="2">
        <v>8</v>
      </c>
      <c r="B243" s="1" t="s">
        <v>129</v>
      </c>
      <c r="C243" s="4">
        <v>24</v>
      </c>
      <c r="D243" s="8">
        <v>2.0499999999999998</v>
      </c>
      <c r="E243" s="4">
        <v>1</v>
      </c>
      <c r="F243" s="8">
        <v>0.16</v>
      </c>
      <c r="G243" s="4">
        <v>23</v>
      </c>
      <c r="H243" s="8">
        <v>4.29</v>
      </c>
      <c r="I243" s="4">
        <v>0</v>
      </c>
    </row>
    <row r="244" spans="1:9" x14ac:dyDescent="0.2">
      <c r="A244" s="2">
        <v>8</v>
      </c>
      <c r="B244" s="1" t="s">
        <v>136</v>
      </c>
      <c r="C244" s="4">
        <v>24</v>
      </c>
      <c r="D244" s="8">
        <v>2.0499999999999998</v>
      </c>
      <c r="E244" s="4">
        <v>21</v>
      </c>
      <c r="F244" s="8">
        <v>3.32</v>
      </c>
      <c r="G244" s="4">
        <v>3</v>
      </c>
      <c r="H244" s="8">
        <v>0.56000000000000005</v>
      </c>
      <c r="I244" s="4">
        <v>0</v>
      </c>
    </row>
    <row r="245" spans="1:9" x14ac:dyDescent="0.2">
      <c r="A245" s="2">
        <v>10</v>
      </c>
      <c r="B245" s="1" t="s">
        <v>143</v>
      </c>
      <c r="C245" s="4">
        <v>22</v>
      </c>
      <c r="D245" s="8">
        <v>1.88</v>
      </c>
      <c r="E245" s="4">
        <v>5</v>
      </c>
      <c r="F245" s="8">
        <v>0.79</v>
      </c>
      <c r="G245" s="4">
        <v>17</v>
      </c>
      <c r="H245" s="8">
        <v>3.17</v>
      </c>
      <c r="I245" s="4">
        <v>0</v>
      </c>
    </row>
    <row r="246" spans="1:9" x14ac:dyDescent="0.2">
      <c r="A246" s="2">
        <v>11</v>
      </c>
      <c r="B246" s="1" t="s">
        <v>133</v>
      </c>
      <c r="C246" s="4">
        <v>20</v>
      </c>
      <c r="D246" s="8">
        <v>1.71</v>
      </c>
      <c r="E246" s="4">
        <v>14</v>
      </c>
      <c r="F246" s="8">
        <v>2.2200000000000002</v>
      </c>
      <c r="G246" s="4">
        <v>6</v>
      </c>
      <c r="H246" s="8">
        <v>1.1200000000000001</v>
      </c>
      <c r="I246" s="4">
        <v>0</v>
      </c>
    </row>
    <row r="247" spans="1:9" x14ac:dyDescent="0.2">
      <c r="A247" s="2">
        <v>11</v>
      </c>
      <c r="B247" s="1" t="s">
        <v>135</v>
      </c>
      <c r="C247" s="4">
        <v>20</v>
      </c>
      <c r="D247" s="8">
        <v>1.71</v>
      </c>
      <c r="E247" s="4">
        <v>18</v>
      </c>
      <c r="F247" s="8">
        <v>2.85</v>
      </c>
      <c r="G247" s="4">
        <v>2</v>
      </c>
      <c r="H247" s="8">
        <v>0.37</v>
      </c>
      <c r="I247" s="4">
        <v>0</v>
      </c>
    </row>
    <row r="248" spans="1:9" x14ac:dyDescent="0.2">
      <c r="A248" s="2">
        <v>13</v>
      </c>
      <c r="B248" s="1" t="s">
        <v>134</v>
      </c>
      <c r="C248" s="4">
        <v>19</v>
      </c>
      <c r="D248" s="8">
        <v>1.63</v>
      </c>
      <c r="E248" s="4">
        <v>18</v>
      </c>
      <c r="F248" s="8">
        <v>2.85</v>
      </c>
      <c r="G248" s="4">
        <v>1</v>
      </c>
      <c r="H248" s="8">
        <v>0.19</v>
      </c>
      <c r="I248" s="4">
        <v>0</v>
      </c>
    </row>
    <row r="249" spans="1:9" x14ac:dyDescent="0.2">
      <c r="A249" s="2">
        <v>14</v>
      </c>
      <c r="B249" s="1" t="s">
        <v>146</v>
      </c>
      <c r="C249" s="4">
        <v>17</v>
      </c>
      <c r="D249" s="8">
        <v>1.45</v>
      </c>
      <c r="E249" s="4">
        <v>9</v>
      </c>
      <c r="F249" s="8">
        <v>1.42</v>
      </c>
      <c r="G249" s="4">
        <v>8</v>
      </c>
      <c r="H249" s="8">
        <v>1.49</v>
      </c>
      <c r="I249" s="4">
        <v>0</v>
      </c>
    </row>
    <row r="250" spans="1:9" x14ac:dyDescent="0.2">
      <c r="A250" s="2">
        <v>14</v>
      </c>
      <c r="B250" s="1" t="s">
        <v>150</v>
      </c>
      <c r="C250" s="4">
        <v>17</v>
      </c>
      <c r="D250" s="8">
        <v>1.45</v>
      </c>
      <c r="E250" s="4">
        <v>10</v>
      </c>
      <c r="F250" s="8">
        <v>1.58</v>
      </c>
      <c r="G250" s="4">
        <v>7</v>
      </c>
      <c r="H250" s="8">
        <v>1.31</v>
      </c>
      <c r="I250" s="4">
        <v>0</v>
      </c>
    </row>
    <row r="251" spans="1:9" x14ac:dyDescent="0.2">
      <c r="A251" s="2">
        <v>14</v>
      </c>
      <c r="B251" s="1" t="s">
        <v>126</v>
      </c>
      <c r="C251" s="4">
        <v>17</v>
      </c>
      <c r="D251" s="8">
        <v>1.45</v>
      </c>
      <c r="E251" s="4">
        <v>9</v>
      </c>
      <c r="F251" s="8">
        <v>1.42</v>
      </c>
      <c r="G251" s="4">
        <v>8</v>
      </c>
      <c r="H251" s="8">
        <v>1.49</v>
      </c>
      <c r="I251" s="4">
        <v>0</v>
      </c>
    </row>
    <row r="252" spans="1:9" x14ac:dyDescent="0.2">
      <c r="A252" s="2">
        <v>14</v>
      </c>
      <c r="B252" s="1" t="s">
        <v>132</v>
      </c>
      <c r="C252" s="4">
        <v>17</v>
      </c>
      <c r="D252" s="8">
        <v>1.45</v>
      </c>
      <c r="E252" s="4">
        <v>8</v>
      </c>
      <c r="F252" s="8">
        <v>1.27</v>
      </c>
      <c r="G252" s="4">
        <v>9</v>
      </c>
      <c r="H252" s="8">
        <v>1.68</v>
      </c>
      <c r="I252" s="4">
        <v>0</v>
      </c>
    </row>
    <row r="253" spans="1:9" x14ac:dyDescent="0.2">
      <c r="A253" s="2">
        <v>18</v>
      </c>
      <c r="B253" s="1" t="s">
        <v>148</v>
      </c>
      <c r="C253" s="4">
        <v>16</v>
      </c>
      <c r="D253" s="8">
        <v>1.37</v>
      </c>
      <c r="E253" s="4">
        <v>5</v>
      </c>
      <c r="F253" s="8">
        <v>0.79</v>
      </c>
      <c r="G253" s="4">
        <v>11</v>
      </c>
      <c r="H253" s="8">
        <v>2.0499999999999998</v>
      </c>
      <c r="I253" s="4">
        <v>0</v>
      </c>
    </row>
    <row r="254" spans="1:9" x14ac:dyDescent="0.2">
      <c r="A254" s="2">
        <v>18</v>
      </c>
      <c r="B254" s="1" t="s">
        <v>128</v>
      </c>
      <c r="C254" s="4">
        <v>16</v>
      </c>
      <c r="D254" s="8">
        <v>1.37</v>
      </c>
      <c r="E254" s="4">
        <v>13</v>
      </c>
      <c r="F254" s="8">
        <v>2.06</v>
      </c>
      <c r="G254" s="4">
        <v>3</v>
      </c>
      <c r="H254" s="8">
        <v>0.56000000000000005</v>
      </c>
      <c r="I254" s="4">
        <v>0</v>
      </c>
    </row>
    <row r="255" spans="1:9" x14ac:dyDescent="0.2">
      <c r="A255" s="2">
        <v>18</v>
      </c>
      <c r="B255" s="1" t="s">
        <v>144</v>
      </c>
      <c r="C255" s="4">
        <v>16</v>
      </c>
      <c r="D255" s="8">
        <v>1.37</v>
      </c>
      <c r="E255" s="4">
        <v>0</v>
      </c>
      <c r="F255" s="8">
        <v>0</v>
      </c>
      <c r="G255" s="4">
        <v>16</v>
      </c>
      <c r="H255" s="8">
        <v>2.99</v>
      </c>
      <c r="I255" s="4">
        <v>0</v>
      </c>
    </row>
    <row r="256" spans="1:9" x14ac:dyDescent="0.2">
      <c r="A256" s="2">
        <v>18</v>
      </c>
      <c r="B256" s="1" t="s">
        <v>168</v>
      </c>
      <c r="C256" s="4">
        <v>16</v>
      </c>
      <c r="D256" s="8">
        <v>1.37</v>
      </c>
      <c r="E256" s="4">
        <v>11</v>
      </c>
      <c r="F256" s="8">
        <v>1.74</v>
      </c>
      <c r="G256" s="4">
        <v>5</v>
      </c>
      <c r="H256" s="8">
        <v>0.93</v>
      </c>
      <c r="I256" s="4">
        <v>0</v>
      </c>
    </row>
    <row r="257" spans="1:9" x14ac:dyDescent="0.2">
      <c r="A257" s="1"/>
      <c r="C257" s="4"/>
      <c r="D257" s="8"/>
      <c r="E257" s="4"/>
      <c r="F257" s="8"/>
      <c r="G257" s="4"/>
      <c r="H257" s="8"/>
      <c r="I257" s="4"/>
    </row>
    <row r="258" spans="1:9" x14ac:dyDescent="0.2">
      <c r="A258" s="1" t="s">
        <v>11</v>
      </c>
      <c r="C258" s="4"/>
      <c r="D258" s="8"/>
      <c r="E258" s="4"/>
      <c r="F258" s="8"/>
      <c r="G258" s="4"/>
      <c r="H258" s="8"/>
      <c r="I258" s="4"/>
    </row>
    <row r="259" spans="1:9" x14ac:dyDescent="0.2">
      <c r="A259" s="2">
        <v>1</v>
      </c>
      <c r="B259" s="1" t="s">
        <v>130</v>
      </c>
      <c r="C259" s="4">
        <v>49</v>
      </c>
      <c r="D259" s="8">
        <v>7.1</v>
      </c>
      <c r="E259" s="4">
        <v>34</v>
      </c>
      <c r="F259" s="8">
        <v>8.25</v>
      </c>
      <c r="G259" s="4">
        <v>15</v>
      </c>
      <c r="H259" s="8">
        <v>5.51</v>
      </c>
      <c r="I259" s="4">
        <v>0</v>
      </c>
    </row>
    <row r="260" spans="1:9" x14ac:dyDescent="0.2">
      <c r="A260" s="2">
        <v>2</v>
      </c>
      <c r="B260" s="1" t="s">
        <v>137</v>
      </c>
      <c r="C260" s="4">
        <v>25</v>
      </c>
      <c r="D260" s="8">
        <v>3.62</v>
      </c>
      <c r="E260" s="4">
        <v>25</v>
      </c>
      <c r="F260" s="8">
        <v>6.07</v>
      </c>
      <c r="G260" s="4">
        <v>0</v>
      </c>
      <c r="H260" s="8">
        <v>0</v>
      </c>
      <c r="I260" s="4">
        <v>0</v>
      </c>
    </row>
    <row r="261" spans="1:9" x14ac:dyDescent="0.2">
      <c r="A261" s="2">
        <v>3</v>
      </c>
      <c r="B261" s="1" t="s">
        <v>122</v>
      </c>
      <c r="C261" s="4">
        <v>23</v>
      </c>
      <c r="D261" s="8">
        <v>3.33</v>
      </c>
      <c r="E261" s="4">
        <v>8</v>
      </c>
      <c r="F261" s="8">
        <v>1.94</v>
      </c>
      <c r="G261" s="4">
        <v>15</v>
      </c>
      <c r="H261" s="8">
        <v>5.51</v>
      </c>
      <c r="I261" s="4">
        <v>0</v>
      </c>
    </row>
    <row r="262" spans="1:9" x14ac:dyDescent="0.2">
      <c r="A262" s="2">
        <v>4</v>
      </c>
      <c r="B262" s="1" t="s">
        <v>136</v>
      </c>
      <c r="C262" s="4">
        <v>19</v>
      </c>
      <c r="D262" s="8">
        <v>2.75</v>
      </c>
      <c r="E262" s="4">
        <v>19</v>
      </c>
      <c r="F262" s="8">
        <v>4.6100000000000003</v>
      </c>
      <c r="G262" s="4">
        <v>0</v>
      </c>
      <c r="H262" s="8">
        <v>0</v>
      </c>
      <c r="I262" s="4">
        <v>0</v>
      </c>
    </row>
    <row r="263" spans="1:9" x14ac:dyDescent="0.2">
      <c r="A263" s="2">
        <v>5</v>
      </c>
      <c r="B263" s="1" t="s">
        <v>128</v>
      </c>
      <c r="C263" s="4">
        <v>18</v>
      </c>
      <c r="D263" s="8">
        <v>2.61</v>
      </c>
      <c r="E263" s="4">
        <v>15</v>
      </c>
      <c r="F263" s="8">
        <v>3.64</v>
      </c>
      <c r="G263" s="4">
        <v>3</v>
      </c>
      <c r="H263" s="8">
        <v>1.1000000000000001</v>
      </c>
      <c r="I263" s="4">
        <v>0</v>
      </c>
    </row>
    <row r="264" spans="1:9" x14ac:dyDescent="0.2">
      <c r="A264" s="2">
        <v>6</v>
      </c>
      <c r="B264" s="1" t="s">
        <v>141</v>
      </c>
      <c r="C264" s="4">
        <v>17</v>
      </c>
      <c r="D264" s="8">
        <v>2.46</v>
      </c>
      <c r="E264" s="4">
        <v>15</v>
      </c>
      <c r="F264" s="8">
        <v>3.64</v>
      </c>
      <c r="G264" s="4">
        <v>2</v>
      </c>
      <c r="H264" s="8">
        <v>0.74</v>
      </c>
      <c r="I264" s="4">
        <v>0</v>
      </c>
    </row>
    <row r="265" spans="1:9" x14ac:dyDescent="0.2">
      <c r="A265" s="2">
        <v>7</v>
      </c>
      <c r="B265" s="1" t="s">
        <v>135</v>
      </c>
      <c r="C265" s="4">
        <v>16</v>
      </c>
      <c r="D265" s="8">
        <v>2.3199999999999998</v>
      </c>
      <c r="E265" s="4">
        <v>16</v>
      </c>
      <c r="F265" s="8">
        <v>3.88</v>
      </c>
      <c r="G265" s="4">
        <v>0</v>
      </c>
      <c r="H265" s="8">
        <v>0</v>
      </c>
      <c r="I265" s="4">
        <v>0</v>
      </c>
    </row>
    <row r="266" spans="1:9" x14ac:dyDescent="0.2">
      <c r="A266" s="2">
        <v>7</v>
      </c>
      <c r="B266" s="1" t="s">
        <v>140</v>
      </c>
      <c r="C266" s="4">
        <v>16</v>
      </c>
      <c r="D266" s="8">
        <v>2.3199999999999998</v>
      </c>
      <c r="E266" s="4">
        <v>14</v>
      </c>
      <c r="F266" s="8">
        <v>3.4</v>
      </c>
      <c r="G266" s="4">
        <v>2</v>
      </c>
      <c r="H266" s="8">
        <v>0.74</v>
      </c>
      <c r="I266" s="4">
        <v>0</v>
      </c>
    </row>
    <row r="267" spans="1:9" x14ac:dyDescent="0.2">
      <c r="A267" s="2">
        <v>9</v>
      </c>
      <c r="B267" s="1" t="s">
        <v>123</v>
      </c>
      <c r="C267" s="4">
        <v>15</v>
      </c>
      <c r="D267" s="8">
        <v>2.17</v>
      </c>
      <c r="E267" s="4">
        <v>2</v>
      </c>
      <c r="F267" s="8">
        <v>0.49</v>
      </c>
      <c r="G267" s="4">
        <v>13</v>
      </c>
      <c r="H267" s="8">
        <v>4.78</v>
      </c>
      <c r="I267" s="4">
        <v>0</v>
      </c>
    </row>
    <row r="268" spans="1:9" x14ac:dyDescent="0.2">
      <c r="A268" s="2">
        <v>9</v>
      </c>
      <c r="B268" s="1" t="s">
        <v>150</v>
      </c>
      <c r="C268" s="4">
        <v>15</v>
      </c>
      <c r="D268" s="8">
        <v>2.17</v>
      </c>
      <c r="E268" s="4">
        <v>13</v>
      </c>
      <c r="F268" s="8">
        <v>3.16</v>
      </c>
      <c r="G268" s="4">
        <v>2</v>
      </c>
      <c r="H268" s="8">
        <v>0.74</v>
      </c>
      <c r="I268" s="4">
        <v>0</v>
      </c>
    </row>
    <row r="269" spans="1:9" x14ac:dyDescent="0.2">
      <c r="A269" s="2">
        <v>9</v>
      </c>
      <c r="B269" s="1" t="s">
        <v>125</v>
      </c>
      <c r="C269" s="4">
        <v>15</v>
      </c>
      <c r="D269" s="8">
        <v>2.17</v>
      </c>
      <c r="E269" s="4">
        <v>13</v>
      </c>
      <c r="F269" s="8">
        <v>3.16</v>
      </c>
      <c r="G269" s="4">
        <v>2</v>
      </c>
      <c r="H269" s="8">
        <v>0.74</v>
      </c>
      <c r="I269" s="4">
        <v>0</v>
      </c>
    </row>
    <row r="270" spans="1:9" x14ac:dyDescent="0.2">
      <c r="A270" s="2">
        <v>12</v>
      </c>
      <c r="B270" s="1" t="s">
        <v>155</v>
      </c>
      <c r="C270" s="4">
        <v>12</v>
      </c>
      <c r="D270" s="8">
        <v>1.74</v>
      </c>
      <c r="E270" s="4">
        <v>11</v>
      </c>
      <c r="F270" s="8">
        <v>2.67</v>
      </c>
      <c r="G270" s="4">
        <v>1</v>
      </c>
      <c r="H270" s="8">
        <v>0.37</v>
      </c>
      <c r="I270" s="4">
        <v>0</v>
      </c>
    </row>
    <row r="271" spans="1:9" x14ac:dyDescent="0.2">
      <c r="A271" s="2">
        <v>13</v>
      </c>
      <c r="B271" s="1" t="s">
        <v>154</v>
      </c>
      <c r="C271" s="4">
        <v>11</v>
      </c>
      <c r="D271" s="8">
        <v>1.59</v>
      </c>
      <c r="E271" s="4">
        <v>7</v>
      </c>
      <c r="F271" s="8">
        <v>1.7</v>
      </c>
      <c r="G271" s="4">
        <v>4</v>
      </c>
      <c r="H271" s="8">
        <v>1.47</v>
      </c>
      <c r="I271" s="4">
        <v>0</v>
      </c>
    </row>
    <row r="272" spans="1:9" x14ac:dyDescent="0.2">
      <c r="A272" s="2">
        <v>13</v>
      </c>
      <c r="B272" s="1" t="s">
        <v>148</v>
      </c>
      <c r="C272" s="4">
        <v>11</v>
      </c>
      <c r="D272" s="8">
        <v>1.59</v>
      </c>
      <c r="E272" s="4">
        <v>7</v>
      </c>
      <c r="F272" s="8">
        <v>1.7</v>
      </c>
      <c r="G272" s="4">
        <v>4</v>
      </c>
      <c r="H272" s="8">
        <v>1.47</v>
      </c>
      <c r="I272" s="4">
        <v>0</v>
      </c>
    </row>
    <row r="273" spans="1:9" x14ac:dyDescent="0.2">
      <c r="A273" s="2">
        <v>13</v>
      </c>
      <c r="B273" s="1" t="s">
        <v>131</v>
      </c>
      <c r="C273" s="4">
        <v>11</v>
      </c>
      <c r="D273" s="8">
        <v>1.59</v>
      </c>
      <c r="E273" s="4">
        <v>10</v>
      </c>
      <c r="F273" s="8">
        <v>2.4300000000000002</v>
      </c>
      <c r="G273" s="4">
        <v>1</v>
      </c>
      <c r="H273" s="8">
        <v>0.37</v>
      </c>
      <c r="I273" s="4">
        <v>0</v>
      </c>
    </row>
    <row r="274" spans="1:9" x14ac:dyDescent="0.2">
      <c r="A274" s="2">
        <v>13</v>
      </c>
      <c r="B274" s="1" t="s">
        <v>133</v>
      </c>
      <c r="C274" s="4">
        <v>11</v>
      </c>
      <c r="D274" s="8">
        <v>1.59</v>
      </c>
      <c r="E274" s="4">
        <v>11</v>
      </c>
      <c r="F274" s="8">
        <v>2.67</v>
      </c>
      <c r="G274" s="4">
        <v>0</v>
      </c>
      <c r="H274" s="8">
        <v>0</v>
      </c>
      <c r="I274" s="4">
        <v>0</v>
      </c>
    </row>
    <row r="275" spans="1:9" x14ac:dyDescent="0.2">
      <c r="A275" s="2">
        <v>17</v>
      </c>
      <c r="B275" s="1" t="s">
        <v>149</v>
      </c>
      <c r="C275" s="4">
        <v>10</v>
      </c>
      <c r="D275" s="8">
        <v>1.45</v>
      </c>
      <c r="E275" s="4">
        <v>7</v>
      </c>
      <c r="F275" s="8">
        <v>1.7</v>
      </c>
      <c r="G275" s="4">
        <v>3</v>
      </c>
      <c r="H275" s="8">
        <v>1.1000000000000001</v>
      </c>
      <c r="I275" s="4">
        <v>0</v>
      </c>
    </row>
    <row r="276" spans="1:9" x14ac:dyDescent="0.2">
      <c r="A276" s="2">
        <v>18</v>
      </c>
      <c r="B276" s="1" t="s">
        <v>147</v>
      </c>
      <c r="C276" s="4">
        <v>8</v>
      </c>
      <c r="D276" s="8">
        <v>1.1599999999999999</v>
      </c>
      <c r="E276" s="4">
        <v>5</v>
      </c>
      <c r="F276" s="8">
        <v>1.21</v>
      </c>
      <c r="G276" s="4">
        <v>3</v>
      </c>
      <c r="H276" s="8">
        <v>1.1000000000000001</v>
      </c>
      <c r="I276" s="4">
        <v>0</v>
      </c>
    </row>
    <row r="277" spans="1:9" x14ac:dyDescent="0.2">
      <c r="A277" s="2">
        <v>18</v>
      </c>
      <c r="B277" s="1" t="s">
        <v>160</v>
      </c>
      <c r="C277" s="4">
        <v>8</v>
      </c>
      <c r="D277" s="8">
        <v>1.1599999999999999</v>
      </c>
      <c r="E277" s="4">
        <v>4</v>
      </c>
      <c r="F277" s="8">
        <v>0.97</v>
      </c>
      <c r="G277" s="4">
        <v>4</v>
      </c>
      <c r="H277" s="8">
        <v>1.47</v>
      </c>
      <c r="I277" s="4">
        <v>0</v>
      </c>
    </row>
    <row r="278" spans="1:9" x14ac:dyDescent="0.2">
      <c r="A278" s="2">
        <v>18</v>
      </c>
      <c r="B278" s="1" t="s">
        <v>124</v>
      </c>
      <c r="C278" s="4">
        <v>8</v>
      </c>
      <c r="D278" s="8">
        <v>1.1599999999999999</v>
      </c>
      <c r="E278" s="4">
        <v>7</v>
      </c>
      <c r="F278" s="8">
        <v>1.7</v>
      </c>
      <c r="G278" s="4">
        <v>1</v>
      </c>
      <c r="H278" s="8">
        <v>0.37</v>
      </c>
      <c r="I278" s="4">
        <v>0</v>
      </c>
    </row>
    <row r="279" spans="1:9" x14ac:dyDescent="0.2">
      <c r="A279" s="2">
        <v>18</v>
      </c>
      <c r="B279" s="1" t="s">
        <v>127</v>
      </c>
      <c r="C279" s="4">
        <v>8</v>
      </c>
      <c r="D279" s="8">
        <v>1.1599999999999999</v>
      </c>
      <c r="E279" s="4">
        <v>5</v>
      </c>
      <c r="F279" s="8">
        <v>1.21</v>
      </c>
      <c r="G279" s="4">
        <v>3</v>
      </c>
      <c r="H279" s="8">
        <v>1.1000000000000001</v>
      </c>
      <c r="I279" s="4">
        <v>0</v>
      </c>
    </row>
    <row r="280" spans="1:9" x14ac:dyDescent="0.2">
      <c r="A280" s="2">
        <v>18</v>
      </c>
      <c r="B280" s="1" t="s">
        <v>167</v>
      </c>
      <c r="C280" s="4">
        <v>8</v>
      </c>
      <c r="D280" s="8">
        <v>1.1599999999999999</v>
      </c>
      <c r="E280" s="4">
        <v>3</v>
      </c>
      <c r="F280" s="8">
        <v>0.73</v>
      </c>
      <c r="G280" s="4">
        <v>5</v>
      </c>
      <c r="H280" s="8">
        <v>1.84</v>
      </c>
      <c r="I280" s="4">
        <v>0</v>
      </c>
    </row>
    <row r="281" spans="1:9" x14ac:dyDescent="0.2">
      <c r="A281" s="1"/>
      <c r="C281" s="4"/>
      <c r="D281" s="8"/>
      <c r="E281" s="4"/>
      <c r="F281" s="8"/>
      <c r="G281" s="4"/>
      <c r="H281" s="8"/>
      <c r="I281" s="4"/>
    </row>
    <row r="282" spans="1:9" x14ac:dyDescent="0.2">
      <c r="A282" s="1" t="s">
        <v>12</v>
      </c>
      <c r="C282" s="4"/>
      <c r="D282" s="8"/>
      <c r="E282" s="4"/>
      <c r="F282" s="8"/>
      <c r="G282" s="4"/>
      <c r="H282" s="8"/>
      <c r="I282" s="4"/>
    </row>
    <row r="283" spans="1:9" x14ac:dyDescent="0.2">
      <c r="A283" s="2">
        <v>1</v>
      </c>
      <c r="B283" s="1" t="s">
        <v>122</v>
      </c>
      <c r="C283" s="4">
        <v>30</v>
      </c>
      <c r="D283" s="8">
        <v>4.32</v>
      </c>
      <c r="E283" s="4">
        <v>10</v>
      </c>
      <c r="F283" s="8">
        <v>2.16</v>
      </c>
      <c r="G283" s="4">
        <v>20</v>
      </c>
      <c r="H283" s="8">
        <v>9.35</v>
      </c>
      <c r="I283" s="4">
        <v>0</v>
      </c>
    </row>
    <row r="284" spans="1:9" x14ac:dyDescent="0.2">
      <c r="A284" s="2">
        <v>1</v>
      </c>
      <c r="B284" s="1" t="s">
        <v>137</v>
      </c>
      <c r="C284" s="4">
        <v>30</v>
      </c>
      <c r="D284" s="8">
        <v>4.32</v>
      </c>
      <c r="E284" s="4">
        <v>27</v>
      </c>
      <c r="F284" s="8">
        <v>5.82</v>
      </c>
      <c r="G284" s="4">
        <v>3</v>
      </c>
      <c r="H284" s="8">
        <v>1.4</v>
      </c>
      <c r="I284" s="4">
        <v>0</v>
      </c>
    </row>
    <row r="285" spans="1:9" x14ac:dyDescent="0.2">
      <c r="A285" s="2">
        <v>3</v>
      </c>
      <c r="B285" s="1" t="s">
        <v>158</v>
      </c>
      <c r="C285" s="4">
        <v>19</v>
      </c>
      <c r="D285" s="8">
        <v>2.74</v>
      </c>
      <c r="E285" s="4">
        <v>13</v>
      </c>
      <c r="F285" s="8">
        <v>2.8</v>
      </c>
      <c r="G285" s="4">
        <v>6</v>
      </c>
      <c r="H285" s="8">
        <v>2.8</v>
      </c>
      <c r="I285" s="4">
        <v>0</v>
      </c>
    </row>
    <row r="286" spans="1:9" x14ac:dyDescent="0.2">
      <c r="A286" s="2">
        <v>4</v>
      </c>
      <c r="B286" s="1" t="s">
        <v>135</v>
      </c>
      <c r="C286" s="4">
        <v>18</v>
      </c>
      <c r="D286" s="8">
        <v>2.59</v>
      </c>
      <c r="E286" s="4">
        <v>18</v>
      </c>
      <c r="F286" s="8">
        <v>3.88</v>
      </c>
      <c r="G286" s="4">
        <v>0</v>
      </c>
      <c r="H286" s="8">
        <v>0</v>
      </c>
      <c r="I286" s="4">
        <v>0</v>
      </c>
    </row>
    <row r="287" spans="1:9" x14ac:dyDescent="0.2">
      <c r="A287" s="2">
        <v>5</v>
      </c>
      <c r="B287" s="1" t="s">
        <v>125</v>
      </c>
      <c r="C287" s="4">
        <v>17</v>
      </c>
      <c r="D287" s="8">
        <v>2.4500000000000002</v>
      </c>
      <c r="E287" s="4">
        <v>14</v>
      </c>
      <c r="F287" s="8">
        <v>3.02</v>
      </c>
      <c r="G287" s="4">
        <v>3</v>
      </c>
      <c r="H287" s="8">
        <v>1.4</v>
      </c>
      <c r="I287" s="4">
        <v>0</v>
      </c>
    </row>
    <row r="288" spans="1:9" x14ac:dyDescent="0.2">
      <c r="A288" s="2">
        <v>6</v>
      </c>
      <c r="B288" s="1" t="s">
        <v>124</v>
      </c>
      <c r="C288" s="4">
        <v>16</v>
      </c>
      <c r="D288" s="8">
        <v>2.31</v>
      </c>
      <c r="E288" s="4">
        <v>14</v>
      </c>
      <c r="F288" s="8">
        <v>3.02</v>
      </c>
      <c r="G288" s="4">
        <v>2</v>
      </c>
      <c r="H288" s="8">
        <v>0.93</v>
      </c>
      <c r="I288" s="4">
        <v>0</v>
      </c>
    </row>
    <row r="289" spans="1:9" x14ac:dyDescent="0.2">
      <c r="A289" s="2">
        <v>6</v>
      </c>
      <c r="B289" s="1" t="s">
        <v>126</v>
      </c>
      <c r="C289" s="4">
        <v>16</v>
      </c>
      <c r="D289" s="8">
        <v>2.31</v>
      </c>
      <c r="E289" s="4">
        <v>12</v>
      </c>
      <c r="F289" s="8">
        <v>2.59</v>
      </c>
      <c r="G289" s="4">
        <v>4</v>
      </c>
      <c r="H289" s="8">
        <v>1.87</v>
      </c>
      <c r="I289" s="4">
        <v>0</v>
      </c>
    </row>
    <row r="290" spans="1:9" x14ac:dyDescent="0.2">
      <c r="A290" s="2">
        <v>6</v>
      </c>
      <c r="B290" s="1" t="s">
        <v>159</v>
      </c>
      <c r="C290" s="4">
        <v>16</v>
      </c>
      <c r="D290" s="8">
        <v>2.31</v>
      </c>
      <c r="E290" s="4">
        <v>9</v>
      </c>
      <c r="F290" s="8">
        <v>1.94</v>
      </c>
      <c r="G290" s="4">
        <v>7</v>
      </c>
      <c r="H290" s="8">
        <v>3.27</v>
      </c>
      <c r="I290" s="4">
        <v>0</v>
      </c>
    </row>
    <row r="291" spans="1:9" x14ac:dyDescent="0.2">
      <c r="A291" s="2">
        <v>6</v>
      </c>
      <c r="B291" s="1" t="s">
        <v>136</v>
      </c>
      <c r="C291" s="4">
        <v>16</v>
      </c>
      <c r="D291" s="8">
        <v>2.31</v>
      </c>
      <c r="E291" s="4">
        <v>16</v>
      </c>
      <c r="F291" s="8">
        <v>3.45</v>
      </c>
      <c r="G291" s="4">
        <v>0</v>
      </c>
      <c r="H291" s="8">
        <v>0</v>
      </c>
      <c r="I291" s="4">
        <v>0</v>
      </c>
    </row>
    <row r="292" spans="1:9" x14ac:dyDescent="0.2">
      <c r="A292" s="2">
        <v>10</v>
      </c>
      <c r="B292" s="1" t="s">
        <v>133</v>
      </c>
      <c r="C292" s="4">
        <v>14</v>
      </c>
      <c r="D292" s="8">
        <v>2.02</v>
      </c>
      <c r="E292" s="4">
        <v>12</v>
      </c>
      <c r="F292" s="8">
        <v>2.59</v>
      </c>
      <c r="G292" s="4">
        <v>2</v>
      </c>
      <c r="H292" s="8">
        <v>0.93</v>
      </c>
      <c r="I292" s="4">
        <v>0</v>
      </c>
    </row>
    <row r="293" spans="1:9" x14ac:dyDescent="0.2">
      <c r="A293" s="2">
        <v>10</v>
      </c>
      <c r="B293" s="1" t="s">
        <v>141</v>
      </c>
      <c r="C293" s="4">
        <v>14</v>
      </c>
      <c r="D293" s="8">
        <v>2.02</v>
      </c>
      <c r="E293" s="4">
        <v>13</v>
      </c>
      <c r="F293" s="8">
        <v>2.8</v>
      </c>
      <c r="G293" s="4">
        <v>1</v>
      </c>
      <c r="H293" s="8">
        <v>0.47</v>
      </c>
      <c r="I293" s="4">
        <v>0</v>
      </c>
    </row>
    <row r="294" spans="1:9" x14ac:dyDescent="0.2">
      <c r="A294" s="2">
        <v>12</v>
      </c>
      <c r="B294" s="1" t="s">
        <v>123</v>
      </c>
      <c r="C294" s="4">
        <v>13</v>
      </c>
      <c r="D294" s="8">
        <v>1.87</v>
      </c>
      <c r="E294" s="4">
        <v>3</v>
      </c>
      <c r="F294" s="8">
        <v>0.65</v>
      </c>
      <c r="G294" s="4">
        <v>10</v>
      </c>
      <c r="H294" s="8">
        <v>4.67</v>
      </c>
      <c r="I294" s="4">
        <v>0</v>
      </c>
    </row>
    <row r="295" spans="1:9" x14ac:dyDescent="0.2">
      <c r="A295" s="2">
        <v>12</v>
      </c>
      <c r="B295" s="1" t="s">
        <v>128</v>
      </c>
      <c r="C295" s="4">
        <v>13</v>
      </c>
      <c r="D295" s="8">
        <v>1.87</v>
      </c>
      <c r="E295" s="4">
        <v>12</v>
      </c>
      <c r="F295" s="8">
        <v>2.59</v>
      </c>
      <c r="G295" s="4">
        <v>1</v>
      </c>
      <c r="H295" s="8">
        <v>0.47</v>
      </c>
      <c r="I295" s="4">
        <v>0</v>
      </c>
    </row>
    <row r="296" spans="1:9" x14ac:dyDescent="0.2">
      <c r="A296" s="2">
        <v>12</v>
      </c>
      <c r="B296" s="1" t="s">
        <v>131</v>
      </c>
      <c r="C296" s="4">
        <v>13</v>
      </c>
      <c r="D296" s="8">
        <v>1.87</v>
      </c>
      <c r="E296" s="4">
        <v>10</v>
      </c>
      <c r="F296" s="8">
        <v>2.16</v>
      </c>
      <c r="G296" s="4">
        <v>3</v>
      </c>
      <c r="H296" s="8">
        <v>1.4</v>
      </c>
      <c r="I296" s="4">
        <v>0</v>
      </c>
    </row>
    <row r="297" spans="1:9" x14ac:dyDescent="0.2">
      <c r="A297" s="2">
        <v>15</v>
      </c>
      <c r="B297" s="1" t="s">
        <v>155</v>
      </c>
      <c r="C297" s="4">
        <v>12</v>
      </c>
      <c r="D297" s="8">
        <v>1.73</v>
      </c>
      <c r="E297" s="4">
        <v>11</v>
      </c>
      <c r="F297" s="8">
        <v>2.37</v>
      </c>
      <c r="G297" s="4">
        <v>1</v>
      </c>
      <c r="H297" s="8">
        <v>0.47</v>
      </c>
      <c r="I297" s="4">
        <v>0</v>
      </c>
    </row>
    <row r="298" spans="1:9" x14ac:dyDescent="0.2">
      <c r="A298" s="2">
        <v>15</v>
      </c>
      <c r="B298" s="1" t="s">
        <v>138</v>
      </c>
      <c r="C298" s="4">
        <v>12</v>
      </c>
      <c r="D298" s="8">
        <v>1.73</v>
      </c>
      <c r="E298" s="4">
        <v>11</v>
      </c>
      <c r="F298" s="8">
        <v>2.37</v>
      </c>
      <c r="G298" s="4">
        <v>1</v>
      </c>
      <c r="H298" s="8">
        <v>0.47</v>
      </c>
      <c r="I298" s="4">
        <v>0</v>
      </c>
    </row>
    <row r="299" spans="1:9" x14ac:dyDescent="0.2">
      <c r="A299" s="2">
        <v>15</v>
      </c>
      <c r="B299" s="1" t="s">
        <v>139</v>
      </c>
      <c r="C299" s="4">
        <v>12</v>
      </c>
      <c r="D299" s="8">
        <v>1.73</v>
      </c>
      <c r="E299" s="4">
        <v>10</v>
      </c>
      <c r="F299" s="8">
        <v>2.16</v>
      </c>
      <c r="G299" s="4">
        <v>2</v>
      </c>
      <c r="H299" s="8">
        <v>0.93</v>
      </c>
      <c r="I299" s="4">
        <v>0</v>
      </c>
    </row>
    <row r="300" spans="1:9" x14ac:dyDescent="0.2">
      <c r="A300" s="2">
        <v>18</v>
      </c>
      <c r="B300" s="1" t="s">
        <v>142</v>
      </c>
      <c r="C300" s="4">
        <v>11</v>
      </c>
      <c r="D300" s="8">
        <v>1.59</v>
      </c>
      <c r="E300" s="4">
        <v>9</v>
      </c>
      <c r="F300" s="8">
        <v>1.94</v>
      </c>
      <c r="G300" s="4">
        <v>2</v>
      </c>
      <c r="H300" s="8">
        <v>0.93</v>
      </c>
      <c r="I300" s="4">
        <v>0</v>
      </c>
    </row>
    <row r="301" spans="1:9" x14ac:dyDescent="0.2">
      <c r="A301" s="2">
        <v>19</v>
      </c>
      <c r="B301" s="1" t="s">
        <v>169</v>
      </c>
      <c r="C301" s="4">
        <v>10</v>
      </c>
      <c r="D301" s="8">
        <v>1.44</v>
      </c>
      <c r="E301" s="4">
        <v>8</v>
      </c>
      <c r="F301" s="8">
        <v>1.72</v>
      </c>
      <c r="G301" s="4">
        <v>2</v>
      </c>
      <c r="H301" s="8">
        <v>0.93</v>
      </c>
      <c r="I301" s="4">
        <v>0</v>
      </c>
    </row>
    <row r="302" spans="1:9" x14ac:dyDescent="0.2">
      <c r="A302" s="2">
        <v>19</v>
      </c>
      <c r="B302" s="1" t="s">
        <v>170</v>
      </c>
      <c r="C302" s="4">
        <v>10</v>
      </c>
      <c r="D302" s="8">
        <v>1.44</v>
      </c>
      <c r="E302" s="4">
        <v>9</v>
      </c>
      <c r="F302" s="8">
        <v>1.94</v>
      </c>
      <c r="G302" s="4">
        <v>1</v>
      </c>
      <c r="H302" s="8">
        <v>0.47</v>
      </c>
      <c r="I302" s="4">
        <v>0</v>
      </c>
    </row>
    <row r="303" spans="1:9" x14ac:dyDescent="0.2">
      <c r="A303" s="2">
        <v>19</v>
      </c>
      <c r="B303" s="1" t="s">
        <v>140</v>
      </c>
      <c r="C303" s="4">
        <v>10</v>
      </c>
      <c r="D303" s="8">
        <v>1.44</v>
      </c>
      <c r="E303" s="4">
        <v>9</v>
      </c>
      <c r="F303" s="8">
        <v>1.94</v>
      </c>
      <c r="G303" s="4">
        <v>1</v>
      </c>
      <c r="H303" s="8">
        <v>0.47</v>
      </c>
      <c r="I303" s="4">
        <v>0</v>
      </c>
    </row>
    <row r="304" spans="1:9" x14ac:dyDescent="0.2">
      <c r="A304" s="1"/>
      <c r="C304" s="4"/>
      <c r="D304" s="8"/>
      <c r="E304" s="4"/>
      <c r="F304" s="8"/>
      <c r="G304" s="4"/>
      <c r="H304" s="8"/>
      <c r="I304" s="4"/>
    </row>
    <row r="305" spans="1:9" x14ac:dyDescent="0.2">
      <c r="A305" s="1" t="s">
        <v>13</v>
      </c>
      <c r="C305" s="4"/>
      <c r="D305" s="8"/>
      <c r="E305" s="4"/>
      <c r="F305" s="8"/>
      <c r="G305" s="4"/>
      <c r="H305" s="8"/>
      <c r="I305" s="4"/>
    </row>
    <row r="306" spans="1:9" x14ac:dyDescent="0.2">
      <c r="A306" s="2">
        <v>1</v>
      </c>
      <c r="B306" s="1" t="s">
        <v>122</v>
      </c>
      <c r="C306" s="4">
        <v>9</v>
      </c>
      <c r="D306" s="8">
        <v>7.2</v>
      </c>
      <c r="E306" s="4">
        <v>4</v>
      </c>
      <c r="F306" s="8">
        <v>4.82</v>
      </c>
      <c r="G306" s="4">
        <v>5</v>
      </c>
      <c r="H306" s="8">
        <v>14.29</v>
      </c>
      <c r="I306" s="4">
        <v>0</v>
      </c>
    </row>
    <row r="307" spans="1:9" x14ac:dyDescent="0.2">
      <c r="A307" s="2">
        <v>2</v>
      </c>
      <c r="B307" s="1" t="s">
        <v>154</v>
      </c>
      <c r="C307" s="4">
        <v>8</v>
      </c>
      <c r="D307" s="8">
        <v>6.4</v>
      </c>
      <c r="E307" s="4">
        <v>8</v>
      </c>
      <c r="F307" s="8">
        <v>9.64</v>
      </c>
      <c r="G307" s="4">
        <v>0</v>
      </c>
      <c r="H307" s="8">
        <v>0</v>
      </c>
      <c r="I307" s="4">
        <v>0</v>
      </c>
    </row>
    <row r="308" spans="1:9" x14ac:dyDescent="0.2">
      <c r="A308" s="2">
        <v>3</v>
      </c>
      <c r="B308" s="1" t="s">
        <v>123</v>
      </c>
      <c r="C308" s="4">
        <v>5</v>
      </c>
      <c r="D308" s="8">
        <v>4</v>
      </c>
      <c r="E308" s="4">
        <v>4</v>
      </c>
      <c r="F308" s="8">
        <v>4.82</v>
      </c>
      <c r="G308" s="4">
        <v>1</v>
      </c>
      <c r="H308" s="8">
        <v>2.86</v>
      </c>
      <c r="I308" s="4">
        <v>0</v>
      </c>
    </row>
    <row r="309" spans="1:9" x14ac:dyDescent="0.2">
      <c r="A309" s="2">
        <v>3</v>
      </c>
      <c r="B309" s="1" t="s">
        <v>126</v>
      </c>
      <c r="C309" s="4">
        <v>5</v>
      </c>
      <c r="D309" s="8">
        <v>4</v>
      </c>
      <c r="E309" s="4">
        <v>4</v>
      </c>
      <c r="F309" s="8">
        <v>4.82</v>
      </c>
      <c r="G309" s="4">
        <v>1</v>
      </c>
      <c r="H309" s="8">
        <v>2.86</v>
      </c>
      <c r="I309" s="4">
        <v>0</v>
      </c>
    </row>
    <row r="310" spans="1:9" x14ac:dyDescent="0.2">
      <c r="A310" s="2">
        <v>3</v>
      </c>
      <c r="B310" s="1" t="s">
        <v>128</v>
      </c>
      <c r="C310" s="4">
        <v>5</v>
      </c>
      <c r="D310" s="8">
        <v>4</v>
      </c>
      <c r="E310" s="4">
        <v>4</v>
      </c>
      <c r="F310" s="8">
        <v>4.82</v>
      </c>
      <c r="G310" s="4">
        <v>0</v>
      </c>
      <c r="H310" s="8">
        <v>0</v>
      </c>
      <c r="I310" s="4">
        <v>1</v>
      </c>
    </row>
    <row r="311" spans="1:9" x14ac:dyDescent="0.2">
      <c r="A311" s="2">
        <v>6</v>
      </c>
      <c r="B311" s="1" t="s">
        <v>172</v>
      </c>
      <c r="C311" s="4">
        <v>4</v>
      </c>
      <c r="D311" s="8">
        <v>3.2</v>
      </c>
      <c r="E311" s="4">
        <v>4</v>
      </c>
      <c r="F311" s="8">
        <v>4.82</v>
      </c>
      <c r="G311" s="4">
        <v>0</v>
      </c>
      <c r="H311" s="8">
        <v>0</v>
      </c>
      <c r="I311" s="4">
        <v>0</v>
      </c>
    </row>
    <row r="312" spans="1:9" x14ac:dyDescent="0.2">
      <c r="A312" s="2">
        <v>6</v>
      </c>
      <c r="B312" s="1" t="s">
        <v>142</v>
      </c>
      <c r="C312" s="4">
        <v>4</v>
      </c>
      <c r="D312" s="8">
        <v>3.2</v>
      </c>
      <c r="E312" s="4">
        <v>4</v>
      </c>
      <c r="F312" s="8">
        <v>4.82</v>
      </c>
      <c r="G312" s="4">
        <v>0</v>
      </c>
      <c r="H312" s="8">
        <v>0</v>
      </c>
      <c r="I312" s="4">
        <v>0</v>
      </c>
    </row>
    <row r="313" spans="1:9" x14ac:dyDescent="0.2">
      <c r="A313" s="2">
        <v>6</v>
      </c>
      <c r="B313" s="1" t="s">
        <v>125</v>
      </c>
      <c r="C313" s="4">
        <v>4</v>
      </c>
      <c r="D313" s="8">
        <v>3.2</v>
      </c>
      <c r="E313" s="4">
        <v>2</v>
      </c>
      <c r="F313" s="8">
        <v>2.41</v>
      </c>
      <c r="G313" s="4">
        <v>2</v>
      </c>
      <c r="H313" s="8">
        <v>5.71</v>
      </c>
      <c r="I313" s="4">
        <v>0</v>
      </c>
    </row>
    <row r="314" spans="1:9" x14ac:dyDescent="0.2">
      <c r="A314" s="2">
        <v>6</v>
      </c>
      <c r="B314" s="1" t="s">
        <v>141</v>
      </c>
      <c r="C314" s="4">
        <v>4</v>
      </c>
      <c r="D314" s="8">
        <v>3.2</v>
      </c>
      <c r="E314" s="4">
        <v>3</v>
      </c>
      <c r="F314" s="8">
        <v>3.61</v>
      </c>
      <c r="G314" s="4">
        <v>1</v>
      </c>
      <c r="H314" s="8">
        <v>2.86</v>
      </c>
      <c r="I314" s="4">
        <v>0</v>
      </c>
    </row>
    <row r="315" spans="1:9" x14ac:dyDescent="0.2">
      <c r="A315" s="2">
        <v>10</v>
      </c>
      <c r="B315" s="1" t="s">
        <v>171</v>
      </c>
      <c r="C315" s="4">
        <v>3</v>
      </c>
      <c r="D315" s="8">
        <v>2.4</v>
      </c>
      <c r="E315" s="4">
        <v>2</v>
      </c>
      <c r="F315" s="8">
        <v>2.41</v>
      </c>
      <c r="G315" s="4">
        <v>1</v>
      </c>
      <c r="H315" s="8">
        <v>2.86</v>
      </c>
      <c r="I315" s="4">
        <v>0</v>
      </c>
    </row>
    <row r="316" spans="1:9" x14ac:dyDescent="0.2">
      <c r="A316" s="2">
        <v>10</v>
      </c>
      <c r="B316" s="1" t="s">
        <v>174</v>
      </c>
      <c r="C316" s="4">
        <v>3</v>
      </c>
      <c r="D316" s="8">
        <v>2.4</v>
      </c>
      <c r="E316" s="4">
        <v>3</v>
      </c>
      <c r="F316" s="8">
        <v>3.61</v>
      </c>
      <c r="G316" s="4">
        <v>0</v>
      </c>
      <c r="H316" s="8">
        <v>0</v>
      </c>
      <c r="I316" s="4">
        <v>0</v>
      </c>
    </row>
    <row r="317" spans="1:9" x14ac:dyDescent="0.2">
      <c r="A317" s="2">
        <v>10</v>
      </c>
      <c r="B317" s="1" t="s">
        <v>147</v>
      </c>
      <c r="C317" s="4">
        <v>3</v>
      </c>
      <c r="D317" s="8">
        <v>2.4</v>
      </c>
      <c r="E317" s="4">
        <v>3</v>
      </c>
      <c r="F317" s="8">
        <v>3.61</v>
      </c>
      <c r="G317" s="4">
        <v>0</v>
      </c>
      <c r="H317" s="8">
        <v>0</v>
      </c>
      <c r="I317" s="4">
        <v>0</v>
      </c>
    </row>
    <row r="318" spans="1:9" x14ac:dyDescent="0.2">
      <c r="A318" s="2">
        <v>10</v>
      </c>
      <c r="B318" s="1" t="s">
        <v>176</v>
      </c>
      <c r="C318" s="4">
        <v>3</v>
      </c>
      <c r="D318" s="8">
        <v>2.4</v>
      </c>
      <c r="E318" s="4">
        <v>0</v>
      </c>
      <c r="F318" s="8">
        <v>0</v>
      </c>
      <c r="G318" s="4">
        <v>3</v>
      </c>
      <c r="H318" s="8">
        <v>8.57</v>
      </c>
      <c r="I318" s="4">
        <v>0</v>
      </c>
    </row>
    <row r="319" spans="1:9" x14ac:dyDescent="0.2">
      <c r="A319" s="2">
        <v>10</v>
      </c>
      <c r="B319" s="1" t="s">
        <v>159</v>
      </c>
      <c r="C319" s="4">
        <v>3</v>
      </c>
      <c r="D319" s="8">
        <v>2.4</v>
      </c>
      <c r="E319" s="4">
        <v>1</v>
      </c>
      <c r="F319" s="8">
        <v>1.2</v>
      </c>
      <c r="G319" s="4">
        <v>2</v>
      </c>
      <c r="H319" s="8">
        <v>5.71</v>
      </c>
      <c r="I319" s="4">
        <v>0</v>
      </c>
    </row>
    <row r="320" spans="1:9" x14ac:dyDescent="0.2">
      <c r="A320" s="2">
        <v>10</v>
      </c>
      <c r="B320" s="1" t="s">
        <v>180</v>
      </c>
      <c r="C320" s="4">
        <v>3</v>
      </c>
      <c r="D320" s="8">
        <v>2.4</v>
      </c>
      <c r="E320" s="4">
        <v>0</v>
      </c>
      <c r="F320" s="8">
        <v>0</v>
      </c>
      <c r="G320" s="4">
        <v>0</v>
      </c>
      <c r="H320" s="8">
        <v>0</v>
      </c>
      <c r="I320" s="4">
        <v>0</v>
      </c>
    </row>
    <row r="321" spans="1:9" x14ac:dyDescent="0.2">
      <c r="A321" s="2">
        <v>16</v>
      </c>
      <c r="B321" s="1" t="s">
        <v>173</v>
      </c>
      <c r="C321" s="4">
        <v>2</v>
      </c>
      <c r="D321" s="8">
        <v>1.6</v>
      </c>
      <c r="E321" s="4">
        <v>0</v>
      </c>
      <c r="F321" s="8">
        <v>0</v>
      </c>
      <c r="G321" s="4">
        <v>2</v>
      </c>
      <c r="H321" s="8">
        <v>5.71</v>
      </c>
      <c r="I321" s="4">
        <v>0</v>
      </c>
    </row>
    <row r="322" spans="1:9" x14ac:dyDescent="0.2">
      <c r="A322" s="2">
        <v>16</v>
      </c>
      <c r="B322" s="1" t="s">
        <v>175</v>
      </c>
      <c r="C322" s="4">
        <v>2</v>
      </c>
      <c r="D322" s="8">
        <v>1.6</v>
      </c>
      <c r="E322" s="4">
        <v>2</v>
      </c>
      <c r="F322" s="8">
        <v>2.41</v>
      </c>
      <c r="G322" s="4">
        <v>0</v>
      </c>
      <c r="H322" s="8">
        <v>0</v>
      </c>
      <c r="I322" s="4">
        <v>0</v>
      </c>
    </row>
    <row r="323" spans="1:9" x14ac:dyDescent="0.2">
      <c r="A323" s="2">
        <v>16</v>
      </c>
      <c r="B323" s="1" t="s">
        <v>157</v>
      </c>
      <c r="C323" s="4">
        <v>2</v>
      </c>
      <c r="D323" s="8">
        <v>1.6</v>
      </c>
      <c r="E323" s="4">
        <v>2</v>
      </c>
      <c r="F323" s="8">
        <v>2.41</v>
      </c>
      <c r="G323" s="4">
        <v>0</v>
      </c>
      <c r="H323" s="8">
        <v>0</v>
      </c>
      <c r="I323" s="4">
        <v>0</v>
      </c>
    </row>
    <row r="324" spans="1:9" x14ac:dyDescent="0.2">
      <c r="A324" s="2">
        <v>16</v>
      </c>
      <c r="B324" s="1" t="s">
        <v>177</v>
      </c>
      <c r="C324" s="4">
        <v>2</v>
      </c>
      <c r="D324" s="8">
        <v>1.6</v>
      </c>
      <c r="E324" s="4">
        <v>2</v>
      </c>
      <c r="F324" s="8">
        <v>2.41</v>
      </c>
      <c r="G324" s="4">
        <v>0</v>
      </c>
      <c r="H324" s="8">
        <v>0</v>
      </c>
      <c r="I324" s="4">
        <v>0</v>
      </c>
    </row>
    <row r="325" spans="1:9" x14ac:dyDescent="0.2">
      <c r="A325" s="2">
        <v>16</v>
      </c>
      <c r="B325" s="1" t="s">
        <v>178</v>
      </c>
      <c r="C325" s="4">
        <v>2</v>
      </c>
      <c r="D325" s="8">
        <v>1.6</v>
      </c>
      <c r="E325" s="4">
        <v>0</v>
      </c>
      <c r="F325" s="8">
        <v>0</v>
      </c>
      <c r="G325" s="4">
        <v>2</v>
      </c>
      <c r="H325" s="8">
        <v>5.71</v>
      </c>
      <c r="I325" s="4">
        <v>0</v>
      </c>
    </row>
    <row r="326" spans="1:9" x14ac:dyDescent="0.2">
      <c r="A326" s="2">
        <v>16</v>
      </c>
      <c r="B326" s="1" t="s">
        <v>155</v>
      </c>
      <c r="C326" s="4">
        <v>2</v>
      </c>
      <c r="D326" s="8">
        <v>1.6</v>
      </c>
      <c r="E326" s="4">
        <v>2</v>
      </c>
      <c r="F326" s="8">
        <v>2.41</v>
      </c>
      <c r="G326" s="4">
        <v>0</v>
      </c>
      <c r="H326" s="8">
        <v>0</v>
      </c>
      <c r="I326" s="4">
        <v>0</v>
      </c>
    </row>
    <row r="327" spans="1:9" x14ac:dyDescent="0.2">
      <c r="A327" s="2">
        <v>16</v>
      </c>
      <c r="B327" s="1" t="s">
        <v>124</v>
      </c>
      <c r="C327" s="4">
        <v>2</v>
      </c>
      <c r="D327" s="8">
        <v>1.6</v>
      </c>
      <c r="E327" s="4">
        <v>2</v>
      </c>
      <c r="F327" s="8">
        <v>2.41</v>
      </c>
      <c r="G327" s="4">
        <v>0</v>
      </c>
      <c r="H327" s="8">
        <v>0</v>
      </c>
      <c r="I327" s="4">
        <v>0</v>
      </c>
    </row>
    <row r="328" spans="1:9" x14ac:dyDescent="0.2">
      <c r="A328" s="2">
        <v>16</v>
      </c>
      <c r="B328" s="1" t="s">
        <v>179</v>
      </c>
      <c r="C328" s="4">
        <v>2</v>
      </c>
      <c r="D328" s="8">
        <v>1.6</v>
      </c>
      <c r="E328" s="4">
        <v>2</v>
      </c>
      <c r="F328" s="8">
        <v>2.41</v>
      </c>
      <c r="G328" s="4">
        <v>0</v>
      </c>
      <c r="H328" s="8">
        <v>0</v>
      </c>
      <c r="I328" s="4">
        <v>0</v>
      </c>
    </row>
    <row r="329" spans="1:9" x14ac:dyDescent="0.2">
      <c r="A329" s="2">
        <v>16</v>
      </c>
      <c r="B329" s="1" t="s">
        <v>134</v>
      </c>
      <c r="C329" s="4">
        <v>2</v>
      </c>
      <c r="D329" s="8">
        <v>1.6</v>
      </c>
      <c r="E329" s="4">
        <v>2</v>
      </c>
      <c r="F329" s="8">
        <v>2.41</v>
      </c>
      <c r="G329" s="4">
        <v>0</v>
      </c>
      <c r="H329" s="8">
        <v>0</v>
      </c>
      <c r="I329" s="4">
        <v>0</v>
      </c>
    </row>
    <row r="330" spans="1:9" x14ac:dyDescent="0.2">
      <c r="A330" s="2">
        <v>16</v>
      </c>
      <c r="B330" s="1" t="s">
        <v>137</v>
      </c>
      <c r="C330" s="4">
        <v>2</v>
      </c>
      <c r="D330" s="8">
        <v>1.6</v>
      </c>
      <c r="E330" s="4">
        <v>2</v>
      </c>
      <c r="F330" s="8">
        <v>2.41</v>
      </c>
      <c r="G330" s="4">
        <v>0</v>
      </c>
      <c r="H330" s="8">
        <v>0</v>
      </c>
      <c r="I330" s="4">
        <v>0</v>
      </c>
    </row>
    <row r="331" spans="1:9" x14ac:dyDescent="0.2">
      <c r="A331" s="2">
        <v>16</v>
      </c>
      <c r="B331" s="1" t="s">
        <v>140</v>
      </c>
      <c r="C331" s="4">
        <v>2</v>
      </c>
      <c r="D331" s="8">
        <v>1.6</v>
      </c>
      <c r="E331" s="4">
        <v>1</v>
      </c>
      <c r="F331" s="8">
        <v>1.2</v>
      </c>
      <c r="G331" s="4">
        <v>1</v>
      </c>
      <c r="H331" s="8">
        <v>2.86</v>
      </c>
      <c r="I331" s="4">
        <v>0</v>
      </c>
    </row>
    <row r="332" spans="1:9" x14ac:dyDescent="0.2">
      <c r="A332" s="2">
        <v>16</v>
      </c>
      <c r="B332" s="1" t="s">
        <v>181</v>
      </c>
      <c r="C332" s="4">
        <v>2</v>
      </c>
      <c r="D332" s="8">
        <v>1.6</v>
      </c>
      <c r="E332" s="4">
        <v>0</v>
      </c>
      <c r="F332" s="8">
        <v>0</v>
      </c>
      <c r="G332" s="4">
        <v>0</v>
      </c>
      <c r="H332" s="8">
        <v>0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14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122</v>
      </c>
      <c r="C335" s="4">
        <v>22</v>
      </c>
      <c r="D335" s="8">
        <v>8.15</v>
      </c>
      <c r="E335" s="4">
        <v>12</v>
      </c>
      <c r="F335" s="8">
        <v>8.51</v>
      </c>
      <c r="G335" s="4">
        <v>10</v>
      </c>
      <c r="H335" s="8">
        <v>7.87</v>
      </c>
      <c r="I335" s="4">
        <v>0</v>
      </c>
    </row>
    <row r="336" spans="1:9" x14ac:dyDescent="0.2">
      <c r="A336" s="2">
        <v>2</v>
      </c>
      <c r="B336" s="1" t="s">
        <v>184</v>
      </c>
      <c r="C336" s="4">
        <v>7</v>
      </c>
      <c r="D336" s="8">
        <v>2.59</v>
      </c>
      <c r="E336" s="4">
        <v>2</v>
      </c>
      <c r="F336" s="8">
        <v>1.42</v>
      </c>
      <c r="G336" s="4">
        <v>5</v>
      </c>
      <c r="H336" s="8">
        <v>3.94</v>
      </c>
      <c r="I336" s="4">
        <v>0</v>
      </c>
    </row>
    <row r="337" spans="1:9" x14ac:dyDescent="0.2">
      <c r="A337" s="2">
        <v>2</v>
      </c>
      <c r="B337" s="1" t="s">
        <v>128</v>
      </c>
      <c r="C337" s="4">
        <v>7</v>
      </c>
      <c r="D337" s="8">
        <v>2.59</v>
      </c>
      <c r="E337" s="4">
        <v>6</v>
      </c>
      <c r="F337" s="8">
        <v>4.26</v>
      </c>
      <c r="G337" s="4">
        <v>1</v>
      </c>
      <c r="H337" s="8">
        <v>0.79</v>
      </c>
      <c r="I337" s="4">
        <v>0</v>
      </c>
    </row>
    <row r="338" spans="1:9" x14ac:dyDescent="0.2">
      <c r="A338" s="2">
        <v>2</v>
      </c>
      <c r="B338" s="1" t="s">
        <v>137</v>
      </c>
      <c r="C338" s="4">
        <v>7</v>
      </c>
      <c r="D338" s="8">
        <v>2.59</v>
      </c>
      <c r="E338" s="4">
        <v>6</v>
      </c>
      <c r="F338" s="8">
        <v>4.26</v>
      </c>
      <c r="G338" s="4">
        <v>1</v>
      </c>
      <c r="H338" s="8">
        <v>0.79</v>
      </c>
      <c r="I338" s="4">
        <v>0</v>
      </c>
    </row>
    <row r="339" spans="1:9" x14ac:dyDescent="0.2">
      <c r="A339" s="2">
        <v>2</v>
      </c>
      <c r="B339" s="1" t="s">
        <v>139</v>
      </c>
      <c r="C339" s="4">
        <v>7</v>
      </c>
      <c r="D339" s="8">
        <v>2.59</v>
      </c>
      <c r="E339" s="4">
        <v>7</v>
      </c>
      <c r="F339" s="8">
        <v>4.96</v>
      </c>
      <c r="G339" s="4">
        <v>0</v>
      </c>
      <c r="H339" s="8">
        <v>0</v>
      </c>
      <c r="I339" s="4">
        <v>0</v>
      </c>
    </row>
    <row r="340" spans="1:9" x14ac:dyDescent="0.2">
      <c r="A340" s="2">
        <v>6</v>
      </c>
      <c r="B340" s="1" t="s">
        <v>130</v>
      </c>
      <c r="C340" s="4">
        <v>6</v>
      </c>
      <c r="D340" s="8">
        <v>2.2200000000000002</v>
      </c>
      <c r="E340" s="4">
        <v>0</v>
      </c>
      <c r="F340" s="8">
        <v>0</v>
      </c>
      <c r="G340" s="4">
        <v>6</v>
      </c>
      <c r="H340" s="8">
        <v>4.72</v>
      </c>
      <c r="I340" s="4">
        <v>0</v>
      </c>
    </row>
    <row r="341" spans="1:9" x14ac:dyDescent="0.2">
      <c r="A341" s="2">
        <v>6</v>
      </c>
      <c r="B341" s="1" t="s">
        <v>132</v>
      </c>
      <c r="C341" s="4">
        <v>6</v>
      </c>
      <c r="D341" s="8">
        <v>2.2200000000000002</v>
      </c>
      <c r="E341" s="4">
        <v>2</v>
      </c>
      <c r="F341" s="8">
        <v>1.42</v>
      </c>
      <c r="G341" s="4">
        <v>4</v>
      </c>
      <c r="H341" s="8">
        <v>3.15</v>
      </c>
      <c r="I341" s="4">
        <v>0</v>
      </c>
    </row>
    <row r="342" spans="1:9" x14ac:dyDescent="0.2">
      <c r="A342" s="2">
        <v>6</v>
      </c>
      <c r="B342" s="1" t="s">
        <v>135</v>
      </c>
      <c r="C342" s="4">
        <v>6</v>
      </c>
      <c r="D342" s="8">
        <v>2.2200000000000002</v>
      </c>
      <c r="E342" s="4">
        <v>6</v>
      </c>
      <c r="F342" s="8">
        <v>4.26</v>
      </c>
      <c r="G342" s="4">
        <v>0</v>
      </c>
      <c r="H342" s="8">
        <v>0</v>
      </c>
      <c r="I342" s="4">
        <v>0</v>
      </c>
    </row>
    <row r="343" spans="1:9" x14ac:dyDescent="0.2">
      <c r="A343" s="2">
        <v>9</v>
      </c>
      <c r="B343" s="1" t="s">
        <v>183</v>
      </c>
      <c r="C343" s="4">
        <v>5</v>
      </c>
      <c r="D343" s="8">
        <v>1.85</v>
      </c>
      <c r="E343" s="4">
        <v>2</v>
      </c>
      <c r="F343" s="8">
        <v>1.42</v>
      </c>
      <c r="G343" s="4">
        <v>3</v>
      </c>
      <c r="H343" s="8">
        <v>2.36</v>
      </c>
      <c r="I343" s="4">
        <v>0</v>
      </c>
    </row>
    <row r="344" spans="1:9" x14ac:dyDescent="0.2">
      <c r="A344" s="2">
        <v>9</v>
      </c>
      <c r="B344" s="1" t="s">
        <v>146</v>
      </c>
      <c r="C344" s="4">
        <v>5</v>
      </c>
      <c r="D344" s="8">
        <v>1.85</v>
      </c>
      <c r="E344" s="4">
        <v>3</v>
      </c>
      <c r="F344" s="8">
        <v>2.13</v>
      </c>
      <c r="G344" s="4">
        <v>2</v>
      </c>
      <c r="H344" s="8">
        <v>1.57</v>
      </c>
      <c r="I344" s="4">
        <v>0</v>
      </c>
    </row>
    <row r="345" spans="1:9" x14ac:dyDescent="0.2">
      <c r="A345" s="2">
        <v>9</v>
      </c>
      <c r="B345" s="1" t="s">
        <v>155</v>
      </c>
      <c r="C345" s="4">
        <v>5</v>
      </c>
      <c r="D345" s="8">
        <v>1.85</v>
      </c>
      <c r="E345" s="4">
        <v>3</v>
      </c>
      <c r="F345" s="8">
        <v>2.13</v>
      </c>
      <c r="G345" s="4">
        <v>2</v>
      </c>
      <c r="H345" s="8">
        <v>1.57</v>
      </c>
      <c r="I345" s="4">
        <v>0</v>
      </c>
    </row>
    <row r="346" spans="1:9" x14ac:dyDescent="0.2">
      <c r="A346" s="2">
        <v>9</v>
      </c>
      <c r="B346" s="1" t="s">
        <v>124</v>
      </c>
      <c r="C346" s="4">
        <v>5</v>
      </c>
      <c r="D346" s="8">
        <v>1.85</v>
      </c>
      <c r="E346" s="4">
        <v>5</v>
      </c>
      <c r="F346" s="8">
        <v>3.55</v>
      </c>
      <c r="G346" s="4">
        <v>0</v>
      </c>
      <c r="H346" s="8">
        <v>0</v>
      </c>
      <c r="I346" s="4">
        <v>0</v>
      </c>
    </row>
    <row r="347" spans="1:9" x14ac:dyDescent="0.2">
      <c r="A347" s="2">
        <v>9</v>
      </c>
      <c r="B347" s="1" t="s">
        <v>126</v>
      </c>
      <c r="C347" s="4">
        <v>5</v>
      </c>
      <c r="D347" s="8">
        <v>1.85</v>
      </c>
      <c r="E347" s="4">
        <v>2</v>
      </c>
      <c r="F347" s="8">
        <v>1.42</v>
      </c>
      <c r="G347" s="4">
        <v>3</v>
      </c>
      <c r="H347" s="8">
        <v>2.36</v>
      </c>
      <c r="I347" s="4">
        <v>0</v>
      </c>
    </row>
    <row r="348" spans="1:9" x14ac:dyDescent="0.2">
      <c r="A348" s="2">
        <v>9</v>
      </c>
      <c r="B348" s="1" t="s">
        <v>127</v>
      </c>
      <c r="C348" s="4">
        <v>5</v>
      </c>
      <c r="D348" s="8">
        <v>1.85</v>
      </c>
      <c r="E348" s="4">
        <v>2</v>
      </c>
      <c r="F348" s="8">
        <v>1.42</v>
      </c>
      <c r="G348" s="4">
        <v>3</v>
      </c>
      <c r="H348" s="8">
        <v>2.36</v>
      </c>
      <c r="I348" s="4">
        <v>0</v>
      </c>
    </row>
    <row r="349" spans="1:9" x14ac:dyDescent="0.2">
      <c r="A349" s="2">
        <v>9</v>
      </c>
      <c r="B349" s="1" t="s">
        <v>168</v>
      </c>
      <c r="C349" s="4">
        <v>5</v>
      </c>
      <c r="D349" s="8">
        <v>1.85</v>
      </c>
      <c r="E349" s="4">
        <v>4</v>
      </c>
      <c r="F349" s="8">
        <v>2.84</v>
      </c>
      <c r="G349" s="4">
        <v>1</v>
      </c>
      <c r="H349" s="8">
        <v>0.79</v>
      </c>
      <c r="I349" s="4">
        <v>0</v>
      </c>
    </row>
    <row r="350" spans="1:9" x14ac:dyDescent="0.2">
      <c r="A350" s="2">
        <v>16</v>
      </c>
      <c r="B350" s="1" t="s">
        <v>171</v>
      </c>
      <c r="C350" s="4">
        <v>4</v>
      </c>
      <c r="D350" s="8">
        <v>1.48</v>
      </c>
      <c r="E350" s="4">
        <v>1</v>
      </c>
      <c r="F350" s="8">
        <v>0.71</v>
      </c>
      <c r="G350" s="4">
        <v>3</v>
      </c>
      <c r="H350" s="8">
        <v>2.36</v>
      </c>
      <c r="I350" s="4">
        <v>0</v>
      </c>
    </row>
    <row r="351" spans="1:9" x14ac:dyDescent="0.2">
      <c r="A351" s="2">
        <v>16</v>
      </c>
      <c r="B351" s="1" t="s">
        <v>182</v>
      </c>
      <c r="C351" s="4">
        <v>4</v>
      </c>
      <c r="D351" s="8">
        <v>1.48</v>
      </c>
      <c r="E351" s="4">
        <v>2</v>
      </c>
      <c r="F351" s="8">
        <v>1.42</v>
      </c>
      <c r="G351" s="4">
        <v>2</v>
      </c>
      <c r="H351" s="8">
        <v>1.57</v>
      </c>
      <c r="I351" s="4">
        <v>0</v>
      </c>
    </row>
    <row r="352" spans="1:9" x14ac:dyDescent="0.2">
      <c r="A352" s="2">
        <v>16</v>
      </c>
      <c r="B352" s="1" t="s">
        <v>148</v>
      </c>
      <c r="C352" s="4">
        <v>4</v>
      </c>
      <c r="D352" s="8">
        <v>1.48</v>
      </c>
      <c r="E352" s="4">
        <v>1</v>
      </c>
      <c r="F352" s="8">
        <v>0.71</v>
      </c>
      <c r="G352" s="4">
        <v>3</v>
      </c>
      <c r="H352" s="8">
        <v>2.36</v>
      </c>
      <c r="I352" s="4">
        <v>0</v>
      </c>
    </row>
    <row r="353" spans="1:9" x14ac:dyDescent="0.2">
      <c r="A353" s="2">
        <v>16</v>
      </c>
      <c r="B353" s="1" t="s">
        <v>125</v>
      </c>
      <c r="C353" s="4">
        <v>4</v>
      </c>
      <c r="D353" s="8">
        <v>1.48</v>
      </c>
      <c r="E353" s="4">
        <v>3</v>
      </c>
      <c r="F353" s="8">
        <v>2.13</v>
      </c>
      <c r="G353" s="4">
        <v>1</v>
      </c>
      <c r="H353" s="8">
        <v>0.79</v>
      </c>
      <c r="I353" s="4">
        <v>0</v>
      </c>
    </row>
    <row r="354" spans="1:9" x14ac:dyDescent="0.2">
      <c r="A354" s="2">
        <v>16</v>
      </c>
      <c r="B354" s="1" t="s">
        <v>143</v>
      </c>
      <c r="C354" s="4">
        <v>4</v>
      </c>
      <c r="D354" s="8">
        <v>1.48</v>
      </c>
      <c r="E354" s="4">
        <v>0</v>
      </c>
      <c r="F354" s="8">
        <v>0</v>
      </c>
      <c r="G354" s="4">
        <v>4</v>
      </c>
      <c r="H354" s="8">
        <v>3.15</v>
      </c>
      <c r="I354" s="4">
        <v>0</v>
      </c>
    </row>
    <row r="355" spans="1:9" x14ac:dyDescent="0.2">
      <c r="A355" s="2">
        <v>16</v>
      </c>
      <c r="B355" s="1" t="s">
        <v>145</v>
      </c>
      <c r="C355" s="4">
        <v>4</v>
      </c>
      <c r="D355" s="8">
        <v>1.48</v>
      </c>
      <c r="E355" s="4">
        <v>0</v>
      </c>
      <c r="F355" s="8">
        <v>0</v>
      </c>
      <c r="G355" s="4">
        <v>4</v>
      </c>
      <c r="H355" s="8">
        <v>3.15</v>
      </c>
      <c r="I355" s="4">
        <v>0</v>
      </c>
    </row>
    <row r="356" spans="1:9" x14ac:dyDescent="0.2">
      <c r="A356" s="2">
        <v>16</v>
      </c>
      <c r="B356" s="1" t="s">
        <v>133</v>
      </c>
      <c r="C356" s="4">
        <v>4</v>
      </c>
      <c r="D356" s="8">
        <v>1.48</v>
      </c>
      <c r="E356" s="4">
        <v>3</v>
      </c>
      <c r="F356" s="8">
        <v>2.13</v>
      </c>
      <c r="G356" s="4">
        <v>1</v>
      </c>
      <c r="H356" s="8">
        <v>0.79</v>
      </c>
      <c r="I356" s="4">
        <v>0</v>
      </c>
    </row>
    <row r="357" spans="1:9" x14ac:dyDescent="0.2">
      <c r="A357" s="2">
        <v>16</v>
      </c>
      <c r="B357" s="1" t="s">
        <v>134</v>
      </c>
      <c r="C357" s="4">
        <v>4</v>
      </c>
      <c r="D357" s="8">
        <v>1.48</v>
      </c>
      <c r="E357" s="4">
        <v>4</v>
      </c>
      <c r="F357" s="8">
        <v>2.84</v>
      </c>
      <c r="G357" s="4">
        <v>0</v>
      </c>
      <c r="H357" s="8">
        <v>0</v>
      </c>
      <c r="I357" s="4">
        <v>0</v>
      </c>
    </row>
    <row r="358" spans="1:9" x14ac:dyDescent="0.2">
      <c r="A358" s="2">
        <v>16</v>
      </c>
      <c r="B358" s="1" t="s">
        <v>153</v>
      </c>
      <c r="C358" s="4">
        <v>4</v>
      </c>
      <c r="D358" s="8">
        <v>1.48</v>
      </c>
      <c r="E358" s="4">
        <v>3</v>
      </c>
      <c r="F358" s="8">
        <v>2.13</v>
      </c>
      <c r="G358" s="4">
        <v>1</v>
      </c>
      <c r="H358" s="8">
        <v>0.79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15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130</v>
      </c>
      <c r="C361" s="4">
        <v>17</v>
      </c>
      <c r="D361" s="8">
        <v>5.96</v>
      </c>
      <c r="E361" s="4">
        <v>7</v>
      </c>
      <c r="F361" s="8">
        <v>4.05</v>
      </c>
      <c r="G361" s="4">
        <v>10</v>
      </c>
      <c r="H361" s="8">
        <v>9.01</v>
      </c>
      <c r="I361" s="4">
        <v>0</v>
      </c>
    </row>
    <row r="362" spans="1:9" x14ac:dyDescent="0.2">
      <c r="A362" s="2">
        <v>2</v>
      </c>
      <c r="B362" s="1" t="s">
        <v>122</v>
      </c>
      <c r="C362" s="4">
        <v>16</v>
      </c>
      <c r="D362" s="8">
        <v>5.61</v>
      </c>
      <c r="E362" s="4">
        <v>8</v>
      </c>
      <c r="F362" s="8">
        <v>4.62</v>
      </c>
      <c r="G362" s="4">
        <v>8</v>
      </c>
      <c r="H362" s="8">
        <v>7.21</v>
      </c>
      <c r="I362" s="4">
        <v>0</v>
      </c>
    </row>
    <row r="363" spans="1:9" x14ac:dyDescent="0.2">
      <c r="A363" s="2">
        <v>3</v>
      </c>
      <c r="B363" s="1" t="s">
        <v>137</v>
      </c>
      <c r="C363" s="4">
        <v>10</v>
      </c>
      <c r="D363" s="8">
        <v>3.51</v>
      </c>
      <c r="E363" s="4">
        <v>9</v>
      </c>
      <c r="F363" s="8">
        <v>5.2</v>
      </c>
      <c r="G363" s="4">
        <v>1</v>
      </c>
      <c r="H363" s="8">
        <v>0.9</v>
      </c>
      <c r="I363" s="4">
        <v>0</v>
      </c>
    </row>
    <row r="364" spans="1:9" x14ac:dyDescent="0.2">
      <c r="A364" s="2">
        <v>4</v>
      </c>
      <c r="B364" s="1" t="s">
        <v>140</v>
      </c>
      <c r="C364" s="4">
        <v>9</v>
      </c>
      <c r="D364" s="8">
        <v>3.16</v>
      </c>
      <c r="E364" s="4">
        <v>8</v>
      </c>
      <c r="F364" s="8">
        <v>4.62</v>
      </c>
      <c r="G364" s="4">
        <v>1</v>
      </c>
      <c r="H364" s="8">
        <v>0.9</v>
      </c>
      <c r="I364" s="4">
        <v>0</v>
      </c>
    </row>
    <row r="365" spans="1:9" x14ac:dyDescent="0.2">
      <c r="A365" s="2">
        <v>5</v>
      </c>
      <c r="B365" s="1" t="s">
        <v>162</v>
      </c>
      <c r="C365" s="4">
        <v>8</v>
      </c>
      <c r="D365" s="8">
        <v>2.81</v>
      </c>
      <c r="E365" s="4">
        <v>8</v>
      </c>
      <c r="F365" s="8">
        <v>4.62</v>
      </c>
      <c r="G365" s="4">
        <v>0</v>
      </c>
      <c r="H365" s="8">
        <v>0</v>
      </c>
      <c r="I365" s="4">
        <v>0</v>
      </c>
    </row>
    <row r="366" spans="1:9" x14ac:dyDescent="0.2">
      <c r="A366" s="2">
        <v>5</v>
      </c>
      <c r="B366" s="1" t="s">
        <v>127</v>
      </c>
      <c r="C366" s="4">
        <v>8</v>
      </c>
      <c r="D366" s="8">
        <v>2.81</v>
      </c>
      <c r="E366" s="4">
        <v>6</v>
      </c>
      <c r="F366" s="8">
        <v>3.47</v>
      </c>
      <c r="G366" s="4">
        <v>2</v>
      </c>
      <c r="H366" s="8">
        <v>1.8</v>
      </c>
      <c r="I366" s="4">
        <v>0</v>
      </c>
    </row>
    <row r="367" spans="1:9" x14ac:dyDescent="0.2">
      <c r="A367" s="2">
        <v>5</v>
      </c>
      <c r="B367" s="1" t="s">
        <v>135</v>
      </c>
      <c r="C367" s="4">
        <v>8</v>
      </c>
      <c r="D367" s="8">
        <v>2.81</v>
      </c>
      <c r="E367" s="4">
        <v>8</v>
      </c>
      <c r="F367" s="8">
        <v>4.62</v>
      </c>
      <c r="G367" s="4">
        <v>0</v>
      </c>
      <c r="H367" s="8">
        <v>0</v>
      </c>
      <c r="I367" s="4">
        <v>0</v>
      </c>
    </row>
    <row r="368" spans="1:9" x14ac:dyDescent="0.2">
      <c r="A368" s="2">
        <v>5</v>
      </c>
      <c r="B368" s="1" t="s">
        <v>138</v>
      </c>
      <c r="C368" s="4">
        <v>8</v>
      </c>
      <c r="D368" s="8">
        <v>2.81</v>
      </c>
      <c r="E368" s="4">
        <v>8</v>
      </c>
      <c r="F368" s="8">
        <v>4.62</v>
      </c>
      <c r="G368" s="4">
        <v>0</v>
      </c>
      <c r="H368" s="8">
        <v>0</v>
      </c>
      <c r="I368" s="4">
        <v>0</v>
      </c>
    </row>
    <row r="369" spans="1:9" x14ac:dyDescent="0.2">
      <c r="A369" s="2">
        <v>9</v>
      </c>
      <c r="B369" s="1" t="s">
        <v>125</v>
      </c>
      <c r="C369" s="4">
        <v>7</v>
      </c>
      <c r="D369" s="8">
        <v>2.46</v>
      </c>
      <c r="E369" s="4">
        <v>5</v>
      </c>
      <c r="F369" s="8">
        <v>2.89</v>
      </c>
      <c r="G369" s="4">
        <v>2</v>
      </c>
      <c r="H369" s="8">
        <v>1.8</v>
      </c>
      <c r="I369" s="4">
        <v>0</v>
      </c>
    </row>
    <row r="370" spans="1:9" x14ac:dyDescent="0.2">
      <c r="A370" s="2">
        <v>9</v>
      </c>
      <c r="B370" s="1" t="s">
        <v>126</v>
      </c>
      <c r="C370" s="4">
        <v>7</v>
      </c>
      <c r="D370" s="8">
        <v>2.46</v>
      </c>
      <c r="E370" s="4">
        <v>7</v>
      </c>
      <c r="F370" s="8">
        <v>4.05</v>
      </c>
      <c r="G370" s="4">
        <v>0</v>
      </c>
      <c r="H370" s="8">
        <v>0</v>
      </c>
      <c r="I370" s="4">
        <v>0</v>
      </c>
    </row>
    <row r="371" spans="1:9" x14ac:dyDescent="0.2">
      <c r="A371" s="2">
        <v>9</v>
      </c>
      <c r="B371" s="1" t="s">
        <v>132</v>
      </c>
      <c r="C371" s="4">
        <v>7</v>
      </c>
      <c r="D371" s="8">
        <v>2.46</v>
      </c>
      <c r="E371" s="4">
        <v>3</v>
      </c>
      <c r="F371" s="8">
        <v>1.73</v>
      </c>
      <c r="G371" s="4">
        <v>4</v>
      </c>
      <c r="H371" s="8">
        <v>3.6</v>
      </c>
      <c r="I371" s="4">
        <v>0</v>
      </c>
    </row>
    <row r="372" spans="1:9" x14ac:dyDescent="0.2">
      <c r="A372" s="2">
        <v>9</v>
      </c>
      <c r="B372" s="1" t="s">
        <v>139</v>
      </c>
      <c r="C372" s="4">
        <v>7</v>
      </c>
      <c r="D372" s="8">
        <v>2.46</v>
      </c>
      <c r="E372" s="4">
        <v>6</v>
      </c>
      <c r="F372" s="8">
        <v>3.47</v>
      </c>
      <c r="G372" s="4">
        <v>1</v>
      </c>
      <c r="H372" s="8">
        <v>0.9</v>
      </c>
      <c r="I372" s="4">
        <v>0</v>
      </c>
    </row>
    <row r="373" spans="1:9" x14ac:dyDescent="0.2">
      <c r="A373" s="2">
        <v>13</v>
      </c>
      <c r="B373" s="1" t="s">
        <v>150</v>
      </c>
      <c r="C373" s="4">
        <v>6</v>
      </c>
      <c r="D373" s="8">
        <v>2.11</v>
      </c>
      <c r="E373" s="4">
        <v>6</v>
      </c>
      <c r="F373" s="8">
        <v>3.47</v>
      </c>
      <c r="G373" s="4">
        <v>0</v>
      </c>
      <c r="H373" s="8">
        <v>0</v>
      </c>
      <c r="I373" s="4">
        <v>0</v>
      </c>
    </row>
    <row r="374" spans="1:9" x14ac:dyDescent="0.2">
      <c r="A374" s="2">
        <v>13</v>
      </c>
      <c r="B374" s="1" t="s">
        <v>124</v>
      </c>
      <c r="C374" s="4">
        <v>6</v>
      </c>
      <c r="D374" s="8">
        <v>2.11</v>
      </c>
      <c r="E374" s="4">
        <v>6</v>
      </c>
      <c r="F374" s="8">
        <v>3.47</v>
      </c>
      <c r="G374" s="4">
        <v>0</v>
      </c>
      <c r="H374" s="8">
        <v>0</v>
      </c>
      <c r="I374" s="4">
        <v>0</v>
      </c>
    </row>
    <row r="375" spans="1:9" x14ac:dyDescent="0.2">
      <c r="A375" s="2">
        <v>13</v>
      </c>
      <c r="B375" s="1" t="s">
        <v>128</v>
      </c>
      <c r="C375" s="4">
        <v>6</v>
      </c>
      <c r="D375" s="8">
        <v>2.11</v>
      </c>
      <c r="E375" s="4">
        <v>4</v>
      </c>
      <c r="F375" s="8">
        <v>2.31</v>
      </c>
      <c r="G375" s="4">
        <v>2</v>
      </c>
      <c r="H375" s="8">
        <v>1.8</v>
      </c>
      <c r="I375" s="4">
        <v>0</v>
      </c>
    </row>
    <row r="376" spans="1:9" x14ac:dyDescent="0.2">
      <c r="A376" s="2">
        <v>13</v>
      </c>
      <c r="B376" s="1" t="s">
        <v>136</v>
      </c>
      <c r="C376" s="4">
        <v>6</v>
      </c>
      <c r="D376" s="8">
        <v>2.11</v>
      </c>
      <c r="E376" s="4">
        <v>6</v>
      </c>
      <c r="F376" s="8">
        <v>3.47</v>
      </c>
      <c r="G376" s="4">
        <v>0</v>
      </c>
      <c r="H376" s="8">
        <v>0</v>
      </c>
      <c r="I376" s="4">
        <v>0</v>
      </c>
    </row>
    <row r="377" spans="1:9" x14ac:dyDescent="0.2">
      <c r="A377" s="2">
        <v>17</v>
      </c>
      <c r="B377" s="1" t="s">
        <v>123</v>
      </c>
      <c r="C377" s="4">
        <v>5</v>
      </c>
      <c r="D377" s="8">
        <v>1.75</v>
      </c>
      <c r="E377" s="4">
        <v>1</v>
      </c>
      <c r="F377" s="8">
        <v>0.57999999999999996</v>
      </c>
      <c r="G377" s="4">
        <v>4</v>
      </c>
      <c r="H377" s="8">
        <v>3.6</v>
      </c>
      <c r="I377" s="4">
        <v>0</v>
      </c>
    </row>
    <row r="378" spans="1:9" x14ac:dyDescent="0.2">
      <c r="A378" s="2">
        <v>17</v>
      </c>
      <c r="B378" s="1" t="s">
        <v>143</v>
      </c>
      <c r="C378" s="4">
        <v>5</v>
      </c>
      <c r="D378" s="8">
        <v>1.75</v>
      </c>
      <c r="E378" s="4">
        <v>2</v>
      </c>
      <c r="F378" s="8">
        <v>1.1599999999999999</v>
      </c>
      <c r="G378" s="4">
        <v>3</v>
      </c>
      <c r="H378" s="8">
        <v>2.7</v>
      </c>
      <c r="I378" s="4">
        <v>0</v>
      </c>
    </row>
    <row r="379" spans="1:9" x14ac:dyDescent="0.2">
      <c r="A379" s="2">
        <v>17</v>
      </c>
      <c r="B379" s="1" t="s">
        <v>144</v>
      </c>
      <c r="C379" s="4">
        <v>5</v>
      </c>
      <c r="D379" s="8">
        <v>1.75</v>
      </c>
      <c r="E379" s="4">
        <v>1</v>
      </c>
      <c r="F379" s="8">
        <v>0.57999999999999996</v>
      </c>
      <c r="G379" s="4">
        <v>4</v>
      </c>
      <c r="H379" s="8">
        <v>3.6</v>
      </c>
      <c r="I379" s="4">
        <v>0</v>
      </c>
    </row>
    <row r="380" spans="1:9" x14ac:dyDescent="0.2">
      <c r="A380" s="2">
        <v>17</v>
      </c>
      <c r="B380" s="1" t="s">
        <v>164</v>
      </c>
      <c r="C380" s="4">
        <v>5</v>
      </c>
      <c r="D380" s="8">
        <v>1.75</v>
      </c>
      <c r="E380" s="4">
        <v>5</v>
      </c>
      <c r="F380" s="8">
        <v>2.89</v>
      </c>
      <c r="G380" s="4">
        <v>0</v>
      </c>
      <c r="H380" s="8">
        <v>0</v>
      </c>
      <c r="I380" s="4">
        <v>0</v>
      </c>
    </row>
    <row r="381" spans="1:9" x14ac:dyDescent="0.2">
      <c r="A381" s="1"/>
      <c r="C381" s="4"/>
      <c r="D381" s="8"/>
      <c r="E381" s="4"/>
      <c r="F381" s="8"/>
      <c r="G381" s="4"/>
      <c r="H381" s="8"/>
      <c r="I381" s="4"/>
    </row>
    <row r="382" spans="1:9" x14ac:dyDescent="0.2">
      <c r="A382" s="1" t="s">
        <v>16</v>
      </c>
      <c r="C382" s="4"/>
      <c r="D382" s="8"/>
      <c r="E382" s="4"/>
      <c r="F382" s="8"/>
      <c r="G382" s="4"/>
      <c r="H382" s="8"/>
      <c r="I382" s="4"/>
    </row>
    <row r="383" spans="1:9" x14ac:dyDescent="0.2">
      <c r="A383" s="2">
        <v>1</v>
      </c>
      <c r="B383" s="1" t="s">
        <v>137</v>
      </c>
      <c r="C383" s="4">
        <v>31</v>
      </c>
      <c r="D383" s="8">
        <v>6.2</v>
      </c>
      <c r="E383" s="4">
        <v>28</v>
      </c>
      <c r="F383" s="8">
        <v>9.3000000000000007</v>
      </c>
      <c r="G383" s="4">
        <v>3</v>
      </c>
      <c r="H383" s="8">
        <v>1.55</v>
      </c>
      <c r="I383" s="4">
        <v>0</v>
      </c>
    </row>
    <row r="384" spans="1:9" x14ac:dyDescent="0.2">
      <c r="A384" s="2">
        <v>2</v>
      </c>
      <c r="B384" s="1" t="s">
        <v>130</v>
      </c>
      <c r="C384" s="4">
        <v>26</v>
      </c>
      <c r="D384" s="8">
        <v>5.2</v>
      </c>
      <c r="E384" s="4">
        <v>11</v>
      </c>
      <c r="F384" s="8">
        <v>3.65</v>
      </c>
      <c r="G384" s="4">
        <v>15</v>
      </c>
      <c r="H384" s="8">
        <v>7.73</v>
      </c>
      <c r="I384" s="4">
        <v>0</v>
      </c>
    </row>
    <row r="385" spans="1:9" x14ac:dyDescent="0.2">
      <c r="A385" s="2">
        <v>3</v>
      </c>
      <c r="B385" s="1" t="s">
        <v>128</v>
      </c>
      <c r="C385" s="4">
        <v>17</v>
      </c>
      <c r="D385" s="8">
        <v>3.4</v>
      </c>
      <c r="E385" s="4">
        <v>10</v>
      </c>
      <c r="F385" s="8">
        <v>3.32</v>
      </c>
      <c r="G385" s="4">
        <v>7</v>
      </c>
      <c r="H385" s="8">
        <v>3.61</v>
      </c>
      <c r="I385" s="4">
        <v>0</v>
      </c>
    </row>
    <row r="386" spans="1:9" x14ac:dyDescent="0.2">
      <c r="A386" s="2">
        <v>3</v>
      </c>
      <c r="B386" s="1" t="s">
        <v>139</v>
      </c>
      <c r="C386" s="4">
        <v>17</v>
      </c>
      <c r="D386" s="8">
        <v>3.4</v>
      </c>
      <c r="E386" s="4">
        <v>15</v>
      </c>
      <c r="F386" s="8">
        <v>4.9800000000000004</v>
      </c>
      <c r="G386" s="4">
        <v>2</v>
      </c>
      <c r="H386" s="8">
        <v>1.03</v>
      </c>
      <c r="I386" s="4">
        <v>0</v>
      </c>
    </row>
    <row r="387" spans="1:9" x14ac:dyDescent="0.2">
      <c r="A387" s="2">
        <v>5</v>
      </c>
      <c r="B387" s="1" t="s">
        <v>122</v>
      </c>
      <c r="C387" s="4">
        <v>15</v>
      </c>
      <c r="D387" s="8">
        <v>3</v>
      </c>
      <c r="E387" s="4">
        <v>3</v>
      </c>
      <c r="F387" s="8">
        <v>1</v>
      </c>
      <c r="G387" s="4">
        <v>12</v>
      </c>
      <c r="H387" s="8">
        <v>6.19</v>
      </c>
      <c r="I387" s="4">
        <v>0</v>
      </c>
    </row>
    <row r="388" spans="1:9" x14ac:dyDescent="0.2">
      <c r="A388" s="2">
        <v>6</v>
      </c>
      <c r="B388" s="1" t="s">
        <v>126</v>
      </c>
      <c r="C388" s="4">
        <v>14</v>
      </c>
      <c r="D388" s="8">
        <v>2.8</v>
      </c>
      <c r="E388" s="4">
        <v>11</v>
      </c>
      <c r="F388" s="8">
        <v>3.65</v>
      </c>
      <c r="G388" s="4">
        <v>3</v>
      </c>
      <c r="H388" s="8">
        <v>1.55</v>
      </c>
      <c r="I388" s="4">
        <v>0</v>
      </c>
    </row>
    <row r="389" spans="1:9" x14ac:dyDescent="0.2">
      <c r="A389" s="2">
        <v>6</v>
      </c>
      <c r="B389" s="1" t="s">
        <v>131</v>
      </c>
      <c r="C389" s="4">
        <v>14</v>
      </c>
      <c r="D389" s="8">
        <v>2.8</v>
      </c>
      <c r="E389" s="4">
        <v>10</v>
      </c>
      <c r="F389" s="8">
        <v>3.32</v>
      </c>
      <c r="G389" s="4">
        <v>4</v>
      </c>
      <c r="H389" s="8">
        <v>2.06</v>
      </c>
      <c r="I389" s="4">
        <v>0</v>
      </c>
    </row>
    <row r="390" spans="1:9" x14ac:dyDescent="0.2">
      <c r="A390" s="2">
        <v>6</v>
      </c>
      <c r="B390" s="1" t="s">
        <v>136</v>
      </c>
      <c r="C390" s="4">
        <v>14</v>
      </c>
      <c r="D390" s="8">
        <v>2.8</v>
      </c>
      <c r="E390" s="4">
        <v>13</v>
      </c>
      <c r="F390" s="8">
        <v>4.32</v>
      </c>
      <c r="G390" s="4">
        <v>1</v>
      </c>
      <c r="H390" s="8">
        <v>0.52</v>
      </c>
      <c r="I390" s="4">
        <v>0</v>
      </c>
    </row>
    <row r="391" spans="1:9" x14ac:dyDescent="0.2">
      <c r="A391" s="2">
        <v>9</v>
      </c>
      <c r="B391" s="1" t="s">
        <v>133</v>
      </c>
      <c r="C391" s="4">
        <v>13</v>
      </c>
      <c r="D391" s="8">
        <v>2.6</v>
      </c>
      <c r="E391" s="4">
        <v>9</v>
      </c>
      <c r="F391" s="8">
        <v>2.99</v>
      </c>
      <c r="G391" s="4">
        <v>4</v>
      </c>
      <c r="H391" s="8">
        <v>2.06</v>
      </c>
      <c r="I391" s="4">
        <v>0</v>
      </c>
    </row>
    <row r="392" spans="1:9" x14ac:dyDescent="0.2">
      <c r="A392" s="2">
        <v>9</v>
      </c>
      <c r="B392" s="1" t="s">
        <v>140</v>
      </c>
      <c r="C392" s="4">
        <v>13</v>
      </c>
      <c r="D392" s="8">
        <v>2.6</v>
      </c>
      <c r="E392" s="4">
        <v>12</v>
      </c>
      <c r="F392" s="8">
        <v>3.99</v>
      </c>
      <c r="G392" s="4">
        <v>1</v>
      </c>
      <c r="H392" s="8">
        <v>0.52</v>
      </c>
      <c r="I392" s="4">
        <v>0</v>
      </c>
    </row>
    <row r="393" spans="1:9" x14ac:dyDescent="0.2">
      <c r="A393" s="2">
        <v>11</v>
      </c>
      <c r="B393" s="1" t="s">
        <v>135</v>
      </c>
      <c r="C393" s="4">
        <v>12</v>
      </c>
      <c r="D393" s="8">
        <v>2.4</v>
      </c>
      <c r="E393" s="4">
        <v>11</v>
      </c>
      <c r="F393" s="8">
        <v>3.65</v>
      </c>
      <c r="G393" s="4">
        <v>1</v>
      </c>
      <c r="H393" s="8">
        <v>0.52</v>
      </c>
      <c r="I393" s="4">
        <v>0</v>
      </c>
    </row>
    <row r="394" spans="1:9" x14ac:dyDescent="0.2">
      <c r="A394" s="2">
        <v>12</v>
      </c>
      <c r="B394" s="1" t="s">
        <v>151</v>
      </c>
      <c r="C394" s="4">
        <v>9</v>
      </c>
      <c r="D394" s="8">
        <v>1.8</v>
      </c>
      <c r="E394" s="4">
        <v>7</v>
      </c>
      <c r="F394" s="8">
        <v>2.33</v>
      </c>
      <c r="G394" s="4">
        <v>2</v>
      </c>
      <c r="H394" s="8">
        <v>1.03</v>
      </c>
      <c r="I394" s="4">
        <v>0</v>
      </c>
    </row>
    <row r="395" spans="1:9" x14ac:dyDescent="0.2">
      <c r="A395" s="2">
        <v>12</v>
      </c>
      <c r="B395" s="1" t="s">
        <v>127</v>
      </c>
      <c r="C395" s="4">
        <v>9</v>
      </c>
      <c r="D395" s="8">
        <v>1.8</v>
      </c>
      <c r="E395" s="4">
        <v>5</v>
      </c>
      <c r="F395" s="8">
        <v>1.66</v>
      </c>
      <c r="G395" s="4">
        <v>4</v>
      </c>
      <c r="H395" s="8">
        <v>2.06</v>
      </c>
      <c r="I395" s="4">
        <v>0</v>
      </c>
    </row>
    <row r="396" spans="1:9" x14ac:dyDescent="0.2">
      <c r="A396" s="2">
        <v>12</v>
      </c>
      <c r="B396" s="1" t="s">
        <v>187</v>
      </c>
      <c r="C396" s="4">
        <v>9</v>
      </c>
      <c r="D396" s="8">
        <v>1.8</v>
      </c>
      <c r="E396" s="4">
        <v>9</v>
      </c>
      <c r="F396" s="8">
        <v>2.99</v>
      </c>
      <c r="G396" s="4">
        <v>0</v>
      </c>
      <c r="H396" s="8">
        <v>0</v>
      </c>
      <c r="I396" s="4">
        <v>0</v>
      </c>
    </row>
    <row r="397" spans="1:9" x14ac:dyDescent="0.2">
      <c r="A397" s="2">
        <v>15</v>
      </c>
      <c r="B397" s="1" t="s">
        <v>182</v>
      </c>
      <c r="C397" s="4">
        <v>8</v>
      </c>
      <c r="D397" s="8">
        <v>1.6</v>
      </c>
      <c r="E397" s="4">
        <v>1</v>
      </c>
      <c r="F397" s="8">
        <v>0.33</v>
      </c>
      <c r="G397" s="4">
        <v>7</v>
      </c>
      <c r="H397" s="8">
        <v>3.61</v>
      </c>
      <c r="I397" s="4">
        <v>0</v>
      </c>
    </row>
    <row r="398" spans="1:9" x14ac:dyDescent="0.2">
      <c r="A398" s="2">
        <v>15</v>
      </c>
      <c r="B398" s="1" t="s">
        <v>124</v>
      </c>
      <c r="C398" s="4">
        <v>8</v>
      </c>
      <c r="D398" s="8">
        <v>1.6</v>
      </c>
      <c r="E398" s="4">
        <v>8</v>
      </c>
      <c r="F398" s="8">
        <v>2.66</v>
      </c>
      <c r="G398" s="4">
        <v>0</v>
      </c>
      <c r="H398" s="8">
        <v>0</v>
      </c>
      <c r="I398" s="4">
        <v>0</v>
      </c>
    </row>
    <row r="399" spans="1:9" x14ac:dyDescent="0.2">
      <c r="A399" s="2">
        <v>15</v>
      </c>
      <c r="B399" s="1" t="s">
        <v>143</v>
      </c>
      <c r="C399" s="4">
        <v>8</v>
      </c>
      <c r="D399" s="8">
        <v>1.6</v>
      </c>
      <c r="E399" s="4">
        <v>3</v>
      </c>
      <c r="F399" s="8">
        <v>1</v>
      </c>
      <c r="G399" s="4">
        <v>5</v>
      </c>
      <c r="H399" s="8">
        <v>2.58</v>
      </c>
      <c r="I399" s="4">
        <v>0</v>
      </c>
    </row>
    <row r="400" spans="1:9" x14ac:dyDescent="0.2">
      <c r="A400" s="2">
        <v>18</v>
      </c>
      <c r="B400" s="1" t="s">
        <v>123</v>
      </c>
      <c r="C400" s="4">
        <v>7</v>
      </c>
      <c r="D400" s="8">
        <v>1.4</v>
      </c>
      <c r="E400" s="4">
        <v>1</v>
      </c>
      <c r="F400" s="8">
        <v>0.33</v>
      </c>
      <c r="G400" s="4">
        <v>6</v>
      </c>
      <c r="H400" s="8">
        <v>3.09</v>
      </c>
      <c r="I400" s="4">
        <v>0</v>
      </c>
    </row>
    <row r="401" spans="1:9" x14ac:dyDescent="0.2">
      <c r="A401" s="2">
        <v>18</v>
      </c>
      <c r="B401" s="1" t="s">
        <v>134</v>
      </c>
      <c r="C401" s="4">
        <v>7</v>
      </c>
      <c r="D401" s="8">
        <v>1.4</v>
      </c>
      <c r="E401" s="4">
        <v>6</v>
      </c>
      <c r="F401" s="8">
        <v>1.99</v>
      </c>
      <c r="G401" s="4">
        <v>1</v>
      </c>
      <c r="H401" s="8">
        <v>0.52</v>
      </c>
      <c r="I401" s="4">
        <v>0</v>
      </c>
    </row>
    <row r="402" spans="1:9" x14ac:dyDescent="0.2">
      <c r="A402" s="2">
        <v>20</v>
      </c>
      <c r="B402" s="1" t="s">
        <v>154</v>
      </c>
      <c r="C402" s="4">
        <v>6</v>
      </c>
      <c r="D402" s="8">
        <v>1.2</v>
      </c>
      <c r="E402" s="4">
        <v>3</v>
      </c>
      <c r="F402" s="8">
        <v>1</v>
      </c>
      <c r="G402" s="4">
        <v>3</v>
      </c>
      <c r="H402" s="8">
        <v>1.55</v>
      </c>
      <c r="I402" s="4">
        <v>0</v>
      </c>
    </row>
    <row r="403" spans="1:9" x14ac:dyDescent="0.2">
      <c r="A403" s="2">
        <v>20</v>
      </c>
      <c r="B403" s="1" t="s">
        <v>185</v>
      </c>
      <c r="C403" s="4">
        <v>6</v>
      </c>
      <c r="D403" s="8">
        <v>1.2</v>
      </c>
      <c r="E403" s="4">
        <v>4</v>
      </c>
      <c r="F403" s="8">
        <v>1.33</v>
      </c>
      <c r="G403" s="4">
        <v>2</v>
      </c>
      <c r="H403" s="8">
        <v>1.03</v>
      </c>
      <c r="I403" s="4">
        <v>0</v>
      </c>
    </row>
    <row r="404" spans="1:9" x14ac:dyDescent="0.2">
      <c r="A404" s="2">
        <v>20</v>
      </c>
      <c r="B404" s="1" t="s">
        <v>125</v>
      </c>
      <c r="C404" s="4">
        <v>6</v>
      </c>
      <c r="D404" s="8">
        <v>1.2</v>
      </c>
      <c r="E404" s="4">
        <v>4</v>
      </c>
      <c r="F404" s="8">
        <v>1.33</v>
      </c>
      <c r="G404" s="4">
        <v>2</v>
      </c>
      <c r="H404" s="8">
        <v>1.03</v>
      </c>
      <c r="I404" s="4">
        <v>0</v>
      </c>
    </row>
    <row r="405" spans="1:9" x14ac:dyDescent="0.2">
      <c r="A405" s="2">
        <v>20</v>
      </c>
      <c r="B405" s="1" t="s">
        <v>186</v>
      </c>
      <c r="C405" s="4">
        <v>6</v>
      </c>
      <c r="D405" s="8">
        <v>1.2</v>
      </c>
      <c r="E405" s="4">
        <v>5</v>
      </c>
      <c r="F405" s="8">
        <v>1.66</v>
      </c>
      <c r="G405" s="4">
        <v>1</v>
      </c>
      <c r="H405" s="8">
        <v>0.52</v>
      </c>
      <c r="I405" s="4">
        <v>0</v>
      </c>
    </row>
    <row r="406" spans="1:9" x14ac:dyDescent="0.2">
      <c r="A406" s="2">
        <v>20</v>
      </c>
      <c r="B406" s="1" t="s">
        <v>129</v>
      </c>
      <c r="C406" s="4">
        <v>6</v>
      </c>
      <c r="D406" s="8">
        <v>1.2</v>
      </c>
      <c r="E406" s="4">
        <v>0</v>
      </c>
      <c r="F406" s="8">
        <v>0</v>
      </c>
      <c r="G406" s="4">
        <v>6</v>
      </c>
      <c r="H406" s="8">
        <v>3.09</v>
      </c>
      <c r="I406" s="4">
        <v>0</v>
      </c>
    </row>
    <row r="407" spans="1:9" x14ac:dyDescent="0.2">
      <c r="A407" s="2">
        <v>20</v>
      </c>
      <c r="B407" s="1" t="s">
        <v>144</v>
      </c>
      <c r="C407" s="4">
        <v>6</v>
      </c>
      <c r="D407" s="8">
        <v>1.2</v>
      </c>
      <c r="E407" s="4">
        <v>0</v>
      </c>
      <c r="F407" s="8">
        <v>0</v>
      </c>
      <c r="G407" s="4">
        <v>6</v>
      </c>
      <c r="H407" s="8">
        <v>3.09</v>
      </c>
      <c r="I407" s="4">
        <v>0</v>
      </c>
    </row>
    <row r="408" spans="1:9" x14ac:dyDescent="0.2">
      <c r="A408" s="1"/>
      <c r="C408" s="4"/>
      <c r="D408" s="8"/>
      <c r="E408" s="4"/>
      <c r="F408" s="8"/>
      <c r="G408" s="4"/>
      <c r="H408" s="8"/>
      <c r="I408" s="4"/>
    </row>
    <row r="409" spans="1:9" x14ac:dyDescent="0.2">
      <c r="A409" s="1" t="s">
        <v>17</v>
      </c>
      <c r="C409" s="4"/>
      <c r="D409" s="8"/>
      <c r="E409" s="4"/>
      <c r="F409" s="8"/>
      <c r="G409" s="4"/>
      <c r="H409" s="8"/>
      <c r="I409" s="4"/>
    </row>
    <row r="410" spans="1:9" x14ac:dyDescent="0.2">
      <c r="A410" s="2">
        <v>1</v>
      </c>
      <c r="B410" s="1" t="s">
        <v>130</v>
      </c>
      <c r="C410" s="4">
        <v>8</v>
      </c>
      <c r="D410" s="8">
        <v>8.89</v>
      </c>
      <c r="E410" s="4">
        <v>7</v>
      </c>
      <c r="F410" s="8">
        <v>12.5</v>
      </c>
      <c r="G410" s="4">
        <v>1</v>
      </c>
      <c r="H410" s="8">
        <v>3.57</v>
      </c>
      <c r="I410" s="4">
        <v>0</v>
      </c>
    </row>
    <row r="411" spans="1:9" x14ac:dyDescent="0.2">
      <c r="A411" s="2">
        <v>2</v>
      </c>
      <c r="B411" s="1" t="s">
        <v>137</v>
      </c>
      <c r="C411" s="4">
        <v>4</v>
      </c>
      <c r="D411" s="8">
        <v>4.4400000000000004</v>
      </c>
      <c r="E411" s="4">
        <v>3</v>
      </c>
      <c r="F411" s="8">
        <v>5.36</v>
      </c>
      <c r="G411" s="4">
        <v>1</v>
      </c>
      <c r="H411" s="8">
        <v>3.57</v>
      </c>
      <c r="I411" s="4">
        <v>0</v>
      </c>
    </row>
    <row r="412" spans="1:9" x14ac:dyDescent="0.2">
      <c r="A412" s="2">
        <v>2</v>
      </c>
      <c r="B412" s="1" t="s">
        <v>140</v>
      </c>
      <c r="C412" s="4">
        <v>4</v>
      </c>
      <c r="D412" s="8">
        <v>4.4400000000000004</v>
      </c>
      <c r="E412" s="4">
        <v>4</v>
      </c>
      <c r="F412" s="8">
        <v>7.14</v>
      </c>
      <c r="G412" s="4">
        <v>0</v>
      </c>
      <c r="H412" s="8">
        <v>0</v>
      </c>
      <c r="I412" s="4">
        <v>0</v>
      </c>
    </row>
    <row r="413" spans="1:9" x14ac:dyDescent="0.2">
      <c r="A413" s="2">
        <v>2</v>
      </c>
      <c r="B413" s="1" t="s">
        <v>141</v>
      </c>
      <c r="C413" s="4">
        <v>4</v>
      </c>
      <c r="D413" s="8">
        <v>4.4400000000000004</v>
      </c>
      <c r="E413" s="4">
        <v>3</v>
      </c>
      <c r="F413" s="8">
        <v>5.36</v>
      </c>
      <c r="G413" s="4">
        <v>1</v>
      </c>
      <c r="H413" s="8">
        <v>3.57</v>
      </c>
      <c r="I413" s="4">
        <v>0</v>
      </c>
    </row>
    <row r="414" spans="1:9" x14ac:dyDescent="0.2">
      <c r="A414" s="2">
        <v>5</v>
      </c>
      <c r="B414" s="1" t="s">
        <v>148</v>
      </c>
      <c r="C414" s="4">
        <v>3</v>
      </c>
      <c r="D414" s="8">
        <v>3.33</v>
      </c>
      <c r="E414" s="4">
        <v>2</v>
      </c>
      <c r="F414" s="8">
        <v>3.57</v>
      </c>
      <c r="G414" s="4">
        <v>1</v>
      </c>
      <c r="H414" s="8">
        <v>3.57</v>
      </c>
      <c r="I414" s="4">
        <v>0</v>
      </c>
    </row>
    <row r="415" spans="1:9" x14ac:dyDescent="0.2">
      <c r="A415" s="2">
        <v>6</v>
      </c>
      <c r="B415" s="1" t="s">
        <v>183</v>
      </c>
      <c r="C415" s="4">
        <v>2</v>
      </c>
      <c r="D415" s="8">
        <v>2.2200000000000002</v>
      </c>
      <c r="E415" s="4">
        <v>1</v>
      </c>
      <c r="F415" s="8">
        <v>1.79</v>
      </c>
      <c r="G415" s="4">
        <v>1</v>
      </c>
      <c r="H415" s="8">
        <v>3.57</v>
      </c>
      <c r="I415" s="4">
        <v>0</v>
      </c>
    </row>
    <row r="416" spans="1:9" x14ac:dyDescent="0.2">
      <c r="A416" s="2">
        <v>6</v>
      </c>
      <c r="B416" s="1" t="s">
        <v>147</v>
      </c>
      <c r="C416" s="4">
        <v>2</v>
      </c>
      <c r="D416" s="8">
        <v>2.2200000000000002</v>
      </c>
      <c r="E416" s="4">
        <v>2</v>
      </c>
      <c r="F416" s="8">
        <v>3.57</v>
      </c>
      <c r="G416" s="4">
        <v>0</v>
      </c>
      <c r="H416" s="8">
        <v>0</v>
      </c>
      <c r="I416" s="4">
        <v>0</v>
      </c>
    </row>
    <row r="417" spans="1:9" x14ac:dyDescent="0.2">
      <c r="A417" s="2">
        <v>6</v>
      </c>
      <c r="B417" s="1" t="s">
        <v>185</v>
      </c>
      <c r="C417" s="4">
        <v>2</v>
      </c>
      <c r="D417" s="8">
        <v>2.2200000000000002</v>
      </c>
      <c r="E417" s="4">
        <v>0</v>
      </c>
      <c r="F417" s="8">
        <v>0</v>
      </c>
      <c r="G417" s="4">
        <v>2</v>
      </c>
      <c r="H417" s="8">
        <v>7.14</v>
      </c>
      <c r="I417" s="4">
        <v>0</v>
      </c>
    </row>
    <row r="418" spans="1:9" x14ac:dyDescent="0.2">
      <c r="A418" s="2">
        <v>6</v>
      </c>
      <c r="B418" s="1" t="s">
        <v>155</v>
      </c>
      <c r="C418" s="4">
        <v>2</v>
      </c>
      <c r="D418" s="8">
        <v>2.2200000000000002</v>
      </c>
      <c r="E418" s="4">
        <v>2</v>
      </c>
      <c r="F418" s="8">
        <v>3.57</v>
      </c>
      <c r="G418" s="4">
        <v>0</v>
      </c>
      <c r="H418" s="8">
        <v>0</v>
      </c>
      <c r="I418" s="4">
        <v>0</v>
      </c>
    </row>
    <row r="419" spans="1:9" x14ac:dyDescent="0.2">
      <c r="A419" s="2">
        <v>6</v>
      </c>
      <c r="B419" s="1" t="s">
        <v>126</v>
      </c>
      <c r="C419" s="4">
        <v>2</v>
      </c>
      <c r="D419" s="8">
        <v>2.2200000000000002</v>
      </c>
      <c r="E419" s="4">
        <v>2</v>
      </c>
      <c r="F419" s="8">
        <v>3.57</v>
      </c>
      <c r="G419" s="4">
        <v>0</v>
      </c>
      <c r="H419" s="8">
        <v>0</v>
      </c>
      <c r="I419" s="4">
        <v>0</v>
      </c>
    </row>
    <row r="420" spans="1:9" x14ac:dyDescent="0.2">
      <c r="A420" s="2">
        <v>6</v>
      </c>
      <c r="B420" s="1" t="s">
        <v>131</v>
      </c>
      <c r="C420" s="4">
        <v>2</v>
      </c>
      <c r="D420" s="8">
        <v>2.2200000000000002</v>
      </c>
      <c r="E420" s="4">
        <v>2</v>
      </c>
      <c r="F420" s="8">
        <v>3.57</v>
      </c>
      <c r="G420" s="4">
        <v>0</v>
      </c>
      <c r="H420" s="8">
        <v>0</v>
      </c>
      <c r="I420" s="4">
        <v>0</v>
      </c>
    </row>
    <row r="421" spans="1:9" x14ac:dyDescent="0.2">
      <c r="A421" s="2">
        <v>6</v>
      </c>
      <c r="B421" s="1" t="s">
        <v>205</v>
      </c>
      <c r="C421" s="4">
        <v>2</v>
      </c>
      <c r="D421" s="8">
        <v>2.2200000000000002</v>
      </c>
      <c r="E421" s="4">
        <v>1</v>
      </c>
      <c r="F421" s="8">
        <v>1.79</v>
      </c>
      <c r="G421" s="4">
        <v>1</v>
      </c>
      <c r="H421" s="8">
        <v>3.57</v>
      </c>
      <c r="I421" s="4">
        <v>0</v>
      </c>
    </row>
    <row r="422" spans="1:9" x14ac:dyDescent="0.2">
      <c r="A422" s="2">
        <v>6</v>
      </c>
      <c r="B422" s="1" t="s">
        <v>136</v>
      </c>
      <c r="C422" s="4">
        <v>2</v>
      </c>
      <c r="D422" s="8">
        <v>2.2200000000000002</v>
      </c>
      <c r="E422" s="4">
        <v>2</v>
      </c>
      <c r="F422" s="8">
        <v>3.57</v>
      </c>
      <c r="G422" s="4">
        <v>0</v>
      </c>
      <c r="H422" s="8">
        <v>0</v>
      </c>
      <c r="I422" s="4">
        <v>0</v>
      </c>
    </row>
    <row r="423" spans="1:9" x14ac:dyDescent="0.2">
      <c r="A423" s="2">
        <v>6</v>
      </c>
      <c r="B423" s="1" t="s">
        <v>207</v>
      </c>
      <c r="C423" s="4">
        <v>2</v>
      </c>
      <c r="D423" s="8">
        <v>2.2200000000000002</v>
      </c>
      <c r="E423" s="4">
        <v>2</v>
      </c>
      <c r="F423" s="8">
        <v>3.57</v>
      </c>
      <c r="G423" s="4">
        <v>0</v>
      </c>
      <c r="H423" s="8">
        <v>0</v>
      </c>
      <c r="I423" s="4">
        <v>0</v>
      </c>
    </row>
    <row r="424" spans="1:9" x14ac:dyDescent="0.2">
      <c r="A424" s="2">
        <v>6</v>
      </c>
      <c r="B424" s="1" t="s">
        <v>208</v>
      </c>
      <c r="C424" s="4">
        <v>2</v>
      </c>
      <c r="D424" s="8">
        <v>2.2200000000000002</v>
      </c>
      <c r="E424" s="4">
        <v>0</v>
      </c>
      <c r="F424" s="8">
        <v>0</v>
      </c>
      <c r="G424" s="4">
        <v>2</v>
      </c>
      <c r="H424" s="8">
        <v>7.14</v>
      </c>
      <c r="I424" s="4">
        <v>0</v>
      </c>
    </row>
    <row r="425" spans="1:9" x14ac:dyDescent="0.2">
      <c r="A425" s="2">
        <v>6</v>
      </c>
      <c r="B425" s="1" t="s">
        <v>210</v>
      </c>
      <c r="C425" s="4">
        <v>2</v>
      </c>
      <c r="D425" s="8">
        <v>2.2200000000000002</v>
      </c>
      <c r="E425" s="4">
        <v>0</v>
      </c>
      <c r="F425" s="8">
        <v>0</v>
      </c>
      <c r="G425" s="4">
        <v>1</v>
      </c>
      <c r="H425" s="8">
        <v>3.57</v>
      </c>
      <c r="I425" s="4">
        <v>0</v>
      </c>
    </row>
    <row r="426" spans="1:9" x14ac:dyDescent="0.2">
      <c r="A426" s="2">
        <v>6</v>
      </c>
      <c r="B426" s="1" t="s">
        <v>181</v>
      </c>
      <c r="C426" s="4">
        <v>2</v>
      </c>
      <c r="D426" s="8">
        <v>2.2200000000000002</v>
      </c>
      <c r="E426" s="4">
        <v>0</v>
      </c>
      <c r="F426" s="8">
        <v>0</v>
      </c>
      <c r="G426" s="4">
        <v>0</v>
      </c>
      <c r="H426" s="8">
        <v>0</v>
      </c>
      <c r="I426" s="4">
        <v>0</v>
      </c>
    </row>
    <row r="427" spans="1:9" x14ac:dyDescent="0.2">
      <c r="A427" s="2">
        <v>18</v>
      </c>
      <c r="B427" s="1" t="s">
        <v>122</v>
      </c>
      <c r="C427" s="4">
        <v>1</v>
      </c>
      <c r="D427" s="8">
        <v>1.1100000000000001</v>
      </c>
      <c r="E427" s="4">
        <v>0</v>
      </c>
      <c r="F427" s="8">
        <v>0</v>
      </c>
      <c r="G427" s="4">
        <v>1</v>
      </c>
      <c r="H427" s="8">
        <v>3.57</v>
      </c>
      <c r="I427" s="4">
        <v>0</v>
      </c>
    </row>
    <row r="428" spans="1:9" x14ac:dyDescent="0.2">
      <c r="A428" s="2">
        <v>18</v>
      </c>
      <c r="B428" s="1" t="s">
        <v>123</v>
      </c>
      <c r="C428" s="4">
        <v>1</v>
      </c>
      <c r="D428" s="8">
        <v>1.1100000000000001</v>
      </c>
      <c r="E428" s="4">
        <v>0</v>
      </c>
      <c r="F428" s="8">
        <v>0</v>
      </c>
      <c r="G428" s="4">
        <v>1</v>
      </c>
      <c r="H428" s="8">
        <v>3.57</v>
      </c>
      <c r="I428" s="4">
        <v>0</v>
      </c>
    </row>
    <row r="429" spans="1:9" x14ac:dyDescent="0.2">
      <c r="A429" s="2">
        <v>18</v>
      </c>
      <c r="B429" s="1" t="s">
        <v>172</v>
      </c>
      <c r="C429" s="4">
        <v>1</v>
      </c>
      <c r="D429" s="8">
        <v>1.1100000000000001</v>
      </c>
      <c r="E429" s="4">
        <v>1</v>
      </c>
      <c r="F429" s="8">
        <v>1.79</v>
      </c>
      <c r="G429" s="4">
        <v>0</v>
      </c>
      <c r="H429" s="8">
        <v>0</v>
      </c>
      <c r="I429" s="4">
        <v>0</v>
      </c>
    </row>
    <row r="430" spans="1:9" x14ac:dyDescent="0.2">
      <c r="A430" s="2">
        <v>18</v>
      </c>
      <c r="B430" s="1" t="s">
        <v>146</v>
      </c>
      <c r="C430" s="4">
        <v>1</v>
      </c>
      <c r="D430" s="8">
        <v>1.1100000000000001</v>
      </c>
      <c r="E430" s="4">
        <v>0</v>
      </c>
      <c r="F430" s="8">
        <v>0</v>
      </c>
      <c r="G430" s="4">
        <v>1</v>
      </c>
      <c r="H430" s="8">
        <v>3.57</v>
      </c>
      <c r="I430" s="4">
        <v>0</v>
      </c>
    </row>
    <row r="431" spans="1:9" x14ac:dyDescent="0.2">
      <c r="A431" s="2">
        <v>18</v>
      </c>
      <c r="B431" s="1" t="s">
        <v>157</v>
      </c>
      <c r="C431" s="4">
        <v>1</v>
      </c>
      <c r="D431" s="8">
        <v>1.1100000000000001</v>
      </c>
      <c r="E431" s="4">
        <v>1</v>
      </c>
      <c r="F431" s="8">
        <v>1.79</v>
      </c>
      <c r="G431" s="4">
        <v>0</v>
      </c>
      <c r="H431" s="8">
        <v>0</v>
      </c>
      <c r="I431" s="4">
        <v>0</v>
      </c>
    </row>
    <row r="432" spans="1:9" x14ac:dyDescent="0.2">
      <c r="A432" s="2">
        <v>18</v>
      </c>
      <c r="B432" s="1" t="s">
        <v>188</v>
      </c>
      <c r="C432" s="4">
        <v>1</v>
      </c>
      <c r="D432" s="8">
        <v>1.1100000000000001</v>
      </c>
      <c r="E432" s="4">
        <v>1</v>
      </c>
      <c r="F432" s="8">
        <v>1.79</v>
      </c>
      <c r="G432" s="4">
        <v>0</v>
      </c>
      <c r="H432" s="8">
        <v>0</v>
      </c>
      <c r="I432" s="4">
        <v>0</v>
      </c>
    </row>
    <row r="433" spans="1:9" x14ac:dyDescent="0.2">
      <c r="A433" s="2">
        <v>18</v>
      </c>
      <c r="B433" s="1" t="s">
        <v>150</v>
      </c>
      <c r="C433" s="4">
        <v>1</v>
      </c>
      <c r="D433" s="8">
        <v>1.1100000000000001</v>
      </c>
      <c r="E433" s="4">
        <v>1</v>
      </c>
      <c r="F433" s="8">
        <v>1.79</v>
      </c>
      <c r="G433" s="4">
        <v>0</v>
      </c>
      <c r="H433" s="8">
        <v>0</v>
      </c>
      <c r="I433" s="4">
        <v>0</v>
      </c>
    </row>
    <row r="434" spans="1:9" x14ac:dyDescent="0.2">
      <c r="A434" s="2">
        <v>18</v>
      </c>
      <c r="B434" s="1" t="s">
        <v>189</v>
      </c>
      <c r="C434" s="4">
        <v>1</v>
      </c>
      <c r="D434" s="8">
        <v>1.1100000000000001</v>
      </c>
      <c r="E434" s="4">
        <v>0</v>
      </c>
      <c r="F434" s="8">
        <v>0</v>
      </c>
      <c r="G434" s="4">
        <v>1</v>
      </c>
      <c r="H434" s="8">
        <v>3.57</v>
      </c>
      <c r="I434" s="4">
        <v>0</v>
      </c>
    </row>
    <row r="435" spans="1:9" x14ac:dyDescent="0.2">
      <c r="A435" s="2">
        <v>18</v>
      </c>
      <c r="B435" s="1" t="s">
        <v>190</v>
      </c>
      <c r="C435" s="4">
        <v>1</v>
      </c>
      <c r="D435" s="8">
        <v>1.1100000000000001</v>
      </c>
      <c r="E435" s="4">
        <v>0</v>
      </c>
      <c r="F435" s="8">
        <v>0</v>
      </c>
      <c r="G435" s="4">
        <v>1</v>
      </c>
      <c r="H435" s="8">
        <v>3.57</v>
      </c>
      <c r="I435" s="4">
        <v>0</v>
      </c>
    </row>
    <row r="436" spans="1:9" x14ac:dyDescent="0.2">
      <c r="A436" s="2">
        <v>18</v>
      </c>
      <c r="B436" s="1" t="s">
        <v>191</v>
      </c>
      <c r="C436" s="4">
        <v>1</v>
      </c>
      <c r="D436" s="8">
        <v>1.1100000000000001</v>
      </c>
      <c r="E436" s="4">
        <v>0</v>
      </c>
      <c r="F436" s="8">
        <v>0</v>
      </c>
      <c r="G436" s="4">
        <v>1</v>
      </c>
      <c r="H436" s="8">
        <v>3.57</v>
      </c>
      <c r="I436" s="4">
        <v>0</v>
      </c>
    </row>
    <row r="437" spans="1:9" x14ac:dyDescent="0.2">
      <c r="A437" s="2">
        <v>18</v>
      </c>
      <c r="B437" s="1" t="s">
        <v>192</v>
      </c>
      <c r="C437" s="4">
        <v>1</v>
      </c>
      <c r="D437" s="8">
        <v>1.1100000000000001</v>
      </c>
      <c r="E437" s="4">
        <v>0</v>
      </c>
      <c r="F437" s="8">
        <v>0</v>
      </c>
      <c r="G437" s="4">
        <v>1</v>
      </c>
      <c r="H437" s="8">
        <v>3.57</v>
      </c>
      <c r="I437" s="4">
        <v>0</v>
      </c>
    </row>
    <row r="438" spans="1:9" x14ac:dyDescent="0.2">
      <c r="A438" s="2">
        <v>18</v>
      </c>
      <c r="B438" s="1" t="s">
        <v>162</v>
      </c>
      <c r="C438" s="4">
        <v>1</v>
      </c>
      <c r="D438" s="8">
        <v>1.1100000000000001</v>
      </c>
      <c r="E438" s="4">
        <v>1</v>
      </c>
      <c r="F438" s="8">
        <v>1.79</v>
      </c>
      <c r="G438" s="4">
        <v>0</v>
      </c>
      <c r="H438" s="8">
        <v>0</v>
      </c>
      <c r="I438" s="4">
        <v>0</v>
      </c>
    </row>
    <row r="439" spans="1:9" x14ac:dyDescent="0.2">
      <c r="A439" s="2">
        <v>18</v>
      </c>
      <c r="B439" s="1" t="s">
        <v>193</v>
      </c>
      <c r="C439" s="4">
        <v>1</v>
      </c>
      <c r="D439" s="8">
        <v>1.1100000000000001</v>
      </c>
      <c r="E439" s="4">
        <v>1</v>
      </c>
      <c r="F439" s="8">
        <v>1.79</v>
      </c>
      <c r="G439" s="4">
        <v>0</v>
      </c>
      <c r="H439" s="8">
        <v>0</v>
      </c>
      <c r="I439" s="4">
        <v>0</v>
      </c>
    </row>
    <row r="440" spans="1:9" x14ac:dyDescent="0.2">
      <c r="A440" s="2">
        <v>18</v>
      </c>
      <c r="B440" s="1" t="s">
        <v>178</v>
      </c>
      <c r="C440" s="4">
        <v>1</v>
      </c>
      <c r="D440" s="8">
        <v>1.1100000000000001</v>
      </c>
      <c r="E440" s="4">
        <v>1</v>
      </c>
      <c r="F440" s="8">
        <v>1.79</v>
      </c>
      <c r="G440" s="4">
        <v>0</v>
      </c>
      <c r="H440" s="8">
        <v>0</v>
      </c>
      <c r="I440" s="4">
        <v>0</v>
      </c>
    </row>
    <row r="441" spans="1:9" x14ac:dyDescent="0.2">
      <c r="A441" s="2">
        <v>18</v>
      </c>
      <c r="B441" s="1" t="s">
        <v>194</v>
      </c>
      <c r="C441" s="4">
        <v>1</v>
      </c>
      <c r="D441" s="8">
        <v>1.1100000000000001</v>
      </c>
      <c r="E441" s="4">
        <v>1</v>
      </c>
      <c r="F441" s="8">
        <v>1.79</v>
      </c>
      <c r="G441" s="4">
        <v>0</v>
      </c>
      <c r="H441" s="8">
        <v>0</v>
      </c>
      <c r="I441" s="4">
        <v>0</v>
      </c>
    </row>
    <row r="442" spans="1:9" x14ac:dyDescent="0.2">
      <c r="A442" s="2">
        <v>18</v>
      </c>
      <c r="B442" s="1" t="s">
        <v>195</v>
      </c>
      <c r="C442" s="4">
        <v>1</v>
      </c>
      <c r="D442" s="8">
        <v>1.1100000000000001</v>
      </c>
      <c r="E442" s="4">
        <v>1</v>
      </c>
      <c r="F442" s="8">
        <v>1.79</v>
      </c>
      <c r="G442" s="4">
        <v>0</v>
      </c>
      <c r="H442" s="8">
        <v>0</v>
      </c>
      <c r="I442" s="4">
        <v>0</v>
      </c>
    </row>
    <row r="443" spans="1:9" x14ac:dyDescent="0.2">
      <c r="A443" s="2">
        <v>18</v>
      </c>
      <c r="B443" s="1" t="s">
        <v>196</v>
      </c>
      <c r="C443" s="4">
        <v>1</v>
      </c>
      <c r="D443" s="8">
        <v>1.1100000000000001</v>
      </c>
      <c r="E443" s="4">
        <v>1</v>
      </c>
      <c r="F443" s="8">
        <v>1.79</v>
      </c>
      <c r="G443" s="4">
        <v>0</v>
      </c>
      <c r="H443" s="8">
        <v>0</v>
      </c>
      <c r="I443" s="4">
        <v>0</v>
      </c>
    </row>
    <row r="444" spans="1:9" x14ac:dyDescent="0.2">
      <c r="A444" s="2">
        <v>18</v>
      </c>
      <c r="B444" s="1" t="s">
        <v>197</v>
      </c>
      <c r="C444" s="4">
        <v>1</v>
      </c>
      <c r="D444" s="8">
        <v>1.1100000000000001</v>
      </c>
      <c r="E444" s="4">
        <v>0</v>
      </c>
      <c r="F444" s="8">
        <v>0</v>
      </c>
      <c r="G444" s="4">
        <v>0</v>
      </c>
      <c r="H444" s="8">
        <v>0</v>
      </c>
      <c r="I444" s="4">
        <v>0</v>
      </c>
    </row>
    <row r="445" spans="1:9" x14ac:dyDescent="0.2">
      <c r="A445" s="2">
        <v>18</v>
      </c>
      <c r="B445" s="1" t="s">
        <v>198</v>
      </c>
      <c r="C445" s="4">
        <v>1</v>
      </c>
      <c r="D445" s="8">
        <v>1.1100000000000001</v>
      </c>
      <c r="E445" s="4">
        <v>0</v>
      </c>
      <c r="F445" s="8">
        <v>0</v>
      </c>
      <c r="G445" s="4">
        <v>1</v>
      </c>
      <c r="H445" s="8">
        <v>3.57</v>
      </c>
      <c r="I445" s="4">
        <v>0</v>
      </c>
    </row>
    <row r="446" spans="1:9" x14ac:dyDescent="0.2">
      <c r="A446" s="2">
        <v>18</v>
      </c>
      <c r="B446" s="1" t="s">
        <v>199</v>
      </c>
      <c r="C446" s="4">
        <v>1</v>
      </c>
      <c r="D446" s="8">
        <v>1.1100000000000001</v>
      </c>
      <c r="E446" s="4">
        <v>0</v>
      </c>
      <c r="F446" s="8">
        <v>0</v>
      </c>
      <c r="G446" s="4">
        <v>1</v>
      </c>
      <c r="H446" s="8">
        <v>3.57</v>
      </c>
      <c r="I446" s="4">
        <v>0</v>
      </c>
    </row>
    <row r="447" spans="1:9" x14ac:dyDescent="0.2">
      <c r="A447" s="2">
        <v>18</v>
      </c>
      <c r="B447" s="1" t="s">
        <v>200</v>
      </c>
      <c r="C447" s="4">
        <v>1</v>
      </c>
      <c r="D447" s="8">
        <v>1.1100000000000001</v>
      </c>
      <c r="E447" s="4">
        <v>1</v>
      </c>
      <c r="F447" s="8">
        <v>1.79</v>
      </c>
      <c r="G447" s="4">
        <v>0</v>
      </c>
      <c r="H447" s="8">
        <v>0</v>
      </c>
      <c r="I447" s="4">
        <v>0</v>
      </c>
    </row>
    <row r="448" spans="1:9" x14ac:dyDescent="0.2">
      <c r="A448" s="2">
        <v>18</v>
      </c>
      <c r="B448" s="1" t="s">
        <v>201</v>
      </c>
      <c r="C448" s="4">
        <v>1</v>
      </c>
      <c r="D448" s="8">
        <v>1.1100000000000001</v>
      </c>
      <c r="E448" s="4">
        <v>1</v>
      </c>
      <c r="F448" s="8">
        <v>1.79</v>
      </c>
      <c r="G448" s="4">
        <v>0</v>
      </c>
      <c r="H448" s="8">
        <v>0</v>
      </c>
      <c r="I448" s="4">
        <v>0</v>
      </c>
    </row>
    <row r="449" spans="1:9" x14ac:dyDescent="0.2">
      <c r="A449" s="2">
        <v>18</v>
      </c>
      <c r="B449" s="1" t="s">
        <v>124</v>
      </c>
      <c r="C449" s="4">
        <v>1</v>
      </c>
      <c r="D449" s="8">
        <v>1.1100000000000001</v>
      </c>
      <c r="E449" s="4">
        <v>1</v>
      </c>
      <c r="F449" s="8">
        <v>1.79</v>
      </c>
      <c r="G449" s="4">
        <v>0</v>
      </c>
      <c r="H449" s="8">
        <v>0</v>
      </c>
      <c r="I449" s="4">
        <v>0</v>
      </c>
    </row>
    <row r="450" spans="1:9" x14ac:dyDescent="0.2">
      <c r="A450" s="2">
        <v>18</v>
      </c>
      <c r="B450" s="1" t="s">
        <v>125</v>
      </c>
      <c r="C450" s="4">
        <v>1</v>
      </c>
      <c r="D450" s="8">
        <v>1.1100000000000001</v>
      </c>
      <c r="E450" s="4">
        <v>1</v>
      </c>
      <c r="F450" s="8">
        <v>1.79</v>
      </c>
      <c r="G450" s="4">
        <v>0</v>
      </c>
      <c r="H450" s="8">
        <v>0</v>
      </c>
      <c r="I450" s="4">
        <v>0</v>
      </c>
    </row>
    <row r="451" spans="1:9" x14ac:dyDescent="0.2">
      <c r="A451" s="2">
        <v>18</v>
      </c>
      <c r="B451" s="1" t="s">
        <v>202</v>
      </c>
      <c r="C451" s="4">
        <v>1</v>
      </c>
      <c r="D451" s="8">
        <v>1.1100000000000001</v>
      </c>
      <c r="E451" s="4">
        <v>1</v>
      </c>
      <c r="F451" s="8">
        <v>1.79</v>
      </c>
      <c r="G451" s="4">
        <v>0</v>
      </c>
      <c r="H451" s="8">
        <v>0</v>
      </c>
      <c r="I451" s="4">
        <v>0</v>
      </c>
    </row>
    <row r="452" spans="1:9" x14ac:dyDescent="0.2">
      <c r="A452" s="2">
        <v>18</v>
      </c>
      <c r="B452" s="1" t="s">
        <v>179</v>
      </c>
      <c r="C452" s="4">
        <v>1</v>
      </c>
      <c r="D452" s="8">
        <v>1.1100000000000001</v>
      </c>
      <c r="E452" s="4">
        <v>1</v>
      </c>
      <c r="F452" s="8">
        <v>1.79</v>
      </c>
      <c r="G452" s="4">
        <v>0</v>
      </c>
      <c r="H452" s="8">
        <v>0</v>
      </c>
      <c r="I452" s="4">
        <v>0</v>
      </c>
    </row>
    <row r="453" spans="1:9" x14ac:dyDescent="0.2">
      <c r="A453" s="2">
        <v>18</v>
      </c>
      <c r="B453" s="1" t="s">
        <v>159</v>
      </c>
      <c r="C453" s="4">
        <v>1</v>
      </c>
      <c r="D453" s="8">
        <v>1.1100000000000001</v>
      </c>
      <c r="E453" s="4">
        <v>1</v>
      </c>
      <c r="F453" s="8">
        <v>1.79</v>
      </c>
      <c r="G453" s="4">
        <v>0</v>
      </c>
      <c r="H453" s="8">
        <v>0</v>
      </c>
      <c r="I453" s="4">
        <v>0</v>
      </c>
    </row>
    <row r="454" spans="1:9" x14ac:dyDescent="0.2">
      <c r="A454" s="2">
        <v>18</v>
      </c>
      <c r="B454" s="1" t="s">
        <v>186</v>
      </c>
      <c r="C454" s="4">
        <v>1</v>
      </c>
      <c r="D454" s="8">
        <v>1.1100000000000001</v>
      </c>
      <c r="E454" s="4">
        <v>1</v>
      </c>
      <c r="F454" s="8">
        <v>1.79</v>
      </c>
      <c r="G454" s="4">
        <v>0</v>
      </c>
      <c r="H454" s="8">
        <v>0</v>
      </c>
      <c r="I454" s="4">
        <v>0</v>
      </c>
    </row>
    <row r="455" spans="1:9" x14ac:dyDescent="0.2">
      <c r="A455" s="2">
        <v>18</v>
      </c>
      <c r="B455" s="1" t="s">
        <v>128</v>
      </c>
      <c r="C455" s="4">
        <v>1</v>
      </c>
      <c r="D455" s="8">
        <v>1.1100000000000001</v>
      </c>
      <c r="E455" s="4">
        <v>1</v>
      </c>
      <c r="F455" s="8">
        <v>1.79</v>
      </c>
      <c r="G455" s="4">
        <v>0</v>
      </c>
      <c r="H455" s="8">
        <v>0</v>
      </c>
      <c r="I455" s="4">
        <v>0</v>
      </c>
    </row>
    <row r="456" spans="1:9" x14ac:dyDescent="0.2">
      <c r="A456" s="2">
        <v>18</v>
      </c>
      <c r="B456" s="1" t="s">
        <v>167</v>
      </c>
      <c r="C456" s="4">
        <v>1</v>
      </c>
      <c r="D456" s="8">
        <v>1.1100000000000001</v>
      </c>
      <c r="E456" s="4">
        <v>1</v>
      </c>
      <c r="F456" s="8">
        <v>1.79</v>
      </c>
      <c r="G456" s="4">
        <v>0</v>
      </c>
      <c r="H456" s="8">
        <v>0</v>
      </c>
      <c r="I456" s="4">
        <v>0</v>
      </c>
    </row>
    <row r="457" spans="1:9" x14ac:dyDescent="0.2">
      <c r="A457" s="2">
        <v>18</v>
      </c>
      <c r="B457" s="1" t="s">
        <v>203</v>
      </c>
      <c r="C457" s="4">
        <v>1</v>
      </c>
      <c r="D457" s="8">
        <v>1.1100000000000001</v>
      </c>
      <c r="E457" s="4">
        <v>0</v>
      </c>
      <c r="F457" s="8">
        <v>0</v>
      </c>
      <c r="G457" s="4">
        <v>1</v>
      </c>
      <c r="H457" s="8">
        <v>3.57</v>
      </c>
      <c r="I457" s="4">
        <v>0</v>
      </c>
    </row>
    <row r="458" spans="1:9" x14ac:dyDescent="0.2">
      <c r="A458" s="2">
        <v>18</v>
      </c>
      <c r="B458" s="1" t="s">
        <v>129</v>
      </c>
      <c r="C458" s="4">
        <v>1</v>
      </c>
      <c r="D458" s="8">
        <v>1.1100000000000001</v>
      </c>
      <c r="E458" s="4">
        <v>0</v>
      </c>
      <c r="F458" s="8">
        <v>0</v>
      </c>
      <c r="G458" s="4">
        <v>1</v>
      </c>
      <c r="H458" s="8">
        <v>3.57</v>
      </c>
      <c r="I458" s="4">
        <v>0</v>
      </c>
    </row>
    <row r="459" spans="1:9" x14ac:dyDescent="0.2">
      <c r="A459" s="2">
        <v>18</v>
      </c>
      <c r="B459" s="1" t="s">
        <v>132</v>
      </c>
      <c r="C459" s="4">
        <v>1</v>
      </c>
      <c r="D459" s="8">
        <v>1.1100000000000001</v>
      </c>
      <c r="E459" s="4">
        <v>0</v>
      </c>
      <c r="F459" s="8">
        <v>0</v>
      </c>
      <c r="G459" s="4">
        <v>1</v>
      </c>
      <c r="H459" s="8">
        <v>3.57</v>
      </c>
      <c r="I459" s="4">
        <v>0</v>
      </c>
    </row>
    <row r="460" spans="1:9" x14ac:dyDescent="0.2">
      <c r="A460" s="2">
        <v>18</v>
      </c>
      <c r="B460" s="1" t="s">
        <v>204</v>
      </c>
      <c r="C460" s="4">
        <v>1</v>
      </c>
      <c r="D460" s="8">
        <v>1.1100000000000001</v>
      </c>
      <c r="E460" s="4">
        <v>0</v>
      </c>
      <c r="F460" s="8">
        <v>0</v>
      </c>
      <c r="G460" s="4">
        <v>1</v>
      </c>
      <c r="H460" s="8">
        <v>3.57</v>
      </c>
      <c r="I460" s="4">
        <v>0</v>
      </c>
    </row>
    <row r="461" spans="1:9" x14ac:dyDescent="0.2">
      <c r="A461" s="2">
        <v>18</v>
      </c>
      <c r="B461" s="1" t="s">
        <v>164</v>
      </c>
      <c r="C461" s="4">
        <v>1</v>
      </c>
      <c r="D461" s="8">
        <v>1.1100000000000001</v>
      </c>
      <c r="E461" s="4">
        <v>1</v>
      </c>
      <c r="F461" s="8">
        <v>1.79</v>
      </c>
      <c r="G461" s="4">
        <v>0</v>
      </c>
      <c r="H461" s="8">
        <v>0</v>
      </c>
      <c r="I461" s="4">
        <v>0</v>
      </c>
    </row>
    <row r="462" spans="1:9" x14ac:dyDescent="0.2">
      <c r="A462" s="2">
        <v>18</v>
      </c>
      <c r="B462" s="1" t="s">
        <v>206</v>
      </c>
      <c r="C462" s="4">
        <v>1</v>
      </c>
      <c r="D462" s="8">
        <v>1.1100000000000001</v>
      </c>
      <c r="E462" s="4">
        <v>1</v>
      </c>
      <c r="F462" s="8">
        <v>1.79</v>
      </c>
      <c r="G462" s="4">
        <v>0</v>
      </c>
      <c r="H462" s="8">
        <v>0</v>
      </c>
      <c r="I462" s="4">
        <v>0</v>
      </c>
    </row>
    <row r="463" spans="1:9" x14ac:dyDescent="0.2">
      <c r="A463" s="2">
        <v>18</v>
      </c>
      <c r="B463" s="1" t="s">
        <v>170</v>
      </c>
      <c r="C463" s="4">
        <v>1</v>
      </c>
      <c r="D463" s="8">
        <v>1.1100000000000001</v>
      </c>
      <c r="E463" s="4">
        <v>1</v>
      </c>
      <c r="F463" s="8">
        <v>1.79</v>
      </c>
      <c r="G463" s="4">
        <v>0</v>
      </c>
      <c r="H463" s="8">
        <v>0</v>
      </c>
      <c r="I463" s="4">
        <v>0</v>
      </c>
    </row>
    <row r="464" spans="1:9" x14ac:dyDescent="0.2">
      <c r="A464" s="2">
        <v>18</v>
      </c>
      <c r="B464" s="1" t="s">
        <v>180</v>
      </c>
      <c r="C464" s="4">
        <v>1</v>
      </c>
      <c r="D464" s="8">
        <v>1.1100000000000001</v>
      </c>
      <c r="E464" s="4">
        <v>0</v>
      </c>
      <c r="F464" s="8">
        <v>0</v>
      </c>
      <c r="G464" s="4">
        <v>0</v>
      </c>
      <c r="H464" s="8">
        <v>0</v>
      </c>
      <c r="I464" s="4">
        <v>0</v>
      </c>
    </row>
    <row r="465" spans="1:9" x14ac:dyDescent="0.2">
      <c r="A465" s="2">
        <v>18</v>
      </c>
      <c r="B465" s="1" t="s">
        <v>209</v>
      </c>
      <c r="C465" s="4">
        <v>1</v>
      </c>
      <c r="D465" s="8">
        <v>1.1100000000000001</v>
      </c>
      <c r="E465" s="4">
        <v>0</v>
      </c>
      <c r="F465" s="8">
        <v>0</v>
      </c>
      <c r="G465" s="4">
        <v>0</v>
      </c>
      <c r="H465" s="8">
        <v>0</v>
      </c>
      <c r="I465" s="4">
        <v>0</v>
      </c>
    </row>
    <row r="466" spans="1:9" x14ac:dyDescent="0.2">
      <c r="A466" s="2">
        <v>18</v>
      </c>
      <c r="B466" s="1" t="s">
        <v>211</v>
      </c>
      <c r="C466" s="4">
        <v>1</v>
      </c>
      <c r="D466" s="8">
        <v>1.1100000000000001</v>
      </c>
      <c r="E466" s="4">
        <v>0</v>
      </c>
      <c r="F466" s="8">
        <v>0</v>
      </c>
      <c r="G466" s="4">
        <v>1</v>
      </c>
      <c r="H466" s="8">
        <v>3.57</v>
      </c>
      <c r="I466" s="4">
        <v>0</v>
      </c>
    </row>
    <row r="467" spans="1:9" x14ac:dyDescent="0.2">
      <c r="A467" s="2">
        <v>18</v>
      </c>
      <c r="B467" s="1" t="s">
        <v>212</v>
      </c>
      <c r="C467" s="4">
        <v>1</v>
      </c>
      <c r="D467" s="8">
        <v>1.1100000000000001</v>
      </c>
      <c r="E467" s="4">
        <v>0</v>
      </c>
      <c r="F467" s="8">
        <v>0</v>
      </c>
      <c r="G467" s="4">
        <v>1</v>
      </c>
      <c r="H467" s="8">
        <v>3.57</v>
      </c>
      <c r="I467" s="4">
        <v>0</v>
      </c>
    </row>
    <row r="468" spans="1:9" x14ac:dyDescent="0.2">
      <c r="A468" s="2">
        <v>18</v>
      </c>
      <c r="B468" s="1" t="s">
        <v>213</v>
      </c>
      <c r="C468" s="4">
        <v>1</v>
      </c>
      <c r="D468" s="8">
        <v>1.1100000000000001</v>
      </c>
      <c r="E468" s="4">
        <v>0</v>
      </c>
      <c r="F468" s="8">
        <v>0</v>
      </c>
      <c r="G468" s="4">
        <v>1</v>
      </c>
      <c r="H468" s="8">
        <v>3.57</v>
      </c>
      <c r="I468" s="4">
        <v>0</v>
      </c>
    </row>
    <row r="469" spans="1:9" x14ac:dyDescent="0.2">
      <c r="A469" s="2">
        <v>18</v>
      </c>
      <c r="B469" s="1" t="s">
        <v>214</v>
      </c>
      <c r="C469" s="4">
        <v>1</v>
      </c>
      <c r="D469" s="8">
        <v>1.1100000000000001</v>
      </c>
      <c r="E469" s="4">
        <v>0</v>
      </c>
      <c r="F469" s="8">
        <v>0</v>
      </c>
      <c r="G469" s="4">
        <v>1</v>
      </c>
      <c r="H469" s="8">
        <v>3.57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18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122</v>
      </c>
      <c r="C472" s="4">
        <v>7</v>
      </c>
      <c r="D472" s="8">
        <v>4.3499999999999996</v>
      </c>
      <c r="E472" s="4">
        <v>4</v>
      </c>
      <c r="F472" s="8">
        <v>3.85</v>
      </c>
      <c r="G472" s="4">
        <v>3</v>
      </c>
      <c r="H472" s="8">
        <v>5.77</v>
      </c>
      <c r="I472" s="4">
        <v>0</v>
      </c>
    </row>
    <row r="473" spans="1:9" x14ac:dyDescent="0.2">
      <c r="A473" s="2">
        <v>1</v>
      </c>
      <c r="B473" s="1" t="s">
        <v>216</v>
      </c>
      <c r="C473" s="4">
        <v>7</v>
      </c>
      <c r="D473" s="8">
        <v>4.3499999999999996</v>
      </c>
      <c r="E473" s="4">
        <v>6</v>
      </c>
      <c r="F473" s="8">
        <v>5.77</v>
      </c>
      <c r="G473" s="4">
        <v>1</v>
      </c>
      <c r="H473" s="8">
        <v>1.92</v>
      </c>
      <c r="I473" s="4">
        <v>0</v>
      </c>
    </row>
    <row r="474" spans="1:9" x14ac:dyDescent="0.2">
      <c r="A474" s="2">
        <v>1</v>
      </c>
      <c r="B474" s="1" t="s">
        <v>137</v>
      </c>
      <c r="C474" s="4">
        <v>7</v>
      </c>
      <c r="D474" s="8">
        <v>4.3499999999999996</v>
      </c>
      <c r="E474" s="4">
        <v>6</v>
      </c>
      <c r="F474" s="8">
        <v>5.77</v>
      </c>
      <c r="G474" s="4">
        <v>1</v>
      </c>
      <c r="H474" s="8">
        <v>1.92</v>
      </c>
      <c r="I474" s="4">
        <v>0</v>
      </c>
    </row>
    <row r="475" spans="1:9" x14ac:dyDescent="0.2">
      <c r="A475" s="2">
        <v>4</v>
      </c>
      <c r="B475" s="1" t="s">
        <v>136</v>
      </c>
      <c r="C475" s="4">
        <v>6</v>
      </c>
      <c r="D475" s="8">
        <v>3.73</v>
      </c>
      <c r="E475" s="4">
        <v>6</v>
      </c>
      <c r="F475" s="8">
        <v>5.77</v>
      </c>
      <c r="G475" s="4">
        <v>0</v>
      </c>
      <c r="H475" s="8">
        <v>0</v>
      </c>
      <c r="I475" s="4">
        <v>0</v>
      </c>
    </row>
    <row r="476" spans="1:9" x14ac:dyDescent="0.2">
      <c r="A476" s="2">
        <v>5</v>
      </c>
      <c r="B476" s="1" t="s">
        <v>139</v>
      </c>
      <c r="C476" s="4">
        <v>5</v>
      </c>
      <c r="D476" s="8">
        <v>3.11</v>
      </c>
      <c r="E476" s="4">
        <v>2</v>
      </c>
      <c r="F476" s="8">
        <v>1.92</v>
      </c>
      <c r="G476" s="4">
        <v>3</v>
      </c>
      <c r="H476" s="8">
        <v>5.77</v>
      </c>
      <c r="I476" s="4">
        <v>0</v>
      </c>
    </row>
    <row r="477" spans="1:9" x14ac:dyDescent="0.2">
      <c r="A477" s="2">
        <v>6</v>
      </c>
      <c r="B477" s="1" t="s">
        <v>123</v>
      </c>
      <c r="C477" s="4">
        <v>4</v>
      </c>
      <c r="D477" s="8">
        <v>2.48</v>
      </c>
      <c r="E477" s="4">
        <v>3</v>
      </c>
      <c r="F477" s="8">
        <v>2.88</v>
      </c>
      <c r="G477" s="4">
        <v>1</v>
      </c>
      <c r="H477" s="8">
        <v>1.92</v>
      </c>
      <c r="I477" s="4">
        <v>0</v>
      </c>
    </row>
    <row r="478" spans="1:9" x14ac:dyDescent="0.2">
      <c r="A478" s="2">
        <v>6</v>
      </c>
      <c r="B478" s="1" t="s">
        <v>203</v>
      </c>
      <c r="C478" s="4">
        <v>4</v>
      </c>
      <c r="D478" s="8">
        <v>2.48</v>
      </c>
      <c r="E478" s="4">
        <v>1</v>
      </c>
      <c r="F478" s="8">
        <v>0.96</v>
      </c>
      <c r="G478" s="4">
        <v>3</v>
      </c>
      <c r="H478" s="8">
        <v>5.77</v>
      </c>
      <c r="I478" s="4">
        <v>0</v>
      </c>
    </row>
    <row r="479" spans="1:9" x14ac:dyDescent="0.2">
      <c r="A479" s="2">
        <v>6</v>
      </c>
      <c r="B479" s="1" t="s">
        <v>134</v>
      </c>
      <c r="C479" s="4">
        <v>4</v>
      </c>
      <c r="D479" s="8">
        <v>2.48</v>
      </c>
      <c r="E479" s="4">
        <v>4</v>
      </c>
      <c r="F479" s="8">
        <v>3.85</v>
      </c>
      <c r="G479" s="4">
        <v>0</v>
      </c>
      <c r="H479" s="8">
        <v>0</v>
      </c>
      <c r="I479" s="4">
        <v>0</v>
      </c>
    </row>
    <row r="480" spans="1:9" x14ac:dyDescent="0.2">
      <c r="A480" s="2">
        <v>6</v>
      </c>
      <c r="B480" s="1" t="s">
        <v>135</v>
      </c>
      <c r="C480" s="4">
        <v>4</v>
      </c>
      <c r="D480" s="8">
        <v>2.48</v>
      </c>
      <c r="E480" s="4">
        <v>3</v>
      </c>
      <c r="F480" s="8">
        <v>2.88</v>
      </c>
      <c r="G480" s="4">
        <v>1</v>
      </c>
      <c r="H480" s="8">
        <v>1.92</v>
      </c>
      <c r="I480" s="4">
        <v>0</v>
      </c>
    </row>
    <row r="481" spans="1:9" x14ac:dyDescent="0.2">
      <c r="A481" s="2">
        <v>6</v>
      </c>
      <c r="B481" s="1" t="s">
        <v>141</v>
      </c>
      <c r="C481" s="4">
        <v>4</v>
      </c>
      <c r="D481" s="8">
        <v>2.48</v>
      </c>
      <c r="E481" s="4">
        <v>4</v>
      </c>
      <c r="F481" s="8">
        <v>3.85</v>
      </c>
      <c r="G481" s="4">
        <v>0</v>
      </c>
      <c r="H481" s="8">
        <v>0</v>
      </c>
      <c r="I481" s="4">
        <v>0</v>
      </c>
    </row>
    <row r="482" spans="1:9" x14ac:dyDescent="0.2">
      <c r="A482" s="2">
        <v>11</v>
      </c>
      <c r="B482" s="1" t="s">
        <v>182</v>
      </c>
      <c r="C482" s="4">
        <v>3</v>
      </c>
      <c r="D482" s="8">
        <v>1.86</v>
      </c>
      <c r="E482" s="4">
        <v>1</v>
      </c>
      <c r="F482" s="8">
        <v>0.96</v>
      </c>
      <c r="G482" s="4">
        <v>2</v>
      </c>
      <c r="H482" s="8">
        <v>3.85</v>
      </c>
      <c r="I482" s="4">
        <v>0</v>
      </c>
    </row>
    <row r="483" spans="1:9" x14ac:dyDescent="0.2">
      <c r="A483" s="2">
        <v>11</v>
      </c>
      <c r="B483" s="1" t="s">
        <v>172</v>
      </c>
      <c r="C483" s="4">
        <v>3</v>
      </c>
      <c r="D483" s="8">
        <v>1.86</v>
      </c>
      <c r="E483" s="4">
        <v>2</v>
      </c>
      <c r="F483" s="8">
        <v>1.92</v>
      </c>
      <c r="G483" s="4">
        <v>1</v>
      </c>
      <c r="H483" s="8">
        <v>1.92</v>
      </c>
      <c r="I483" s="4">
        <v>0</v>
      </c>
    </row>
    <row r="484" spans="1:9" x14ac:dyDescent="0.2">
      <c r="A484" s="2">
        <v>11</v>
      </c>
      <c r="B484" s="1" t="s">
        <v>147</v>
      </c>
      <c r="C484" s="4">
        <v>3</v>
      </c>
      <c r="D484" s="8">
        <v>1.86</v>
      </c>
      <c r="E484" s="4">
        <v>3</v>
      </c>
      <c r="F484" s="8">
        <v>2.88</v>
      </c>
      <c r="G484" s="4">
        <v>0</v>
      </c>
      <c r="H484" s="8">
        <v>0</v>
      </c>
      <c r="I484" s="4">
        <v>0</v>
      </c>
    </row>
    <row r="485" spans="1:9" x14ac:dyDescent="0.2">
      <c r="A485" s="2">
        <v>11</v>
      </c>
      <c r="B485" s="1" t="s">
        <v>215</v>
      </c>
      <c r="C485" s="4">
        <v>3</v>
      </c>
      <c r="D485" s="8">
        <v>1.86</v>
      </c>
      <c r="E485" s="4">
        <v>2</v>
      </c>
      <c r="F485" s="8">
        <v>1.92</v>
      </c>
      <c r="G485" s="4">
        <v>1</v>
      </c>
      <c r="H485" s="8">
        <v>1.92</v>
      </c>
      <c r="I485" s="4">
        <v>0</v>
      </c>
    </row>
    <row r="486" spans="1:9" x14ac:dyDescent="0.2">
      <c r="A486" s="2">
        <v>11</v>
      </c>
      <c r="B486" s="1" t="s">
        <v>142</v>
      </c>
      <c r="C486" s="4">
        <v>3</v>
      </c>
      <c r="D486" s="8">
        <v>1.86</v>
      </c>
      <c r="E486" s="4">
        <v>3</v>
      </c>
      <c r="F486" s="8">
        <v>2.88</v>
      </c>
      <c r="G486" s="4">
        <v>0</v>
      </c>
      <c r="H486" s="8">
        <v>0</v>
      </c>
      <c r="I486" s="4">
        <v>0</v>
      </c>
    </row>
    <row r="487" spans="1:9" x14ac:dyDescent="0.2">
      <c r="A487" s="2">
        <v>11</v>
      </c>
      <c r="B487" s="1" t="s">
        <v>125</v>
      </c>
      <c r="C487" s="4">
        <v>3</v>
      </c>
      <c r="D487" s="8">
        <v>1.86</v>
      </c>
      <c r="E487" s="4">
        <v>3</v>
      </c>
      <c r="F487" s="8">
        <v>2.88</v>
      </c>
      <c r="G487" s="4">
        <v>0</v>
      </c>
      <c r="H487" s="8">
        <v>0</v>
      </c>
      <c r="I487" s="4">
        <v>0</v>
      </c>
    </row>
    <row r="488" spans="1:9" x14ac:dyDescent="0.2">
      <c r="A488" s="2">
        <v>11</v>
      </c>
      <c r="B488" s="1" t="s">
        <v>159</v>
      </c>
      <c r="C488" s="4">
        <v>3</v>
      </c>
      <c r="D488" s="8">
        <v>1.86</v>
      </c>
      <c r="E488" s="4">
        <v>3</v>
      </c>
      <c r="F488" s="8">
        <v>2.88</v>
      </c>
      <c r="G488" s="4">
        <v>0</v>
      </c>
      <c r="H488" s="8">
        <v>0</v>
      </c>
      <c r="I488" s="4">
        <v>0</v>
      </c>
    </row>
    <row r="489" spans="1:9" x14ac:dyDescent="0.2">
      <c r="A489" s="2">
        <v>11</v>
      </c>
      <c r="B489" s="1" t="s">
        <v>138</v>
      </c>
      <c r="C489" s="4">
        <v>3</v>
      </c>
      <c r="D489" s="8">
        <v>1.86</v>
      </c>
      <c r="E489" s="4">
        <v>2</v>
      </c>
      <c r="F489" s="8">
        <v>1.92</v>
      </c>
      <c r="G489" s="4">
        <v>1</v>
      </c>
      <c r="H489" s="8">
        <v>1.92</v>
      </c>
      <c r="I489" s="4">
        <v>0</v>
      </c>
    </row>
    <row r="490" spans="1:9" x14ac:dyDescent="0.2">
      <c r="A490" s="2">
        <v>11</v>
      </c>
      <c r="B490" s="1" t="s">
        <v>140</v>
      </c>
      <c r="C490" s="4">
        <v>3</v>
      </c>
      <c r="D490" s="8">
        <v>1.86</v>
      </c>
      <c r="E490" s="4">
        <v>2</v>
      </c>
      <c r="F490" s="8">
        <v>1.92</v>
      </c>
      <c r="G490" s="4">
        <v>1</v>
      </c>
      <c r="H490" s="8">
        <v>1.92</v>
      </c>
      <c r="I490" s="4">
        <v>0</v>
      </c>
    </row>
    <row r="491" spans="1:9" x14ac:dyDescent="0.2">
      <c r="A491" s="2">
        <v>11</v>
      </c>
      <c r="B491" s="1" t="s">
        <v>217</v>
      </c>
      <c r="C491" s="4">
        <v>3</v>
      </c>
      <c r="D491" s="8">
        <v>1.86</v>
      </c>
      <c r="E491" s="4">
        <v>0</v>
      </c>
      <c r="F491" s="8">
        <v>0</v>
      </c>
      <c r="G491" s="4">
        <v>0</v>
      </c>
      <c r="H491" s="8">
        <v>0</v>
      </c>
      <c r="I491" s="4">
        <v>0</v>
      </c>
    </row>
    <row r="492" spans="1:9" x14ac:dyDescent="0.2">
      <c r="A492" s="1"/>
      <c r="C492" s="4"/>
      <c r="D492" s="8"/>
      <c r="E492" s="4"/>
      <c r="F492" s="8"/>
      <c r="G492" s="4"/>
      <c r="H492" s="8"/>
      <c r="I492" s="4"/>
    </row>
    <row r="493" spans="1:9" x14ac:dyDescent="0.2">
      <c r="A493" s="1" t="s">
        <v>19</v>
      </c>
      <c r="C493" s="4"/>
      <c r="D493" s="8"/>
      <c r="E493" s="4"/>
      <c r="F493" s="8"/>
      <c r="G493" s="4"/>
      <c r="H493" s="8"/>
      <c r="I493" s="4"/>
    </row>
    <row r="494" spans="1:9" x14ac:dyDescent="0.2">
      <c r="A494" s="2">
        <v>1</v>
      </c>
      <c r="B494" s="1" t="s">
        <v>219</v>
      </c>
      <c r="C494" s="4">
        <v>14</v>
      </c>
      <c r="D494" s="8">
        <v>10.94</v>
      </c>
      <c r="E494" s="4">
        <v>10</v>
      </c>
      <c r="F494" s="8">
        <v>10.75</v>
      </c>
      <c r="G494" s="4">
        <v>4</v>
      </c>
      <c r="H494" s="8">
        <v>12.12</v>
      </c>
      <c r="I494" s="4">
        <v>0</v>
      </c>
    </row>
    <row r="495" spans="1:9" x14ac:dyDescent="0.2">
      <c r="A495" s="2">
        <v>2</v>
      </c>
      <c r="B495" s="1" t="s">
        <v>130</v>
      </c>
      <c r="C495" s="4">
        <v>11</v>
      </c>
      <c r="D495" s="8">
        <v>8.59</v>
      </c>
      <c r="E495" s="4">
        <v>9</v>
      </c>
      <c r="F495" s="8">
        <v>9.68</v>
      </c>
      <c r="G495" s="4">
        <v>2</v>
      </c>
      <c r="H495" s="8">
        <v>6.06</v>
      </c>
      <c r="I495" s="4">
        <v>0</v>
      </c>
    </row>
    <row r="496" spans="1:9" x14ac:dyDescent="0.2">
      <c r="A496" s="2">
        <v>3</v>
      </c>
      <c r="B496" s="1" t="s">
        <v>218</v>
      </c>
      <c r="C496" s="4">
        <v>5</v>
      </c>
      <c r="D496" s="8">
        <v>3.91</v>
      </c>
      <c r="E496" s="4">
        <v>3</v>
      </c>
      <c r="F496" s="8">
        <v>3.23</v>
      </c>
      <c r="G496" s="4">
        <v>2</v>
      </c>
      <c r="H496" s="8">
        <v>6.06</v>
      </c>
      <c r="I496" s="4">
        <v>0</v>
      </c>
    </row>
    <row r="497" spans="1:9" x14ac:dyDescent="0.2">
      <c r="A497" s="2">
        <v>3</v>
      </c>
      <c r="B497" s="1" t="s">
        <v>137</v>
      </c>
      <c r="C497" s="4">
        <v>5</v>
      </c>
      <c r="D497" s="8">
        <v>3.91</v>
      </c>
      <c r="E497" s="4">
        <v>4</v>
      </c>
      <c r="F497" s="8">
        <v>4.3</v>
      </c>
      <c r="G497" s="4">
        <v>1</v>
      </c>
      <c r="H497" s="8">
        <v>3.03</v>
      </c>
      <c r="I497" s="4">
        <v>0</v>
      </c>
    </row>
    <row r="498" spans="1:9" x14ac:dyDescent="0.2">
      <c r="A498" s="2">
        <v>3</v>
      </c>
      <c r="B498" s="1" t="s">
        <v>139</v>
      </c>
      <c r="C498" s="4">
        <v>5</v>
      </c>
      <c r="D498" s="8">
        <v>3.91</v>
      </c>
      <c r="E498" s="4">
        <v>5</v>
      </c>
      <c r="F498" s="8">
        <v>5.38</v>
      </c>
      <c r="G498" s="4">
        <v>0</v>
      </c>
      <c r="H498" s="8">
        <v>0</v>
      </c>
      <c r="I498" s="4">
        <v>0</v>
      </c>
    </row>
    <row r="499" spans="1:9" x14ac:dyDescent="0.2">
      <c r="A499" s="2">
        <v>6</v>
      </c>
      <c r="B499" s="1" t="s">
        <v>122</v>
      </c>
      <c r="C499" s="4">
        <v>4</v>
      </c>
      <c r="D499" s="8">
        <v>3.13</v>
      </c>
      <c r="E499" s="4">
        <v>2</v>
      </c>
      <c r="F499" s="8">
        <v>2.15</v>
      </c>
      <c r="G499" s="4">
        <v>2</v>
      </c>
      <c r="H499" s="8">
        <v>6.06</v>
      </c>
      <c r="I499" s="4">
        <v>0</v>
      </c>
    </row>
    <row r="500" spans="1:9" x14ac:dyDescent="0.2">
      <c r="A500" s="2">
        <v>6</v>
      </c>
      <c r="B500" s="1" t="s">
        <v>189</v>
      </c>
      <c r="C500" s="4">
        <v>4</v>
      </c>
      <c r="D500" s="8">
        <v>3.13</v>
      </c>
      <c r="E500" s="4">
        <v>3</v>
      </c>
      <c r="F500" s="8">
        <v>3.23</v>
      </c>
      <c r="G500" s="4">
        <v>1</v>
      </c>
      <c r="H500" s="8">
        <v>3.03</v>
      </c>
      <c r="I500" s="4">
        <v>0</v>
      </c>
    </row>
    <row r="501" spans="1:9" x14ac:dyDescent="0.2">
      <c r="A501" s="2">
        <v>6</v>
      </c>
      <c r="B501" s="1" t="s">
        <v>127</v>
      </c>
      <c r="C501" s="4">
        <v>4</v>
      </c>
      <c r="D501" s="8">
        <v>3.13</v>
      </c>
      <c r="E501" s="4">
        <v>4</v>
      </c>
      <c r="F501" s="8">
        <v>4.3</v>
      </c>
      <c r="G501" s="4">
        <v>0</v>
      </c>
      <c r="H501" s="8">
        <v>0</v>
      </c>
      <c r="I501" s="4">
        <v>0</v>
      </c>
    </row>
    <row r="502" spans="1:9" x14ac:dyDescent="0.2">
      <c r="A502" s="2">
        <v>6</v>
      </c>
      <c r="B502" s="1" t="s">
        <v>167</v>
      </c>
      <c r="C502" s="4">
        <v>4</v>
      </c>
      <c r="D502" s="8">
        <v>3.13</v>
      </c>
      <c r="E502" s="4">
        <v>0</v>
      </c>
      <c r="F502" s="8">
        <v>0</v>
      </c>
      <c r="G502" s="4">
        <v>4</v>
      </c>
      <c r="H502" s="8">
        <v>12.12</v>
      </c>
      <c r="I502" s="4">
        <v>0</v>
      </c>
    </row>
    <row r="503" spans="1:9" x14ac:dyDescent="0.2">
      <c r="A503" s="2">
        <v>10</v>
      </c>
      <c r="B503" s="1" t="s">
        <v>148</v>
      </c>
      <c r="C503" s="4">
        <v>3</v>
      </c>
      <c r="D503" s="8">
        <v>2.34</v>
      </c>
      <c r="E503" s="4">
        <v>3</v>
      </c>
      <c r="F503" s="8">
        <v>3.23</v>
      </c>
      <c r="G503" s="4">
        <v>0</v>
      </c>
      <c r="H503" s="8">
        <v>0</v>
      </c>
      <c r="I503" s="4">
        <v>0</v>
      </c>
    </row>
    <row r="504" spans="1:9" x14ac:dyDescent="0.2">
      <c r="A504" s="2">
        <v>10</v>
      </c>
      <c r="B504" s="1" t="s">
        <v>192</v>
      </c>
      <c r="C504" s="4">
        <v>3</v>
      </c>
      <c r="D504" s="8">
        <v>2.34</v>
      </c>
      <c r="E504" s="4">
        <v>2</v>
      </c>
      <c r="F504" s="8">
        <v>2.15</v>
      </c>
      <c r="G504" s="4">
        <v>1</v>
      </c>
      <c r="H504" s="8">
        <v>3.03</v>
      </c>
      <c r="I504" s="4">
        <v>0</v>
      </c>
    </row>
    <row r="505" spans="1:9" x14ac:dyDescent="0.2">
      <c r="A505" s="2">
        <v>10</v>
      </c>
      <c r="B505" s="1" t="s">
        <v>126</v>
      </c>
      <c r="C505" s="4">
        <v>3</v>
      </c>
      <c r="D505" s="8">
        <v>2.34</v>
      </c>
      <c r="E505" s="4">
        <v>3</v>
      </c>
      <c r="F505" s="8">
        <v>3.23</v>
      </c>
      <c r="G505" s="4">
        <v>0</v>
      </c>
      <c r="H505" s="8">
        <v>0</v>
      </c>
      <c r="I505" s="4">
        <v>0</v>
      </c>
    </row>
    <row r="506" spans="1:9" x14ac:dyDescent="0.2">
      <c r="A506" s="2">
        <v>10</v>
      </c>
      <c r="B506" s="1" t="s">
        <v>136</v>
      </c>
      <c r="C506" s="4">
        <v>3</v>
      </c>
      <c r="D506" s="8">
        <v>2.34</v>
      </c>
      <c r="E506" s="4">
        <v>3</v>
      </c>
      <c r="F506" s="8">
        <v>3.23</v>
      </c>
      <c r="G506" s="4">
        <v>0</v>
      </c>
      <c r="H506" s="8">
        <v>0</v>
      </c>
      <c r="I506" s="4">
        <v>0</v>
      </c>
    </row>
    <row r="507" spans="1:9" x14ac:dyDescent="0.2">
      <c r="A507" s="2">
        <v>14</v>
      </c>
      <c r="B507" s="1" t="s">
        <v>182</v>
      </c>
      <c r="C507" s="4">
        <v>2</v>
      </c>
      <c r="D507" s="8">
        <v>1.56</v>
      </c>
      <c r="E507" s="4">
        <v>0</v>
      </c>
      <c r="F507" s="8">
        <v>0</v>
      </c>
      <c r="G507" s="4">
        <v>2</v>
      </c>
      <c r="H507" s="8">
        <v>6.06</v>
      </c>
      <c r="I507" s="4">
        <v>0</v>
      </c>
    </row>
    <row r="508" spans="1:9" x14ac:dyDescent="0.2">
      <c r="A508" s="2">
        <v>14</v>
      </c>
      <c r="B508" s="1" t="s">
        <v>147</v>
      </c>
      <c r="C508" s="4">
        <v>2</v>
      </c>
      <c r="D508" s="8">
        <v>1.56</v>
      </c>
      <c r="E508" s="4">
        <v>2</v>
      </c>
      <c r="F508" s="8">
        <v>2.15</v>
      </c>
      <c r="G508" s="4">
        <v>0</v>
      </c>
      <c r="H508" s="8">
        <v>0</v>
      </c>
      <c r="I508" s="4">
        <v>0</v>
      </c>
    </row>
    <row r="509" spans="1:9" x14ac:dyDescent="0.2">
      <c r="A509" s="2">
        <v>14</v>
      </c>
      <c r="B509" s="1" t="s">
        <v>220</v>
      </c>
      <c r="C509" s="4">
        <v>2</v>
      </c>
      <c r="D509" s="8">
        <v>1.56</v>
      </c>
      <c r="E509" s="4">
        <v>1</v>
      </c>
      <c r="F509" s="8">
        <v>1.08</v>
      </c>
      <c r="G509" s="4">
        <v>1</v>
      </c>
      <c r="H509" s="8">
        <v>3.03</v>
      </c>
      <c r="I509" s="4">
        <v>0</v>
      </c>
    </row>
    <row r="510" spans="1:9" x14ac:dyDescent="0.2">
      <c r="A510" s="2">
        <v>14</v>
      </c>
      <c r="B510" s="1" t="s">
        <v>152</v>
      </c>
      <c r="C510" s="4">
        <v>2</v>
      </c>
      <c r="D510" s="8">
        <v>1.56</v>
      </c>
      <c r="E510" s="4">
        <v>1</v>
      </c>
      <c r="F510" s="8">
        <v>1.08</v>
      </c>
      <c r="G510" s="4">
        <v>1</v>
      </c>
      <c r="H510" s="8">
        <v>3.03</v>
      </c>
      <c r="I510" s="4">
        <v>0</v>
      </c>
    </row>
    <row r="511" spans="1:9" x14ac:dyDescent="0.2">
      <c r="A511" s="2">
        <v>14</v>
      </c>
      <c r="B511" s="1" t="s">
        <v>142</v>
      </c>
      <c r="C511" s="4">
        <v>2</v>
      </c>
      <c r="D511" s="8">
        <v>1.56</v>
      </c>
      <c r="E511" s="4">
        <v>2</v>
      </c>
      <c r="F511" s="8">
        <v>2.15</v>
      </c>
      <c r="G511" s="4">
        <v>0</v>
      </c>
      <c r="H511" s="8">
        <v>0</v>
      </c>
      <c r="I511" s="4">
        <v>0</v>
      </c>
    </row>
    <row r="512" spans="1:9" x14ac:dyDescent="0.2">
      <c r="A512" s="2">
        <v>14</v>
      </c>
      <c r="B512" s="1" t="s">
        <v>129</v>
      </c>
      <c r="C512" s="4">
        <v>2</v>
      </c>
      <c r="D512" s="8">
        <v>1.56</v>
      </c>
      <c r="E512" s="4">
        <v>1</v>
      </c>
      <c r="F512" s="8">
        <v>1.08</v>
      </c>
      <c r="G512" s="4">
        <v>1</v>
      </c>
      <c r="H512" s="8">
        <v>3.03</v>
      </c>
      <c r="I512" s="4">
        <v>0</v>
      </c>
    </row>
    <row r="513" spans="1:9" x14ac:dyDescent="0.2">
      <c r="A513" s="2">
        <v>14</v>
      </c>
      <c r="B513" s="1" t="s">
        <v>134</v>
      </c>
      <c r="C513" s="4">
        <v>2</v>
      </c>
      <c r="D513" s="8">
        <v>1.56</v>
      </c>
      <c r="E513" s="4">
        <v>2</v>
      </c>
      <c r="F513" s="8">
        <v>2.15</v>
      </c>
      <c r="G513" s="4">
        <v>0</v>
      </c>
      <c r="H513" s="8">
        <v>0</v>
      </c>
      <c r="I513" s="4">
        <v>0</v>
      </c>
    </row>
    <row r="514" spans="1:9" x14ac:dyDescent="0.2">
      <c r="A514" s="2">
        <v>14</v>
      </c>
      <c r="B514" s="1" t="s">
        <v>138</v>
      </c>
      <c r="C514" s="4">
        <v>2</v>
      </c>
      <c r="D514" s="8">
        <v>1.56</v>
      </c>
      <c r="E514" s="4">
        <v>2</v>
      </c>
      <c r="F514" s="8">
        <v>2.15</v>
      </c>
      <c r="G514" s="4">
        <v>0</v>
      </c>
      <c r="H514" s="8">
        <v>0</v>
      </c>
      <c r="I514" s="4">
        <v>0</v>
      </c>
    </row>
    <row r="515" spans="1:9" x14ac:dyDescent="0.2">
      <c r="A515" s="2">
        <v>14</v>
      </c>
      <c r="B515" s="1" t="s">
        <v>140</v>
      </c>
      <c r="C515" s="4">
        <v>2</v>
      </c>
      <c r="D515" s="8">
        <v>1.56</v>
      </c>
      <c r="E515" s="4">
        <v>2</v>
      </c>
      <c r="F515" s="8">
        <v>2.15</v>
      </c>
      <c r="G515" s="4">
        <v>0</v>
      </c>
      <c r="H515" s="8">
        <v>0</v>
      </c>
      <c r="I515" s="4">
        <v>0</v>
      </c>
    </row>
    <row r="516" spans="1:9" x14ac:dyDescent="0.2">
      <c r="A516" s="2">
        <v>14</v>
      </c>
      <c r="B516" s="1" t="s">
        <v>221</v>
      </c>
      <c r="C516" s="4">
        <v>2</v>
      </c>
      <c r="D516" s="8">
        <v>1.56</v>
      </c>
      <c r="E516" s="4">
        <v>2</v>
      </c>
      <c r="F516" s="8">
        <v>2.15</v>
      </c>
      <c r="G516" s="4">
        <v>0</v>
      </c>
      <c r="H516" s="8">
        <v>0</v>
      </c>
      <c r="I516" s="4">
        <v>0</v>
      </c>
    </row>
    <row r="517" spans="1:9" x14ac:dyDescent="0.2">
      <c r="A517" s="2">
        <v>14</v>
      </c>
      <c r="B517" s="1" t="s">
        <v>141</v>
      </c>
      <c r="C517" s="4">
        <v>2</v>
      </c>
      <c r="D517" s="8">
        <v>1.56</v>
      </c>
      <c r="E517" s="4">
        <v>2</v>
      </c>
      <c r="F517" s="8">
        <v>2.15</v>
      </c>
      <c r="G517" s="4">
        <v>0</v>
      </c>
      <c r="H517" s="8">
        <v>0</v>
      </c>
      <c r="I517" s="4">
        <v>0</v>
      </c>
    </row>
    <row r="518" spans="1:9" x14ac:dyDescent="0.2">
      <c r="A518" s="1"/>
      <c r="C518" s="4"/>
      <c r="D518" s="8"/>
      <c r="E518" s="4"/>
      <c r="F518" s="8"/>
      <c r="G518" s="4"/>
      <c r="H518" s="8"/>
      <c r="I518" s="4"/>
    </row>
    <row r="519" spans="1:9" x14ac:dyDescent="0.2">
      <c r="A519" s="1" t="s">
        <v>20</v>
      </c>
      <c r="C519" s="4"/>
      <c r="D519" s="8"/>
      <c r="E519" s="4"/>
      <c r="F519" s="8"/>
      <c r="G519" s="4"/>
      <c r="H519" s="8"/>
      <c r="I519" s="4"/>
    </row>
    <row r="520" spans="1:9" x14ac:dyDescent="0.2">
      <c r="A520" s="2">
        <v>1</v>
      </c>
      <c r="B520" s="1" t="s">
        <v>126</v>
      </c>
      <c r="C520" s="4">
        <v>25</v>
      </c>
      <c r="D520" s="8">
        <v>3.92</v>
      </c>
      <c r="E520" s="4">
        <v>17</v>
      </c>
      <c r="F520" s="8">
        <v>4.37</v>
      </c>
      <c r="G520" s="4">
        <v>8</v>
      </c>
      <c r="H520" s="8">
        <v>3.24</v>
      </c>
      <c r="I520" s="4">
        <v>0</v>
      </c>
    </row>
    <row r="521" spans="1:9" x14ac:dyDescent="0.2">
      <c r="A521" s="2">
        <v>1</v>
      </c>
      <c r="B521" s="1" t="s">
        <v>137</v>
      </c>
      <c r="C521" s="4">
        <v>25</v>
      </c>
      <c r="D521" s="8">
        <v>3.92</v>
      </c>
      <c r="E521" s="4">
        <v>23</v>
      </c>
      <c r="F521" s="8">
        <v>5.91</v>
      </c>
      <c r="G521" s="4">
        <v>2</v>
      </c>
      <c r="H521" s="8">
        <v>0.81</v>
      </c>
      <c r="I521" s="4">
        <v>0</v>
      </c>
    </row>
    <row r="522" spans="1:9" x14ac:dyDescent="0.2">
      <c r="A522" s="2">
        <v>3</v>
      </c>
      <c r="B522" s="1" t="s">
        <v>128</v>
      </c>
      <c r="C522" s="4">
        <v>22</v>
      </c>
      <c r="D522" s="8">
        <v>3.45</v>
      </c>
      <c r="E522" s="4">
        <v>20</v>
      </c>
      <c r="F522" s="8">
        <v>5.14</v>
      </c>
      <c r="G522" s="4">
        <v>2</v>
      </c>
      <c r="H522" s="8">
        <v>0.81</v>
      </c>
      <c r="I522" s="4">
        <v>0</v>
      </c>
    </row>
    <row r="523" spans="1:9" x14ac:dyDescent="0.2">
      <c r="A523" s="2">
        <v>4</v>
      </c>
      <c r="B523" s="1" t="s">
        <v>122</v>
      </c>
      <c r="C523" s="4">
        <v>20</v>
      </c>
      <c r="D523" s="8">
        <v>3.13</v>
      </c>
      <c r="E523" s="4">
        <v>7</v>
      </c>
      <c r="F523" s="8">
        <v>1.8</v>
      </c>
      <c r="G523" s="4">
        <v>13</v>
      </c>
      <c r="H523" s="8">
        <v>5.26</v>
      </c>
      <c r="I523" s="4">
        <v>0</v>
      </c>
    </row>
    <row r="524" spans="1:9" x14ac:dyDescent="0.2">
      <c r="A524" s="2">
        <v>5</v>
      </c>
      <c r="B524" s="1" t="s">
        <v>141</v>
      </c>
      <c r="C524" s="4">
        <v>18</v>
      </c>
      <c r="D524" s="8">
        <v>2.82</v>
      </c>
      <c r="E524" s="4">
        <v>16</v>
      </c>
      <c r="F524" s="8">
        <v>4.1100000000000003</v>
      </c>
      <c r="G524" s="4">
        <v>2</v>
      </c>
      <c r="H524" s="8">
        <v>0.81</v>
      </c>
      <c r="I524" s="4">
        <v>0</v>
      </c>
    </row>
    <row r="525" spans="1:9" x14ac:dyDescent="0.2">
      <c r="A525" s="2">
        <v>6</v>
      </c>
      <c r="B525" s="1" t="s">
        <v>136</v>
      </c>
      <c r="C525" s="4">
        <v>17</v>
      </c>
      <c r="D525" s="8">
        <v>2.66</v>
      </c>
      <c r="E525" s="4">
        <v>16</v>
      </c>
      <c r="F525" s="8">
        <v>4.1100000000000003</v>
      </c>
      <c r="G525" s="4">
        <v>1</v>
      </c>
      <c r="H525" s="8">
        <v>0.4</v>
      </c>
      <c r="I525" s="4">
        <v>0</v>
      </c>
    </row>
    <row r="526" spans="1:9" x14ac:dyDescent="0.2">
      <c r="A526" s="2">
        <v>7</v>
      </c>
      <c r="B526" s="1" t="s">
        <v>130</v>
      </c>
      <c r="C526" s="4">
        <v>16</v>
      </c>
      <c r="D526" s="8">
        <v>2.5099999999999998</v>
      </c>
      <c r="E526" s="4">
        <v>5</v>
      </c>
      <c r="F526" s="8">
        <v>1.29</v>
      </c>
      <c r="G526" s="4">
        <v>11</v>
      </c>
      <c r="H526" s="8">
        <v>4.45</v>
      </c>
      <c r="I526" s="4">
        <v>0</v>
      </c>
    </row>
    <row r="527" spans="1:9" x14ac:dyDescent="0.2">
      <c r="A527" s="2">
        <v>7</v>
      </c>
      <c r="B527" s="1" t="s">
        <v>140</v>
      </c>
      <c r="C527" s="4">
        <v>16</v>
      </c>
      <c r="D527" s="8">
        <v>2.5099999999999998</v>
      </c>
      <c r="E527" s="4">
        <v>14</v>
      </c>
      <c r="F527" s="8">
        <v>3.6</v>
      </c>
      <c r="G527" s="4">
        <v>2</v>
      </c>
      <c r="H527" s="8">
        <v>0.81</v>
      </c>
      <c r="I527" s="4">
        <v>0</v>
      </c>
    </row>
    <row r="528" spans="1:9" x14ac:dyDescent="0.2">
      <c r="A528" s="2">
        <v>9</v>
      </c>
      <c r="B528" s="1" t="s">
        <v>135</v>
      </c>
      <c r="C528" s="4">
        <v>15</v>
      </c>
      <c r="D528" s="8">
        <v>2.35</v>
      </c>
      <c r="E528" s="4">
        <v>14</v>
      </c>
      <c r="F528" s="8">
        <v>3.6</v>
      </c>
      <c r="G528" s="4">
        <v>1</v>
      </c>
      <c r="H528" s="8">
        <v>0.4</v>
      </c>
      <c r="I528" s="4">
        <v>0</v>
      </c>
    </row>
    <row r="529" spans="1:9" x14ac:dyDescent="0.2">
      <c r="A529" s="2">
        <v>10</v>
      </c>
      <c r="B529" s="1" t="s">
        <v>192</v>
      </c>
      <c r="C529" s="4">
        <v>14</v>
      </c>
      <c r="D529" s="8">
        <v>2.19</v>
      </c>
      <c r="E529" s="4">
        <v>10</v>
      </c>
      <c r="F529" s="8">
        <v>2.57</v>
      </c>
      <c r="G529" s="4">
        <v>4</v>
      </c>
      <c r="H529" s="8">
        <v>1.62</v>
      </c>
      <c r="I529" s="4">
        <v>0</v>
      </c>
    </row>
    <row r="530" spans="1:9" x14ac:dyDescent="0.2">
      <c r="A530" s="2">
        <v>11</v>
      </c>
      <c r="B530" s="1" t="s">
        <v>152</v>
      </c>
      <c r="C530" s="4">
        <v>13</v>
      </c>
      <c r="D530" s="8">
        <v>2.04</v>
      </c>
      <c r="E530" s="4">
        <v>4</v>
      </c>
      <c r="F530" s="8">
        <v>1.03</v>
      </c>
      <c r="G530" s="4">
        <v>9</v>
      </c>
      <c r="H530" s="8">
        <v>3.64</v>
      </c>
      <c r="I530" s="4">
        <v>0</v>
      </c>
    </row>
    <row r="531" spans="1:9" x14ac:dyDescent="0.2">
      <c r="A531" s="2">
        <v>12</v>
      </c>
      <c r="B531" s="1" t="s">
        <v>170</v>
      </c>
      <c r="C531" s="4">
        <v>11</v>
      </c>
      <c r="D531" s="8">
        <v>1.72</v>
      </c>
      <c r="E531" s="4">
        <v>7</v>
      </c>
      <c r="F531" s="8">
        <v>1.8</v>
      </c>
      <c r="G531" s="4">
        <v>4</v>
      </c>
      <c r="H531" s="8">
        <v>1.62</v>
      </c>
      <c r="I531" s="4">
        <v>0</v>
      </c>
    </row>
    <row r="532" spans="1:9" x14ac:dyDescent="0.2">
      <c r="A532" s="2">
        <v>13</v>
      </c>
      <c r="B532" s="1" t="s">
        <v>124</v>
      </c>
      <c r="C532" s="4">
        <v>10</v>
      </c>
      <c r="D532" s="8">
        <v>1.57</v>
      </c>
      <c r="E532" s="4">
        <v>8</v>
      </c>
      <c r="F532" s="8">
        <v>2.06</v>
      </c>
      <c r="G532" s="4">
        <v>2</v>
      </c>
      <c r="H532" s="8">
        <v>0.81</v>
      </c>
      <c r="I532" s="4">
        <v>0</v>
      </c>
    </row>
    <row r="533" spans="1:9" x14ac:dyDescent="0.2">
      <c r="A533" s="2">
        <v>13</v>
      </c>
      <c r="B533" s="1" t="s">
        <v>133</v>
      </c>
      <c r="C533" s="4">
        <v>10</v>
      </c>
      <c r="D533" s="8">
        <v>1.57</v>
      </c>
      <c r="E533" s="4">
        <v>8</v>
      </c>
      <c r="F533" s="8">
        <v>2.06</v>
      </c>
      <c r="G533" s="4">
        <v>2</v>
      </c>
      <c r="H533" s="8">
        <v>0.81</v>
      </c>
      <c r="I533" s="4">
        <v>0</v>
      </c>
    </row>
    <row r="534" spans="1:9" x14ac:dyDescent="0.2">
      <c r="A534" s="2">
        <v>13</v>
      </c>
      <c r="B534" s="1" t="s">
        <v>134</v>
      </c>
      <c r="C534" s="4">
        <v>10</v>
      </c>
      <c r="D534" s="8">
        <v>1.57</v>
      </c>
      <c r="E534" s="4">
        <v>10</v>
      </c>
      <c r="F534" s="8">
        <v>2.57</v>
      </c>
      <c r="G534" s="4">
        <v>0</v>
      </c>
      <c r="H534" s="8">
        <v>0</v>
      </c>
      <c r="I534" s="4">
        <v>0</v>
      </c>
    </row>
    <row r="535" spans="1:9" x14ac:dyDescent="0.2">
      <c r="A535" s="2">
        <v>16</v>
      </c>
      <c r="B535" s="1" t="s">
        <v>185</v>
      </c>
      <c r="C535" s="4">
        <v>9</v>
      </c>
      <c r="D535" s="8">
        <v>1.41</v>
      </c>
      <c r="E535" s="4">
        <v>4</v>
      </c>
      <c r="F535" s="8">
        <v>1.03</v>
      </c>
      <c r="G535" s="4">
        <v>5</v>
      </c>
      <c r="H535" s="8">
        <v>2.02</v>
      </c>
      <c r="I535" s="4">
        <v>0</v>
      </c>
    </row>
    <row r="536" spans="1:9" x14ac:dyDescent="0.2">
      <c r="A536" s="2">
        <v>16</v>
      </c>
      <c r="B536" s="1" t="s">
        <v>127</v>
      </c>
      <c r="C536" s="4">
        <v>9</v>
      </c>
      <c r="D536" s="8">
        <v>1.41</v>
      </c>
      <c r="E536" s="4">
        <v>7</v>
      </c>
      <c r="F536" s="8">
        <v>1.8</v>
      </c>
      <c r="G536" s="4">
        <v>2</v>
      </c>
      <c r="H536" s="8">
        <v>0.81</v>
      </c>
      <c r="I536" s="4">
        <v>0</v>
      </c>
    </row>
    <row r="537" spans="1:9" x14ac:dyDescent="0.2">
      <c r="A537" s="2">
        <v>16</v>
      </c>
      <c r="B537" s="1" t="s">
        <v>139</v>
      </c>
      <c r="C537" s="4">
        <v>9</v>
      </c>
      <c r="D537" s="8">
        <v>1.41</v>
      </c>
      <c r="E537" s="4">
        <v>6</v>
      </c>
      <c r="F537" s="8">
        <v>1.54</v>
      </c>
      <c r="G537" s="4">
        <v>3</v>
      </c>
      <c r="H537" s="8">
        <v>1.21</v>
      </c>
      <c r="I537" s="4">
        <v>0</v>
      </c>
    </row>
    <row r="538" spans="1:9" x14ac:dyDescent="0.2">
      <c r="A538" s="2">
        <v>19</v>
      </c>
      <c r="B538" s="1" t="s">
        <v>123</v>
      </c>
      <c r="C538" s="4">
        <v>8</v>
      </c>
      <c r="D538" s="8">
        <v>1.25</v>
      </c>
      <c r="E538" s="4">
        <v>1</v>
      </c>
      <c r="F538" s="8">
        <v>0.26</v>
      </c>
      <c r="G538" s="4">
        <v>7</v>
      </c>
      <c r="H538" s="8">
        <v>2.83</v>
      </c>
      <c r="I538" s="4">
        <v>0</v>
      </c>
    </row>
    <row r="539" spans="1:9" x14ac:dyDescent="0.2">
      <c r="A539" s="2">
        <v>19</v>
      </c>
      <c r="B539" s="1" t="s">
        <v>151</v>
      </c>
      <c r="C539" s="4">
        <v>8</v>
      </c>
      <c r="D539" s="8">
        <v>1.25</v>
      </c>
      <c r="E539" s="4">
        <v>6</v>
      </c>
      <c r="F539" s="8">
        <v>1.54</v>
      </c>
      <c r="G539" s="4">
        <v>2</v>
      </c>
      <c r="H539" s="8">
        <v>0.81</v>
      </c>
      <c r="I539" s="4">
        <v>0</v>
      </c>
    </row>
    <row r="540" spans="1:9" x14ac:dyDescent="0.2">
      <c r="A540" s="2">
        <v>19</v>
      </c>
      <c r="B540" s="1" t="s">
        <v>129</v>
      </c>
      <c r="C540" s="4">
        <v>8</v>
      </c>
      <c r="D540" s="8">
        <v>1.25</v>
      </c>
      <c r="E540" s="4">
        <v>0</v>
      </c>
      <c r="F540" s="8">
        <v>0</v>
      </c>
      <c r="G540" s="4">
        <v>8</v>
      </c>
      <c r="H540" s="8">
        <v>3.24</v>
      </c>
      <c r="I540" s="4">
        <v>0</v>
      </c>
    </row>
    <row r="541" spans="1:9" x14ac:dyDescent="0.2">
      <c r="A541" s="2">
        <v>19</v>
      </c>
      <c r="B541" s="1" t="s">
        <v>222</v>
      </c>
      <c r="C541" s="4">
        <v>8</v>
      </c>
      <c r="D541" s="8">
        <v>1.25</v>
      </c>
      <c r="E541" s="4">
        <v>7</v>
      </c>
      <c r="F541" s="8">
        <v>1.8</v>
      </c>
      <c r="G541" s="4">
        <v>1</v>
      </c>
      <c r="H541" s="8">
        <v>0.4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21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122</v>
      </c>
      <c r="C544" s="4">
        <v>8</v>
      </c>
      <c r="D544" s="8">
        <v>8.6999999999999993</v>
      </c>
      <c r="E544" s="4">
        <v>4</v>
      </c>
      <c r="F544" s="8">
        <v>6.15</v>
      </c>
      <c r="G544" s="4">
        <v>4</v>
      </c>
      <c r="H544" s="8">
        <v>16</v>
      </c>
      <c r="I544" s="4">
        <v>0</v>
      </c>
    </row>
    <row r="545" spans="1:9" x14ac:dyDescent="0.2">
      <c r="A545" s="2">
        <v>2</v>
      </c>
      <c r="B545" s="1" t="s">
        <v>125</v>
      </c>
      <c r="C545" s="4">
        <v>5</v>
      </c>
      <c r="D545" s="8">
        <v>5.43</v>
      </c>
      <c r="E545" s="4">
        <v>5</v>
      </c>
      <c r="F545" s="8">
        <v>7.69</v>
      </c>
      <c r="G545" s="4">
        <v>0</v>
      </c>
      <c r="H545" s="8">
        <v>0</v>
      </c>
      <c r="I545" s="4">
        <v>0</v>
      </c>
    </row>
    <row r="546" spans="1:9" x14ac:dyDescent="0.2">
      <c r="A546" s="2">
        <v>2</v>
      </c>
      <c r="B546" s="1" t="s">
        <v>231</v>
      </c>
      <c r="C546" s="4">
        <v>5</v>
      </c>
      <c r="D546" s="8">
        <v>5.43</v>
      </c>
      <c r="E546" s="4">
        <v>5</v>
      </c>
      <c r="F546" s="8">
        <v>7.69</v>
      </c>
      <c r="G546" s="4">
        <v>0</v>
      </c>
      <c r="H546" s="8">
        <v>0</v>
      </c>
      <c r="I546" s="4">
        <v>0</v>
      </c>
    </row>
    <row r="547" spans="1:9" x14ac:dyDescent="0.2">
      <c r="A547" s="2">
        <v>4</v>
      </c>
      <c r="B547" s="1" t="s">
        <v>126</v>
      </c>
      <c r="C547" s="4">
        <v>4</v>
      </c>
      <c r="D547" s="8">
        <v>4.3499999999999996</v>
      </c>
      <c r="E547" s="4">
        <v>2</v>
      </c>
      <c r="F547" s="8">
        <v>3.08</v>
      </c>
      <c r="G547" s="4">
        <v>2</v>
      </c>
      <c r="H547" s="8">
        <v>8</v>
      </c>
      <c r="I547" s="4">
        <v>0</v>
      </c>
    </row>
    <row r="548" spans="1:9" x14ac:dyDescent="0.2">
      <c r="A548" s="2">
        <v>4</v>
      </c>
      <c r="B548" s="1" t="s">
        <v>128</v>
      </c>
      <c r="C548" s="4">
        <v>4</v>
      </c>
      <c r="D548" s="8">
        <v>4.3499999999999996</v>
      </c>
      <c r="E548" s="4">
        <v>3</v>
      </c>
      <c r="F548" s="8">
        <v>4.62</v>
      </c>
      <c r="G548" s="4">
        <v>1</v>
      </c>
      <c r="H548" s="8">
        <v>4</v>
      </c>
      <c r="I548" s="4">
        <v>0</v>
      </c>
    </row>
    <row r="549" spans="1:9" x14ac:dyDescent="0.2">
      <c r="A549" s="2">
        <v>4</v>
      </c>
      <c r="B549" s="1" t="s">
        <v>135</v>
      </c>
      <c r="C549" s="4">
        <v>4</v>
      </c>
      <c r="D549" s="8">
        <v>4.3499999999999996</v>
      </c>
      <c r="E549" s="4">
        <v>4</v>
      </c>
      <c r="F549" s="8">
        <v>6.15</v>
      </c>
      <c r="G549" s="4">
        <v>0</v>
      </c>
      <c r="H549" s="8">
        <v>0</v>
      </c>
      <c r="I549" s="4">
        <v>0</v>
      </c>
    </row>
    <row r="550" spans="1:9" x14ac:dyDescent="0.2">
      <c r="A550" s="2">
        <v>4</v>
      </c>
      <c r="B550" s="1" t="s">
        <v>136</v>
      </c>
      <c r="C550" s="4">
        <v>4</v>
      </c>
      <c r="D550" s="8">
        <v>4.3499999999999996</v>
      </c>
      <c r="E550" s="4">
        <v>4</v>
      </c>
      <c r="F550" s="8">
        <v>6.15</v>
      </c>
      <c r="G550" s="4">
        <v>0</v>
      </c>
      <c r="H550" s="8">
        <v>0</v>
      </c>
      <c r="I550" s="4">
        <v>0</v>
      </c>
    </row>
    <row r="551" spans="1:9" x14ac:dyDescent="0.2">
      <c r="A551" s="2">
        <v>8</v>
      </c>
      <c r="B551" s="1" t="s">
        <v>158</v>
      </c>
      <c r="C551" s="4">
        <v>3</v>
      </c>
      <c r="D551" s="8">
        <v>3.26</v>
      </c>
      <c r="E551" s="4">
        <v>1</v>
      </c>
      <c r="F551" s="8">
        <v>1.54</v>
      </c>
      <c r="G551" s="4">
        <v>2</v>
      </c>
      <c r="H551" s="8">
        <v>8</v>
      </c>
      <c r="I551" s="4">
        <v>0</v>
      </c>
    </row>
    <row r="552" spans="1:9" x14ac:dyDescent="0.2">
      <c r="A552" s="2">
        <v>8</v>
      </c>
      <c r="B552" s="1" t="s">
        <v>159</v>
      </c>
      <c r="C552" s="4">
        <v>3</v>
      </c>
      <c r="D552" s="8">
        <v>3.26</v>
      </c>
      <c r="E552" s="4">
        <v>2</v>
      </c>
      <c r="F552" s="8">
        <v>3.08</v>
      </c>
      <c r="G552" s="4">
        <v>1</v>
      </c>
      <c r="H552" s="8">
        <v>4</v>
      </c>
      <c r="I552" s="4">
        <v>0</v>
      </c>
    </row>
    <row r="553" spans="1:9" x14ac:dyDescent="0.2">
      <c r="A553" s="2">
        <v>8</v>
      </c>
      <c r="B553" s="1" t="s">
        <v>232</v>
      </c>
      <c r="C553" s="4">
        <v>3</v>
      </c>
      <c r="D553" s="8">
        <v>3.26</v>
      </c>
      <c r="E553" s="4">
        <v>3</v>
      </c>
      <c r="F553" s="8">
        <v>4.62</v>
      </c>
      <c r="G553" s="4">
        <v>0</v>
      </c>
      <c r="H553" s="8">
        <v>0</v>
      </c>
      <c r="I553" s="4">
        <v>0</v>
      </c>
    </row>
    <row r="554" spans="1:9" x14ac:dyDescent="0.2">
      <c r="A554" s="2">
        <v>11</v>
      </c>
      <c r="B554" s="1" t="s">
        <v>182</v>
      </c>
      <c r="C554" s="4">
        <v>2</v>
      </c>
      <c r="D554" s="8">
        <v>2.17</v>
      </c>
      <c r="E554" s="4">
        <v>2</v>
      </c>
      <c r="F554" s="8">
        <v>3.08</v>
      </c>
      <c r="G554" s="4">
        <v>0</v>
      </c>
      <c r="H554" s="8">
        <v>0</v>
      </c>
      <c r="I554" s="4">
        <v>0</v>
      </c>
    </row>
    <row r="555" spans="1:9" x14ac:dyDescent="0.2">
      <c r="A555" s="2">
        <v>11</v>
      </c>
      <c r="B555" s="1" t="s">
        <v>224</v>
      </c>
      <c r="C555" s="4">
        <v>2</v>
      </c>
      <c r="D555" s="8">
        <v>2.17</v>
      </c>
      <c r="E555" s="4">
        <v>1</v>
      </c>
      <c r="F555" s="8">
        <v>1.54</v>
      </c>
      <c r="G555" s="4">
        <v>1</v>
      </c>
      <c r="H555" s="8">
        <v>4</v>
      </c>
      <c r="I555" s="4">
        <v>0</v>
      </c>
    </row>
    <row r="556" spans="1:9" x14ac:dyDescent="0.2">
      <c r="A556" s="2">
        <v>11</v>
      </c>
      <c r="B556" s="1" t="s">
        <v>225</v>
      </c>
      <c r="C556" s="4">
        <v>2</v>
      </c>
      <c r="D556" s="8">
        <v>2.17</v>
      </c>
      <c r="E556" s="4">
        <v>0</v>
      </c>
      <c r="F556" s="8">
        <v>0</v>
      </c>
      <c r="G556" s="4">
        <v>2</v>
      </c>
      <c r="H556" s="8">
        <v>8</v>
      </c>
      <c r="I556" s="4">
        <v>0</v>
      </c>
    </row>
    <row r="557" spans="1:9" x14ac:dyDescent="0.2">
      <c r="A557" s="2">
        <v>11</v>
      </c>
      <c r="B557" s="1" t="s">
        <v>200</v>
      </c>
      <c r="C557" s="4">
        <v>2</v>
      </c>
      <c r="D557" s="8">
        <v>2.17</v>
      </c>
      <c r="E557" s="4">
        <v>0</v>
      </c>
      <c r="F557" s="8">
        <v>0</v>
      </c>
      <c r="G557" s="4">
        <v>2</v>
      </c>
      <c r="H557" s="8">
        <v>8</v>
      </c>
      <c r="I557" s="4">
        <v>0</v>
      </c>
    </row>
    <row r="558" spans="1:9" x14ac:dyDescent="0.2">
      <c r="A558" s="2">
        <v>11</v>
      </c>
      <c r="B558" s="1" t="s">
        <v>124</v>
      </c>
      <c r="C558" s="4">
        <v>2</v>
      </c>
      <c r="D558" s="8">
        <v>2.17</v>
      </c>
      <c r="E558" s="4">
        <v>2</v>
      </c>
      <c r="F558" s="8">
        <v>3.08</v>
      </c>
      <c r="G558" s="4">
        <v>0</v>
      </c>
      <c r="H558" s="8">
        <v>0</v>
      </c>
      <c r="I558" s="4">
        <v>0</v>
      </c>
    </row>
    <row r="559" spans="1:9" x14ac:dyDescent="0.2">
      <c r="A559" s="2">
        <v>11</v>
      </c>
      <c r="B559" s="1" t="s">
        <v>234</v>
      </c>
      <c r="C559" s="4">
        <v>2</v>
      </c>
      <c r="D559" s="8">
        <v>2.17</v>
      </c>
      <c r="E559" s="4">
        <v>2</v>
      </c>
      <c r="F559" s="8">
        <v>3.08</v>
      </c>
      <c r="G559" s="4">
        <v>0</v>
      </c>
      <c r="H559" s="8">
        <v>0</v>
      </c>
      <c r="I559" s="4">
        <v>0</v>
      </c>
    </row>
    <row r="560" spans="1:9" x14ac:dyDescent="0.2">
      <c r="A560" s="2">
        <v>11</v>
      </c>
      <c r="B560" s="1" t="s">
        <v>137</v>
      </c>
      <c r="C560" s="4">
        <v>2</v>
      </c>
      <c r="D560" s="8">
        <v>2.17</v>
      </c>
      <c r="E560" s="4">
        <v>2</v>
      </c>
      <c r="F560" s="8">
        <v>3.08</v>
      </c>
      <c r="G560" s="4">
        <v>0</v>
      </c>
      <c r="H560" s="8">
        <v>0</v>
      </c>
      <c r="I560" s="4">
        <v>0</v>
      </c>
    </row>
    <row r="561" spans="1:9" x14ac:dyDescent="0.2">
      <c r="A561" s="2">
        <v>11</v>
      </c>
      <c r="B561" s="1" t="s">
        <v>141</v>
      </c>
      <c r="C561" s="4">
        <v>2</v>
      </c>
      <c r="D561" s="8">
        <v>2.17</v>
      </c>
      <c r="E561" s="4">
        <v>2</v>
      </c>
      <c r="F561" s="8">
        <v>3.08</v>
      </c>
      <c r="G561" s="4">
        <v>0</v>
      </c>
      <c r="H561" s="8">
        <v>0</v>
      </c>
      <c r="I561" s="4">
        <v>0</v>
      </c>
    </row>
    <row r="562" spans="1:9" x14ac:dyDescent="0.2">
      <c r="A562" s="2">
        <v>19</v>
      </c>
      <c r="B562" s="1" t="s">
        <v>171</v>
      </c>
      <c r="C562" s="4">
        <v>1</v>
      </c>
      <c r="D562" s="8">
        <v>1.0900000000000001</v>
      </c>
      <c r="E562" s="4">
        <v>0</v>
      </c>
      <c r="F562" s="8">
        <v>0</v>
      </c>
      <c r="G562" s="4">
        <v>1</v>
      </c>
      <c r="H562" s="8">
        <v>4</v>
      </c>
      <c r="I562" s="4">
        <v>0</v>
      </c>
    </row>
    <row r="563" spans="1:9" x14ac:dyDescent="0.2">
      <c r="A563" s="2">
        <v>19</v>
      </c>
      <c r="B563" s="1" t="s">
        <v>123</v>
      </c>
      <c r="C563" s="4">
        <v>1</v>
      </c>
      <c r="D563" s="8">
        <v>1.0900000000000001</v>
      </c>
      <c r="E563" s="4">
        <v>1</v>
      </c>
      <c r="F563" s="8">
        <v>1.54</v>
      </c>
      <c r="G563" s="4">
        <v>0</v>
      </c>
      <c r="H563" s="8">
        <v>0</v>
      </c>
      <c r="I563" s="4">
        <v>0</v>
      </c>
    </row>
    <row r="564" spans="1:9" x14ac:dyDescent="0.2">
      <c r="A564" s="2">
        <v>19</v>
      </c>
      <c r="B564" s="1" t="s">
        <v>154</v>
      </c>
      <c r="C564" s="4">
        <v>1</v>
      </c>
      <c r="D564" s="8">
        <v>1.0900000000000001</v>
      </c>
      <c r="E564" s="4">
        <v>1</v>
      </c>
      <c r="F564" s="8">
        <v>1.54</v>
      </c>
      <c r="G564" s="4">
        <v>0</v>
      </c>
      <c r="H564" s="8">
        <v>0</v>
      </c>
      <c r="I564" s="4">
        <v>0</v>
      </c>
    </row>
    <row r="565" spans="1:9" x14ac:dyDescent="0.2">
      <c r="A565" s="2">
        <v>19</v>
      </c>
      <c r="B565" s="1" t="s">
        <v>183</v>
      </c>
      <c r="C565" s="4">
        <v>1</v>
      </c>
      <c r="D565" s="8">
        <v>1.0900000000000001</v>
      </c>
      <c r="E565" s="4">
        <v>1</v>
      </c>
      <c r="F565" s="8">
        <v>1.54</v>
      </c>
      <c r="G565" s="4">
        <v>0</v>
      </c>
      <c r="H565" s="8">
        <v>0</v>
      </c>
      <c r="I565" s="4">
        <v>0</v>
      </c>
    </row>
    <row r="566" spans="1:9" x14ac:dyDescent="0.2">
      <c r="A566" s="2">
        <v>19</v>
      </c>
      <c r="B566" s="1" t="s">
        <v>147</v>
      </c>
      <c r="C566" s="4">
        <v>1</v>
      </c>
      <c r="D566" s="8">
        <v>1.0900000000000001</v>
      </c>
      <c r="E566" s="4">
        <v>1</v>
      </c>
      <c r="F566" s="8">
        <v>1.54</v>
      </c>
      <c r="G566" s="4">
        <v>0</v>
      </c>
      <c r="H566" s="8">
        <v>0</v>
      </c>
      <c r="I566" s="4">
        <v>0</v>
      </c>
    </row>
    <row r="567" spans="1:9" x14ac:dyDescent="0.2">
      <c r="A567" s="2">
        <v>19</v>
      </c>
      <c r="B567" s="1" t="s">
        <v>148</v>
      </c>
      <c r="C567" s="4">
        <v>1</v>
      </c>
      <c r="D567" s="8">
        <v>1.0900000000000001</v>
      </c>
      <c r="E567" s="4">
        <v>1</v>
      </c>
      <c r="F567" s="8">
        <v>1.54</v>
      </c>
      <c r="G567" s="4">
        <v>0</v>
      </c>
      <c r="H567" s="8">
        <v>0</v>
      </c>
      <c r="I567" s="4">
        <v>0</v>
      </c>
    </row>
    <row r="568" spans="1:9" x14ac:dyDescent="0.2">
      <c r="A568" s="2">
        <v>19</v>
      </c>
      <c r="B568" s="1" t="s">
        <v>223</v>
      </c>
      <c r="C568" s="4">
        <v>1</v>
      </c>
      <c r="D568" s="8">
        <v>1.0900000000000001</v>
      </c>
      <c r="E568" s="4">
        <v>1</v>
      </c>
      <c r="F568" s="8">
        <v>1.54</v>
      </c>
      <c r="G568" s="4">
        <v>0</v>
      </c>
      <c r="H568" s="8">
        <v>0</v>
      </c>
      <c r="I568" s="4">
        <v>0</v>
      </c>
    </row>
    <row r="569" spans="1:9" x14ac:dyDescent="0.2">
      <c r="A569" s="2">
        <v>19</v>
      </c>
      <c r="B569" s="1" t="s">
        <v>226</v>
      </c>
      <c r="C569" s="4">
        <v>1</v>
      </c>
      <c r="D569" s="8">
        <v>1.0900000000000001</v>
      </c>
      <c r="E569" s="4">
        <v>1</v>
      </c>
      <c r="F569" s="8">
        <v>1.54</v>
      </c>
      <c r="G569" s="4">
        <v>0</v>
      </c>
      <c r="H569" s="8">
        <v>0</v>
      </c>
      <c r="I569" s="4">
        <v>0</v>
      </c>
    </row>
    <row r="570" spans="1:9" x14ac:dyDescent="0.2">
      <c r="A570" s="2">
        <v>19</v>
      </c>
      <c r="B570" s="1" t="s">
        <v>227</v>
      </c>
      <c r="C570" s="4">
        <v>1</v>
      </c>
      <c r="D570" s="8">
        <v>1.0900000000000001</v>
      </c>
      <c r="E570" s="4">
        <v>1</v>
      </c>
      <c r="F570" s="8">
        <v>1.54</v>
      </c>
      <c r="G570" s="4">
        <v>0</v>
      </c>
      <c r="H570" s="8">
        <v>0</v>
      </c>
      <c r="I570" s="4">
        <v>0</v>
      </c>
    </row>
    <row r="571" spans="1:9" x14ac:dyDescent="0.2">
      <c r="A571" s="2">
        <v>19</v>
      </c>
      <c r="B571" s="1" t="s">
        <v>192</v>
      </c>
      <c r="C571" s="4">
        <v>1</v>
      </c>
      <c r="D571" s="8">
        <v>1.0900000000000001</v>
      </c>
      <c r="E571" s="4">
        <v>0</v>
      </c>
      <c r="F571" s="8">
        <v>0</v>
      </c>
      <c r="G571" s="4">
        <v>1</v>
      </c>
      <c r="H571" s="8">
        <v>4</v>
      </c>
      <c r="I571" s="4">
        <v>0</v>
      </c>
    </row>
    <row r="572" spans="1:9" x14ac:dyDescent="0.2">
      <c r="A572" s="2">
        <v>19</v>
      </c>
      <c r="B572" s="1" t="s">
        <v>228</v>
      </c>
      <c r="C572" s="4">
        <v>1</v>
      </c>
      <c r="D572" s="8">
        <v>1.0900000000000001</v>
      </c>
      <c r="E572" s="4">
        <v>1</v>
      </c>
      <c r="F572" s="8">
        <v>1.54</v>
      </c>
      <c r="G572" s="4">
        <v>0</v>
      </c>
      <c r="H572" s="8">
        <v>0</v>
      </c>
      <c r="I572" s="4">
        <v>0</v>
      </c>
    </row>
    <row r="573" spans="1:9" x14ac:dyDescent="0.2">
      <c r="A573" s="2">
        <v>19</v>
      </c>
      <c r="B573" s="1" t="s">
        <v>229</v>
      </c>
      <c r="C573" s="4">
        <v>1</v>
      </c>
      <c r="D573" s="8">
        <v>1.0900000000000001</v>
      </c>
      <c r="E573" s="4">
        <v>1</v>
      </c>
      <c r="F573" s="8">
        <v>1.54</v>
      </c>
      <c r="G573" s="4">
        <v>0</v>
      </c>
      <c r="H573" s="8">
        <v>0</v>
      </c>
      <c r="I573" s="4">
        <v>0</v>
      </c>
    </row>
    <row r="574" spans="1:9" x14ac:dyDescent="0.2">
      <c r="A574" s="2">
        <v>19</v>
      </c>
      <c r="B574" s="1" t="s">
        <v>219</v>
      </c>
      <c r="C574" s="4">
        <v>1</v>
      </c>
      <c r="D574" s="8">
        <v>1.0900000000000001</v>
      </c>
      <c r="E574" s="4">
        <v>1</v>
      </c>
      <c r="F574" s="8">
        <v>1.54</v>
      </c>
      <c r="G574" s="4">
        <v>0</v>
      </c>
      <c r="H574" s="8">
        <v>0</v>
      </c>
      <c r="I574" s="4">
        <v>0</v>
      </c>
    </row>
    <row r="575" spans="1:9" x14ac:dyDescent="0.2">
      <c r="A575" s="2">
        <v>19</v>
      </c>
      <c r="B575" s="1" t="s">
        <v>230</v>
      </c>
      <c r="C575" s="4">
        <v>1</v>
      </c>
      <c r="D575" s="8">
        <v>1.0900000000000001</v>
      </c>
      <c r="E575" s="4">
        <v>1</v>
      </c>
      <c r="F575" s="8">
        <v>1.54</v>
      </c>
      <c r="G575" s="4">
        <v>0</v>
      </c>
      <c r="H575" s="8">
        <v>0</v>
      </c>
      <c r="I575" s="4">
        <v>0</v>
      </c>
    </row>
    <row r="576" spans="1:9" x14ac:dyDescent="0.2">
      <c r="A576" s="2">
        <v>19</v>
      </c>
      <c r="B576" s="1" t="s">
        <v>198</v>
      </c>
      <c r="C576" s="4">
        <v>1</v>
      </c>
      <c r="D576" s="8">
        <v>1.0900000000000001</v>
      </c>
      <c r="E576" s="4">
        <v>0</v>
      </c>
      <c r="F576" s="8">
        <v>0</v>
      </c>
      <c r="G576" s="4">
        <v>1</v>
      </c>
      <c r="H576" s="8">
        <v>4</v>
      </c>
      <c r="I576" s="4">
        <v>0</v>
      </c>
    </row>
    <row r="577" spans="1:9" x14ac:dyDescent="0.2">
      <c r="A577" s="2">
        <v>19</v>
      </c>
      <c r="B577" s="1" t="s">
        <v>185</v>
      </c>
      <c r="C577" s="4">
        <v>1</v>
      </c>
      <c r="D577" s="8">
        <v>1.0900000000000001</v>
      </c>
      <c r="E577" s="4">
        <v>1</v>
      </c>
      <c r="F577" s="8">
        <v>1.54</v>
      </c>
      <c r="G577" s="4">
        <v>0</v>
      </c>
      <c r="H577" s="8">
        <v>0</v>
      </c>
      <c r="I577" s="4">
        <v>0</v>
      </c>
    </row>
    <row r="578" spans="1:9" x14ac:dyDescent="0.2">
      <c r="A578" s="2">
        <v>19</v>
      </c>
      <c r="B578" s="1" t="s">
        <v>152</v>
      </c>
      <c r="C578" s="4">
        <v>1</v>
      </c>
      <c r="D578" s="8">
        <v>1.0900000000000001</v>
      </c>
      <c r="E578" s="4">
        <v>1</v>
      </c>
      <c r="F578" s="8">
        <v>1.54</v>
      </c>
      <c r="G578" s="4">
        <v>0</v>
      </c>
      <c r="H578" s="8">
        <v>0</v>
      </c>
      <c r="I578" s="4">
        <v>0</v>
      </c>
    </row>
    <row r="579" spans="1:9" x14ac:dyDescent="0.2">
      <c r="A579" s="2">
        <v>19</v>
      </c>
      <c r="B579" s="1" t="s">
        <v>155</v>
      </c>
      <c r="C579" s="4">
        <v>1</v>
      </c>
      <c r="D579" s="8">
        <v>1.0900000000000001</v>
      </c>
      <c r="E579" s="4">
        <v>1</v>
      </c>
      <c r="F579" s="8">
        <v>1.54</v>
      </c>
      <c r="G579" s="4">
        <v>0</v>
      </c>
      <c r="H579" s="8">
        <v>0</v>
      </c>
      <c r="I579" s="4">
        <v>0</v>
      </c>
    </row>
    <row r="580" spans="1:9" x14ac:dyDescent="0.2">
      <c r="A580" s="2">
        <v>19</v>
      </c>
      <c r="B580" s="1" t="s">
        <v>151</v>
      </c>
      <c r="C580" s="4">
        <v>1</v>
      </c>
      <c r="D580" s="8">
        <v>1.0900000000000001</v>
      </c>
      <c r="E580" s="4">
        <v>0</v>
      </c>
      <c r="F580" s="8">
        <v>0</v>
      </c>
      <c r="G580" s="4">
        <v>1</v>
      </c>
      <c r="H580" s="8">
        <v>4</v>
      </c>
      <c r="I580" s="4">
        <v>0</v>
      </c>
    </row>
    <row r="581" spans="1:9" x14ac:dyDescent="0.2">
      <c r="A581" s="2">
        <v>19</v>
      </c>
      <c r="B581" s="1" t="s">
        <v>202</v>
      </c>
      <c r="C581" s="4">
        <v>1</v>
      </c>
      <c r="D581" s="8">
        <v>1.0900000000000001</v>
      </c>
      <c r="E581" s="4">
        <v>1</v>
      </c>
      <c r="F581" s="8">
        <v>1.54</v>
      </c>
      <c r="G581" s="4">
        <v>0</v>
      </c>
      <c r="H581" s="8">
        <v>0</v>
      </c>
      <c r="I581" s="4">
        <v>0</v>
      </c>
    </row>
    <row r="582" spans="1:9" x14ac:dyDescent="0.2">
      <c r="A582" s="2">
        <v>19</v>
      </c>
      <c r="B582" s="1" t="s">
        <v>127</v>
      </c>
      <c r="C582" s="4">
        <v>1</v>
      </c>
      <c r="D582" s="8">
        <v>1.0900000000000001</v>
      </c>
      <c r="E582" s="4">
        <v>1</v>
      </c>
      <c r="F582" s="8">
        <v>1.54</v>
      </c>
      <c r="G582" s="4">
        <v>0</v>
      </c>
      <c r="H582" s="8">
        <v>0</v>
      </c>
      <c r="I582" s="4">
        <v>0</v>
      </c>
    </row>
    <row r="583" spans="1:9" x14ac:dyDescent="0.2">
      <c r="A583" s="2">
        <v>19</v>
      </c>
      <c r="B583" s="1" t="s">
        <v>131</v>
      </c>
      <c r="C583" s="4">
        <v>1</v>
      </c>
      <c r="D583" s="8">
        <v>1.0900000000000001</v>
      </c>
      <c r="E583" s="4">
        <v>1</v>
      </c>
      <c r="F583" s="8">
        <v>1.54</v>
      </c>
      <c r="G583" s="4">
        <v>0</v>
      </c>
      <c r="H583" s="8">
        <v>0</v>
      </c>
      <c r="I583" s="4">
        <v>0</v>
      </c>
    </row>
    <row r="584" spans="1:9" x14ac:dyDescent="0.2">
      <c r="A584" s="2">
        <v>19</v>
      </c>
      <c r="B584" s="1" t="s">
        <v>187</v>
      </c>
      <c r="C584" s="4">
        <v>1</v>
      </c>
      <c r="D584" s="8">
        <v>1.0900000000000001</v>
      </c>
      <c r="E584" s="4">
        <v>1</v>
      </c>
      <c r="F584" s="8">
        <v>1.54</v>
      </c>
      <c r="G584" s="4">
        <v>0</v>
      </c>
      <c r="H584" s="8">
        <v>0</v>
      </c>
      <c r="I584" s="4">
        <v>0</v>
      </c>
    </row>
    <row r="585" spans="1:9" x14ac:dyDescent="0.2">
      <c r="A585" s="2">
        <v>19</v>
      </c>
      <c r="B585" s="1" t="s">
        <v>233</v>
      </c>
      <c r="C585" s="4">
        <v>1</v>
      </c>
      <c r="D585" s="8">
        <v>1.0900000000000001</v>
      </c>
      <c r="E585" s="4">
        <v>0</v>
      </c>
      <c r="F585" s="8">
        <v>0</v>
      </c>
      <c r="G585" s="4">
        <v>1</v>
      </c>
      <c r="H585" s="8">
        <v>4</v>
      </c>
      <c r="I585" s="4">
        <v>0</v>
      </c>
    </row>
    <row r="586" spans="1:9" x14ac:dyDescent="0.2">
      <c r="A586" s="2">
        <v>19</v>
      </c>
      <c r="B586" s="1" t="s">
        <v>133</v>
      </c>
      <c r="C586" s="4">
        <v>1</v>
      </c>
      <c r="D586" s="8">
        <v>1.0900000000000001</v>
      </c>
      <c r="E586" s="4">
        <v>1</v>
      </c>
      <c r="F586" s="8">
        <v>1.54</v>
      </c>
      <c r="G586" s="4">
        <v>0</v>
      </c>
      <c r="H586" s="8">
        <v>0</v>
      </c>
      <c r="I586" s="4">
        <v>0</v>
      </c>
    </row>
    <row r="587" spans="1:9" x14ac:dyDescent="0.2">
      <c r="A587" s="2">
        <v>19</v>
      </c>
      <c r="B587" s="1" t="s">
        <v>235</v>
      </c>
      <c r="C587" s="4">
        <v>1</v>
      </c>
      <c r="D587" s="8">
        <v>1.0900000000000001</v>
      </c>
      <c r="E587" s="4">
        <v>0</v>
      </c>
      <c r="F587" s="8">
        <v>0</v>
      </c>
      <c r="G587" s="4">
        <v>1</v>
      </c>
      <c r="H587" s="8">
        <v>4</v>
      </c>
      <c r="I587" s="4">
        <v>0</v>
      </c>
    </row>
    <row r="588" spans="1:9" x14ac:dyDescent="0.2">
      <c r="A588" s="2">
        <v>19</v>
      </c>
      <c r="B588" s="1" t="s">
        <v>236</v>
      </c>
      <c r="C588" s="4">
        <v>1</v>
      </c>
      <c r="D588" s="8">
        <v>1.0900000000000001</v>
      </c>
      <c r="E588" s="4">
        <v>0</v>
      </c>
      <c r="F588" s="8">
        <v>0</v>
      </c>
      <c r="G588" s="4">
        <v>1</v>
      </c>
      <c r="H588" s="8">
        <v>4</v>
      </c>
      <c r="I588" s="4">
        <v>0</v>
      </c>
    </row>
    <row r="589" spans="1:9" x14ac:dyDescent="0.2">
      <c r="A589" s="2">
        <v>19</v>
      </c>
      <c r="B589" s="1" t="s">
        <v>237</v>
      </c>
      <c r="C589" s="4">
        <v>1</v>
      </c>
      <c r="D589" s="8">
        <v>1.0900000000000001</v>
      </c>
      <c r="E589" s="4">
        <v>1</v>
      </c>
      <c r="F589" s="8">
        <v>1.54</v>
      </c>
      <c r="G589" s="4">
        <v>0</v>
      </c>
      <c r="H589" s="8">
        <v>0</v>
      </c>
      <c r="I589" s="4">
        <v>0</v>
      </c>
    </row>
    <row r="590" spans="1:9" x14ac:dyDescent="0.2">
      <c r="A590" s="2">
        <v>19</v>
      </c>
      <c r="B590" s="1" t="s">
        <v>207</v>
      </c>
      <c r="C590" s="4">
        <v>1</v>
      </c>
      <c r="D590" s="8">
        <v>1.0900000000000001</v>
      </c>
      <c r="E590" s="4">
        <v>0</v>
      </c>
      <c r="F590" s="8">
        <v>0</v>
      </c>
      <c r="G590" s="4">
        <v>1</v>
      </c>
      <c r="H590" s="8">
        <v>4</v>
      </c>
      <c r="I590" s="4">
        <v>0</v>
      </c>
    </row>
    <row r="591" spans="1:9" x14ac:dyDescent="0.2">
      <c r="A591" s="2">
        <v>19</v>
      </c>
      <c r="B591" s="1" t="s">
        <v>238</v>
      </c>
      <c r="C591" s="4">
        <v>1</v>
      </c>
      <c r="D591" s="8">
        <v>1.0900000000000001</v>
      </c>
      <c r="E591" s="4">
        <v>0</v>
      </c>
      <c r="F591" s="8">
        <v>0</v>
      </c>
      <c r="G591" s="4">
        <v>1</v>
      </c>
      <c r="H591" s="8">
        <v>4</v>
      </c>
      <c r="I591" s="4">
        <v>0</v>
      </c>
    </row>
    <row r="592" spans="1:9" x14ac:dyDescent="0.2">
      <c r="A592" s="2">
        <v>19</v>
      </c>
      <c r="B592" s="1" t="s">
        <v>208</v>
      </c>
      <c r="C592" s="4">
        <v>1</v>
      </c>
      <c r="D592" s="8">
        <v>1.0900000000000001</v>
      </c>
      <c r="E592" s="4">
        <v>0</v>
      </c>
      <c r="F592" s="8">
        <v>0</v>
      </c>
      <c r="G592" s="4">
        <v>0</v>
      </c>
      <c r="H592" s="8">
        <v>0</v>
      </c>
      <c r="I592" s="4">
        <v>0</v>
      </c>
    </row>
    <row r="593" spans="1:9" x14ac:dyDescent="0.2">
      <c r="A593" s="2">
        <v>19</v>
      </c>
      <c r="B593" s="1" t="s">
        <v>239</v>
      </c>
      <c r="C593" s="4">
        <v>1</v>
      </c>
      <c r="D593" s="8">
        <v>1.0900000000000001</v>
      </c>
      <c r="E593" s="4">
        <v>0</v>
      </c>
      <c r="F593" s="8">
        <v>0</v>
      </c>
      <c r="G593" s="4">
        <v>1</v>
      </c>
      <c r="H593" s="8">
        <v>4</v>
      </c>
      <c r="I593" s="4">
        <v>0</v>
      </c>
    </row>
    <row r="594" spans="1:9" x14ac:dyDescent="0.2">
      <c r="A594" s="2">
        <v>19</v>
      </c>
      <c r="B594" s="1" t="s">
        <v>209</v>
      </c>
      <c r="C594" s="4">
        <v>1</v>
      </c>
      <c r="D594" s="8">
        <v>1.0900000000000001</v>
      </c>
      <c r="E594" s="4">
        <v>0</v>
      </c>
      <c r="F594" s="8">
        <v>0</v>
      </c>
      <c r="G594" s="4">
        <v>0</v>
      </c>
      <c r="H594" s="8">
        <v>0</v>
      </c>
      <c r="I594" s="4">
        <v>0</v>
      </c>
    </row>
    <row r="595" spans="1:9" x14ac:dyDescent="0.2">
      <c r="A595" s="1"/>
      <c r="C595" s="4"/>
      <c r="D595" s="8"/>
      <c r="E595" s="4"/>
      <c r="F595" s="8"/>
      <c r="G595" s="4"/>
      <c r="H595" s="8"/>
      <c r="I595" s="4"/>
    </row>
    <row r="596" spans="1:9" x14ac:dyDescent="0.2">
      <c r="A596" s="1" t="s">
        <v>22</v>
      </c>
      <c r="C596" s="4"/>
      <c r="D596" s="8"/>
      <c r="E596" s="4"/>
      <c r="F596" s="8"/>
      <c r="G596" s="4"/>
      <c r="H596" s="8"/>
      <c r="I596" s="4"/>
    </row>
    <row r="597" spans="1:9" x14ac:dyDescent="0.2">
      <c r="A597" s="2">
        <v>1</v>
      </c>
      <c r="B597" s="1" t="s">
        <v>122</v>
      </c>
      <c r="C597" s="4">
        <v>7</v>
      </c>
      <c r="D597" s="8">
        <v>10</v>
      </c>
      <c r="E597" s="4">
        <v>3</v>
      </c>
      <c r="F597" s="8">
        <v>5.08</v>
      </c>
      <c r="G597" s="4">
        <v>4</v>
      </c>
      <c r="H597" s="8">
        <v>40</v>
      </c>
      <c r="I597" s="4">
        <v>0</v>
      </c>
    </row>
    <row r="598" spans="1:9" x14ac:dyDescent="0.2">
      <c r="A598" s="2">
        <v>1</v>
      </c>
      <c r="B598" s="1" t="s">
        <v>172</v>
      </c>
      <c r="C598" s="4">
        <v>7</v>
      </c>
      <c r="D598" s="8">
        <v>10</v>
      </c>
      <c r="E598" s="4">
        <v>7</v>
      </c>
      <c r="F598" s="8">
        <v>11.86</v>
      </c>
      <c r="G598" s="4">
        <v>0</v>
      </c>
      <c r="H598" s="8">
        <v>0</v>
      </c>
      <c r="I598" s="4">
        <v>0</v>
      </c>
    </row>
    <row r="599" spans="1:9" x14ac:dyDescent="0.2">
      <c r="A599" s="2">
        <v>3</v>
      </c>
      <c r="B599" s="1" t="s">
        <v>158</v>
      </c>
      <c r="C599" s="4">
        <v>4</v>
      </c>
      <c r="D599" s="8">
        <v>5.71</v>
      </c>
      <c r="E599" s="4">
        <v>4</v>
      </c>
      <c r="F599" s="8">
        <v>6.78</v>
      </c>
      <c r="G599" s="4">
        <v>0</v>
      </c>
      <c r="H599" s="8">
        <v>0</v>
      </c>
      <c r="I599" s="4">
        <v>0</v>
      </c>
    </row>
    <row r="600" spans="1:9" x14ac:dyDescent="0.2">
      <c r="A600" s="2">
        <v>3</v>
      </c>
      <c r="B600" s="1" t="s">
        <v>124</v>
      </c>
      <c r="C600" s="4">
        <v>4</v>
      </c>
      <c r="D600" s="8">
        <v>5.71</v>
      </c>
      <c r="E600" s="4">
        <v>4</v>
      </c>
      <c r="F600" s="8">
        <v>6.78</v>
      </c>
      <c r="G600" s="4">
        <v>0</v>
      </c>
      <c r="H600" s="8">
        <v>0</v>
      </c>
      <c r="I600" s="4">
        <v>0</v>
      </c>
    </row>
    <row r="601" spans="1:9" x14ac:dyDescent="0.2">
      <c r="A601" s="2">
        <v>3</v>
      </c>
      <c r="B601" s="1" t="s">
        <v>126</v>
      </c>
      <c r="C601" s="4">
        <v>4</v>
      </c>
      <c r="D601" s="8">
        <v>5.71</v>
      </c>
      <c r="E601" s="4">
        <v>4</v>
      </c>
      <c r="F601" s="8">
        <v>6.78</v>
      </c>
      <c r="G601" s="4">
        <v>0</v>
      </c>
      <c r="H601" s="8">
        <v>0</v>
      </c>
      <c r="I601" s="4">
        <v>0</v>
      </c>
    </row>
    <row r="602" spans="1:9" x14ac:dyDescent="0.2">
      <c r="A602" s="2">
        <v>3</v>
      </c>
      <c r="B602" s="1" t="s">
        <v>136</v>
      </c>
      <c r="C602" s="4">
        <v>4</v>
      </c>
      <c r="D602" s="8">
        <v>5.71</v>
      </c>
      <c r="E602" s="4">
        <v>4</v>
      </c>
      <c r="F602" s="8">
        <v>6.78</v>
      </c>
      <c r="G602" s="4">
        <v>0</v>
      </c>
      <c r="H602" s="8">
        <v>0</v>
      </c>
      <c r="I602" s="4">
        <v>0</v>
      </c>
    </row>
    <row r="603" spans="1:9" x14ac:dyDescent="0.2">
      <c r="A603" s="2">
        <v>7</v>
      </c>
      <c r="B603" s="1" t="s">
        <v>148</v>
      </c>
      <c r="C603" s="4">
        <v>3</v>
      </c>
      <c r="D603" s="8">
        <v>4.29</v>
      </c>
      <c r="E603" s="4">
        <v>3</v>
      </c>
      <c r="F603" s="8">
        <v>5.08</v>
      </c>
      <c r="G603" s="4">
        <v>0</v>
      </c>
      <c r="H603" s="8">
        <v>0</v>
      </c>
      <c r="I603" s="4">
        <v>0</v>
      </c>
    </row>
    <row r="604" spans="1:9" x14ac:dyDescent="0.2">
      <c r="A604" s="2">
        <v>7</v>
      </c>
      <c r="B604" s="1" t="s">
        <v>247</v>
      </c>
      <c r="C604" s="4">
        <v>3</v>
      </c>
      <c r="D604" s="8">
        <v>4.29</v>
      </c>
      <c r="E604" s="4">
        <v>3</v>
      </c>
      <c r="F604" s="8">
        <v>5.08</v>
      </c>
      <c r="G604" s="4">
        <v>0</v>
      </c>
      <c r="H604" s="8">
        <v>0</v>
      </c>
      <c r="I604" s="4">
        <v>0</v>
      </c>
    </row>
    <row r="605" spans="1:9" x14ac:dyDescent="0.2">
      <c r="A605" s="2">
        <v>9</v>
      </c>
      <c r="B605" s="1" t="s">
        <v>147</v>
      </c>
      <c r="C605" s="4">
        <v>2</v>
      </c>
      <c r="D605" s="8">
        <v>2.86</v>
      </c>
      <c r="E605" s="4">
        <v>2</v>
      </c>
      <c r="F605" s="8">
        <v>3.39</v>
      </c>
      <c r="G605" s="4">
        <v>0</v>
      </c>
      <c r="H605" s="8">
        <v>0</v>
      </c>
      <c r="I605" s="4">
        <v>0</v>
      </c>
    </row>
    <row r="606" spans="1:9" x14ac:dyDescent="0.2">
      <c r="A606" s="2">
        <v>9</v>
      </c>
      <c r="B606" s="1" t="s">
        <v>149</v>
      </c>
      <c r="C606" s="4">
        <v>2</v>
      </c>
      <c r="D606" s="8">
        <v>2.86</v>
      </c>
      <c r="E606" s="4">
        <v>2</v>
      </c>
      <c r="F606" s="8">
        <v>3.39</v>
      </c>
      <c r="G606" s="4">
        <v>0</v>
      </c>
      <c r="H606" s="8">
        <v>0</v>
      </c>
      <c r="I606" s="4">
        <v>0</v>
      </c>
    </row>
    <row r="607" spans="1:9" x14ac:dyDescent="0.2">
      <c r="A607" s="2">
        <v>9</v>
      </c>
      <c r="B607" s="1" t="s">
        <v>137</v>
      </c>
      <c r="C607" s="4">
        <v>2</v>
      </c>
      <c r="D607" s="8">
        <v>2.86</v>
      </c>
      <c r="E607" s="4">
        <v>2</v>
      </c>
      <c r="F607" s="8">
        <v>3.39</v>
      </c>
      <c r="G607" s="4">
        <v>0</v>
      </c>
      <c r="H607" s="8">
        <v>0</v>
      </c>
      <c r="I607" s="4">
        <v>0</v>
      </c>
    </row>
    <row r="608" spans="1:9" x14ac:dyDescent="0.2">
      <c r="A608" s="2">
        <v>12</v>
      </c>
      <c r="B608" s="1" t="s">
        <v>154</v>
      </c>
      <c r="C608" s="4">
        <v>1</v>
      </c>
      <c r="D608" s="8">
        <v>1.43</v>
      </c>
      <c r="E608" s="4">
        <v>1</v>
      </c>
      <c r="F608" s="8">
        <v>1.69</v>
      </c>
      <c r="G608" s="4">
        <v>0</v>
      </c>
      <c r="H608" s="8">
        <v>0</v>
      </c>
      <c r="I608" s="4">
        <v>0</v>
      </c>
    </row>
    <row r="609" spans="1:9" x14ac:dyDescent="0.2">
      <c r="A609" s="2">
        <v>12</v>
      </c>
      <c r="B609" s="1" t="s">
        <v>182</v>
      </c>
      <c r="C609" s="4">
        <v>1</v>
      </c>
      <c r="D609" s="8">
        <v>1.43</v>
      </c>
      <c r="E609" s="4">
        <v>1</v>
      </c>
      <c r="F609" s="8">
        <v>1.69</v>
      </c>
      <c r="G609" s="4">
        <v>0</v>
      </c>
      <c r="H609" s="8">
        <v>0</v>
      </c>
      <c r="I609" s="4">
        <v>0</v>
      </c>
    </row>
    <row r="610" spans="1:9" x14ac:dyDescent="0.2">
      <c r="A610" s="2">
        <v>12</v>
      </c>
      <c r="B610" s="1" t="s">
        <v>240</v>
      </c>
      <c r="C610" s="4">
        <v>1</v>
      </c>
      <c r="D610" s="8">
        <v>1.43</v>
      </c>
      <c r="E610" s="4">
        <v>1</v>
      </c>
      <c r="F610" s="8">
        <v>1.69</v>
      </c>
      <c r="G610" s="4">
        <v>0</v>
      </c>
      <c r="H610" s="8">
        <v>0</v>
      </c>
      <c r="I610" s="4">
        <v>0</v>
      </c>
    </row>
    <row r="611" spans="1:9" x14ac:dyDescent="0.2">
      <c r="A611" s="2">
        <v>12</v>
      </c>
      <c r="B611" s="1" t="s">
        <v>224</v>
      </c>
      <c r="C611" s="4">
        <v>1</v>
      </c>
      <c r="D611" s="8">
        <v>1.43</v>
      </c>
      <c r="E611" s="4">
        <v>1</v>
      </c>
      <c r="F611" s="8">
        <v>1.69</v>
      </c>
      <c r="G611" s="4">
        <v>0</v>
      </c>
      <c r="H611" s="8">
        <v>0</v>
      </c>
      <c r="I611" s="4">
        <v>0</v>
      </c>
    </row>
    <row r="612" spans="1:9" x14ac:dyDescent="0.2">
      <c r="A612" s="2">
        <v>12</v>
      </c>
      <c r="B612" s="1" t="s">
        <v>176</v>
      </c>
      <c r="C612" s="4">
        <v>1</v>
      </c>
      <c r="D612" s="8">
        <v>1.43</v>
      </c>
      <c r="E612" s="4">
        <v>1</v>
      </c>
      <c r="F612" s="8">
        <v>1.69</v>
      </c>
      <c r="G612" s="4">
        <v>0</v>
      </c>
      <c r="H612" s="8">
        <v>0</v>
      </c>
      <c r="I612" s="4">
        <v>0</v>
      </c>
    </row>
    <row r="613" spans="1:9" x14ac:dyDescent="0.2">
      <c r="A613" s="2">
        <v>12</v>
      </c>
      <c r="B613" s="1" t="s">
        <v>241</v>
      </c>
      <c r="C613" s="4">
        <v>1</v>
      </c>
      <c r="D613" s="8">
        <v>1.43</v>
      </c>
      <c r="E613" s="4">
        <v>1</v>
      </c>
      <c r="F613" s="8">
        <v>1.69</v>
      </c>
      <c r="G613" s="4">
        <v>0</v>
      </c>
      <c r="H613" s="8">
        <v>0</v>
      </c>
      <c r="I613" s="4">
        <v>0</v>
      </c>
    </row>
    <row r="614" spans="1:9" x14ac:dyDescent="0.2">
      <c r="A614" s="2">
        <v>12</v>
      </c>
      <c r="B614" s="1" t="s">
        <v>166</v>
      </c>
      <c r="C614" s="4">
        <v>1</v>
      </c>
      <c r="D614" s="8">
        <v>1.43</v>
      </c>
      <c r="E614" s="4">
        <v>1</v>
      </c>
      <c r="F614" s="8">
        <v>1.69</v>
      </c>
      <c r="G614" s="4">
        <v>0</v>
      </c>
      <c r="H614" s="8">
        <v>0</v>
      </c>
      <c r="I614" s="4">
        <v>0</v>
      </c>
    </row>
    <row r="615" spans="1:9" x14ac:dyDescent="0.2">
      <c r="A615" s="2">
        <v>12</v>
      </c>
      <c r="B615" s="1" t="s">
        <v>242</v>
      </c>
      <c r="C615" s="4">
        <v>1</v>
      </c>
      <c r="D615" s="8">
        <v>1.43</v>
      </c>
      <c r="E615" s="4">
        <v>1</v>
      </c>
      <c r="F615" s="8">
        <v>1.69</v>
      </c>
      <c r="G615" s="4">
        <v>0</v>
      </c>
      <c r="H615" s="8">
        <v>0</v>
      </c>
      <c r="I615" s="4">
        <v>0</v>
      </c>
    </row>
    <row r="616" spans="1:9" x14ac:dyDescent="0.2">
      <c r="A616" s="2">
        <v>12</v>
      </c>
      <c r="B616" s="1" t="s">
        <v>243</v>
      </c>
      <c r="C616" s="4">
        <v>1</v>
      </c>
      <c r="D616" s="8">
        <v>1.43</v>
      </c>
      <c r="E616" s="4">
        <v>0</v>
      </c>
      <c r="F616" s="8">
        <v>0</v>
      </c>
      <c r="G616" s="4">
        <v>1</v>
      </c>
      <c r="H616" s="8">
        <v>10</v>
      </c>
      <c r="I616" s="4">
        <v>0</v>
      </c>
    </row>
    <row r="617" spans="1:9" x14ac:dyDescent="0.2">
      <c r="A617" s="2">
        <v>12</v>
      </c>
      <c r="B617" s="1" t="s">
        <v>228</v>
      </c>
      <c r="C617" s="4">
        <v>1</v>
      </c>
      <c r="D617" s="8">
        <v>1.43</v>
      </c>
      <c r="E617" s="4">
        <v>1</v>
      </c>
      <c r="F617" s="8">
        <v>1.69</v>
      </c>
      <c r="G617" s="4">
        <v>0</v>
      </c>
      <c r="H617" s="8">
        <v>0</v>
      </c>
      <c r="I617" s="4">
        <v>0</v>
      </c>
    </row>
    <row r="618" spans="1:9" x14ac:dyDescent="0.2">
      <c r="A618" s="2">
        <v>12</v>
      </c>
      <c r="B618" s="1" t="s">
        <v>244</v>
      </c>
      <c r="C618" s="4">
        <v>1</v>
      </c>
      <c r="D618" s="8">
        <v>1.43</v>
      </c>
      <c r="E618" s="4">
        <v>0</v>
      </c>
      <c r="F618" s="8">
        <v>0</v>
      </c>
      <c r="G618" s="4">
        <v>1</v>
      </c>
      <c r="H618" s="8">
        <v>10</v>
      </c>
      <c r="I618" s="4">
        <v>0</v>
      </c>
    </row>
    <row r="619" spans="1:9" x14ac:dyDescent="0.2">
      <c r="A619" s="2">
        <v>12</v>
      </c>
      <c r="B619" s="1" t="s">
        <v>184</v>
      </c>
      <c r="C619" s="4">
        <v>1</v>
      </c>
      <c r="D619" s="8">
        <v>1.43</v>
      </c>
      <c r="E619" s="4">
        <v>0</v>
      </c>
      <c r="F619" s="8">
        <v>0</v>
      </c>
      <c r="G619" s="4">
        <v>1</v>
      </c>
      <c r="H619" s="8">
        <v>10</v>
      </c>
      <c r="I619" s="4">
        <v>0</v>
      </c>
    </row>
    <row r="620" spans="1:9" x14ac:dyDescent="0.2">
      <c r="A620" s="2">
        <v>12</v>
      </c>
      <c r="B620" s="1" t="s">
        <v>245</v>
      </c>
      <c r="C620" s="4">
        <v>1</v>
      </c>
      <c r="D620" s="8">
        <v>1.43</v>
      </c>
      <c r="E620" s="4">
        <v>1</v>
      </c>
      <c r="F620" s="8">
        <v>1.69</v>
      </c>
      <c r="G620" s="4">
        <v>0</v>
      </c>
      <c r="H620" s="8">
        <v>0</v>
      </c>
      <c r="I620" s="4">
        <v>0</v>
      </c>
    </row>
    <row r="621" spans="1:9" x14ac:dyDescent="0.2">
      <c r="A621" s="2">
        <v>12</v>
      </c>
      <c r="B621" s="1" t="s">
        <v>246</v>
      </c>
      <c r="C621" s="4">
        <v>1</v>
      </c>
      <c r="D621" s="8">
        <v>1.43</v>
      </c>
      <c r="E621" s="4">
        <v>1</v>
      </c>
      <c r="F621" s="8">
        <v>1.69</v>
      </c>
      <c r="G621" s="4">
        <v>0</v>
      </c>
      <c r="H621" s="8">
        <v>0</v>
      </c>
      <c r="I621" s="4">
        <v>0</v>
      </c>
    </row>
    <row r="622" spans="1:9" x14ac:dyDescent="0.2">
      <c r="A622" s="2">
        <v>12</v>
      </c>
      <c r="B622" s="1" t="s">
        <v>125</v>
      </c>
      <c r="C622" s="4">
        <v>1</v>
      </c>
      <c r="D622" s="8">
        <v>1.43</v>
      </c>
      <c r="E622" s="4">
        <v>1</v>
      </c>
      <c r="F622" s="8">
        <v>1.69</v>
      </c>
      <c r="G622" s="4">
        <v>0</v>
      </c>
      <c r="H622" s="8">
        <v>0</v>
      </c>
      <c r="I622" s="4">
        <v>0</v>
      </c>
    </row>
    <row r="623" spans="1:9" x14ac:dyDescent="0.2">
      <c r="A623" s="2">
        <v>12</v>
      </c>
      <c r="B623" s="1" t="s">
        <v>159</v>
      </c>
      <c r="C623" s="4">
        <v>1</v>
      </c>
      <c r="D623" s="8">
        <v>1.43</v>
      </c>
      <c r="E623" s="4">
        <v>1</v>
      </c>
      <c r="F623" s="8">
        <v>1.69</v>
      </c>
      <c r="G623" s="4">
        <v>0</v>
      </c>
      <c r="H623" s="8">
        <v>0</v>
      </c>
      <c r="I623" s="4">
        <v>0</v>
      </c>
    </row>
    <row r="624" spans="1:9" x14ac:dyDescent="0.2">
      <c r="A624" s="2">
        <v>12</v>
      </c>
      <c r="B624" s="1" t="s">
        <v>128</v>
      </c>
      <c r="C624" s="4">
        <v>1</v>
      </c>
      <c r="D624" s="8">
        <v>1.43</v>
      </c>
      <c r="E624" s="4">
        <v>1</v>
      </c>
      <c r="F624" s="8">
        <v>1.69</v>
      </c>
      <c r="G624" s="4">
        <v>0</v>
      </c>
      <c r="H624" s="8">
        <v>0</v>
      </c>
      <c r="I624" s="4">
        <v>0</v>
      </c>
    </row>
    <row r="625" spans="1:9" x14ac:dyDescent="0.2">
      <c r="A625" s="2">
        <v>12</v>
      </c>
      <c r="B625" s="1" t="s">
        <v>144</v>
      </c>
      <c r="C625" s="4">
        <v>1</v>
      </c>
      <c r="D625" s="8">
        <v>1.43</v>
      </c>
      <c r="E625" s="4">
        <v>0</v>
      </c>
      <c r="F625" s="8">
        <v>0</v>
      </c>
      <c r="G625" s="4">
        <v>1</v>
      </c>
      <c r="H625" s="8">
        <v>10</v>
      </c>
      <c r="I625" s="4">
        <v>0</v>
      </c>
    </row>
    <row r="626" spans="1:9" x14ac:dyDescent="0.2">
      <c r="A626" s="2">
        <v>12</v>
      </c>
      <c r="B626" s="1" t="s">
        <v>231</v>
      </c>
      <c r="C626" s="4">
        <v>1</v>
      </c>
      <c r="D626" s="8">
        <v>1.43</v>
      </c>
      <c r="E626" s="4">
        <v>1</v>
      </c>
      <c r="F626" s="8">
        <v>1.69</v>
      </c>
      <c r="G626" s="4">
        <v>0</v>
      </c>
      <c r="H626" s="8">
        <v>0</v>
      </c>
      <c r="I626" s="4">
        <v>0</v>
      </c>
    </row>
    <row r="627" spans="1:9" x14ac:dyDescent="0.2">
      <c r="A627" s="2">
        <v>12</v>
      </c>
      <c r="B627" s="1" t="s">
        <v>156</v>
      </c>
      <c r="C627" s="4">
        <v>1</v>
      </c>
      <c r="D627" s="8">
        <v>1.43</v>
      </c>
      <c r="E627" s="4">
        <v>1</v>
      </c>
      <c r="F627" s="8">
        <v>1.69</v>
      </c>
      <c r="G627" s="4">
        <v>0</v>
      </c>
      <c r="H627" s="8">
        <v>0</v>
      </c>
      <c r="I627" s="4">
        <v>0</v>
      </c>
    </row>
    <row r="628" spans="1:9" x14ac:dyDescent="0.2">
      <c r="A628" s="2">
        <v>12</v>
      </c>
      <c r="B628" s="1" t="s">
        <v>133</v>
      </c>
      <c r="C628" s="4">
        <v>1</v>
      </c>
      <c r="D628" s="8">
        <v>1.43</v>
      </c>
      <c r="E628" s="4">
        <v>0</v>
      </c>
      <c r="F628" s="8">
        <v>0</v>
      </c>
      <c r="G628" s="4">
        <v>1</v>
      </c>
      <c r="H628" s="8">
        <v>10</v>
      </c>
      <c r="I628" s="4">
        <v>0</v>
      </c>
    </row>
    <row r="629" spans="1:9" x14ac:dyDescent="0.2">
      <c r="A629" s="2">
        <v>12</v>
      </c>
      <c r="B629" s="1" t="s">
        <v>135</v>
      </c>
      <c r="C629" s="4">
        <v>1</v>
      </c>
      <c r="D629" s="8">
        <v>1.43</v>
      </c>
      <c r="E629" s="4">
        <v>1</v>
      </c>
      <c r="F629" s="8">
        <v>1.69</v>
      </c>
      <c r="G629" s="4">
        <v>0</v>
      </c>
      <c r="H629" s="8">
        <v>0</v>
      </c>
      <c r="I629" s="4">
        <v>0</v>
      </c>
    </row>
    <row r="630" spans="1:9" x14ac:dyDescent="0.2">
      <c r="A630" s="2">
        <v>12</v>
      </c>
      <c r="B630" s="1" t="s">
        <v>248</v>
      </c>
      <c r="C630" s="4">
        <v>1</v>
      </c>
      <c r="D630" s="8">
        <v>1.43</v>
      </c>
      <c r="E630" s="4">
        <v>1</v>
      </c>
      <c r="F630" s="8">
        <v>1.69</v>
      </c>
      <c r="G630" s="4">
        <v>0</v>
      </c>
      <c r="H630" s="8">
        <v>0</v>
      </c>
      <c r="I630" s="4">
        <v>0</v>
      </c>
    </row>
    <row r="631" spans="1:9" x14ac:dyDescent="0.2">
      <c r="A631" s="2">
        <v>12</v>
      </c>
      <c r="B631" s="1" t="s">
        <v>138</v>
      </c>
      <c r="C631" s="4">
        <v>1</v>
      </c>
      <c r="D631" s="8">
        <v>1.43</v>
      </c>
      <c r="E631" s="4">
        <v>0</v>
      </c>
      <c r="F631" s="8">
        <v>0</v>
      </c>
      <c r="G631" s="4">
        <v>0</v>
      </c>
      <c r="H631" s="8">
        <v>0</v>
      </c>
      <c r="I631" s="4">
        <v>0</v>
      </c>
    </row>
    <row r="632" spans="1:9" x14ac:dyDescent="0.2">
      <c r="A632" s="2">
        <v>12</v>
      </c>
      <c r="B632" s="1" t="s">
        <v>153</v>
      </c>
      <c r="C632" s="4">
        <v>1</v>
      </c>
      <c r="D632" s="8">
        <v>1.43</v>
      </c>
      <c r="E632" s="4">
        <v>1</v>
      </c>
      <c r="F632" s="8">
        <v>1.69</v>
      </c>
      <c r="G632" s="4">
        <v>0</v>
      </c>
      <c r="H632" s="8">
        <v>0</v>
      </c>
      <c r="I632" s="4">
        <v>0</v>
      </c>
    </row>
    <row r="633" spans="1:9" x14ac:dyDescent="0.2">
      <c r="A633" s="2">
        <v>12</v>
      </c>
      <c r="B633" s="1" t="s">
        <v>208</v>
      </c>
      <c r="C633" s="4">
        <v>1</v>
      </c>
      <c r="D633" s="8">
        <v>1.43</v>
      </c>
      <c r="E633" s="4">
        <v>0</v>
      </c>
      <c r="F633" s="8">
        <v>0</v>
      </c>
      <c r="G633" s="4">
        <v>1</v>
      </c>
      <c r="H633" s="8">
        <v>10</v>
      </c>
      <c r="I633" s="4">
        <v>0</v>
      </c>
    </row>
    <row r="634" spans="1:9" x14ac:dyDescent="0.2">
      <c r="A634" s="2">
        <v>12</v>
      </c>
      <c r="B634" s="1" t="s">
        <v>210</v>
      </c>
      <c r="C634" s="4">
        <v>1</v>
      </c>
      <c r="D634" s="8">
        <v>1.43</v>
      </c>
      <c r="E634" s="4">
        <v>1</v>
      </c>
      <c r="F634" s="8">
        <v>1.69</v>
      </c>
      <c r="G634" s="4">
        <v>0</v>
      </c>
      <c r="H634" s="8">
        <v>0</v>
      </c>
      <c r="I634" s="4">
        <v>0</v>
      </c>
    </row>
    <row r="635" spans="1:9" x14ac:dyDescent="0.2">
      <c r="A635" s="2">
        <v>12</v>
      </c>
      <c r="B635" s="1" t="s">
        <v>214</v>
      </c>
      <c r="C635" s="4">
        <v>1</v>
      </c>
      <c r="D635" s="8">
        <v>1.43</v>
      </c>
      <c r="E635" s="4">
        <v>1</v>
      </c>
      <c r="F635" s="8">
        <v>1.69</v>
      </c>
      <c r="G635" s="4">
        <v>0</v>
      </c>
      <c r="H635" s="8">
        <v>0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23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163</v>
      </c>
      <c r="C638" s="4">
        <v>9</v>
      </c>
      <c r="D638" s="8">
        <v>5.88</v>
      </c>
      <c r="E638" s="4">
        <v>2</v>
      </c>
      <c r="F638" s="8">
        <v>2.08</v>
      </c>
      <c r="G638" s="4">
        <v>7</v>
      </c>
      <c r="H638" s="8">
        <v>12.73</v>
      </c>
      <c r="I638" s="4">
        <v>0</v>
      </c>
    </row>
    <row r="639" spans="1:9" x14ac:dyDescent="0.2">
      <c r="A639" s="2">
        <v>2</v>
      </c>
      <c r="B639" s="1" t="s">
        <v>136</v>
      </c>
      <c r="C639" s="4">
        <v>8</v>
      </c>
      <c r="D639" s="8">
        <v>5.23</v>
      </c>
      <c r="E639" s="4">
        <v>8</v>
      </c>
      <c r="F639" s="8">
        <v>8.33</v>
      </c>
      <c r="G639" s="4">
        <v>0</v>
      </c>
      <c r="H639" s="8">
        <v>0</v>
      </c>
      <c r="I639" s="4">
        <v>0</v>
      </c>
    </row>
    <row r="640" spans="1:9" x14ac:dyDescent="0.2">
      <c r="A640" s="2">
        <v>3</v>
      </c>
      <c r="B640" s="1" t="s">
        <v>167</v>
      </c>
      <c r="C640" s="4">
        <v>6</v>
      </c>
      <c r="D640" s="8">
        <v>3.92</v>
      </c>
      <c r="E640" s="4">
        <v>3</v>
      </c>
      <c r="F640" s="8">
        <v>3.13</v>
      </c>
      <c r="G640" s="4">
        <v>3</v>
      </c>
      <c r="H640" s="8">
        <v>5.45</v>
      </c>
      <c r="I640" s="4">
        <v>0</v>
      </c>
    </row>
    <row r="641" spans="1:9" x14ac:dyDescent="0.2">
      <c r="A641" s="2">
        <v>3</v>
      </c>
      <c r="B641" s="1" t="s">
        <v>140</v>
      </c>
      <c r="C641" s="4">
        <v>6</v>
      </c>
      <c r="D641" s="8">
        <v>3.92</v>
      </c>
      <c r="E641" s="4">
        <v>5</v>
      </c>
      <c r="F641" s="8">
        <v>5.21</v>
      </c>
      <c r="G641" s="4">
        <v>1</v>
      </c>
      <c r="H641" s="8">
        <v>1.82</v>
      </c>
      <c r="I641" s="4">
        <v>0</v>
      </c>
    </row>
    <row r="642" spans="1:9" x14ac:dyDescent="0.2">
      <c r="A642" s="2">
        <v>5</v>
      </c>
      <c r="B642" s="1" t="s">
        <v>122</v>
      </c>
      <c r="C642" s="4">
        <v>5</v>
      </c>
      <c r="D642" s="8">
        <v>3.27</v>
      </c>
      <c r="E642" s="4">
        <v>1</v>
      </c>
      <c r="F642" s="8">
        <v>1.04</v>
      </c>
      <c r="G642" s="4">
        <v>4</v>
      </c>
      <c r="H642" s="8">
        <v>7.27</v>
      </c>
      <c r="I642" s="4">
        <v>0</v>
      </c>
    </row>
    <row r="643" spans="1:9" x14ac:dyDescent="0.2">
      <c r="A643" s="2">
        <v>5</v>
      </c>
      <c r="B643" s="1" t="s">
        <v>154</v>
      </c>
      <c r="C643" s="4">
        <v>5</v>
      </c>
      <c r="D643" s="8">
        <v>3.27</v>
      </c>
      <c r="E643" s="4">
        <v>4</v>
      </c>
      <c r="F643" s="8">
        <v>4.17</v>
      </c>
      <c r="G643" s="4">
        <v>1</v>
      </c>
      <c r="H643" s="8">
        <v>1.82</v>
      </c>
      <c r="I643" s="4">
        <v>0</v>
      </c>
    </row>
    <row r="644" spans="1:9" x14ac:dyDescent="0.2">
      <c r="A644" s="2">
        <v>5</v>
      </c>
      <c r="B644" s="1" t="s">
        <v>125</v>
      </c>
      <c r="C644" s="4">
        <v>5</v>
      </c>
      <c r="D644" s="8">
        <v>3.27</v>
      </c>
      <c r="E644" s="4">
        <v>4</v>
      </c>
      <c r="F644" s="8">
        <v>4.17</v>
      </c>
      <c r="G644" s="4">
        <v>1</v>
      </c>
      <c r="H644" s="8">
        <v>1.82</v>
      </c>
      <c r="I644" s="4">
        <v>0</v>
      </c>
    </row>
    <row r="645" spans="1:9" x14ac:dyDescent="0.2">
      <c r="A645" s="2">
        <v>8</v>
      </c>
      <c r="B645" s="1" t="s">
        <v>182</v>
      </c>
      <c r="C645" s="4">
        <v>4</v>
      </c>
      <c r="D645" s="8">
        <v>2.61</v>
      </c>
      <c r="E645" s="4">
        <v>4</v>
      </c>
      <c r="F645" s="8">
        <v>4.17</v>
      </c>
      <c r="G645" s="4">
        <v>0</v>
      </c>
      <c r="H645" s="8">
        <v>0</v>
      </c>
      <c r="I645" s="4">
        <v>0</v>
      </c>
    </row>
    <row r="646" spans="1:9" x14ac:dyDescent="0.2">
      <c r="A646" s="2">
        <v>8</v>
      </c>
      <c r="B646" s="1" t="s">
        <v>148</v>
      </c>
      <c r="C646" s="4">
        <v>4</v>
      </c>
      <c r="D646" s="8">
        <v>2.61</v>
      </c>
      <c r="E646" s="4">
        <v>4</v>
      </c>
      <c r="F646" s="8">
        <v>4.17</v>
      </c>
      <c r="G646" s="4">
        <v>0</v>
      </c>
      <c r="H646" s="8">
        <v>0</v>
      </c>
      <c r="I646" s="4">
        <v>0</v>
      </c>
    </row>
    <row r="647" spans="1:9" x14ac:dyDescent="0.2">
      <c r="A647" s="2">
        <v>8</v>
      </c>
      <c r="B647" s="1" t="s">
        <v>127</v>
      </c>
      <c r="C647" s="4">
        <v>4</v>
      </c>
      <c r="D647" s="8">
        <v>2.61</v>
      </c>
      <c r="E647" s="4">
        <v>3</v>
      </c>
      <c r="F647" s="8">
        <v>3.13</v>
      </c>
      <c r="G647" s="4">
        <v>1</v>
      </c>
      <c r="H647" s="8">
        <v>1.82</v>
      </c>
      <c r="I647" s="4">
        <v>0</v>
      </c>
    </row>
    <row r="648" spans="1:9" x14ac:dyDescent="0.2">
      <c r="A648" s="2">
        <v>8</v>
      </c>
      <c r="B648" s="1" t="s">
        <v>128</v>
      </c>
      <c r="C648" s="4">
        <v>4</v>
      </c>
      <c r="D648" s="8">
        <v>2.61</v>
      </c>
      <c r="E648" s="4">
        <v>4</v>
      </c>
      <c r="F648" s="8">
        <v>4.17</v>
      </c>
      <c r="G648" s="4">
        <v>0</v>
      </c>
      <c r="H648" s="8">
        <v>0</v>
      </c>
      <c r="I648" s="4">
        <v>0</v>
      </c>
    </row>
    <row r="649" spans="1:9" x14ac:dyDescent="0.2">
      <c r="A649" s="2">
        <v>12</v>
      </c>
      <c r="B649" s="1" t="s">
        <v>123</v>
      </c>
      <c r="C649" s="4">
        <v>3</v>
      </c>
      <c r="D649" s="8">
        <v>1.96</v>
      </c>
      <c r="E649" s="4">
        <v>2</v>
      </c>
      <c r="F649" s="8">
        <v>2.08</v>
      </c>
      <c r="G649" s="4">
        <v>1</v>
      </c>
      <c r="H649" s="8">
        <v>1.82</v>
      </c>
      <c r="I649" s="4">
        <v>0</v>
      </c>
    </row>
    <row r="650" spans="1:9" x14ac:dyDescent="0.2">
      <c r="A650" s="2">
        <v>12</v>
      </c>
      <c r="B650" s="1" t="s">
        <v>175</v>
      </c>
      <c r="C650" s="4">
        <v>3</v>
      </c>
      <c r="D650" s="8">
        <v>1.96</v>
      </c>
      <c r="E650" s="4">
        <v>3</v>
      </c>
      <c r="F650" s="8">
        <v>3.13</v>
      </c>
      <c r="G650" s="4">
        <v>0</v>
      </c>
      <c r="H650" s="8">
        <v>0</v>
      </c>
      <c r="I650" s="4">
        <v>0</v>
      </c>
    </row>
    <row r="651" spans="1:9" x14ac:dyDescent="0.2">
      <c r="A651" s="2">
        <v>12</v>
      </c>
      <c r="B651" s="1" t="s">
        <v>161</v>
      </c>
      <c r="C651" s="4">
        <v>3</v>
      </c>
      <c r="D651" s="8">
        <v>1.96</v>
      </c>
      <c r="E651" s="4">
        <v>0</v>
      </c>
      <c r="F651" s="8">
        <v>0</v>
      </c>
      <c r="G651" s="4">
        <v>3</v>
      </c>
      <c r="H651" s="8">
        <v>5.45</v>
      </c>
      <c r="I651" s="4">
        <v>0</v>
      </c>
    </row>
    <row r="652" spans="1:9" x14ac:dyDescent="0.2">
      <c r="A652" s="2">
        <v>12</v>
      </c>
      <c r="B652" s="1" t="s">
        <v>151</v>
      </c>
      <c r="C652" s="4">
        <v>3</v>
      </c>
      <c r="D652" s="8">
        <v>1.96</v>
      </c>
      <c r="E652" s="4">
        <v>2</v>
      </c>
      <c r="F652" s="8">
        <v>2.08</v>
      </c>
      <c r="G652" s="4">
        <v>1</v>
      </c>
      <c r="H652" s="8">
        <v>1.82</v>
      </c>
      <c r="I652" s="4">
        <v>0</v>
      </c>
    </row>
    <row r="653" spans="1:9" x14ac:dyDescent="0.2">
      <c r="A653" s="2">
        <v>12</v>
      </c>
      <c r="B653" s="1" t="s">
        <v>170</v>
      </c>
      <c r="C653" s="4">
        <v>3</v>
      </c>
      <c r="D653" s="8">
        <v>1.96</v>
      </c>
      <c r="E653" s="4">
        <v>2</v>
      </c>
      <c r="F653" s="8">
        <v>2.08</v>
      </c>
      <c r="G653" s="4">
        <v>1</v>
      </c>
      <c r="H653" s="8">
        <v>1.82</v>
      </c>
      <c r="I653" s="4">
        <v>0</v>
      </c>
    </row>
    <row r="654" spans="1:9" x14ac:dyDescent="0.2">
      <c r="A654" s="2">
        <v>12</v>
      </c>
      <c r="B654" s="1" t="s">
        <v>137</v>
      </c>
      <c r="C654" s="4">
        <v>3</v>
      </c>
      <c r="D654" s="8">
        <v>1.96</v>
      </c>
      <c r="E654" s="4">
        <v>3</v>
      </c>
      <c r="F654" s="8">
        <v>3.13</v>
      </c>
      <c r="G654" s="4">
        <v>0</v>
      </c>
      <c r="H654" s="8">
        <v>0</v>
      </c>
      <c r="I654" s="4">
        <v>0</v>
      </c>
    </row>
    <row r="655" spans="1:9" x14ac:dyDescent="0.2">
      <c r="A655" s="2">
        <v>12</v>
      </c>
      <c r="B655" s="1" t="s">
        <v>239</v>
      </c>
      <c r="C655" s="4">
        <v>3</v>
      </c>
      <c r="D655" s="8">
        <v>1.96</v>
      </c>
      <c r="E655" s="4">
        <v>0</v>
      </c>
      <c r="F655" s="8">
        <v>0</v>
      </c>
      <c r="G655" s="4">
        <v>3</v>
      </c>
      <c r="H655" s="8">
        <v>5.45</v>
      </c>
      <c r="I655" s="4">
        <v>0</v>
      </c>
    </row>
    <row r="656" spans="1:9" x14ac:dyDescent="0.2">
      <c r="A656" s="2">
        <v>12</v>
      </c>
      <c r="B656" s="1" t="s">
        <v>141</v>
      </c>
      <c r="C656" s="4">
        <v>3</v>
      </c>
      <c r="D656" s="8">
        <v>1.96</v>
      </c>
      <c r="E656" s="4">
        <v>3</v>
      </c>
      <c r="F656" s="8">
        <v>3.13</v>
      </c>
      <c r="G656" s="4">
        <v>0</v>
      </c>
      <c r="H656" s="8">
        <v>0</v>
      </c>
      <c r="I656" s="4">
        <v>0</v>
      </c>
    </row>
    <row r="657" spans="1:9" x14ac:dyDescent="0.2">
      <c r="A657" s="2">
        <v>20</v>
      </c>
      <c r="B657" s="1" t="s">
        <v>249</v>
      </c>
      <c r="C657" s="4">
        <v>2</v>
      </c>
      <c r="D657" s="8">
        <v>1.31</v>
      </c>
      <c r="E657" s="4">
        <v>1</v>
      </c>
      <c r="F657" s="8">
        <v>1.04</v>
      </c>
      <c r="G657" s="4">
        <v>1</v>
      </c>
      <c r="H657" s="8">
        <v>1.82</v>
      </c>
      <c r="I657" s="4">
        <v>0</v>
      </c>
    </row>
    <row r="658" spans="1:9" x14ac:dyDescent="0.2">
      <c r="A658" s="2">
        <v>20</v>
      </c>
      <c r="B658" s="1" t="s">
        <v>149</v>
      </c>
      <c r="C658" s="4">
        <v>2</v>
      </c>
      <c r="D658" s="8">
        <v>1.31</v>
      </c>
      <c r="E658" s="4">
        <v>2</v>
      </c>
      <c r="F658" s="8">
        <v>2.08</v>
      </c>
      <c r="G658" s="4">
        <v>0</v>
      </c>
      <c r="H658" s="8">
        <v>0</v>
      </c>
      <c r="I658" s="4">
        <v>0</v>
      </c>
    </row>
    <row r="659" spans="1:9" x14ac:dyDescent="0.2">
      <c r="A659" s="2">
        <v>20</v>
      </c>
      <c r="B659" s="1" t="s">
        <v>150</v>
      </c>
      <c r="C659" s="4">
        <v>2</v>
      </c>
      <c r="D659" s="8">
        <v>1.31</v>
      </c>
      <c r="E659" s="4">
        <v>1</v>
      </c>
      <c r="F659" s="8">
        <v>1.04</v>
      </c>
      <c r="G659" s="4">
        <v>1</v>
      </c>
      <c r="H659" s="8">
        <v>1.82</v>
      </c>
      <c r="I659" s="4">
        <v>0</v>
      </c>
    </row>
    <row r="660" spans="1:9" x14ac:dyDescent="0.2">
      <c r="A660" s="2">
        <v>20</v>
      </c>
      <c r="B660" s="1" t="s">
        <v>250</v>
      </c>
      <c r="C660" s="4">
        <v>2</v>
      </c>
      <c r="D660" s="8">
        <v>1.31</v>
      </c>
      <c r="E660" s="4">
        <v>2</v>
      </c>
      <c r="F660" s="8">
        <v>2.08</v>
      </c>
      <c r="G660" s="4">
        <v>0</v>
      </c>
      <c r="H660" s="8">
        <v>0</v>
      </c>
      <c r="I660" s="4">
        <v>0</v>
      </c>
    </row>
    <row r="661" spans="1:9" x14ac:dyDescent="0.2">
      <c r="A661" s="2">
        <v>20</v>
      </c>
      <c r="B661" s="1" t="s">
        <v>220</v>
      </c>
      <c r="C661" s="4">
        <v>2</v>
      </c>
      <c r="D661" s="8">
        <v>1.31</v>
      </c>
      <c r="E661" s="4">
        <v>1</v>
      </c>
      <c r="F661" s="8">
        <v>1.04</v>
      </c>
      <c r="G661" s="4">
        <v>1</v>
      </c>
      <c r="H661" s="8">
        <v>1.82</v>
      </c>
      <c r="I661" s="4">
        <v>0</v>
      </c>
    </row>
    <row r="662" spans="1:9" x14ac:dyDescent="0.2">
      <c r="A662" s="2">
        <v>20</v>
      </c>
      <c r="B662" s="1" t="s">
        <v>142</v>
      </c>
      <c r="C662" s="4">
        <v>2</v>
      </c>
      <c r="D662" s="8">
        <v>1.31</v>
      </c>
      <c r="E662" s="4">
        <v>2</v>
      </c>
      <c r="F662" s="8">
        <v>2.08</v>
      </c>
      <c r="G662" s="4">
        <v>0</v>
      </c>
      <c r="H662" s="8">
        <v>0</v>
      </c>
      <c r="I662" s="4">
        <v>0</v>
      </c>
    </row>
    <row r="663" spans="1:9" x14ac:dyDescent="0.2">
      <c r="A663" s="2">
        <v>20</v>
      </c>
      <c r="B663" s="1" t="s">
        <v>124</v>
      </c>
      <c r="C663" s="4">
        <v>2</v>
      </c>
      <c r="D663" s="8">
        <v>1.31</v>
      </c>
      <c r="E663" s="4">
        <v>2</v>
      </c>
      <c r="F663" s="8">
        <v>2.08</v>
      </c>
      <c r="G663" s="4">
        <v>0</v>
      </c>
      <c r="H663" s="8">
        <v>0</v>
      </c>
      <c r="I663" s="4">
        <v>0</v>
      </c>
    </row>
    <row r="664" spans="1:9" x14ac:dyDescent="0.2">
      <c r="A664" s="2">
        <v>20</v>
      </c>
      <c r="B664" s="1" t="s">
        <v>126</v>
      </c>
      <c r="C664" s="4">
        <v>2</v>
      </c>
      <c r="D664" s="8">
        <v>1.31</v>
      </c>
      <c r="E664" s="4">
        <v>2</v>
      </c>
      <c r="F664" s="8">
        <v>2.08</v>
      </c>
      <c r="G664" s="4">
        <v>0</v>
      </c>
      <c r="H664" s="8">
        <v>0</v>
      </c>
      <c r="I664" s="4">
        <v>0</v>
      </c>
    </row>
    <row r="665" spans="1:9" x14ac:dyDescent="0.2">
      <c r="A665" s="2">
        <v>20</v>
      </c>
      <c r="B665" s="1" t="s">
        <v>179</v>
      </c>
      <c r="C665" s="4">
        <v>2</v>
      </c>
      <c r="D665" s="8">
        <v>1.31</v>
      </c>
      <c r="E665" s="4">
        <v>1</v>
      </c>
      <c r="F665" s="8">
        <v>1.04</v>
      </c>
      <c r="G665" s="4">
        <v>1</v>
      </c>
      <c r="H665" s="8">
        <v>1.82</v>
      </c>
      <c r="I665" s="4">
        <v>0</v>
      </c>
    </row>
    <row r="666" spans="1:9" x14ac:dyDescent="0.2">
      <c r="A666" s="2">
        <v>20</v>
      </c>
      <c r="B666" s="1" t="s">
        <v>143</v>
      </c>
      <c r="C666" s="4">
        <v>2</v>
      </c>
      <c r="D666" s="8">
        <v>1.31</v>
      </c>
      <c r="E666" s="4">
        <v>1</v>
      </c>
      <c r="F666" s="8">
        <v>1.04</v>
      </c>
      <c r="G666" s="4">
        <v>1</v>
      </c>
      <c r="H666" s="8">
        <v>1.82</v>
      </c>
      <c r="I666" s="4">
        <v>0</v>
      </c>
    </row>
    <row r="667" spans="1:9" x14ac:dyDescent="0.2">
      <c r="A667" s="2">
        <v>20</v>
      </c>
      <c r="B667" s="1" t="s">
        <v>187</v>
      </c>
      <c r="C667" s="4">
        <v>2</v>
      </c>
      <c r="D667" s="8">
        <v>1.31</v>
      </c>
      <c r="E667" s="4">
        <v>2</v>
      </c>
      <c r="F667" s="8">
        <v>2.08</v>
      </c>
      <c r="G667" s="4">
        <v>0</v>
      </c>
      <c r="H667" s="8">
        <v>0</v>
      </c>
      <c r="I667" s="4">
        <v>0</v>
      </c>
    </row>
    <row r="668" spans="1:9" x14ac:dyDescent="0.2">
      <c r="A668" s="2">
        <v>20</v>
      </c>
      <c r="B668" s="1" t="s">
        <v>132</v>
      </c>
      <c r="C668" s="4">
        <v>2</v>
      </c>
      <c r="D668" s="8">
        <v>1.31</v>
      </c>
      <c r="E668" s="4">
        <v>0</v>
      </c>
      <c r="F668" s="8">
        <v>0</v>
      </c>
      <c r="G668" s="4">
        <v>2</v>
      </c>
      <c r="H668" s="8">
        <v>3.64</v>
      </c>
      <c r="I668" s="4">
        <v>0</v>
      </c>
    </row>
    <row r="669" spans="1:9" x14ac:dyDescent="0.2">
      <c r="A669" s="2">
        <v>20</v>
      </c>
      <c r="B669" s="1" t="s">
        <v>210</v>
      </c>
      <c r="C669" s="4">
        <v>2</v>
      </c>
      <c r="D669" s="8">
        <v>1.31</v>
      </c>
      <c r="E669" s="4">
        <v>1</v>
      </c>
      <c r="F669" s="8">
        <v>1.04</v>
      </c>
      <c r="G669" s="4">
        <v>1</v>
      </c>
      <c r="H669" s="8">
        <v>1.82</v>
      </c>
      <c r="I669" s="4">
        <v>0</v>
      </c>
    </row>
    <row r="670" spans="1:9" x14ac:dyDescent="0.2">
      <c r="A670" s="1"/>
      <c r="C670" s="4"/>
      <c r="D670" s="8"/>
      <c r="E670" s="4"/>
      <c r="F670" s="8"/>
      <c r="G670" s="4"/>
      <c r="H670" s="8"/>
      <c r="I670" s="4"/>
    </row>
    <row r="671" spans="1:9" x14ac:dyDescent="0.2">
      <c r="A671" s="1" t="s">
        <v>24</v>
      </c>
      <c r="C671" s="4"/>
      <c r="D671" s="8"/>
      <c r="E671" s="4"/>
      <c r="F671" s="8"/>
      <c r="G671" s="4"/>
      <c r="H671" s="8"/>
      <c r="I671" s="4"/>
    </row>
    <row r="672" spans="1:9" x14ac:dyDescent="0.2">
      <c r="A672" s="2">
        <v>1</v>
      </c>
      <c r="B672" s="1" t="s">
        <v>122</v>
      </c>
      <c r="C672" s="4">
        <v>15</v>
      </c>
      <c r="D672" s="8">
        <v>9.6199999999999992</v>
      </c>
      <c r="E672" s="4">
        <v>7</v>
      </c>
      <c r="F672" s="8">
        <v>6.8</v>
      </c>
      <c r="G672" s="4">
        <v>8</v>
      </c>
      <c r="H672" s="8">
        <v>15.09</v>
      </c>
      <c r="I672" s="4">
        <v>0</v>
      </c>
    </row>
    <row r="673" spans="1:9" x14ac:dyDescent="0.2">
      <c r="A673" s="2">
        <v>2</v>
      </c>
      <c r="B673" s="1" t="s">
        <v>232</v>
      </c>
      <c r="C673" s="4">
        <v>9</v>
      </c>
      <c r="D673" s="8">
        <v>5.77</v>
      </c>
      <c r="E673" s="4">
        <v>7</v>
      </c>
      <c r="F673" s="8">
        <v>6.8</v>
      </c>
      <c r="G673" s="4">
        <v>2</v>
      </c>
      <c r="H673" s="8">
        <v>3.77</v>
      </c>
      <c r="I673" s="4">
        <v>0</v>
      </c>
    </row>
    <row r="674" spans="1:9" x14ac:dyDescent="0.2">
      <c r="A674" s="2">
        <v>3</v>
      </c>
      <c r="B674" s="1" t="s">
        <v>133</v>
      </c>
      <c r="C674" s="4">
        <v>8</v>
      </c>
      <c r="D674" s="8">
        <v>5.13</v>
      </c>
      <c r="E674" s="4">
        <v>6</v>
      </c>
      <c r="F674" s="8">
        <v>5.83</v>
      </c>
      <c r="G674" s="4">
        <v>2</v>
      </c>
      <c r="H674" s="8">
        <v>3.77</v>
      </c>
      <c r="I674" s="4">
        <v>0</v>
      </c>
    </row>
    <row r="675" spans="1:9" x14ac:dyDescent="0.2">
      <c r="A675" s="2">
        <v>4</v>
      </c>
      <c r="B675" s="1" t="s">
        <v>167</v>
      </c>
      <c r="C675" s="4">
        <v>6</v>
      </c>
      <c r="D675" s="8">
        <v>3.85</v>
      </c>
      <c r="E675" s="4">
        <v>6</v>
      </c>
      <c r="F675" s="8">
        <v>5.83</v>
      </c>
      <c r="G675" s="4">
        <v>0</v>
      </c>
      <c r="H675" s="8">
        <v>0</v>
      </c>
      <c r="I675" s="4">
        <v>0</v>
      </c>
    </row>
    <row r="676" spans="1:9" x14ac:dyDescent="0.2">
      <c r="A676" s="2">
        <v>4</v>
      </c>
      <c r="B676" s="1" t="s">
        <v>141</v>
      </c>
      <c r="C676" s="4">
        <v>6</v>
      </c>
      <c r="D676" s="8">
        <v>3.85</v>
      </c>
      <c r="E676" s="4">
        <v>5</v>
      </c>
      <c r="F676" s="8">
        <v>4.8499999999999996</v>
      </c>
      <c r="G676" s="4">
        <v>1</v>
      </c>
      <c r="H676" s="8">
        <v>1.89</v>
      </c>
      <c r="I676" s="4">
        <v>0</v>
      </c>
    </row>
    <row r="677" spans="1:9" x14ac:dyDescent="0.2">
      <c r="A677" s="2">
        <v>6</v>
      </c>
      <c r="B677" s="1" t="s">
        <v>124</v>
      </c>
      <c r="C677" s="4">
        <v>5</v>
      </c>
      <c r="D677" s="8">
        <v>3.21</v>
      </c>
      <c r="E677" s="4">
        <v>1</v>
      </c>
      <c r="F677" s="8">
        <v>0.97</v>
      </c>
      <c r="G677" s="4">
        <v>4</v>
      </c>
      <c r="H677" s="8">
        <v>7.55</v>
      </c>
      <c r="I677" s="4">
        <v>0</v>
      </c>
    </row>
    <row r="678" spans="1:9" x14ac:dyDescent="0.2">
      <c r="A678" s="2">
        <v>6</v>
      </c>
      <c r="B678" s="1" t="s">
        <v>128</v>
      </c>
      <c r="C678" s="4">
        <v>5</v>
      </c>
      <c r="D678" s="8">
        <v>3.21</v>
      </c>
      <c r="E678" s="4">
        <v>4</v>
      </c>
      <c r="F678" s="8">
        <v>3.88</v>
      </c>
      <c r="G678" s="4">
        <v>1</v>
      </c>
      <c r="H678" s="8">
        <v>1.89</v>
      </c>
      <c r="I678" s="4">
        <v>0</v>
      </c>
    </row>
    <row r="679" spans="1:9" x14ac:dyDescent="0.2">
      <c r="A679" s="2">
        <v>8</v>
      </c>
      <c r="B679" s="1" t="s">
        <v>130</v>
      </c>
      <c r="C679" s="4">
        <v>4</v>
      </c>
      <c r="D679" s="8">
        <v>2.56</v>
      </c>
      <c r="E679" s="4">
        <v>4</v>
      </c>
      <c r="F679" s="8">
        <v>3.88</v>
      </c>
      <c r="G679" s="4">
        <v>0</v>
      </c>
      <c r="H679" s="8">
        <v>0</v>
      </c>
      <c r="I679" s="4">
        <v>0</v>
      </c>
    </row>
    <row r="680" spans="1:9" x14ac:dyDescent="0.2">
      <c r="A680" s="2">
        <v>9</v>
      </c>
      <c r="B680" s="1" t="s">
        <v>123</v>
      </c>
      <c r="C680" s="4">
        <v>3</v>
      </c>
      <c r="D680" s="8">
        <v>1.92</v>
      </c>
      <c r="E680" s="4">
        <v>3</v>
      </c>
      <c r="F680" s="8">
        <v>2.91</v>
      </c>
      <c r="G680" s="4">
        <v>0</v>
      </c>
      <c r="H680" s="8">
        <v>0</v>
      </c>
      <c r="I680" s="4">
        <v>0</v>
      </c>
    </row>
    <row r="681" spans="1:9" x14ac:dyDescent="0.2">
      <c r="A681" s="2">
        <v>9</v>
      </c>
      <c r="B681" s="1" t="s">
        <v>174</v>
      </c>
      <c r="C681" s="4">
        <v>3</v>
      </c>
      <c r="D681" s="8">
        <v>1.92</v>
      </c>
      <c r="E681" s="4">
        <v>2</v>
      </c>
      <c r="F681" s="8">
        <v>1.94</v>
      </c>
      <c r="G681" s="4">
        <v>1</v>
      </c>
      <c r="H681" s="8">
        <v>1.89</v>
      </c>
      <c r="I681" s="4">
        <v>0</v>
      </c>
    </row>
    <row r="682" spans="1:9" x14ac:dyDescent="0.2">
      <c r="A682" s="2">
        <v>9</v>
      </c>
      <c r="B682" s="1" t="s">
        <v>147</v>
      </c>
      <c r="C682" s="4">
        <v>3</v>
      </c>
      <c r="D682" s="8">
        <v>1.92</v>
      </c>
      <c r="E682" s="4">
        <v>2</v>
      </c>
      <c r="F682" s="8">
        <v>1.94</v>
      </c>
      <c r="G682" s="4">
        <v>1</v>
      </c>
      <c r="H682" s="8">
        <v>1.89</v>
      </c>
      <c r="I682" s="4">
        <v>0</v>
      </c>
    </row>
    <row r="683" spans="1:9" x14ac:dyDescent="0.2">
      <c r="A683" s="2">
        <v>9</v>
      </c>
      <c r="B683" s="1" t="s">
        <v>126</v>
      </c>
      <c r="C683" s="4">
        <v>3</v>
      </c>
      <c r="D683" s="8">
        <v>1.92</v>
      </c>
      <c r="E683" s="4">
        <v>2</v>
      </c>
      <c r="F683" s="8">
        <v>1.94</v>
      </c>
      <c r="G683" s="4">
        <v>1</v>
      </c>
      <c r="H683" s="8">
        <v>1.89</v>
      </c>
      <c r="I683" s="4">
        <v>0</v>
      </c>
    </row>
    <row r="684" spans="1:9" x14ac:dyDescent="0.2">
      <c r="A684" s="2">
        <v>9</v>
      </c>
      <c r="B684" s="1" t="s">
        <v>136</v>
      </c>
      <c r="C684" s="4">
        <v>3</v>
      </c>
      <c r="D684" s="8">
        <v>1.92</v>
      </c>
      <c r="E684" s="4">
        <v>3</v>
      </c>
      <c r="F684" s="8">
        <v>2.91</v>
      </c>
      <c r="G684" s="4">
        <v>0</v>
      </c>
      <c r="H684" s="8">
        <v>0</v>
      </c>
      <c r="I684" s="4">
        <v>0</v>
      </c>
    </row>
    <row r="685" spans="1:9" x14ac:dyDescent="0.2">
      <c r="A685" s="2">
        <v>9</v>
      </c>
      <c r="B685" s="1" t="s">
        <v>139</v>
      </c>
      <c r="C685" s="4">
        <v>3</v>
      </c>
      <c r="D685" s="8">
        <v>1.92</v>
      </c>
      <c r="E685" s="4">
        <v>1</v>
      </c>
      <c r="F685" s="8">
        <v>0.97</v>
      </c>
      <c r="G685" s="4">
        <v>2</v>
      </c>
      <c r="H685" s="8">
        <v>3.77</v>
      </c>
      <c r="I685" s="4">
        <v>0</v>
      </c>
    </row>
    <row r="686" spans="1:9" x14ac:dyDescent="0.2">
      <c r="A686" s="2">
        <v>9</v>
      </c>
      <c r="B686" s="1" t="s">
        <v>140</v>
      </c>
      <c r="C686" s="4">
        <v>3</v>
      </c>
      <c r="D686" s="8">
        <v>1.92</v>
      </c>
      <c r="E686" s="4">
        <v>1</v>
      </c>
      <c r="F686" s="8">
        <v>0.97</v>
      </c>
      <c r="G686" s="4">
        <v>2</v>
      </c>
      <c r="H686" s="8">
        <v>3.77</v>
      </c>
      <c r="I686" s="4">
        <v>0</v>
      </c>
    </row>
    <row r="687" spans="1:9" x14ac:dyDescent="0.2">
      <c r="A687" s="2">
        <v>16</v>
      </c>
      <c r="B687" s="1" t="s">
        <v>172</v>
      </c>
      <c r="C687" s="4">
        <v>2</v>
      </c>
      <c r="D687" s="8">
        <v>1.28</v>
      </c>
      <c r="E687" s="4">
        <v>2</v>
      </c>
      <c r="F687" s="8">
        <v>1.94</v>
      </c>
      <c r="G687" s="4">
        <v>0</v>
      </c>
      <c r="H687" s="8">
        <v>0</v>
      </c>
      <c r="I687" s="4">
        <v>0</v>
      </c>
    </row>
    <row r="688" spans="1:9" x14ac:dyDescent="0.2">
      <c r="A688" s="2">
        <v>16</v>
      </c>
      <c r="B688" s="1" t="s">
        <v>251</v>
      </c>
      <c r="C688" s="4">
        <v>2</v>
      </c>
      <c r="D688" s="8">
        <v>1.28</v>
      </c>
      <c r="E688" s="4">
        <v>2</v>
      </c>
      <c r="F688" s="8">
        <v>1.94</v>
      </c>
      <c r="G688" s="4">
        <v>0</v>
      </c>
      <c r="H688" s="8">
        <v>0</v>
      </c>
      <c r="I688" s="4">
        <v>0</v>
      </c>
    </row>
    <row r="689" spans="1:9" x14ac:dyDescent="0.2">
      <c r="A689" s="2">
        <v>16</v>
      </c>
      <c r="B689" s="1" t="s">
        <v>157</v>
      </c>
      <c r="C689" s="4">
        <v>2</v>
      </c>
      <c r="D689" s="8">
        <v>1.28</v>
      </c>
      <c r="E689" s="4">
        <v>1</v>
      </c>
      <c r="F689" s="8">
        <v>0.97</v>
      </c>
      <c r="G689" s="4">
        <v>1</v>
      </c>
      <c r="H689" s="8">
        <v>1.89</v>
      </c>
      <c r="I689" s="4">
        <v>0</v>
      </c>
    </row>
    <row r="690" spans="1:9" x14ac:dyDescent="0.2">
      <c r="A690" s="2">
        <v>16</v>
      </c>
      <c r="B690" s="1" t="s">
        <v>149</v>
      </c>
      <c r="C690" s="4">
        <v>2</v>
      </c>
      <c r="D690" s="8">
        <v>1.28</v>
      </c>
      <c r="E690" s="4">
        <v>1</v>
      </c>
      <c r="F690" s="8">
        <v>0.97</v>
      </c>
      <c r="G690" s="4">
        <v>1</v>
      </c>
      <c r="H690" s="8">
        <v>1.89</v>
      </c>
      <c r="I690" s="4">
        <v>0</v>
      </c>
    </row>
    <row r="691" spans="1:9" x14ac:dyDescent="0.2">
      <c r="A691" s="2">
        <v>16</v>
      </c>
      <c r="B691" s="1" t="s">
        <v>215</v>
      </c>
      <c r="C691" s="4">
        <v>2</v>
      </c>
      <c r="D691" s="8">
        <v>1.28</v>
      </c>
      <c r="E691" s="4">
        <v>2</v>
      </c>
      <c r="F691" s="8">
        <v>1.94</v>
      </c>
      <c r="G691" s="4">
        <v>0</v>
      </c>
      <c r="H691" s="8">
        <v>0</v>
      </c>
      <c r="I691" s="4">
        <v>0</v>
      </c>
    </row>
    <row r="692" spans="1:9" x14ac:dyDescent="0.2">
      <c r="A692" s="2">
        <v>16</v>
      </c>
      <c r="B692" s="1" t="s">
        <v>216</v>
      </c>
      <c r="C692" s="4">
        <v>2</v>
      </c>
      <c r="D692" s="8">
        <v>1.28</v>
      </c>
      <c r="E692" s="4">
        <v>2</v>
      </c>
      <c r="F692" s="8">
        <v>1.94</v>
      </c>
      <c r="G692" s="4">
        <v>0</v>
      </c>
      <c r="H692" s="8">
        <v>0</v>
      </c>
      <c r="I692" s="4">
        <v>0</v>
      </c>
    </row>
    <row r="693" spans="1:9" x14ac:dyDescent="0.2">
      <c r="A693" s="2">
        <v>16</v>
      </c>
      <c r="B693" s="1" t="s">
        <v>198</v>
      </c>
      <c r="C693" s="4">
        <v>2</v>
      </c>
      <c r="D693" s="8">
        <v>1.28</v>
      </c>
      <c r="E693" s="4">
        <v>0</v>
      </c>
      <c r="F693" s="8">
        <v>0</v>
      </c>
      <c r="G693" s="4">
        <v>2</v>
      </c>
      <c r="H693" s="8">
        <v>3.77</v>
      </c>
      <c r="I693" s="4">
        <v>0</v>
      </c>
    </row>
    <row r="694" spans="1:9" x14ac:dyDescent="0.2">
      <c r="A694" s="2">
        <v>16</v>
      </c>
      <c r="B694" s="1" t="s">
        <v>159</v>
      </c>
      <c r="C694" s="4">
        <v>2</v>
      </c>
      <c r="D694" s="8">
        <v>1.28</v>
      </c>
      <c r="E694" s="4">
        <v>1</v>
      </c>
      <c r="F694" s="8">
        <v>0.97</v>
      </c>
      <c r="G694" s="4">
        <v>1</v>
      </c>
      <c r="H694" s="8">
        <v>1.89</v>
      </c>
      <c r="I694" s="4">
        <v>0</v>
      </c>
    </row>
    <row r="695" spans="1:9" x14ac:dyDescent="0.2">
      <c r="A695" s="2">
        <v>16</v>
      </c>
      <c r="B695" s="1" t="s">
        <v>252</v>
      </c>
      <c r="C695" s="4">
        <v>2</v>
      </c>
      <c r="D695" s="8">
        <v>1.28</v>
      </c>
      <c r="E695" s="4">
        <v>2</v>
      </c>
      <c r="F695" s="8">
        <v>1.94</v>
      </c>
      <c r="G695" s="4">
        <v>0</v>
      </c>
      <c r="H695" s="8">
        <v>0</v>
      </c>
      <c r="I695" s="4">
        <v>0</v>
      </c>
    </row>
    <row r="696" spans="1:9" x14ac:dyDescent="0.2">
      <c r="A696" s="2">
        <v>16</v>
      </c>
      <c r="B696" s="1" t="s">
        <v>129</v>
      </c>
      <c r="C696" s="4">
        <v>2</v>
      </c>
      <c r="D696" s="8">
        <v>1.28</v>
      </c>
      <c r="E696" s="4">
        <v>2</v>
      </c>
      <c r="F696" s="8">
        <v>1.94</v>
      </c>
      <c r="G696" s="4">
        <v>0</v>
      </c>
      <c r="H696" s="8">
        <v>0</v>
      </c>
      <c r="I696" s="4">
        <v>0</v>
      </c>
    </row>
    <row r="697" spans="1:9" x14ac:dyDescent="0.2">
      <c r="A697" s="2">
        <v>16</v>
      </c>
      <c r="B697" s="1" t="s">
        <v>131</v>
      </c>
      <c r="C697" s="4">
        <v>2</v>
      </c>
      <c r="D697" s="8">
        <v>1.28</v>
      </c>
      <c r="E697" s="4">
        <v>1</v>
      </c>
      <c r="F697" s="8">
        <v>0.97</v>
      </c>
      <c r="G697" s="4">
        <v>1</v>
      </c>
      <c r="H697" s="8">
        <v>1.89</v>
      </c>
      <c r="I697" s="4">
        <v>0</v>
      </c>
    </row>
    <row r="698" spans="1:9" x14ac:dyDescent="0.2">
      <c r="A698" s="2">
        <v>16</v>
      </c>
      <c r="B698" s="1" t="s">
        <v>234</v>
      </c>
      <c r="C698" s="4">
        <v>2</v>
      </c>
      <c r="D698" s="8">
        <v>1.28</v>
      </c>
      <c r="E698" s="4">
        <v>2</v>
      </c>
      <c r="F698" s="8">
        <v>1.94</v>
      </c>
      <c r="G698" s="4">
        <v>0</v>
      </c>
      <c r="H698" s="8">
        <v>0</v>
      </c>
      <c r="I698" s="4">
        <v>0</v>
      </c>
    </row>
    <row r="699" spans="1:9" x14ac:dyDescent="0.2">
      <c r="A699" s="2">
        <v>16</v>
      </c>
      <c r="B699" s="1" t="s">
        <v>170</v>
      </c>
      <c r="C699" s="4">
        <v>2</v>
      </c>
      <c r="D699" s="8">
        <v>1.28</v>
      </c>
      <c r="E699" s="4">
        <v>2</v>
      </c>
      <c r="F699" s="8">
        <v>1.94</v>
      </c>
      <c r="G699" s="4">
        <v>0</v>
      </c>
      <c r="H699" s="8">
        <v>0</v>
      </c>
      <c r="I699" s="4">
        <v>0</v>
      </c>
    </row>
    <row r="700" spans="1:9" x14ac:dyDescent="0.2">
      <c r="A700" s="2">
        <v>16</v>
      </c>
      <c r="B700" s="1" t="s">
        <v>137</v>
      </c>
      <c r="C700" s="4">
        <v>2</v>
      </c>
      <c r="D700" s="8">
        <v>1.28</v>
      </c>
      <c r="E700" s="4">
        <v>2</v>
      </c>
      <c r="F700" s="8">
        <v>1.94</v>
      </c>
      <c r="G700" s="4">
        <v>0</v>
      </c>
      <c r="H700" s="8">
        <v>0</v>
      </c>
      <c r="I700" s="4">
        <v>0</v>
      </c>
    </row>
    <row r="701" spans="1:9" x14ac:dyDescent="0.2">
      <c r="A701" s="2">
        <v>16</v>
      </c>
      <c r="B701" s="1" t="s">
        <v>236</v>
      </c>
      <c r="C701" s="4">
        <v>2</v>
      </c>
      <c r="D701" s="8">
        <v>1.28</v>
      </c>
      <c r="E701" s="4">
        <v>0</v>
      </c>
      <c r="F701" s="8">
        <v>0</v>
      </c>
      <c r="G701" s="4">
        <v>2</v>
      </c>
      <c r="H701" s="8">
        <v>3.77</v>
      </c>
      <c r="I701" s="4">
        <v>0</v>
      </c>
    </row>
    <row r="702" spans="1:9" x14ac:dyDescent="0.2">
      <c r="A702" s="2">
        <v>16</v>
      </c>
      <c r="B702" s="1" t="s">
        <v>253</v>
      </c>
      <c r="C702" s="4">
        <v>2</v>
      </c>
      <c r="D702" s="8">
        <v>1.28</v>
      </c>
      <c r="E702" s="4">
        <v>0</v>
      </c>
      <c r="F702" s="8">
        <v>0</v>
      </c>
      <c r="G702" s="4">
        <v>2</v>
      </c>
      <c r="H702" s="8">
        <v>3.77</v>
      </c>
      <c r="I702" s="4">
        <v>0</v>
      </c>
    </row>
    <row r="703" spans="1:9" x14ac:dyDescent="0.2">
      <c r="A703" s="1"/>
      <c r="C703" s="4"/>
      <c r="D703" s="8"/>
      <c r="E703" s="4"/>
      <c r="F703" s="8"/>
      <c r="G703" s="4"/>
      <c r="H703" s="8"/>
      <c r="I703" s="4"/>
    </row>
    <row r="704" spans="1:9" x14ac:dyDescent="0.2">
      <c r="A704" s="1" t="s">
        <v>25</v>
      </c>
      <c r="C704" s="4"/>
      <c r="D704" s="8"/>
      <c r="E704" s="4"/>
      <c r="F704" s="8"/>
      <c r="G704" s="4"/>
      <c r="H704" s="8"/>
      <c r="I704" s="4"/>
    </row>
    <row r="705" spans="1:9" x14ac:dyDescent="0.2">
      <c r="A705" s="2">
        <v>1</v>
      </c>
      <c r="B705" s="1" t="s">
        <v>137</v>
      </c>
      <c r="C705" s="4">
        <v>19</v>
      </c>
      <c r="D705" s="8">
        <v>7.2</v>
      </c>
      <c r="E705" s="4">
        <v>18</v>
      </c>
      <c r="F705" s="8">
        <v>13.04</v>
      </c>
      <c r="G705" s="4">
        <v>1</v>
      </c>
      <c r="H705" s="8">
        <v>0.8</v>
      </c>
      <c r="I705" s="4">
        <v>0</v>
      </c>
    </row>
    <row r="706" spans="1:9" x14ac:dyDescent="0.2">
      <c r="A706" s="2">
        <v>2</v>
      </c>
      <c r="B706" s="1" t="s">
        <v>140</v>
      </c>
      <c r="C706" s="4">
        <v>13</v>
      </c>
      <c r="D706" s="8">
        <v>4.92</v>
      </c>
      <c r="E706" s="4">
        <v>11</v>
      </c>
      <c r="F706" s="8">
        <v>7.97</v>
      </c>
      <c r="G706" s="4">
        <v>2</v>
      </c>
      <c r="H706" s="8">
        <v>1.6</v>
      </c>
      <c r="I706" s="4">
        <v>0</v>
      </c>
    </row>
    <row r="707" spans="1:9" x14ac:dyDescent="0.2">
      <c r="A707" s="2">
        <v>3</v>
      </c>
      <c r="B707" s="1" t="s">
        <v>142</v>
      </c>
      <c r="C707" s="4">
        <v>10</v>
      </c>
      <c r="D707" s="8">
        <v>3.79</v>
      </c>
      <c r="E707" s="4">
        <v>7</v>
      </c>
      <c r="F707" s="8">
        <v>5.07</v>
      </c>
      <c r="G707" s="4">
        <v>3</v>
      </c>
      <c r="H707" s="8">
        <v>2.4</v>
      </c>
      <c r="I707" s="4">
        <v>0</v>
      </c>
    </row>
    <row r="708" spans="1:9" x14ac:dyDescent="0.2">
      <c r="A708" s="2">
        <v>3</v>
      </c>
      <c r="B708" s="1" t="s">
        <v>136</v>
      </c>
      <c r="C708" s="4">
        <v>10</v>
      </c>
      <c r="D708" s="8">
        <v>3.79</v>
      </c>
      <c r="E708" s="4">
        <v>9</v>
      </c>
      <c r="F708" s="8">
        <v>6.52</v>
      </c>
      <c r="G708" s="4">
        <v>1</v>
      </c>
      <c r="H708" s="8">
        <v>0.8</v>
      </c>
      <c r="I708" s="4">
        <v>0</v>
      </c>
    </row>
    <row r="709" spans="1:9" x14ac:dyDescent="0.2">
      <c r="A709" s="2">
        <v>5</v>
      </c>
      <c r="B709" s="1" t="s">
        <v>130</v>
      </c>
      <c r="C709" s="4">
        <v>9</v>
      </c>
      <c r="D709" s="8">
        <v>3.41</v>
      </c>
      <c r="E709" s="4">
        <v>1</v>
      </c>
      <c r="F709" s="8">
        <v>0.72</v>
      </c>
      <c r="G709" s="4">
        <v>8</v>
      </c>
      <c r="H709" s="8">
        <v>6.4</v>
      </c>
      <c r="I709" s="4">
        <v>0</v>
      </c>
    </row>
    <row r="710" spans="1:9" x14ac:dyDescent="0.2">
      <c r="A710" s="2">
        <v>6</v>
      </c>
      <c r="B710" s="1" t="s">
        <v>135</v>
      </c>
      <c r="C710" s="4">
        <v>8</v>
      </c>
      <c r="D710" s="8">
        <v>3.03</v>
      </c>
      <c r="E710" s="4">
        <v>7</v>
      </c>
      <c r="F710" s="8">
        <v>5.07</v>
      </c>
      <c r="G710" s="4">
        <v>1</v>
      </c>
      <c r="H710" s="8">
        <v>0.8</v>
      </c>
      <c r="I710" s="4">
        <v>0</v>
      </c>
    </row>
    <row r="711" spans="1:9" x14ac:dyDescent="0.2">
      <c r="A711" s="2">
        <v>6</v>
      </c>
      <c r="B711" s="1" t="s">
        <v>139</v>
      </c>
      <c r="C711" s="4">
        <v>8</v>
      </c>
      <c r="D711" s="8">
        <v>3.03</v>
      </c>
      <c r="E711" s="4">
        <v>7</v>
      </c>
      <c r="F711" s="8">
        <v>5.07</v>
      </c>
      <c r="G711" s="4">
        <v>1</v>
      </c>
      <c r="H711" s="8">
        <v>0.8</v>
      </c>
      <c r="I711" s="4">
        <v>0</v>
      </c>
    </row>
    <row r="712" spans="1:9" x14ac:dyDescent="0.2">
      <c r="A712" s="2">
        <v>8</v>
      </c>
      <c r="B712" s="1" t="s">
        <v>122</v>
      </c>
      <c r="C712" s="4">
        <v>6</v>
      </c>
      <c r="D712" s="8">
        <v>2.27</v>
      </c>
      <c r="E712" s="4">
        <v>3</v>
      </c>
      <c r="F712" s="8">
        <v>2.17</v>
      </c>
      <c r="G712" s="4">
        <v>3</v>
      </c>
      <c r="H712" s="8">
        <v>2.4</v>
      </c>
      <c r="I712" s="4">
        <v>0</v>
      </c>
    </row>
    <row r="713" spans="1:9" x14ac:dyDescent="0.2">
      <c r="A713" s="2">
        <v>8</v>
      </c>
      <c r="B713" s="1" t="s">
        <v>123</v>
      </c>
      <c r="C713" s="4">
        <v>6</v>
      </c>
      <c r="D713" s="8">
        <v>2.27</v>
      </c>
      <c r="E713" s="4">
        <v>0</v>
      </c>
      <c r="F713" s="8">
        <v>0</v>
      </c>
      <c r="G713" s="4">
        <v>6</v>
      </c>
      <c r="H713" s="8">
        <v>4.8</v>
      </c>
      <c r="I713" s="4">
        <v>0</v>
      </c>
    </row>
    <row r="714" spans="1:9" x14ac:dyDescent="0.2">
      <c r="A714" s="2">
        <v>8</v>
      </c>
      <c r="B714" s="1" t="s">
        <v>162</v>
      </c>
      <c r="C714" s="4">
        <v>6</v>
      </c>
      <c r="D714" s="8">
        <v>2.27</v>
      </c>
      <c r="E714" s="4">
        <v>4</v>
      </c>
      <c r="F714" s="8">
        <v>2.9</v>
      </c>
      <c r="G714" s="4">
        <v>2</v>
      </c>
      <c r="H714" s="8">
        <v>1.6</v>
      </c>
      <c r="I714" s="4">
        <v>0</v>
      </c>
    </row>
    <row r="715" spans="1:9" x14ac:dyDescent="0.2">
      <c r="A715" s="2">
        <v>8</v>
      </c>
      <c r="B715" s="1" t="s">
        <v>138</v>
      </c>
      <c r="C715" s="4">
        <v>6</v>
      </c>
      <c r="D715" s="8">
        <v>2.27</v>
      </c>
      <c r="E715" s="4">
        <v>3</v>
      </c>
      <c r="F715" s="8">
        <v>2.17</v>
      </c>
      <c r="G715" s="4">
        <v>3</v>
      </c>
      <c r="H715" s="8">
        <v>2.4</v>
      </c>
      <c r="I715" s="4">
        <v>0</v>
      </c>
    </row>
    <row r="716" spans="1:9" x14ac:dyDescent="0.2">
      <c r="A716" s="2">
        <v>12</v>
      </c>
      <c r="B716" s="1" t="s">
        <v>147</v>
      </c>
      <c r="C716" s="4">
        <v>5</v>
      </c>
      <c r="D716" s="8">
        <v>1.89</v>
      </c>
      <c r="E716" s="4">
        <v>3</v>
      </c>
      <c r="F716" s="8">
        <v>2.17</v>
      </c>
      <c r="G716" s="4">
        <v>2</v>
      </c>
      <c r="H716" s="8">
        <v>1.6</v>
      </c>
      <c r="I716" s="4">
        <v>0</v>
      </c>
    </row>
    <row r="717" spans="1:9" x14ac:dyDescent="0.2">
      <c r="A717" s="2">
        <v>12</v>
      </c>
      <c r="B717" s="1" t="s">
        <v>126</v>
      </c>
      <c r="C717" s="4">
        <v>5</v>
      </c>
      <c r="D717" s="8">
        <v>1.89</v>
      </c>
      <c r="E717" s="4">
        <v>4</v>
      </c>
      <c r="F717" s="8">
        <v>2.9</v>
      </c>
      <c r="G717" s="4">
        <v>1</v>
      </c>
      <c r="H717" s="8">
        <v>0.8</v>
      </c>
      <c r="I717" s="4">
        <v>0</v>
      </c>
    </row>
    <row r="718" spans="1:9" x14ac:dyDescent="0.2">
      <c r="A718" s="2">
        <v>12</v>
      </c>
      <c r="B718" s="1" t="s">
        <v>134</v>
      </c>
      <c r="C718" s="4">
        <v>5</v>
      </c>
      <c r="D718" s="8">
        <v>1.89</v>
      </c>
      <c r="E718" s="4">
        <v>5</v>
      </c>
      <c r="F718" s="8">
        <v>3.62</v>
      </c>
      <c r="G718" s="4">
        <v>0</v>
      </c>
      <c r="H718" s="8">
        <v>0</v>
      </c>
      <c r="I718" s="4">
        <v>0</v>
      </c>
    </row>
    <row r="719" spans="1:9" x14ac:dyDescent="0.2">
      <c r="A719" s="2">
        <v>12</v>
      </c>
      <c r="B719" s="1" t="s">
        <v>208</v>
      </c>
      <c r="C719" s="4">
        <v>5</v>
      </c>
      <c r="D719" s="8">
        <v>1.89</v>
      </c>
      <c r="E719" s="4">
        <v>0</v>
      </c>
      <c r="F719" s="8">
        <v>0</v>
      </c>
      <c r="G719" s="4">
        <v>5</v>
      </c>
      <c r="H719" s="8">
        <v>4</v>
      </c>
      <c r="I719" s="4">
        <v>0</v>
      </c>
    </row>
    <row r="720" spans="1:9" x14ac:dyDescent="0.2">
      <c r="A720" s="2">
        <v>16</v>
      </c>
      <c r="B720" s="1" t="s">
        <v>148</v>
      </c>
      <c r="C720" s="4">
        <v>4</v>
      </c>
      <c r="D720" s="8">
        <v>1.52</v>
      </c>
      <c r="E720" s="4">
        <v>2</v>
      </c>
      <c r="F720" s="8">
        <v>1.45</v>
      </c>
      <c r="G720" s="4">
        <v>2</v>
      </c>
      <c r="H720" s="8">
        <v>1.6</v>
      </c>
      <c r="I720" s="4">
        <v>0</v>
      </c>
    </row>
    <row r="721" spans="1:9" x14ac:dyDescent="0.2">
      <c r="A721" s="2">
        <v>16</v>
      </c>
      <c r="B721" s="1" t="s">
        <v>245</v>
      </c>
      <c r="C721" s="4">
        <v>4</v>
      </c>
      <c r="D721" s="8">
        <v>1.52</v>
      </c>
      <c r="E721" s="4">
        <v>1</v>
      </c>
      <c r="F721" s="8">
        <v>0.72</v>
      </c>
      <c r="G721" s="4">
        <v>3</v>
      </c>
      <c r="H721" s="8">
        <v>2.4</v>
      </c>
      <c r="I721" s="4">
        <v>0</v>
      </c>
    </row>
    <row r="722" spans="1:9" x14ac:dyDescent="0.2">
      <c r="A722" s="2">
        <v>16</v>
      </c>
      <c r="B722" s="1" t="s">
        <v>202</v>
      </c>
      <c r="C722" s="4">
        <v>4</v>
      </c>
      <c r="D722" s="8">
        <v>1.52</v>
      </c>
      <c r="E722" s="4">
        <v>1</v>
      </c>
      <c r="F722" s="8">
        <v>0.72</v>
      </c>
      <c r="G722" s="4">
        <v>3</v>
      </c>
      <c r="H722" s="8">
        <v>2.4</v>
      </c>
      <c r="I722" s="4">
        <v>0</v>
      </c>
    </row>
    <row r="723" spans="1:9" x14ac:dyDescent="0.2">
      <c r="A723" s="2">
        <v>16</v>
      </c>
      <c r="B723" s="1" t="s">
        <v>128</v>
      </c>
      <c r="C723" s="4">
        <v>4</v>
      </c>
      <c r="D723" s="8">
        <v>1.52</v>
      </c>
      <c r="E723" s="4">
        <v>1</v>
      </c>
      <c r="F723" s="8">
        <v>0.72</v>
      </c>
      <c r="G723" s="4">
        <v>3</v>
      </c>
      <c r="H723" s="8">
        <v>2.4</v>
      </c>
      <c r="I723" s="4">
        <v>0</v>
      </c>
    </row>
    <row r="724" spans="1:9" x14ac:dyDescent="0.2">
      <c r="A724" s="2">
        <v>16</v>
      </c>
      <c r="B724" s="1" t="s">
        <v>129</v>
      </c>
      <c r="C724" s="4">
        <v>4</v>
      </c>
      <c r="D724" s="8">
        <v>1.52</v>
      </c>
      <c r="E724" s="4">
        <v>0</v>
      </c>
      <c r="F724" s="8">
        <v>0</v>
      </c>
      <c r="G724" s="4">
        <v>4</v>
      </c>
      <c r="H724" s="8">
        <v>3.2</v>
      </c>
      <c r="I724" s="4">
        <v>0</v>
      </c>
    </row>
    <row r="725" spans="1:9" x14ac:dyDescent="0.2">
      <c r="A725" s="2">
        <v>16</v>
      </c>
      <c r="B725" s="1" t="s">
        <v>132</v>
      </c>
      <c r="C725" s="4">
        <v>4</v>
      </c>
      <c r="D725" s="8">
        <v>1.52</v>
      </c>
      <c r="E725" s="4">
        <v>1</v>
      </c>
      <c r="F725" s="8">
        <v>0.72</v>
      </c>
      <c r="G725" s="4">
        <v>3</v>
      </c>
      <c r="H725" s="8">
        <v>2.4</v>
      </c>
      <c r="I725" s="4">
        <v>0</v>
      </c>
    </row>
    <row r="726" spans="1:9" x14ac:dyDescent="0.2">
      <c r="A726" s="2">
        <v>16</v>
      </c>
      <c r="B726" s="1" t="s">
        <v>207</v>
      </c>
      <c r="C726" s="4">
        <v>4</v>
      </c>
      <c r="D726" s="8">
        <v>1.52</v>
      </c>
      <c r="E726" s="4">
        <v>2</v>
      </c>
      <c r="F726" s="8">
        <v>1.45</v>
      </c>
      <c r="G726" s="4">
        <v>2</v>
      </c>
      <c r="H726" s="8">
        <v>1.6</v>
      </c>
      <c r="I726" s="4">
        <v>0</v>
      </c>
    </row>
    <row r="727" spans="1:9" x14ac:dyDescent="0.2">
      <c r="A727" s="1"/>
      <c r="C727" s="4"/>
      <c r="D727" s="8"/>
      <c r="E727" s="4"/>
      <c r="F727" s="8"/>
      <c r="G727" s="4"/>
      <c r="H727" s="8"/>
      <c r="I727" s="4"/>
    </row>
    <row r="728" spans="1:9" x14ac:dyDescent="0.2">
      <c r="A728" s="1" t="s">
        <v>26</v>
      </c>
      <c r="C728" s="4"/>
      <c r="D728" s="8"/>
      <c r="E728" s="4"/>
      <c r="F728" s="8"/>
      <c r="G728" s="4"/>
      <c r="H728" s="8"/>
      <c r="I728" s="4"/>
    </row>
    <row r="729" spans="1:9" x14ac:dyDescent="0.2">
      <c r="A729" s="2">
        <v>1</v>
      </c>
      <c r="B729" s="1" t="s">
        <v>130</v>
      </c>
      <c r="C729" s="4">
        <v>30</v>
      </c>
      <c r="D729" s="8">
        <v>6.85</v>
      </c>
      <c r="E729" s="4">
        <v>11</v>
      </c>
      <c r="F729" s="8">
        <v>4.45</v>
      </c>
      <c r="G729" s="4">
        <v>19</v>
      </c>
      <c r="H729" s="8">
        <v>10.220000000000001</v>
      </c>
      <c r="I729" s="4">
        <v>0</v>
      </c>
    </row>
    <row r="730" spans="1:9" x14ac:dyDescent="0.2">
      <c r="A730" s="2">
        <v>2</v>
      </c>
      <c r="B730" s="1" t="s">
        <v>137</v>
      </c>
      <c r="C730" s="4">
        <v>26</v>
      </c>
      <c r="D730" s="8">
        <v>5.94</v>
      </c>
      <c r="E730" s="4">
        <v>18</v>
      </c>
      <c r="F730" s="8">
        <v>7.29</v>
      </c>
      <c r="G730" s="4">
        <v>8</v>
      </c>
      <c r="H730" s="8">
        <v>4.3</v>
      </c>
      <c r="I730" s="4">
        <v>0</v>
      </c>
    </row>
    <row r="731" spans="1:9" x14ac:dyDescent="0.2">
      <c r="A731" s="2">
        <v>3</v>
      </c>
      <c r="B731" s="1" t="s">
        <v>139</v>
      </c>
      <c r="C731" s="4">
        <v>21</v>
      </c>
      <c r="D731" s="8">
        <v>4.79</v>
      </c>
      <c r="E731" s="4">
        <v>14</v>
      </c>
      <c r="F731" s="8">
        <v>5.67</v>
      </c>
      <c r="G731" s="4">
        <v>6</v>
      </c>
      <c r="H731" s="8">
        <v>3.23</v>
      </c>
      <c r="I731" s="4">
        <v>1</v>
      </c>
    </row>
    <row r="732" spans="1:9" x14ac:dyDescent="0.2">
      <c r="A732" s="2">
        <v>4</v>
      </c>
      <c r="B732" s="1" t="s">
        <v>135</v>
      </c>
      <c r="C732" s="4">
        <v>19</v>
      </c>
      <c r="D732" s="8">
        <v>4.34</v>
      </c>
      <c r="E732" s="4">
        <v>19</v>
      </c>
      <c r="F732" s="8">
        <v>7.69</v>
      </c>
      <c r="G732" s="4">
        <v>0</v>
      </c>
      <c r="H732" s="8">
        <v>0</v>
      </c>
      <c r="I732" s="4">
        <v>0</v>
      </c>
    </row>
    <row r="733" spans="1:9" x14ac:dyDescent="0.2">
      <c r="A733" s="2">
        <v>5</v>
      </c>
      <c r="B733" s="1" t="s">
        <v>129</v>
      </c>
      <c r="C733" s="4">
        <v>16</v>
      </c>
      <c r="D733" s="8">
        <v>3.65</v>
      </c>
      <c r="E733" s="4">
        <v>3</v>
      </c>
      <c r="F733" s="8">
        <v>1.21</v>
      </c>
      <c r="G733" s="4">
        <v>13</v>
      </c>
      <c r="H733" s="8">
        <v>6.99</v>
      </c>
      <c r="I733" s="4">
        <v>0</v>
      </c>
    </row>
    <row r="734" spans="1:9" x14ac:dyDescent="0.2">
      <c r="A734" s="2">
        <v>6</v>
      </c>
      <c r="B734" s="1" t="s">
        <v>133</v>
      </c>
      <c r="C734" s="4">
        <v>15</v>
      </c>
      <c r="D734" s="8">
        <v>3.42</v>
      </c>
      <c r="E734" s="4">
        <v>14</v>
      </c>
      <c r="F734" s="8">
        <v>5.67</v>
      </c>
      <c r="G734" s="4">
        <v>1</v>
      </c>
      <c r="H734" s="8">
        <v>0.54</v>
      </c>
      <c r="I734" s="4">
        <v>0</v>
      </c>
    </row>
    <row r="735" spans="1:9" x14ac:dyDescent="0.2">
      <c r="A735" s="2">
        <v>6</v>
      </c>
      <c r="B735" s="1" t="s">
        <v>134</v>
      </c>
      <c r="C735" s="4">
        <v>15</v>
      </c>
      <c r="D735" s="8">
        <v>3.42</v>
      </c>
      <c r="E735" s="4">
        <v>13</v>
      </c>
      <c r="F735" s="8">
        <v>5.26</v>
      </c>
      <c r="G735" s="4">
        <v>2</v>
      </c>
      <c r="H735" s="8">
        <v>1.08</v>
      </c>
      <c r="I735" s="4">
        <v>0</v>
      </c>
    </row>
    <row r="736" spans="1:9" x14ac:dyDescent="0.2">
      <c r="A736" s="2">
        <v>8</v>
      </c>
      <c r="B736" s="1" t="s">
        <v>136</v>
      </c>
      <c r="C736" s="4">
        <v>12</v>
      </c>
      <c r="D736" s="8">
        <v>2.74</v>
      </c>
      <c r="E736" s="4">
        <v>10</v>
      </c>
      <c r="F736" s="8">
        <v>4.05</v>
      </c>
      <c r="G736" s="4">
        <v>2</v>
      </c>
      <c r="H736" s="8">
        <v>1.08</v>
      </c>
      <c r="I736" s="4">
        <v>0</v>
      </c>
    </row>
    <row r="737" spans="1:9" x14ac:dyDescent="0.2">
      <c r="A737" s="2">
        <v>8</v>
      </c>
      <c r="B737" s="1" t="s">
        <v>140</v>
      </c>
      <c r="C737" s="4">
        <v>12</v>
      </c>
      <c r="D737" s="8">
        <v>2.74</v>
      </c>
      <c r="E737" s="4">
        <v>11</v>
      </c>
      <c r="F737" s="8">
        <v>4.45</v>
      </c>
      <c r="G737" s="4">
        <v>1</v>
      </c>
      <c r="H737" s="8">
        <v>0.54</v>
      </c>
      <c r="I737" s="4">
        <v>0</v>
      </c>
    </row>
    <row r="738" spans="1:9" x14ac:dyDescent="0.2">
      <c r="A738" s="2">
        <v>10</v>
      </c>
      <c r="B738" s="1" t="s">
        <v>127</v>
      </c>
      <c r="C738" s="4">
        <v>11</v>
      </c>
      <c r="D738" s="8">
        <v>2.5099999999999998</v>
      </c>
      <c r="E738" s="4">
        <v>5</v>
      </c>
      <c r="F738" s="8">
        <v>2.02</v>
      </c>
      <c r="G738" s="4">
        <v>6</v>
      </c>
      <c r="H738" s="8">
        <v>3.23</v>
      </c>
      <c r="I738" s="4">
        <v>0</v>
      </c>
    </row>
    <row r="739" spans="1:9" x14ac:dyDescent="0.2">
      <c r="A739" s="2">
        <v>11</v>
      </c>
      <c r="B739" s="1" t="s">
        <v>168</v>
      </c>
      <c r="C739" s="4">
        <v>10</v>
      </c>
      <c r="D739" s="8">
        <v>2.2799999999999998</v>
      </c>
      <c r="E739" s="4">
        <v>6</v>
      </c>
      <c r="F739" s="8">
        <v>2.4300000000000002</v>
      </c>
      <c r="G739" s="4">
        <v>4</v>
      </c>
      <c r="H739" s="8">
        <v>2.15</v>
      </c>
      <c r="I739" s="4">
        <v>0</v>
      </c>
    </row>
    <row r="740" spans="1:9" x14ac:dyDescent="0.2">
      <c r="A740" s="2">
        <v>11</v>
      </c>
      <c r="B740" s="1" t="s">
        <v>138</v>
      </c>
      <c r="C740" s="4">
        <v>10</v>
      </c>
      <c r="D740" s="8">
        <v>2.2799999999999998</v>
      </c>
      <c r="E740" s="4">
        <v>5</v>
      </c>
      <c r="F740" s="8">
        <v>2.02</v>
      </c>
      <c r="G740" s="4">
        <v>5</v>
      </c>
      <c r="H740" s="8">
        <v>2.69</v>
      </c>
      <c r="I740" s="4">
        <v>0</v>
      </c>
    </row>
    <row r="741" spans="1:9" x14ac:dyDescent="0.2">
      <c r="A741" s="2">
        <v>13</v>
      </c>
      <c r="B741" s="1" t="s">
        <v>128</v>
      </c>
      <c r="C741" s="4">
        <v>9</v>
      </c>
      <c r="D741" s="8">
        <v>2.0499999999999998</v>
      </c>
      <c r="E741" s="4">
        <v>4</v>
      </c>
      <c r="F741" s="8">
        <v>1.62</v>
      </c>
      <c r="G741" s="4">
        <v>5</v>
      </c>
      <c r="H741" s="8">
        <v>2.69</v>
      </c>
      <c r="I741" s="4">
        <v>0</v>
      </c>
    </row>
    <row r="742" spans="1:9" x14ac:dyDescent="0.2">
      <c r="A742" s="2">
        <v>13</v>
      </c>
      <c r="B742" s="1" t="s">
        <v>132</v>
      </c>
      <c r="C742" s="4">
        <v>9</v>
      </c>
      <c r="D742" s="8">
        <v>2.0499999999999998</v>
      </c>
      <c r="E742" s="4">
        <v>1</v>
      </c>
      <c r="F742" s="8">
        <v>0.4</v>
      </c>
      <c r="G742" s="4">
        <v>7</v>
      </c>
      <c r="H742" s="8">
        <v>3.76</v>
      </c>
      <c r="I742" s="4">
        <v>0</v>
      </c>
    </row>
    <row r="743" spans="1:9" x14ac:dyDescent="0.2">
      <c r="A743" s="2">
        <v>15</v>
      </c>
      <c r="B743" s="1" t="s">
        <v>131</v>
      </c>
      <c r="C743" s="4">
        <v>8</v>
      </c>
      <c r="D743" s="8">
        <v>1.83</v>
      </c>
      <c r="E743" s="4">
        <v>4</v>
      </c>
      <c r="F743" s="8">
        <v>1.62</v>
      </c>
      <c r="G743" s="4">
        <v>4</v>
      </c>
      <c r="H743" s="8">
        <v>2.15</v>
      </c>
      <c r="I743" s="4">
        <v>0</v>
      </c>
    </row>
    <row r="744" spans="1:9" x14ac:dyDescent="0.2">
      <c r="A744" s="2">
        <v>16</v>
      </c>
      <c r="B744" s="1" t="s">
        <v>122</v>
      </c>
      <c r="C744" s="4">
        <v>7</v>
      </c>
      <c r="D744" s="8">
        <v>1.6</v>
      </c>
      <c r="E744" s="4">
        <v>1</v>
      </c>
      <c r="F744" s="8">
        <v>0.4</v>
      </c>
      <c r="G744" s="4">
        <v>6</v>
      </c>
      <c r="H744" s="8">
        <v>3.23</v>
      </c>
      <c r="I744" s="4">
        <v>0</v>
      </c>
    </row>
    <row r="745" spans="1:9" x14ac:dyDescent="0.2">
      <c r="A745" s="2">
        <v>16</v>
      </c>
      <c r="B745" s="1" t="s">
        <v>142</v>
      </c>
      <c r="C745" s="4">
        <v>7</v>
      </c>
      <c r="D745" s="8">
        <v>1.6</v>
      </c>
      <c r="E745" s="4">
        <v>5</v>
      </c>
      <c r="F745" s="8">
        <v>2.02</v>
      </c>
      <c r="G745" s="4">
        <v>2</v>
      </c>
      <c r="H745" s="8">
        <v>1.08</v>
      </c>
      <c r="I745" s="4">
        <v>0</v>
      </c>
    </row>
    <row r="746" spans="1:9" x14ac:dyDescent="0.2">
      <c r="A746" s="2">
        <v>18</v>
      </c>
      <c r="B746" s="1" t="s">
        <v>147</v>
      </c>
      <c r="C746" s="4">
        <v>6</v>
      </c>
      <c r="D746" s="8">
        <v>1.37</v>
      </c>
      <c r="E746" s="4">
        <v>1</v>
      </c>
      <c r="F746" s="8">
        <v>0.4</v>
      </c>
      <c r="G746" s="4">
        <v>5</v>
      </c>
      <c r="H746" s="8">
        <v>2.69</v>
      </c>
      <c r="I746" s="4">
        <v>0</v>
      </c>
    </row>
    <row r="747" spans="1:9" x14ac:dyDescent="0.2">
      <c r="A747" s="2">
        <v>18</v>
      </c>
      <c r="B747" s="1" t="s">
        <v>125</v>
      </c>
      <c r="C747" s="4">
        <v>6</v>
      </c>
      <c r="D747" s="8">
        <v>1.37</v>
      </c>
      <c r="E747" s="4">
        <v>3</v>
      </c>
      <c r="F747" s="8">
        <v>1.21</v>
      </c>
      <c r="G747" s="4">
        <v>3</v>
      </c>
      <c r="H747" s="8">
        <v>1.61</v>
      </c>
      <c r="I747" s="4">
        <v>0</v>
      </c>
    </row>
    <row r="748" spans="1:9" x14ac:dyDescent="0.2">
      <c r="A748" s="2">
        <v>18</v>
      </c>
      <c r="B748" s="1" t="s">
        <v>151</v>
      </c>
      <c r="C748" s="4">
        <v>6</v>
      </c>
      <c r="D748" s="8">
        <v>1.37</v>
      </c>
      <c r="E748" s="4">
        <v>3</v>
      </c>
      <c r="F748" s="8">
        <v>1.21</v>
      </c>
      <c r="G748" s="4">
        <v>3</v>
      </c>
      <c r="H748" s="8">
        <v>1.61</v>
      </c>
      <c r="I748" s="4">
        <v>0</v>
      </c>
    </row>
    <row r="749" spans="1:9" x14ac:dyDescent="0.2">
      <c r="A749" s="1"/>
      <c r="C749" s="4"/>
      <c r="D749" s="8"/>
      <c r="E749" s="4"/>
      <c r="F749" s="8"/>
      <c r="G749" s="4"/>
      <c r="H749" s="8"/>
      <c r="I749" s="4"/>
    </row>
    <row r="750" spans="1:9" x14ac:dyDescent="0.2">
      <c r="A750" s="1" t="s">
        <v>27</v>
      </c>
      <c r="C750" s="4"/>
      <c r="D750" s="8"/>
      <c r="E750" s="4"/>
      <c r="F750" s="8"/>
      <c r="G750" s="4"/>
      <c r="H750" s="8"/>
      <c r="I750" s="4"/>
    </row>
    <row r="751" spans="1:9" x14ac:dyDescent="0.2">
      <c r="A751" s="2">
        <v>1</v>
      </c>
      <c r="B751" s="1" t="s">
        <v>150</v>
      </c>
      <c r="C751" s="4">
        <v>65</v>
      </c>
      <c r="D751" s="8">
        <v>10.71</v>
      </c>
      <c r="E751" s="4">
        <v>53</v>
      </c>
      <c r="F751" s="8">
        <v>13.98</v>
      </c>
      <c r="G751" s="4">
        <v>12</v>
      </c>
      <c r="H751" s="8">
        <v>5.31</v>
      </c>
      <c r="I751" s="4">
        <v>0</v>
      </c>
    </row>
    <row r="752" spans="1:9" x14ac:dyDescent="0.2">
      <c r="A752" s="2">
        <v>2</v>
      </c>
      <c r="B752" s="1" t="s">
        <v>137</v>
      </c>
      <c r="C752" s="4">
        <v>27</v>
      </c>
      <c r="D752" s="8">
        <v>4.45</v>
      </c>
      <c r="E752" s="4">
        <v>26</v>
      </c>
      <c r="F752" s="8">
        <v>6.86</v>
      </c>
      <c r="G752" s="4">
        <v>1</v>
      </c>
      <c r="H752" s="8">
        <v>0.44</v>
      </c>
      <c r="I752" s="4">
        <v>0</v>
      </c>
    </row>
    <row r="753" spans="1:9" x14ac:dyDescent="0.2">
      <c r="A753" s="2">
        <v>3</v>
      </c>
      <c r="B753" s="1" t="s">
        <v>192</v>
      </c>
      <c r="C753" s="4">
        <v>17</v>
      </c>
      <c r="D753" s="8">
        <v>2.8</v>
      </c>
      <c r="E753" s="4">
        <v>10</v>
      </c>
      <c r="F753" s="8">
        <v>2.64</v>
      </c>
      <c r="G753" s="4">
        <v>7</v>
      </c>
      <c r="H753" s="8">
        <v>3.1</v>
      </c>
      <c r="I753" s="4">
        <v>0</v>
      </c>
    </row>
    <row r="754" spans="1:9" x14ac:dyDescent="0.2">
      <c r="A754" s="2">
        <v>4</v>
      </c>
      <c r="B754" s="1" t="s">
        <v>130</v>
      </c>
      <c r="C754" s="4">
        <v>16</v>
      </c>
      <c r="D754" s="8">
        <v>2.64</v>
      </c>
      <c r="E754" s="4">
        <v>4</v>
      </c>
      <c r="F754" s="8">
        <v>1.06</v>
      </c>
      <c r="G754" s="4">
        <v>12</v>
      </c>
      <c r="H754" s="8">
        <v>5.31</v>
      </c>
      <c r="I754" s="4">
        <v>0</v>
      </c>
    </row>
    <row r="755" spans="1:9" x14ac:dyDescent="0.2">
      <c r="A755" s="2">
        <v>4</v>
      </c>
      <c r="B755" s="1" t="s">
        <v>136</v>
      </c>
      <c r="C755" s="4">
        <v>16</v>
      </c>
      <c r="D755" s="8">
        <v>2.64</v>
      </c>
      <c r="E755" s="4">
        <v>16</v>
      </c>
      <c r="F755" s="8">
        <v>4.22</v>
      </c>
      <c r="G755" s="4">
        <v>0</v>
      </c>
      <c r="H755" s="8">
        <v>0</v>
      </c>
      <c r="I755" s="4">
        <v>0</v>
      </c>
    </row>
    <row r="756" spans="1:9" x14ac:dyDescent="0.2">
      <c r="A756" s="2">
        <v>4</v>
      </c>
      <c r="B756" s="1" t="s">
        <v>140</v>
      </c>
      <c r="C756" s="4">
        <v>16</v>
      </c>
      <c r="D756" s="8">
        <v>2.64</v>
      </c>
      <c r="E756" s="4">
        <v>16</v>
      </c>
      <c r="F756" s="8">
        <v>4.22</v>
      </c>
      <c r="G756" s="4">
        <v>0</v>
      </c>
      <c r="H756" s="8">
        <v>0</v>
      </c>
      <c r="I756" s="4">
        <v>0</v>
      </c>
    </row>
    <row r="757" spans="1:9" x14ac:dyDescent="0.2">
      <c r="A757" s="2">
        <v>7</v>
      </c>
      <c r="B757" s="1" t="s">
        <v>122</v>
      </c>
      <c r="C757" s="4">
        <v>14</v>
      </c>
      <c r="D757" s="8">
        <v>2.31</v>
      </c>
      <c r="E757" s="4">
        <v>4</v>
      </c>
      <c r="F757" s="8">
        <v>1.06</v>
      </c>
      <c r="G757" s="4">
        <v>10</v>
      </c>
      <c r="H757" s="8">
        <v>4.42</v>
      </c>
      <c r="I757" s="4">
        <v>0</v>
      </c>
    </row>
    <row r="758" spans="1:9" x14ac:dyDescent="0.2">
      <c r="A758" s="2">
        <v>8</v>
      </c>
      <c r="B758" s="1" t="s">
        <v>126</v>
      </c>
      <c r="C758" s="4">
        <v>12</v>
      </c>
      <c r="D758" s="8">
        <v>1.98</v>
      </c>
      <c r="E758" s="4">
        <v>10</v>
      </c>
      <c r="F758" s="8">
        <v>2.64</v>
      </c>
      <c r="G758" s="4">
        <v>2</v>
      </c>
      <c r="H758" s="8">
        <v>0.88</v>
      </c>
      <c r="I758" s="4">
        <v>0</v>
      </c>
    </row>
    <row r="759" spans="1:9" x14ac:dyDescent="0.2">
      <c r="A759" s="2">
        <v>8</v>
      </c>
      <c r="B759" s="1" t="s">
        <v>139</v>
      </c>
      <c r="C759" s="4">
        <v>12</v>
      </c>
      <c r="D759" s="8">
        <v>1.98</v>
      </c>
      <c r="E759" s="4">
        <v>10</v>
      </c>
      <c r="F759" s="8">
        <v>2.64</v>
      </c>
      <c r="G759" s="4">
        <v>2</v>
      </c>
      <c r="H759" s="8">
        <v>0.88</v>
      </c>
      <c r="I759" s="4">
        <v>0</v>
      </c>
    </row>
    <row r="760" spans="1:9" x14ac:dyDescent="0.2">
      <c r="A760" s="2">
        <v>10</v>
      </c>
      <c r="B760" s="1" t="s">
        <v>128</v>
      </c>
      <c r="C760" s="4">
        <v>11</v>
      </c>
      <c r="D760" s="8">
        <v>1.81</v>
      </c>
      <c r="E760" s="4">
        <v>8</v>
      </c>
      <c r="F760" s="8">
        <v>2.11</v>
      </c>
      <c r="G760" s="4">
        <v>3</v>
      </c>
      <c r="H760" s="8">
        <v>1.33</v>
      </c>
      <c r="I760" s="4">
        <v>0</v>
      </c>
    </row>
    <row r="761" spans="1:9" x14ac:dyDescent="0.2">
      <c r="A761" s="2">
        <v>11</v>
      </c>
      <c r="B761" s="1" t="s">
        <v>142</v>
      </c>
      <c r="C761" s="4">
        <v>10</v>
      </c>
      <c r="D761" s="8">
        <v>1.65</v>
      </c>
      <c r="E761" s="4">
        <v>4</v>
      </c>
      <c r="F761" s="8">
        <v>1.06</v>
      </c>
      <c r="G761" s="4">
        <v>6</v>
      </c>
      <c r="H761" s="8">
        <v>2.65</v>
      </c>
      <c r="I761" s="4">
        <v>0</v>
      </c>
    </row>
    <row r="762" spans="1:9" x14ac:dyDescent="0.2">
      <c r="A762" s="2">
        <v>12</v>
      </c>
      <c r="B762" s="1" t="s">
        <v>123</v>
      </c>
      <c r="C762" s="4">
        <v>9</v>
      </c>
      <c r="D762" s="8">
        <v>1.48</v>
      </c>
      <c r="E762" s="4">
        <v>1</v>
      </c>
      <c r="F762" s="8">
        <v>0.26</v>
      </c>
      <c r="G762" s="4">
        <v>8</v>
      </c>
      <c r="H762" s="8">
        <v>3.54</v>
      </c>
      <c r="I762" s="4">
        <v>0</v>
      </c>
    </row>
    <row r="763" spans="1:9" x14ac:dyDescent="0.2">
      <c r="A763" s="2">
        <v>12</v>
      </c>
      <c r="B763" s="1" t="s">
        <v>147</v>
      </c>
      <c r="C763" s="4">
        <v>9</v>
      </c>
      <c r="D763" s="8">
        <v>1.48</v>
      </c>
      <c r="E763" s="4">
        <v>7</v>
      </c>
      <c r="F763" s="8">
        <v>1.85</v>
      </c>
      <c r="G763" s="4">
        <v>2</v>
      </c>
      <c r="H763" s="8">
        <v>0.88</v>
      </c>
      <c r="I763" s="4">
        <v>0</v>
      </c>
    </row>
    <row r="764" spans="1:9" x14ac:dyDescent="0.2">
      <c r="A764" s="2">
        <v>12</v>
      </c>
      <c r="B764" s="1" t="s">
        <v>125</v>
      </c>
      <c r="C764" s="4">
        <v>9</v>
      </c>
      <c r="D764" s="8">
        <v>1.48</v>
      </c>
      <c r="E764" s="4">
        <v>5</v>
      </c>
      <c r="F764" s="8">
        <v>1.32</v>
      </c>
      <c r="G764" s="4">
        <v>4</v>
      </c>
      <c r="H764" s="8">
        <v>1.77</v>
      </c>
      <c r="I764" s="4">
        <v>0</v>
      </c>
    </row>
    <row r="765" spans="1:9" x14ac:dyDescent="0.2">
      <c r="A765" s="2">
        <v>12</v>
      </c>
      <c r="B765" s="1" t="s">
        <v>133</v>
      </c>
      <c r="C765" s="4">
        <v>9</v>
      </c>
      <c r="D765" s="8">
        <v>1.48</v>
      </c>
      <c r="E765" s="4">
        <v>6</v>
      </c>
      <c r="F765" s="8">
        <v>1.58</v>
      </c>
      <c r="G765" s="4">
        <v>3</v>
      </c>
      <c r="H765" s="8">
        <v>1.33</v>
      </c>
      <c r="I765" s="4">
        <v>0</v>
      </c>
    </row>
    <row r="766" spans="1:9" x14ac:dyDescent="0.2">
      <c r="A766" s="2">
        <v>12</v>
      </c>
      <c r="B766" s="1" t="s">
        <v>134</v>
      </c>
      <c r="C766" s="4">
        <v>9</v>
      </c>
      <c r="D766" s="8">
        <v>1.48</v>
      </c>
      <c r="E766" s="4">
        <v>8</v>
      </c>
      <c r="F766" s="8">
        <v>2.11</v>
      </c>
      <c r="G766" s="4">
        <v>1</v>
      </c>
      <c r="H766" s="8">
        <v>0.44</v>
      </c>
      <c r="I766" s="4">
        <v>0</v>
      </c>
    </row>
    <row r="767" spans="1:9" x14ac:dyDescent="0.2">
      <c r="A767" s="2">
        <v>12</v>
      </c>
      <c r="B767" s="1" t="s">
        <v>138</v>
      </c>
      <c r="C767" s="4">
        <v>9</v>
      </c>
      <c r="D767" s="8">
        <v>1.48</v>
      </c>
      <c r="E767" s="4">
        <v>8</v>
      </c>
      <c r="F767" s="8">
        <v>2.11</v>
      </c>
      <c r="G767" s="4">
        <v>1</v>
      </c>
      <c r="H767" s="8">
        <v>0.44</v>
      </c>
      <c r="I767" s="4">
        <v>0</v>
      </c>
    </row>
    <row r="768" spans="1:9" x14ac:dyDescent="0.2">
      <c r="A768" s="2">
        <v>18</v>
      </c>
      <c r="B768" s="1" t="s">
        <v>129</v>
      </c>
      <c r="C768" s="4">
        <v>8</v>
      </c>
      <c r="D768" s="8">
        <v>1.32</v>
      </c>
      <c r="E768" s="4">
        <v>1</v>
      </c>
      <c r="F768" s="8">
        <v>0.26</v>
      </c>
      <c r="G768" s="4">
        <v>7</v>
      </c>
      <c r="H768" s="8">
        <v>3.1</v>
      </c>
      <c r="I768" s="4">
        <v>0</v>
      </c>
    </row>
    <row r="769" spans="1:9" x14ac:dyDescent="0.2">
      <c r="A769" s="2">
        <v>19</v>
      </c>
      <c r="B769" s="1" t="s">
        <v>146</v>
      </c>
      <c r="C769" s="4">
        <v>7</v>
      </c>
      <c r="D769" s="8">
        <v>1.1499999999999999</v>
      </c>
      <c r="E769" s="4">
        <v>5</v>
      </c>
      <c r="F769" s="8">
        <v>1.32</v>
      </c>
      <c r="G769" s="4">
        <v>2</v>
      </c>
      <c r="H769" s="8">
        <v>0.88</v>
      </c>
      <c r="I769" s="4">
        <v>0</v>
      </c>
    </row>
    <row r="770" spans="1:9" x14ac:dyDescent="0.2">
      <c r="A770" s="2">
        <v>19</v>
      </c>
      <c r="B770" s="1" t="s">
        <v>148</v>
      </c>
      <c r="C770" s="4">
        <v>7</v>
      </c>
      <c r="D770" s="8">
        <v>1.1499999999999999</v>
      </c>
      <c r="E770" s="4">
        <v>4</v>
      </c>
      <c r="F770" s="8">
        <v>1.06</v>
      </c>
      <c r="G770" s="4">
        <v>3</v>
      </c>
      <c r="H770" s="8">
        <v>1.33</v>
      </c>
      <c r="I770" s="4">
        <v>0</v>
      </c>
    </row>
    <row r="771" spans="1:9" x14ac:dyDescent="0.2">
      <c r="A771" s="2">
        <v>19</v>
      </c>
      <c r="B771" s="1" t="s">
        <v>155</v>
      </c>
      <c r="C771" s="4">
        <v>7</v>
      </c>
      <c r="D771" s="8">
        <v>1.1499999999999999</v>
      </c>
      <c r="E771" s="4">
        <v>7</v>
      </c>
      <c r="F771" s="8">
        <v>1.85</v>
      </c>
      <c r="G771" s="4">
        <v>0</v>
      </c>
      <c r="H771" s="8">
        <v>0</v>
      </c>
      <c r="I771" s="4">
        <v>0</v>
      </c>
    </row>
    <row r="772" spans="1:9" x14ac:dyDescent="0.2">
      <c r="A772" s="2">
        <v>19</v>
      </c>
      <c r="B772" s="1" t="s">
        <v>132</v>
      </c>
      <c r="C772" s="4">
        <v>7</v>
      </c>
      <c r="D772" s="8">
        <v>1.1499999999999999</v>
      </c>
      <c r="E772" s="4">
        <v>4</v>
      </c>
      <c r="F772" s="8">
        <v>1.06</v>
      </c>
      <c r="G772" s="4">
        <v>3</v>
      </c>
      <c r="H772" s="8">
        <v>1.33</v>
      </c>
      <c r="I772" s="4">
        <v>0</v>
      </c>
    </row>
    <row r="773" spans="1:9" x14ac:dyDescent="0.2">
      <c r="A773" s="2">
        <v>19</v>
      </c>
      <c r="B773" s="1" t="s">
        <v>141</v>
      </c>
      <c r="C773" s="4">
        <v>7</v>
      </c>
      <c r="D773" s="8">
        <v>1.1499999999999999</v>
      </c>
      <c r="E773" s="4">
        <v>7</v>
      </c>
      <c r="F773" s="8">
        <v>1.85</v>
      </c>
      <c r="G773" s="4">
        <v>0</v>
      </c>
      <c r="H773" s="8">
        <v>0</v>
      </c>
      <c r="I773" s="4">
        <v>0</v>
      </c>
    </row>
    <row r="774" spans="1:9" x14ac:dyDescent="0.2">
      <c r="A774" s="1"/>
      <c r="C774" s="4"/>
      <c r="D774" s="8"/>
      <c r="E774" s="4"/>
      <c r="F774" s="8"/>
      <c r="G774" s="4"/>
      <c r="H774" s="8"/>
      <c r="I774" s="4"/>
    </row>
    <row r="775" spans="1:9" x14ac:dyDescent="0.2">
      <c r="A775" s="1" t="s">
        <v>28</v>
      </c>
      <c r="C775" s="4"/>
      <c r="D775" s="8"/>
      <c r="E775" s="4"/>
      <c r="F775" s="8"/>
      <c r="G775" s="4"/>
      <c r="H775" s="8"/>
      <c r="I775" s="4"/>
    </row>
    <row r="776" spans="1:9" x14ac:dyDescent="0.2">
      <c r="A776" s="2">
        <v>1</v>
      </c>
      <c r="B776" s="1" t="s">
        <v>137</v>
      </c>
      <c r="C776" s="4">
        <v>15</v>
      </c>
      <c r="D776" s="8">
        <v>6.73</v>
      </c>
      <c r="E776" s="4">
        <v>14</v>
      </c>
      <c r="F776" s="8">
        <v>11.76</v>
      </c>
      <c r="G776" s="4">
        <v>1</v>
      </c>
      <c r="H776" s="8">
        <v>1.02</v>
      </c>
      <c r="I776" s="4">
        <v>0</v>
      </c>
    </row>
    <row r="777" spans="1:9" x14ac:dyDescent="0.2">
      <c r="A777" s="2">
        <v>2</v>
      </c>
      <c r="B777" s="1" t="s">
        <v>140</v>
      </c>
      <c r="C777" s="4">
        <v>11</v>
      </c>
      <c r="D777" s="8">
        <v>4.93</v>
      </c>
      <c r="E777" s="4">
        <v>10</v>
      </c>
      <c r="F777" s="8">
        <v>8.4</v>
      </c>
      <c r="G777" s="4">
        <v>1</v>
      </c>
      <c r="H777" s="8">
        <v>1.02</v>
      </c>
      <c r="I777" s="4">
        <v>0</v>
      </c>
    </row>
    <row r="778" spans="1:9" x14ac:dyDescent="0.2">
      <c r="A778" s="2">
        <v>3</v>
      </c>
      <c r="B778" s="1" t="s">
        <v>130</v>
      </c>
      <c r="C778" s="4">
        <v>9</v>
      </c>
      <c r="D778" s="8">
        <v>4.04</v>
      </c>
      <c r="E778" s="4">
        <v>0</v>
      </c>
      <c r="F778" s="8">
        <v>0</v>
      </c>
      <c r="G778" s="4">
        <v>9</v>
      </c>
      <c r="H778" s="8">
        <v>9.18</v>
      </c>
      <c r="I778" s="4">
        <v>0</v>
      </c>
    </row>
    <row r="779" spans="1:9" x14ac:dyDescent="0.2">
      <c r="A779" s="2">
        <v>3</v>
      </c>
      <c r="B779" s="1" t="s">
        <v>136</v>
      </c>
      <c r="C779" s="4">
        <v>9</v>
      </c>
      <c r="D779" s="8">
        <v>4.04</v>
      </c>
      <c r="E779" s="4">
        <v>9</v>
      </c>
      <c r="F779" s="8">
        <v>7.56</v>
      </c>
      <c r="G779" s="4">
        <v>0</v>
      </c>
      <c r="H779" s="8">
        <v>0</v>
      </c>
      <c r="I779" s="4">
        <v>0</v>
      </c>
    </row>
    <row r="780" spans="1:9" x14ac:dyDescent="0.2">
      <c r="A780" s="2">
        <v>3</v>
      </c>
      <c r="B780" s="1" t="s">
        <v>139</v>
      </c>
      <c r="C780" s="4">
        <v>9</v>
      </c>
      <c r="D780" s="8">
        <v>4.04</v>
      </c>
      <c r="E780" s="4">
        <v>7</v>
      </c>
      <c r="F780" s="8">
        <v>5.88</v>
      </c>
      <c r="G780" s="4">
        <v>2</v>
      </c>
      <c r="H780" s="8">
        <v>2.04</v>
      </c>
      <c r="I780" s="4">
        <v>0</v>
      </c>
    </row>
    <row r="781" spans="1:9" x14ac:dyDescent="0.2">
      <c r="A781" s="2">
        <v>6</v>
      </c>
      <c r="B781" s="1" t="s">
        <v>128</v>
      </c>
      <c r="C781" s="4">
        <v>7</v>
      </c>
      <c r="D781" s="8">
        <v>3.14</v>
      </c>
      <c r="E781" s="4">
        <v>5</v>
      </c>
      <c r="F781" s="8">
        <v>4.2</v>
      </c>
      <c r="G781" s="4">
        <v>2</v>
      </c>
      <c r="H781" s="8">
        <v>2.04</v>
      </c>
      <c r="I781" s="4">
        <v>0</v>
      </c>
    </row>
    <row r="782" spans="1:9" x14ac:dyDescent="0.2">
      <c r="A782" s="2">
        <v>7</v>
      </c>
      <c r="B782" s="1" t="s">
        <v>127</v>
      </c>
      <c r="C782" s="4">
        <v>6</v>
      </c>
      <c r="D782" s="8">
        <v>2.69</v>
      </c>
      <c r="E782" s="4">
        <v>2</v>
      </c>
      <c r="F782" s="8">
        <v>1.68</v>
      </c>
      <c r="G782" s="4">
        <v>4</v>
      </c>
      <c r="H782" s="8">
        <v>4.08</v>
      </c>
      <c r="I782" s="4">
        <v>0</v>
      </c>
    </row>
    <row r="783" spans="1:9" x14ac:dyDescent="0.2">
      <c r="A783" s="2">
        <v>7</v>
      </c>
      <c r="B783" s="1" t="s">
        <v>167</v>
      </c>
      <c r="C783" s="4">
        <v>6</v>
      </c>
      <c r="D783" s="8">
        <v>2.69</v>
      </c>
      <c r="E783" s="4">
        <v>0</v>
      </c>
      <c r="F783" s="8">
        <v>0</v>
      </c>
      <c r="G783" s="4">
        <v>6</v>
      </c>
      <c r="H783" s="8">
        <v>6.12</v>
      </c>
      <c r="I783" s="4">
        <v>0</v>
      </c>
    </row>
    <row r="784" spans="1:9" x14ac:dyDescent="0.2">
      <c r="A784" s="2">
        <v>9</v>
      </c>
      <c r="B784" s="1" t="s">
        <v>122</v>
      </c>
      <c r="C784" s="4">
        <v>4</v>
      </c>
      <c r="D784" s="8">
        <v>1.79</v>
      </c>
      <c r="E784" s="4">
        <v>0</v>
      </c>
      <c r="F784" s="8">
        <v>0</v>
      </c>
      <c r="G784" s="4">
        <v>4</v>
      </c>
      <c r="H784" s="8">
        <v>4.08</v>
      </c>
      <c r="I784" s="4">
        <v>0</v>
      </c>
    </row>
    <row r="785" spans="1:9" x14ac:dyDescent="0.2">
      <c r="A785" s="2">
        <v>9</v>
      </c>
      <c r="B785" s="1" t="s">
        <v>216</v>
      </c>
      <c r="C785" s="4">
        <v>4</v>
      </c>
      <c r="D785" s="8">
        <v>1.79</v>
      </c>
      <c r="E785" s="4">
        <v>3</v>
      </c>
      <c r="F785" s="8">
        <v>2.52</v>
      </c>
      <c r="G785" s="4">
        <v>1</v>
      </c>
      <c r="H785" s="8">
        <v>1.02</v>
      </c>
      <c r="I785" s="4">
        <v>0</v>
      </c>
    </row>
    <row r="786" spans="1:9" x14ac:dyDescent="0.2">
      <c r="A786" s="2">
        <v>9</v>
      </c>
      <c r="B786" s="1" t="s">
        <v>219</v>
      </c>
      <c r="C786" s="4">
        <v>4</v>
      </c>
      <c r="D786" s="8">
        <v>1.79</v>
      </c>
      <c r="E786" s="4">
        <v>3</v>
      </c>
      <c r="F786" s="8">
        <v>2.52</v>
      </c>
      <c r="G786" s="4">
        <v>1</v>
      </c>
      <c r="H786" s="8">
        <v>1.02</v>
      </c>
      <c r="I786" s="4">
        <v>0</v>
      </c>
    </row>
    <row r="787" spans="1:9" x14ac:dyDescent="0.2">
      <c r="A787" s="2">
        <v>9</v>
      </c>
      <c r="B787" s="1" t="s">
        <v>125</v>
      </c>
      <c r="C787" s="4">
        <v>4</v>
      </c>
      <c r="D787" s="8">
        <v>1.79</v>
      </c>
      <c r="E787" s="4">
        <v>3</v>
      </c>
      <c r="F787" s="8">
        <v>2.52</v>
      </c>
      <c r="G787" s="4">
        <v>1</v>
      </c>
      <c r="H787" s="8">
        <v>1.02</v>
      </c>
      <c r="I787" s="4">
        <v>0</v>
      </c>
    </row>
    <row r="788" spans="1:9" x14ac:dyDescent="0.2">
      <c r="A788" s="2">
        <v>9</v>
      </c>
      <c r="B788" s="1" t="s">
        <v>143</v>
      </c>
      <c r="C788" s="4">
        <v>4</v>
      </c>
      <c r="D788" s="8">
        <v>1.79</v>
      </c>
      <c r="E788" s="4">
        <v>2</v>
      </c>
      <c r="F788" s="8">
        <v>1.68</v>
      </c>
      <c r="G788" s="4">
        <v>2</v>
      </c>
      <c r="H788" s="8">
        <v>2.04</v>
      </c>
      <c r="I788" s="4">
        <v>0</v>
      </c>
    </row>
    <row r="789" spans="1:9" x14ac:dyDescent="0.2">
      <c r="A789" s="2">
        <v>9</v>
      </c>
      <c r="B789" s="1" t="s">
        <v>129</v>
      </c>
      <c r="C789" s="4">
        <v>4</v>
      </c>
      <c r="D789" s="8">
        <v>1.79</v>
      </c>
      <c r="E789" s="4">
        <v>0</v>
      </c>
      <c r="F789" s="8">
        <v>0</v>
      </c>
      <c r="G789" s="4">
        <v>4</v>
      </c>
      <c r="H789" s="8">
        <v>4.08</v>
      </c>
      <c r="I789" s="4">
        <v>0</v>
      </c>
    </row>
    <row r="790" spans="1:9" x14ac:dyDescent="0.2">
      <c r="A790" s="2">
        <v>9</v>
      </c>
      <c r="B790" s="1" t="s">
        <v>133</v>
      </c>
      <c r="C790" s="4">
        <v>4</v>
      </c>
      <c r="D790" s="8">
        <v>1.79</v>
      </c>
      <c r="E790" s="4">
        <v>4</v>
      </c>
      <c r="F790" s="8">
        <v>3.36</v>
      </c>
      <c r="G790" s="4">
        <v>0</v>
      </c>
      <c r="H790" s="8">
        <v>0</v>
      </c>
      <c r="I790" s="4">
        <v>0</v>
      </c>
    </row>
    <row r="791" spans="1:9" x14ac:dyDescent="0.2">
      <c r="A791" s="2">
        <v>9</v>
      </c>
      <c r="B791" s="1" t="s">
        <v>135</v>
      </c>
      <c r="C791" s="4">
        <v>4</v>
      </c>
      <c r="D791" s="8">
        <v>1.79</v>
      </c>
      <c r="E791" s="4">
        <v>4</v>
      </c>
      <c r="F791" s="8">
        <v>3.36</v>
      </c>
      <c r="G791" s="4">
        <v>0</v>
      </c>
      <c r="H791" s="8">
        <v>0</v>
      </c>
      <c r="I791" s="4">
        <v>0</v>
      </c>
    </row>
    <row r="792" spans="1:9" x14ac:dyDescent="0.2">
      <c r="A792" s="2">
        <v>9</v>
      </c>
      <c r="B792" s="1" t="s">
        <v>254</v>
      </c>
      <c r="C792" s="4">
        <v>4</v>
      </c>
      <c r="D792" s="8">
        <v>1.79</v>
      </c>
      <c r="E792" s="4">
        <v>0</v>
      </c>
      <c r="F792" s="8">
        <v>0</v>
      </c>
      <c r="G792" s="4">
        <v>4</v>
      </c>
      <c r="H792" s="8">
        <v>4.08</v>
      </c>
      <c r="I792" s="4">
        <v>0</v>
      </c>
    </row>
    <row r="793" spans="1:9" x14ac:dyDescent="0.2">
      <c r="A793" s="2">
        <v>18</v>
      </c>
      <c r="B793" s="1" t="s">
        <v>124</v>
      </c>
      <c r="C793" s="4">
        <v>3</v>
      </c>
      <c r="D793" s="8">
        <v>1.35</v>
      </c>
      <c r="E793" s="4">
        <v>3</v>
      </c>
      <c r="F793" s="8">
        <v>2.52</v>
      </c>
      <c r="G793" s="4">
        <v>0</v>
      </c>
      <c r="H793" s="8">
        <v>0</v>
      </c>
      <c r="I793" s="4">
        <v>0</v>
      </c>
    </row>
    <row r="794" spans="1:9" x14ac:dyDescent="0.2">
      <c r="A794" s="2">
        <v>18</v>
      </c>
      <c r="B794" s="1" t="s">
        <v>144</v>
      </c>
      <c r="C794" s="4">
        <v>3</v>
      </c>
      <c r="D794" s="8">
        <v>1.35</v>
      </c>
      <c r="E794" s="4">
        <v>0</v>
      </c>
      <c r="F794" s="8">
        <v>0</v>
      </c>
      <c r="G794" s="4">
        <v>3</v>
      </c>
      <c r="H794" s="8">
        <v>3.06</v>
      </c>
      <c r="I794" s="4">
        <v>0</v>
      </c>
    </row>
    <row r="795" spans="1:9" x14ac:dyDescent="0.2">
      <c r="A795" s="2">
        <v>18</v>
      </c>
      <c r="B795" s="1" t="s">
        <v>145</v>
      </c>
      <c r="C795" s="4">
        <v>3</v>
      </c>
      <c r="D795" s="8">
        <v>1.35</v>
      </c>
      <c r="E795" s="4">
        <v>1</v>
      </c>
      <c r="F795" s="8">
        <v>0.84</v>
      </c>
      <c r="G795" s="4">
        <v>2</v>
      </c>
      <c r="H795" s="8">
        <v>2.04</v>
      </c>
      <c r="I795" s="4">
        <v>0</v>
      </c>
    </row>
    <row r="796" spans="1:9" x14ac:dyDescent="0.2">
      <c r="A796" s="2">
        <v>18</v>
      </c>
      <c r="B796" s="1" t="s">
        <v>170</v>
      </c>
      <c r="C796" s="4">
        <v>3</v>
      </c>
      <c r="D796" s="8">
        <v>1.35</v>
      </c>
      <c r="E796" s="4">
        <v>2</v>
      </c>
      <c r="F796" s="8">
        <v>1.68</v>
      </c>
      <c r="G796" s="4">
        <v>1</v>
      </c>
      <c r="H796" s="8">
        <v>1.02</v>
      </c>
      <c r="I796" s="4">
        <v>0</v>
      </c>
    </row>
    <row r="797" spans="1:9" x14ac:dyDescent="0.2">
      <c r="A797" s="1"/>
      <c r="C797" s="4"/>
      <c r="D797" s="8"/>
      <c r="E797" s="4"/>
      <c r="F797" s="8"/>
      <c r="G797" s="4"/>
      <c r="H797" s="8"/>
      <c r="I797" s="4"/>
    </row>
    <row r="798" spans="1:9" x14ac:dyDescent="0.2">
      <c r="A798" s="1" t="s">
        <v>29</v>
      </c>
      <c r="C798" s="4"/>
      <c r="D798" s="8"/>
      <c r="E798" s="4"/>
      <c r="F798" s="8"/>
      <c r="G798" s="4"/>
      <c r="H798" s="8"/>
      <c r="I798" s="4"/>
    </row>
    <row r="799" spans="1:9" x14ac:dyDescent="0.2">
      <c r="A799" s="2">
        <v>1</v>
      </c>
      <c r="B799" s="1" t="s">
        <v>166</v>
      </c>
      <c r="C799" s="4">
        <v>35</v>
      </c>
      <c r="D799" s="8">
        <v>8.52</v>
      </c>
      <c r="E799" s="4">
        <v>34</v>
      </c>
      <c r="F799" s="8">
        <v>9.9700000000000006</v>
      </c>
      <c r="G799" s="4">
        <v>1</v>
      </c>
      <c r="H799" s="8">
        <v>1.45</v>
      </c>
      <c r="I799" s="4">
        <v>0</v>
      </c>
    </row>
    <row r="800" spans="1:9" x14ac:dyDescent="0.2">
      <c r="A800" s="2">
        <v>2</v>
      </c>
      <c r="B800" s="1" t="s">
        <v>158</v>
      </c>
      <c r="C800" s="4">
        <v>34</v>
      </c>
      <c r="D800" s="8">
        <v>8.27</v>
      </c>
      <c r="E800" s="4">
        <v>26</v>
      </c>
      <c r="F800" s="8">
        <v>7.62</v>
      </c>
      <c r="G800" s="4">
        <v>8</v>
      </c>
      <c r="H800" s="8">
        <v>11.59</v>
      </c>
      <c r="I800" s="4">
        <v>0</v>
      </c>
    </row>
    <row r="801" spans="1:9" x14ac:dyDescent="0.2">
      <c r="A801" s="2">
        <v>3</v>
      </c>
      <c r="B801" s="1" t="s">
        <v>125</v>
      </c>
      <c r="C801" s="4">
        <v>24</v>
      </c>
      <c r="D801" s="8">
        <v>5.84</v>
      </c>
      <c r="E801" s="4">
        <v>23</v>
      </c>
      <c r="F801" s="8">
        <v>6.74</v>
      </c>
      <c r="G801" s="4">
        <v>1</v>
      </c>
      <c r="H801" s="8">
        <v>1.45</v>
      </c>
      <c r="I801" s="4">
        <v>0</v>
      </c>
    </row>
    <row r="802" spans="1:9" x14ac:dyDescent="0.2">
      <c r="A802" s="2">
        <v>4</v>
      </c>
      <c r="B802" s="1" t="s">
        <v>122</v>
      </c>
      <c r="C802" s="4">
        <v>15</v>
      </c>
      <c r="D802" s="8">
        <v>3.65</v>
      </c>
      <c r="E802" s="4">
        <v>8</v>
      </c>
      <c r="F802" s="8">
        <v>2.35</v>
      </c>
      <c r="G802" s="4">
        <v>7</v>
      </c>
      <c r="H802" s="8">
        <v>10.14</v>
      </c>
      <c r="I802" s="4">
        <v>0</v>
      </c>
    </row>
    <row r="803" spans="1:9" x14ac:dyDescent="0.2">
      <c r="A803" s="2">
        <v>5</v>
      </c>
      <c r="B803" s="1" t="s">
        <v>131</v>
      </c>
      <c r="C803" s="4">
        <v>14</v>
      </c>
      <c r="D803" s="8">
        <v>3.41</v>
      </c>
      <c r="E803" s="4">
        <v>12</v>
      </c>
      <c r="F803" s="8">
        <v>3.52</v>
      </c>
      <c r="G803" s="4">
        <v>2</v>
      </c>
      <c r="H803" s="8">
        <v>2.9</v>
      </c>
      <c r="I803" s="4">
        <v>0</v>
      </c>
    </row>
    <row r="804" spans="1:9" x14ac:dyDescent="0.2">
      <c r="A804" s="2">
        <v>6</v>
      </c>
      <c r="B804" s="1" t="s">
        <v>124</v>
      </c>
      <c r="C804" s="4">
        <v>12</v>
      </c>
      <c r="D804" s="8">
        <v>2.92</v>
      </c>
      <c r="E804" s="4">
        <v>10</v>
      </c>
      <c r="F804" s="8">
        <v>2.93</v>
      </c>
      <c r="G804" s="4">
        <v>2</v>
      </c>
      <c r="H804" s="8">
        <v>2.9</v>
      </c>
      <c r="I804" s="4">
        <v>0</v>
      </c>
    </row>
    <row r="805" spans="1:9" x14ac:dyDescent="0.2">
      <c r="A805" s="2">
        <v>6</v>
      </c>
      <c r="B805" s="1" t="s">
        <v>159</v>
      </c>
      <c r="C805" s="4">
        <v>12</v>
      </c>
      <c r="D805" s="8">
        <v>2.92</v>
      </c>
      <c r="E805" s="4">
        <v>10</v>
      </c>
      <c r="F805" s="8">
        <v>2.93</v>
      </c>
      <c r="G805" s="4">
        <v>2</v>
      </c>
      <c r="H805" s="8">
        <v>2.9</v>
      </c>
      <c r="I805" s="4">
        <v>0</v>
      </c>
    </row>
    <row r="806" spans="1:9" x14ac:dyDescent="0.2">
      <c r="A806" s="2">
        <v>8</v>
      </c>
      <c r="B806" s="1" t="s">
        <v>135</v>
      </c>
      <c r="C806" s="4">
        <v>11</v>
      </c>
      <c r="D806" s="8">
        <v>2.68</v>
      </c>
      <c r="E806" s="4">
        <v>11</v>
      </c>
      <c r="F806" s="8">
        <v>3.23</v>
      </c>
      <c r="G806" s="4">
        <v>0</v>
      </c>
      <c r="H806" s="8">
        <v>0</v>
      </c>
      <c r="I806" s="4">
        <v>0</v>
      </c>
    </row>
    <row r="807" spans="1:9" x14ac:dyDescent="0.2">
      <c r="A807" s="2">
        <v>9</v>
      </c>
      <c r="B807" s="1" t="s">
        <v>226</v>
      </c>
      <c r="C807" s="4">
        <v>9</v>
      </c>
      <c r="D807" s="8">
        <v>2.19</v>
      </c>
      <c r="E807" s="4">
        <v>4</v>
      </c>
      <c r="F807" s="8">
        <v>1.17</v>
      </c>
      <c r="G807" s="4">
        <v>5</v>
      </c>
      <c r="H807" s="8">
        <v>7.25</v>
      </c>
      <c r="I807" s="4">
        <v>0</v>
      </c>
    </row>
    <row r="808" spans="1:9" x14ac:dyDescent="0.2">
      <c r="A808" s="2">
        <v>9</v>
      </c>
      <c r="B808" s="1" t="s">
        <v>128</v>
      </c>
      <c r="C808" s="4">
        <v>9</v>
      </c>
      <c r="D808" s="8">
        <v>2.19</v>
      </c>
      <c r="E808" s="4">
        <v>9</v>
      </c>
      <c r="F808" s="8">
        <v>2.64</v>
      </c>
      <c r="G808" s="4">
        <v>0</v>
      </c>
      <c r="H808" s="8">
        <v>0</v>
      </c>
      <c r="I808" s="4">
        <v>0</v>
      </c>
    </row>
    <row r="809" spans="1:9" x14ac:dyDescent="0.2">
      <c r="A809" s="2">
        <v>9</v>
      </c>
      <c r="B809" s="1" t="s">
        <v>136</v>
      </c>
      <c r="C809" s="4">
        <v>9</v>
      </c>
      <c r="D809" s="8">
        <v>2.19</v>
      </c>
      <c r="E809" s="4">
        <v>9</v>
      </c>
      <c r="F809" s="8">
        <v>2.64</v>
      </c>
      <c r="G809" s="4">
        <v>0</v>
      </c>
      <c r="H809" s="8">
        <v>0</v>
      </c>
      <c r="I809" s="4">
        <v>0</v>
      </c>
    </row>
    <row r="810" spans="1:9" x14ac:dyDescent="0.2">
      <c r="A810" s="2">
        <v>12</v>
      </c>
      <c r="B810" s="1" t="s">
        <v>148</v>
      </c>
      <c r="C810" s="4">
        <v>8</v>
      </c>
      <c r="D810" s="8">
        <v>1.95</v>
      </c>
      <c r="E810" s="4">
        <v>8</v>
      </c>
      <c r="F810" s="8">
        <v>2.35</v>
      </c>
      <c r="G810" s="4">
        <v>0</v>
      </c>
      <c r="H810" s="8">
        <v>0</v>
      </c>
      <c r="I810" s="4">
        <v>0</v>
      </c>
    </row>
    <row r="811" spans="1:9" x14ac:dyDescent="0.2">
      <c r="A811" s="2">
        <v>12</v>
      </c>
      <c r="B811" s="1" t="s">
        <v>156</v>
      </c>
      <c r="C811" s="4">
        <v>8</v>
      </c>
      <c r="D811" s="8">
        <v>1.95</v>
      </c>
      <c r="E811" s="4">
        <v>8</v>
      </c>
      <c r="F811" s="8">
        <v>2.35</v>
      </c>
      <c r="G811" s="4">
        <v>0</v>
      </c>
      <c r="H811" s="8">
        <v>0</v>
      </c>
      <c r="I811" s="4">
        <v>0</v>
      </c>
    </row>
    <row r="812" spans="1:9" x14ac:dyDescent="0.2">
      <c r="A812" s="2">
        <v>12</v>
      </c>
      <c r="B812" s="1" t="s">
        <v>133</v>
      </c>
      <c r="C812" s="4">
        <v>8</v>
      </c>
      <c r="D812" s="8">
        <v>1.95</v>
      </c>
      <c r="E812" s="4">
        <v>8</v>
      </c>
      <c r="F812" s="8">
        <v>2.35</v>
      </c>
      <c r="G812" s="4">
        <v>0</v>
      </c>
      <c r="H812" s="8">
        <v>0</v>
      </c>
      <c r="I812" s="4">
        <v>0</v>
      </c>
    </row>
    <row r="813" spans="1:9" x14ac:dyDescent="0.2">
      <c r="A813" s="2">
        <v>12</v>
      </c>
      <c r="B813" s="1" t="s">
        <v>140</v>
      </c>
      <c r="C813" s="4">
        <v>8</v>
      </c>
      <c r="D813" s="8">
        <v>1.95</v>
      </c>
      <c r="E813" s="4">
        <v>8</v>
      </c>
      <c r="F813" s="8">
        <v>2.35</v>
      </c>
      <c r="G813" s="4">
        <v>0</v>
      </c>
      <c r="H813" s="8">
        <v>0</v>
      </c>
      <c r="I813" s="4">
        <v>0</v>
      </c>
    </row>
    <row r="814" spans="1:9" x14ac:dyDescent="0.2">
      <c r="A814" s="2">
        <v>16</v>
      </c>
      <c r="B814" s="1" t="s">
        <v>132</v>
      </c>
      <c r="C814" s="4">
        <v>7</v>
      </c>
      <c r="D814" s="8">
        <v>1.7</v>
      </c>
      <c r="E814" s="4">
        <v>4</v>
      </c>
      <c r="F814" s="8">
        <v>1.17</v>
      </c>
      <c r="G814" s="4">
        <v>3</v>
      </c>
      <c r="H814" s="8">
        <v>4.3499999999999996</v>
      </c>
      <c r="I814" s="4">
        <v>0</v>
      </c>
    </row>
    <row r="815" spans="1:9" x14ac:dyDescent="0.2">
      <c r="A815" s="2">
        <v>16</v>
      </c>
      <c r="B815" s="1" t="s">
        <v>231</v>
      </c>
      <c r="C815" s="4">
        <v>7</v>
      </c>
      <c r="D815" s="8">
        <v>1.7</v>
      </c>
      <c r="E815" s="4">
        <v>7</v>
      </c>
      <c r="F815" s="8">
        <v>2.0499999999999998</v>
      </c>
      <c r="G815" s="4">
        <v>0</v>
      </c>
      <c r="H815" s="8">
        <v>0</v>
      </c>
      <c r="I815" s="4">
        <v>0</v>
      </c>
    </row>
    <row r="816" spans="1:9" x14ac:dyDescent="0.2">
      <c r="A816" s="2">
        <v>16</v>
      </c>
      <c r="B816" s="1" t="s">
        <v>170</v>
      </c>
      <c r="C816" s="4">
        <v>7</v>
      </c>
      <c r="D816" s="8">
        <v>1.7</v>
      </c>
      <c r="E816" s="4">
        <v>7</v>
      </c>
      <c r="F816" s="8">
        <v>2.0499999999999998</v>
      </c>
      <c r="G816" s="4">
        <v>0</v>
      </c>
      <c r="H816" s="8">
        <v>0</v>
      </c>
      <c r="I816" s="4">
        <v>0</v>
      </c>
    </row>
    <row r="817" spans="1:9" x14ac:dyDescent="0.2">
      <c r="A817" s="2">
        <v>16</v>
      </c>
      <c r="B817" s="1" t="s">
        <v>137</v>
      </c>
      <c r="C817" s="4">
        <v>7</v>
      </c>
      <c r="D817" s="8">
        <v>1.7</v>
      </c>
      <c r="E817" s="4">
        <v>7</v>
      </c>
      <c r="F817" s="8">
        <v>2.0499999999999998</v>
      </c>
      <c r="G817" s="4">
        <v>0</v>
      </c>
      <c r="H817" s="8">
        <v>0</v>
      </c>
      <c r="I817" s="4">
        <v>0</v>
      </c>
    </row>
    <row r="818" spans="1:9" x14ac:dyDescent="0.2">
      <c r="A818" s="2">
        <v>20</v>
      </c>
      <c r="B818" s="1" t="s">
        <v>147</v>
      </c>
      <c r="C818" s="4">
        <v>6</v>
      </c>
      <c r="D818" s="8">
        <v>1.46</v>
      </c>
      <c r="E818" s="4">
        <v>5</v>
      </c>
      <c r="F818" s="8">
        <v>1.47</v>
      </c>
      <c r="G818" s="4">
        <v>1</v>
      </c>
      <c r="H818" s="8">
        <v>1.45</v>
      </c>
      <c r="I818" s="4">
        <v>0</v>
      </c>
    </row>
    <row r="819" spans="1:9" x14ac:dyDescent="0.2">
      <c r="A819" s="2">
        <v>20</v>
      </c>
      <c r="B819" s="1" t="s">
        <v>202</v>
      </c>
      <c r="C819" s="4">
        <v>6</v>
      </c>
      <c r="D819" s="8">
        <v>1.46</v>
      </c>
      <c r="E819" s="4">
        <v>4</v>
      </c>
      <c r="F819" s="8">
        <v>1.17</v>
      </c>
      <c r="G819" s="4">
        <v>2</v>
      </c>
      <c r="H819" s="8">
        <v>2.9</v>
      </c>
      <c r="I819" s="4">
        <v>0</v>
      </c>
    </row>
    <row r="820" spans="1:9" x14ac:dyDescent="0.2">
      <c r="A820" s="1"/>
      <c r="C820" s="4"/>
      <c r="D820" s="8"/>
      <c r="E820" s="4"/>
      <c r="F820" s="8"/>
      <c r="G820" s="4"/>
      <c r="H820" s="8"/>
      <c r="I820" s="4"/>
    </row>
    <row r="821" spans="1:9" x14ac:dyDescent="0.2">
      <c r="A821" s="1" t="s">
        <v>30</v>
      </c>
      <c r="C821" s="4"/>
      <c r="D821" s="8"/>
      <c r="E821" s="4"/>
      <c r="F821" s="8"/>
      <c r="G821" s="4"/>
      <c r="H821" s="8"/>
      <c r="I821" s="4"/>
    </row>
    <row r="822" spans="1:9" x14ac:dyDescent="0.2">
      <c r="A822" s="2">
        <v>1</v>
      </c>
      <c r="B822" s="1" t="s">
        <v>137</v>
      </c>
      <c r="C822" s="4">
        <v>20</v>
      </c>
      <c r="D822" s="8">
        <v>4.63</v>
      </c>
      <c r="E822" s="4">
        <v>20</v>
      </c>
      <c r="F822" s="8">
        <v>6.92</v>
      </c>
      <c r="G822" s="4">
        <v>0</v>
      </c>
      <c r="H822" s="8">
        <v>0</v>
      </c>
      <c r="I822" s="4">
        <v>0</v>
      </c>
    </row>
    <row r="823" spans="1:9" x14ac:dyDescent="0.2">
      <c r="A823" s="2">
        <v>2</v>
      </c>
      <c r="B823" s="1" t="s">
        <v>158</v>
      </c>
      <c r="C823" s="4">
        <v>19</v>
      </c>
      <c r="D823" s="8">
        <v>4.4000000000000004</v>
      </c>
      <c r="E823" s="4">
        <v>12</v>
      </c>
      <c r="F823" s="8">
        <v>4.1500000000000004</v>
      </c>
      <c r="G823" s="4">
        <v>7</v>
      </c>
      <c r="H823" s="8">
        <v>5.1100000000000003</v>
      </c>
      <c r="I823" s="4">
        <v>0</v>
      </c>
    </row>
    <row r="824" spans="1:9" x14ac:dyDescent="0.2">
      <c r="A824" s="2">
        <v>3</v>
      </c>
      <c r="B824" s="1" t="s">
        <v>122</v>
      </c>
      <c r="C824" s="4">
        <v>16</v>
      </c>
      <c r="D824" s="8">
        <v>3.7</v>
      </c>
      <c r="E824" s="4">
        <v>4</v>
      </c>
      <c r="F824" s="8">
        <v>1.38</v>
      </c>
      <c r="G824" s="4">
        <v>12</v>
      </c>
      <c r="H824" s="8">
        <v>8.76</v>
      </c>
      <c r="I824" s="4">
        <v>0</v>
      </c>
    </row>
    <row r="825" spans="1:9" x14ac:dyDescent="0.2">
      <c r="A825" s="2">
        <v>4</v>
      </c>
      <c r="B825" s="1" t="s">
        <v>136</v>
      </c>
      <c r="C825" s="4">
        <v>14</v>
      </c>
      <c r="D825" s="8">
        <v>3.24</v>
      </c>
      <c r="E825" s="4">
        <v>13</v>
      </c>
      <c r="F825" s="8">
        <v>4.5</v>
      </c>
      <c r="G825" s="4">
        <v>1</v>
      </c>
      <c r="H825" s="8">
        <v>0.73</v>
      </c>
      <c r="I825" s="4">
        <v>0</v>
      </c>
    </row>
    <row r="826" spans="1:9" x14ac:dyDescent="0.2">
      <c r="A826" s="2">
        <v>5</v>
      </c>
      <c r="B826" s="1" t="s">
        <v>135</v>
      </c>
      <c r="C826" s="4">
        <v>10</v>
      </c>
      <c r="D826" s="8">
        <v>2.31</v>
      </c>
      <c r="E826" s="4">
        <v>9</v>
      </c>
      <c r="F826" s="8">
        <v>3.11</v>
      </c>
      <c r="G826" s="4">
        <v>1</v>
      </c>
      <c r="H826" s="8">
        <v>0.73</v>
      </c>
      <c r="I826" s="4">
        <v>0</v>
      </c>
    </row>
    <row r="827" spans="1:9" x14ac:dyDescent="0.2">
      <c r="A827" s="2">
        <v>5</v>
      </c>
      <c r="B827" s="1" t="s">
        <v>141</v>
      </c>
      <c r="C827" s="4">
        <v>10</v>
      </c>
      <c r="D827" s="8">
        <v>2.31</v>
      </c>
      <c r="E827" s="4">
        <v>8</v>
      </c>
      <c r="F827" s="8">
        <v>2.77</v>
      </c>
      <c r="G827" s="4">
        <v>2</v>
      </c>
      <c r="H827" s="8">
        <v>1.46</v>
      </c>
      <c r="I827" s="4">
        <v>0</v>
      </c>
    </row>
    <row r="828" spans="1:9" x14ac:dyDescent="0.2">
      <c r="A828" s="2">
        <v>7</v>
      </c>
      <c r="B828" s="1" t="s">
        <v>127</v>
      </c>
      <c r="C828" s="4">
        <v>9</v>
      </c>
      <c r="D828" s="8">
        <v>2.08</v>
      </c>
      <c r="E828" s="4">
        <v>7</v>
      </c>
      <c r="F828" s="8">
        <v>2.42</v>
      </c>
      <c r="G828" s="4">
        <v>2</v>
      </c>
      <c r="H828" s="8">
        <v>1.46</v>
      </c>
      <c r="I828" s="4">
        <v>0</v>
      </c>
    </row>
    <row r="829" spans="1:9" x14ac:dyDescent="0.2">
      <c r="A829" s="2">
        <v>7</v>
      </c>
      <c r="B829" s="1" t="s">
        <v>159</v>
      </c>
      <c r="C829" s="4">
        <v>9</v>
      </c>
      <c r="D829" s="8">
        <v>2.08</v>
      </c>
      <c r="E829" s="4">
        <v>5</v>
      </c>
      <c r="F829" s="8">
        <v>1.73</v>
      </c>
      <c r="G829" s="4">
        <v>4</v>
      </c>
      <c r="H829" s="8">
        <v>2.92</v>
      </c>
      <c r="I829" s="4">
        <v>0</v>
      </c>
    </row>
    <row r="830" spans="1:9" x14ac:dyDescent="0.2">
      <c r="A830" s="2">
        <v>7</v>
      </c>
      <c r="B830" s="1" t="s">
        <v>128</v>
      </c>
      <c r="C830" s="4">
        <v>9</v>
      </c>
      <c r="D830" s="8">
        <v>2.08</v>
      </c>
      <c r="E830" s="4">
        <v>7</v>
      </c>
      <c r="F830" s="8">
        <v>2.42</v>
      </c>
      <c r="G830" s="4">
        <v>2</v>
      </c>
      <c r="H830" s="8">
        <v>1.46</v>
      </c>
      <c r="I830" s="4">
        <v>0</v>
      </c>
    </row>
    <row r="831" spans="1:9" x14ac:dyDescent="0.2">
      <c r="A831" s="2">
        <v>10</v>
      </c>
      <c r="B831" s="1" t="s">
        <v>170</v>
      </c>
      <c r="C831" s="4">
        <v>8</v>
      </c>
      <c r="D831" s="8">
        <v>1.85</v>
      </c>
      <c r="E831" s="4">
        <v>7</v>
      </c>
      <c r="F831" s="8">
        <v>2.42</v>
      </c>
      <c r="G831" s="4">
        <v>1</v>
      </c>
      <c r="H831" s="8">
        <v>0.73</v>
      </c>
      <c r="I831" s="4">
        <v>0</v>
      </c>
    </row>
    <row r="832" spans="1:9" x14ac:dyDescent="0.2">
      <c r="A832" s="2">
        <v>10</v>
      </c>
      <c r="B832" s="1" t="s">
        <v>210</v>
      </c>
      <c r="C832" s="4">
        <v>8</v>
      </c>
      <c r="D832" s="8">
        <v>1.85</v>
      </c>
      <c r="E832" s="4">
        <v>5</v>
      </c>
      <c r="F832" s="8">
        <v>1.73</v>
      </c>
      <c r="G832" s="4">
        <v>3</v>
      </c>
      <c r="H832" s="8">
        <v>2.19</v>
      </c>
      <c r="I832" s="4">
        <v>0</v>
      </c>
    </row>
    <row r="833" spans="1:9" x14ac:dyDescent="0.2">
      <c r="A833" s="2">
        <v>12</v>
      </c>
      <c r="B833" s="1" t="s">
        <v>147</v>
      </c>
      <c r="C833" s="4">
        <v>7</v>
      </c>
      <c r="D833" s="8">
        <v>1.62</v>
      </c>
      <c r="E833" s="4">
        <v>3</v>
      </c>
      <c r="F833" s="8">
        <v>1.04</v>
      </c>
      <c r="G833" s="4">
        <v>4</v>
      </c>
      <c r="H833" s="8">
        <v>2.92</v>
      </c>
      <c r="I833" s="4">
        <v>0</v>
      </c>
    </row>
    <row r="834" spans="1:9" x14ac:dyDescent="0.2">
      <c r="A834" s="2">
        <v>12</v>
      </c>
      <c r="B834" s="1" t="s">
        <v>125</v>
      </c>
      <c r="C834" s="4">
        <v>7</v>
      </c>
      <c r="D834" s="8">
        <v>1.62</v>
      </c>
      <c r="E834" s="4">
        <v>6</v>
      </c>
      <c r="F834" s="8">
        <v>2.08</v>
      </c>
      <c r="G834" s="4">
        <v>1</v>
      </c>
      <c r="H834" s="8">
        <v>0.73</v>
      </c>
      <c r="I834" s="4">
        <v>0</v>
      </c>
    </row>
    <row r="835" spans="1:9" x14ac:dyDescent="0.2">
      <c r="A835" s="2">
        <v>12</v>
      </c>
      <c r="B835" s="1" t="s">
        <v>129</v>
      </c>
      <c r="C835" s="4">
        <v>7</v>
      </c>
      <c r="D835" s="8">
        <v>1.62</v>
      </c>
      <c r="E835" s="4">
        <v>3</v>
      </c>
      <c r="F835" s="8">
        <v>1.04</v>
      </c>
      <c r="G835" s="4">
        <v>4</v>
      </c>
      <c r="H835" s="8">
        <v>2.92</v>
      </c>
      <c r="I835" s="4">
        <v>0</v>
      </c>
    </row>
    <row r="836" spans="1:9" x14ac:dyDescent="0.2">
      <c r="A836" s="2">
        <v>12</v>
      </c>
      <c r="B836" s="1" t="s">
        <v>140</v>
      </c>
      <c r="C836" s="4">
        <v>7</v>
      </c>
      <c r="D836" s="8">
        <v>1.62</v>
      </c>
      <c r="E836" s="4">
        <v>7</v>
      </c>
      <c r="F836" s="8">
        <v>2.42</v>
      </c>
      <c r="G836" s="4">
        <v>0</v>
      </c>
      <c r="H836" s="8">
        <v>0</v>
      </c>
      <c r="I836" s="4">
        <v>0</v>
      </c>
    </row>
    <row r="837" spans="1:9" x14ac:dyDescent="0.2">
      <c r="A837" s="2">
        <v>12</v>
      </c>
      <c r="B837" s="1" t="s">
        <v>165</v>
      </c>
      <c r="C837" s="4">
        <v>7</v>
      </c>
      <c r="D837" s="8">
        <v>1.62</v>
      </c>
      <c r="E837" s="4">
        <v>0</v>
      </c>
      <c r="F837" s="8">
        <v>0</v>
      </c>
      <c r="G837" s="4">
        <v>7</v>
      </c>
      <c r="H837" s="8">
        <v>5.1100000000000003</v>
      </c>
      <c r="I837" s="4">
        <v>0</v>
      </c>
    </row>
    <row r="838" spans="1:9" x14ac:dyDescent="0.2">
      <c r="A838" s="2">
        <v>17</v>
      </c>
      <c r="B838" s="1" t="s">
        <v>123</v>
      </c>
      <c r="C838" s="4">
        <v>6</v>
      </c>
      <c r="D838" s="8">
        <v>1.39</v>
      </c>
      <c r="E838" s="4">
        <v>1</v>
      </c>
      <c r="F838" s="8">
        <v>0.35</v>
      </c>
      <c r="G838" s="4">
        <v>5</v>
      </c>
      <c r="H838" s="8">
        <v>3.65</v>
      </c>
      <c r="I838" s="4">
        <v>0</v>
      </c>
    </row>
    <row r="839" spans="1:9" x14ac:dyDescent="0.2">
      <c r="A839" s="2">
        <v>17</v>
      </c>
      <c r="B839" s="1" t="s">
        <v>126</v>
      </c>
      <c r="C839" s="4">
        <v>6</v>
      </c>
      <c r="D839" s="8">
        <v>1.39</v>
      </c>
      <c r="E839" s="4">
        <v>5</v>
      </c>
      <c r="F839" s="8">
        <v>1.73</v>
      </c>
      <c r="G839" s="4">
        <v>1</v>
      </c>
      <c r="H839" s="8">
        <v>0.73</v>
      </c>
      <c r="I839" s="4">
        <v>0</v>
      </c>
    </row>
    <row r="840" spans="1:9" x14ac:dyDescent="0.2">
      <c r="A840" s="2">
        <v>17</v>
      </c>
      <c r="B840" s="1" t="s">
        <v>151</v>
      </c>
      <c r="C840" s="4">
        <v>6</v>
      </c>
      <c r="D840" s="8">
        <v>1.39</v>
      </c>
      <c r="E840" s="4">
        <v>5</v>
      </c>
      <c r="F840" s="8">
        <v>1.73</v>
      </c>
      <c r="G840" s="4">
        <v>1</v>
      </c>
      <c r="H840" s="8">
        <v>0.73</v>
      </c>
      <c r="I840" s="4">
        <v>0</v>
      </c>
    </row>
    <row r="841" spans="1:9" x14ac:dyDescent="0.2">
      <c r="A841" s="2">
        <v>17</v>
      </c>
      <c r="B841" s="1" t="s">
        <v>202</v>
      </c>
      <c r="C841" s="4">
        <v>6</v>
      </c>
      <c r="D841" s="8">
        <v>1.39</v>
      </c>
      <c r="E841" s="4">
        <v>5</v>
      </c>
      <c r="F841" s="8">
        <v>1.73</v>
      </c>
      <c r="G841" s="4">
        <v>1</v>
      </c>
      <c r="H841" s="8">
        <v>0.73</v>
      </c>
      <c r="I841" s="4">
        <v>0</v>
      </c>
    </row>
    <row r="842" spans="1:9" x14ac:dyDescent="0.2">
      <c r="A842" s="2">
        <v>17</v>
      </c>
      <c r="B842" s="1" t="s">
        <v>156</v>
      </c>
      <c r="C842" s="4">
        <v>6</v>
      </c>
      <c r="D842" s="8">
        <v>1.39</v>
      </c>
      <c r="E842" s="4">
        <v>5</v>
      </c>
      <c r="F842" s="8">
        <v>1.73</v>
      </c>
      <c r="G842" s="4">
        <v>1</v>
      </c>
      <c r="H842" s="8">
        <v>0.73</v>
      </c>
      <c r="I842" s="4">
        <v>0</v>
      </c>
    </row>
    <row r="843" spans="1:9" x14ac:dyDescent="0.2">
      <c r="A843" s="2">
        <v>17</v>
      </c>
      <c r="B843" s="1" t="s">
        <v>134</v>
      </c>
      <c r="C843" s="4">
        <v>6</v>
      </c>
      <c r="D843" s="8">
        <v>1.39</v>
      </c>
      <c r="E843" s="4">
        <v>6</v>
      </c>
      <c r="F843" s="8">
        <v>2.08</v>
      </c>
      <c r="G843" s="4">
        <v>0</v>
      </c>
      <c r="H843" s="8">
        <v>0</v>
      </c>
      <c r="I843" s="4">
        <v>0</v>
      </c>
    </row>
    <row r="844" spans="1:9" x14ac:dyDescent="0.2">
      <c r="A844" s="1"/>
      <c r="C844" s="4"/>
      <c r="D844" s="8"/>
      <c r="E844" s="4"/>
      <c r="F844" s="8"/>
      <c r="G844" s="4"/>
      <c r="H844" s="8"/>
      <c r="I844" s="4"/>
    </row>
    <row r="845" spans="1:9" x14ac:dyDescent="0.2">
      <c r="A845" s="1" t="s">
        <v>31</v>
      </c>
      <c r="C845" s="4"/>
      <c r="D845" s="8"/>
      <c r="E845" s="4"/>
      <c r="F845" s="8"/>
      <c r="G845" s="4"/>
      <c r="H845" s="8"/>
      <c r="I845" s="4"/>
    </row>
    <row r="846" spans="1:9" x14ac:dyDescent="0.2">
      <c r="A846" s="2">
        <v>1</v>
      </c>
      <c r="B846" s="1" t="s">
        <v>122</v>
      </c>
      <c r="C846" s="4">
        <v>10</v>
      </c>
      <c r="D846" s="8">
        <v>5.62</v>
      </c>
      <c r="E846" s="4">
        <v>2</v>
      </c>
      <c r="F846" s="8">
        <v>1.5</v>
      </c>
      <c r="G846" s="4">
        <v>8</v>
      </c>
      <c r="H846" s="8">
        <v>18.600000000000001</v>
      </c>
      <c r="I846" s="4">
        <v>0</v>
      </c>
    </row>
    <row r="847" spans="1:9" x14ac:dyDescent="0.2">
      <c r="A847" s="2">
        <v>1</v>
      </c>
      <c r="B847" s="1" t="s">
        <v>255</v>
      </c>
      <c r="C847" s="4">
        <v>10</v>
      </c>
      <c r="D847" s="8">
        <v>5.62</v>
      </c>
      <c r="E847" s="4">
        <v>8</v>
      </c>
      <c r="F847" s="8">
        <v>6.02</v>
      </c>
      <c r="G847" s="4">
        <v>2</v>
      </c>
      <c r="H847" s="8">
        <v>4.6500000000000004</v>
      </c>
      <c r="I847" s="4">
        <v>0</v>
      </c>
    </row>
    <row r="848" spans="1:9" x14ac:dyDescent="0.2">
      <c r="A848" s="2">
        <v>3</v>
      </c>
      <c r="B848" s="1" t="s">
        <v>158</v>
      </c>
      <c r="C848" s="4">
        <v>7</v>
      </c>
      <c r="D848" s="8">
        <v>3.93</v>
      </c>
      <c r="E848" s="4">
        <v>5</v>
      </c>
      <c r="F848" s="8">
        <v>3.76</v>
      </c>
      <c r="G848" s="4">
        <v>2</v>
      </c>
      <c r="H848" s="8">
        <v>4.6500000000000004</v>
      </c>
      <c r="I848" s="4">
        <v>0</v>
      </c>
    </row>
    <row r="849" spans="1:9" x14ac:dyDescent="0.2">
      <c r="A849" s="2">
        <v>3</v>
      </c>
      <c r="B849" s="1" t="s">
        <v>226</v>
      </c>
      <c r="C849" s="4">
        <v>7</v>
      </c>
      <c r="D849" s="8">
        <v>3.93</v>
      </c>
      <c r="E849" s="4">
        <v>5</v>
      </c>
      <c r="F849" s="8">
        <v>3.76</v>
      </c>
      <c r="G849" s="4">
        <v>2</v>
      </c>
      <c r="H849" s="8">
        <v>4.6500000000000004</v>
      </c>
      <c r="I849" s="4">
        <v>0</v>
      </c>
    </row>
    <row r="850" spans="1:9" x14ac:dyDescent="0.2">
      <c r="A850" s="2">
        <v>3</v>
      </c>
      <c r="B850" s="1" t="s">
        <v>125</v>
      </c>
      <c r="C850" s="4">
        <v>7</v>
      </c>
      <c r="D850" s="8">
        <v>3.93</v>
      </c>
      <c r="E850" s="4">
        <v>6</v>
      </c>
      <c r="F850" s="8">
        <v>4.51</v>
      </c>
      <c r="G850" s="4">
        <v>1</v>
      </c>
      <c r="H850" s="8">
        <v>2.33</v>
      </c>
      <c r="I850" s="4">
        <v>0</v>
      </c>
    </row>
    <row r="851" spans="1:9" x14ac:dyDescent="0.2">
      <c r="A851" s="2">
        <v>6</v>
      </c>
      <c r="B851" s="1" t="s">
        <v>141</v>
      </c>
      <c r="C851" s="4">
        <v>6</v>
      </c>
      <c r="D851" s="8">
        <v>3.37</v>
      </c>
      <c r="E851" s="4">
        <v>5</v>
      </c>
      <c r="F851" s="8">
        <v>3.76</v>
      </c>
      <c r="G851" s="4">
        <v>1</v>
      </c>
      <c r="H851" s="8">
        <v>2.33</v>
      </c>
      <c r="I851" s="4">
        <v>0</v>
      </c>
    </row>
    <row r="852" spans="1:9" x14ac:dyDescent="0.2">
      <c r="A852" s="2">
        <v>7</v>
      </c>
      <c r="B852" s="1" t="s">
        <v>166</v>
      </c>
      <c r="C852" s="4">
        <v>5</v>
      </c>
      <c r="D852" s="8">
        <v>2.81</v>
      </c>
      <c r="E852" s="4">
        <v>5</v>
      </c>
      <c r="F852" s="8">
        <v>3.76</v>
      </c>
      <c r="G852" s="4">
        <v>0</v>
      </c>
      <c r="H852" s="8">
        <v>0</v>
      </c>
      <c r="I852" s="4">
        <v>0</v>
      </c>
    </row>
    <row r="853" spans="1:9" x14ac:dyDescent="0.2">
      <c r="A853" s="2">
        <v>7</v>
      </c>
      <c r="B853" s="1" t="s">
        <v>137</v>
      </c>
      <c r="C853" s="4">
        <v>5</v>
      </c>
      <c r="D853" s="8">
        <v>2.81</v>
      </c>
      <c r="E853" s="4">
        <v>5</v>
      </c>
      <c r="F853" s="8">
        <v>3.76</v>
      </c>
      <c r="G853" s="4">
        <v>0</v>
      </c>
      <c r="H853" s="8">
        <v>0</v>
      </c>
      <c r="I853" s="4">
        <v>0</v>
      </c>
    </row>
    <row r="854" spans="1:9" x14ac:dyDescent="0.2">
      <c r="A854" s="2">
        <v>9</v>
      </c>
      <c r="B854" s="1" t="s">
        <v>148</v>
      </c>
      <c r="C854" s="4">
        <v>4</v>
      </c>
      <c r="D854" s="8">
        <v>2.25</v>
      </c>
      <c r="E854" s="4">
        <v>4</v>
      </c>
      <c r="F854" s="8">
        <v>3.01</v>
      </c>
      <c r="G854" s="4">
        <v>0</v>
      </c>
      <c r="H854" s="8">
        <v>0</v>
      </c>
      <c r="I854" s="4">
        <v>0</v>
      </c>
    </row>
    <row r="855" spans="1:9" x14ac:dyDescent="0.2">
      <c r="A855" s="2">
        <v>9</v>
      </c>
      <c r="B855" s="1" t="s">
        <v>160</v>
      </c>
      <c r="C855" s="4">
        <v>4</v>
      </c>
      <c r="D855" s="8">
        <v>2.25</v>
      </c>
      <c r="E855" s="4">
        <v>4</v>
      </c>
      <c r="F855" s="8">
        <v>3.01</v>
      </c>
      <c r="G855" s="4">
        <v>0</v>
      </c>
      <c r="H855" s="8">
        <v>0</v>
      </c>
      <c r="I855" s="4">
        <v>0</v>
      </c>
    </row>
    <row r="856" spans="1:9" x14ac:dyDescent="0.2">
      <c r="A856" s="2">
        <v>9</v>
      </c>
      <c r="B856" s="1" t="s">
        <v>155</v>
      </c>
      <c r="C856" s="4">
        <v>4</v>
      </c>
      <c r="D856" s="8">
        <v>2.25</v>
      </c>
      <c r="E856" s="4">
        <v>4</v>
      </c>
      <c r="F856" s="8">
        <v>3.01</v>
      </c>
      <c r="G856" s="4">
        <v>0</v>
      </c>
      <c r="H856" s="8">
        <v>0</v>
      </c>
      <c r="I856" s="4">
        <v>0</v>
      </c>
    </row>
    <row r="857" spans="1:9" x14ac:dyDescent="0.2">
      <c r="A857" s="2">
        <v>9</v>
      </c>
      <c r="B857" s="1" t="s">
        <v>126</v>
      </c>
      <c r="C857" s="4">
        <v>4</v>
      </c>
      <c r="D857" s="8">
        <v>2.25</v>
      </c>
      <c r="E857" s="4">
        <v>4</v>
      </c>
      <c r="F857" s="8">
        <v>3.01</v>
      </c>
      <c r="G857" s="4">
        <v>0</v>
      </c>
      <c r="H857" s="8">
        <v>0</v>
      </c>
      <c r="I857" s="4">
        <v>0</v>
      </c>
    </row>
    <row r="858" spans="1:9" x14ac:dyDescent="0.2">
      <c r="A858" s="2">
        <v>9</v>
      </c>
      <c r="B858" s="1" t="s">
        <v>159</v>
      </c>
      <c r="C858" s="4">
        <v>4</v>
      </c>
      <c r="D858" s="8">
        <v>2.25</v>
      </c>
      <c r="E858" s="4">
        <v>4</v>
      </c>
      <c r="F858" s="8">
        <v>3.01</v>
      </c>
      <c r="G858" s="4">
        <v>0</v>
      </c>
      <c r="H858" s="8">
        <v>0</v>
      </c>
      <c r="I858" s="4">
        <v>0</v>
      </c>
    </row>
    <row r="859" spans="1:9" x14ac:dyDescent="0.2">
      <c r="A859" s="2">
        <v>9</v>
      </c>
      <c r="B859" s="1" t="s">
        <v>128</v>
      </c>
      <c r="C859" s="4">
        <v>4</v>
      </c>
      <c r="D859" s="8">
        <v>2.25</v>
      </c>
      <c r="E859" s="4">
        <v>4</v>
      </c>
      <c r="F859" s="8">
        <v>3.01</v>
      </c>
      <c r="G859" s="4">
        <v>0</v>
      </c>
      <c r="H859" s="8">
        <v>0</v>
      </c>
      <c r="I859" s="4">
        <v>0</v>
      </c>
    </row>
    <row r="860" spans="1:9" x14ac:dyDescent="0.2">
      <c r="A860" s="2">
        <v>9</v>
      </c>
      <c r="B860" s="1" t="s">
        <v>136</v>
      </c>
      <c r="C860" s="4">
        <v>4</v>
      </c>
      <c r="D860" s="8">
        <v>2.25</v>
      </c>
      <c r="E860" s="4">
        <v>4</v>
      </c>
      <c r="F860" s="8">
        <v>3.01</v>
      </c>
      <c r="G860" s="4">
        <v>0</v>
      </c>
      <c r="H860" s="8">
        <v>0</v>
      </c>
      <c r="I860" s="4">
        <v>0</v>
      </c>
    </row>
    <row r="861" spans="1:9" x14ac:dyDescent="0.2">
      <c r="A861" s="2">
        <v>16</v>
      </c>
      <c r="B861" s="1" t="s">
        <v>154</v>
      </c>
      <c r="C861" s="4">
        <v>3</v>
      </c>
      <c r="D861" s="8">
        <v>1.69</v>
      </c>
      <c r="E861" s="4">
        <v>2</v>
      </c>
      <c r="F861" s="8">
        <v>1.5</v>
      </c>
      <c r="G861" s="4">
        <v>1</v>
      </c>
      <c r="H861" s="8">
        <v>2.33</v>
      </c>
      <c r="I861" s="4">
        <v>0</v>
      </c>
    </row>
    <row r="862" spans="1:9" x14ac:dyDescent="0.2">
      <c r="A862" s="2">
        <v>16</v>
      </c>
      <c r="B862" s="1" t="s">
        <v>182</v>
      </c>
      <c r="C862" s="4">
        <v>3</v>
      </c>
      <c r="D862" s="8">
        <v>1.69</v>
      </c>
      <c r="E862" s="4">
        <v>1</v>
      </c>
      <c r="F862" s="8">
        <v>0.75</v>
      </c>
      <c r="G862" s="4">
        <v>2</v>
      </c>
      <c r="H862" s="8">
        <v>4.6500000000000004</v>
      </c>
      <c r="I862" s="4">
        <v>0</v>
      </c>
    </row>
    <row r="863" spans="1:9" x14ac:dyDescent="0.2">
      <c r="A863" s="2">
        <v>16</v>
      </c>
      <c r="B863" s="1" t="s">
        <v>147</v>
      </c>
      <c r="C863" s="4">
        <v>3</v>
      </c>
      <c r="D863" s="8">
        <v>1.69</v>
      </c>
      <c r="E863" s="4">
        <v>3</v>
      </c>
      <c r="F863" s="8">
        <v>2.2599999999999998</v>
      </c>
      <c r="G863" s="4">
        <v>0</v>
      </c>
      <c r="H863" s="8">
        <v>0</v>
      </c>
      <c r="I863" s="4">
        <v>0</v>
      </c>
    </row>
    <row r="864" spans="1:9" x14ac:dyDescent="0.2">
      <c r="A864" s="2">
        <v>16</v>
      </c>
      <c r="B864" s="1" t="s">
        <v>190</v>
      </c>
      <c r="C864" s="4">
        <v>3</v>
      </c>
      <c r="D864" s="8">
        <v>1.69</v>
      </c>
      <c r="E864" s="4">
        <v>3</v>
      </c>
      <c r="F864" s="8">
        <v>2.2599999999999998</v>
      </c>
      <c r="G864" s="4">
        <v>0</v>
      </c>
      <c r="H864" s="8">
        <v>0</v>
      </c>
      <c r="I864" s="4">
        <v>0</v>
      </c>
    </row>
    <row r="865" spans="1:9" x14ac:dyDescent="0.2">
      <c r="A865" s="2">
        <v>16</v>
      </c>
      <c r="B865" s="1" t="s">
        <v>132</v>
      </c>
      <c r="C865" s="4">
        <v>3</v>
      </c>
      <c r="D865" s="8">
        <v>1.69</v>
      </c>
      <c r="E865" s="4">
        <v>2</v>
      </c>
      <c r="F865" s="8">
        <v>1.5</v>
      </c>
      <c r="G865" s="4">
        <v>1</v>
      </c>
      <c r="H865" s="8">
        <v>2.33</v>
      </c>
      <c r="I865" s="4">
        <v>0</v>
      </c>
    </row>
    <row r="866" spans="1:9" x14ac:dyDescent="0.2">
      <c r="A866" s="1"/>
      <c r="C866" s="4"/>
      <c r="D866" s="8"/>
      <c r="E866" s="4"/>
      <c r="F866" s="8"/>
      <c r="G866" s="4"/>
      <c r="H866" s="8"/>
      <c r="I866" s="4"/>
    </row>
    <row r="867" spans="1:9" x14ac:dyDescent="0.2">
      <c r="A867" s="1" t="s">
        <v>32</v>
      </c>
      <c r="C867" s="4"/>
      <c r="D867" s="8"/>
      <c r="E867" s="4"/>
      <c r="F867" s="8"/>
      <c r="G867" s="4"/>
      <c r="H867" s="8"/>
      <c r="I867" s="4"/>
    </row>
    <row r="868" spans="1:9" x14ac:dyDescent="0.2">
      <c r="A868" s="2">
        <v>1</v>
      </c>
      <c r="B868" s="1" t="s">
        <v>226</v>
      </c>
      <c r="C868" s="4">
        <v>6</v>
      </c>
      <c r="D868" s="8">
        <v>17.649999999999999</v>
      </c>
      <c r="E868" s="4">
        <v>3</v>
      </c>
      <c r="F868" s="8">
        <v>10.34</v>
      </c>
      <c r="G868" s="4">
        <v>3</v>
      </c>
      <c r="H868" s="8">
        <v>75</v>
      </c>
      <c r="I868" s="4">
        <v>0</v>
      </c>
    </row>
    <row r="869" spans="1:9" x14ac:dyDescent="0.2">
      <c r="A869" s="2">
        <v>2</v>
      </c>
      <c r="B869" s="1" t="s">
        <v>158</v>
      </c>
      <c r="C869" s="4">
        <v>3</v>
      </c>
      <c r="D869" s="8">
        <v>8.82</v>
      </c>
      <c r="E869" s="4">
        <v>3</v>
      </c>
      <c r="F869" s="8">
        <v>10.34</v>
      </c>
      <c r="G869" s="4">
        <v>0</v>
      </c>
      <c r="H869" s="8">
        <v>0</v>
      </c>
      <c r="I869" s="4">
        <v>0</v>
      </c>
    </row>
    <row r="870" spans="1:9" x14ac:dyDescent="0.2">
      <c r="A870" s="2">
        <v>2</v>
      </c>
      <c r="B870" s="1" t="s">
        <v>166</v>
      </c>
      <c r="C870" s="4">
        <v>3</v>
      </c>
      <c r="D870" s="8">
        <v>8.82</v>
      </c>
      <c r="E870" s="4">
        <v>3</v>
      </c>
      <c r="F870" s="8">
        <v>10.34</v>
      </c>
      <c r="G870" s="4">
        <v>0</v>
      </c>
      <c r="H870" s="8">
        <v>0</v>
      </c>
      <c r="I870" s="4">
        <v>0</v>
      </c>
    </row>
    <row r="871" spans="1:9" x14ac:dyDescent="0.2">
      <c r="A871" s="2">
        <v>2</v>
      </c>
      <c r="B871" s="1" t="s">
        <v>152</v>
      </c>
      <c r="C871" s="4">
        <v>3</v>
      </c>
      <c r="D871" s="8">
        <v>8.82</v>
      </c>
      <c r="E871" s="4">
        <v>3</v>
      </c>
      <c r="F871" s="8">
        <v>10.34</v>
      </c>
      <c r="G871" s="4">
        <v>0</v>
      </c>
      <c r="H871" s="8">
        <v>0</v>
      </c>
      <c r="I871" s="4">
        <v>0</v>
      </c>
    </row>
    <row r="872" spans="1:9" x14ac:dyDescent="0.2">
      <c r="A872" s="2">
        <v>5</v>
      </c>
      <c r="B872" s="1" t="s">
        <v>157</v>
      </c>
      <c r="C872" s="4">
        <v>2</v>
      </c>
      <c r="D872" s="8">
        <v>5.88</v>
      </c>
      <c r="E872" s="4">
        <v>2</v>
      </c>
      <c r="F872" s="8">
        <v>6.9</v>
      </c>
      <c r="G872" s="4">
        <v>0</v>
      </c>
      <c r="H872" s="8">
        <v>0</v>
      </c>
      <c r="I872" s="4">
        <v>0</v>
      </c>
    </row>
    <row r="873" spans="1:9" x14ac:dyDescent="0.2">
      <c r="A873" s="2">
        <v>5</v>
      </c>
      <c r="B873" s="1" t="s">
        <v>125</v>
      </c>
      <c r="C873" s="4">
        <v>2</v>
      </c>
      <c r="D873" s="8">
        <v>5.88</v>
      </c>
      <c r="E873" s="4">
        <v>2</v>
      </c>
      <c r="F873" s="8">
        <v>6.9</v>
      </c>
      <c r="G873" s="4">
        <v>0</v>
      </c>
      <c r="H873" s="8">
        <v>0</v>
      </c>
      <c r="I873" s="4">
        <v>0</v>
      </c>
    </row>
    <row r="874" spans="1:9" x14ac:dyDescent="0.2">
      <c r="A874" s="2">
        <v>7</v>
      </c>
      <c r="B874" s="1" t="s">
        <v>122</v>
      </c>
      <c r="C874" s="4">
        <v>1</v>
      </c>
      <c r="D874" s="8">
        <v>2.94</v>
      </c>
      <c r="E874" s="4">
        <v>0</v>
      </c>
      <c r="F874" s="8">
        <v>0</v>
      </c>
      <c r="G874" s="4">
        <v>1</v>
      </c>
      <c r="H874" s="8">
        <v>25</v>
      </c>
      <c r="I874" s="4">
        <v>0</v>
      </c>
    </row>
    <row r="875" spans="1:9" x14ac:dyDescent="0.2">
      <c r="A875" s="2">
        <v>7</v>
      </c>
      <c r="B875" s="1" t="s">
        <v>154</v>
      </c>
      <c r="C875" s="4">
        <v>1</v>
      </c>
      <c r="D875" s="8">
        <v>2.94</v>
      </c>
      <c r="E875" s="4">
        <v>1</v>
      </c>
      <c r="F875" s="8">
        <v>3.45</v>
      </c>
      <c r="G875" s="4">
        <v>0</v>
      </c>
      <c r="H875" s="8">
        <v>0</v>
      </c>
      <c r="I875" s="4">
        <v>0</v>
      </c>
    </row>
    <row r="876" spans="1:9" x14ac:dyDescent="0.2">
      <c r="A876" s="2">
        <v>7</v>
      </c>
      <c r="B876" s="1" t="s">
        <v>174</v>
      </c>
      <c r="C876" s="4">
        <v>1</v>
      </c>
      <c r="D876" s="8">
        <v>2.94</v>
      </c>
      <c r="E876" s="4">
        <v>1</v>
      </c>
      <c r="F876" s="8">
        <v>3.45</v>
      </c>
      <c r="G876" s="4">
        <v>0</v>
      </c>
      <c r="H876" s="8">
        <v>0</v>
      </c>
      <c r="I876" s="4">
        <v>0</v>
      </c>
    </row>
    <row r="877" spans="1:9" x14ac:dyDescent="0.2">
      <c r="A877" s="2">
        <v>7</v>
      </c>
      <c r="B877" s="1" t="s">
        <v>147</v>
      </c>
      <c r="C877" s="4">
        <v>1</v>
      </c>
      <c r="D877" s="8">
        <v>2.94</v>
      </c>
      <c r="E877" s="4">
        <v>1</v>
      </c>
      <c r="F877" s="8">
        <v>3.45</v>
      </c>
      <c r="G877" s="4">
        <v>0</v>
      </c>
      <c r="H877" s="8">
        <v>0</v>
      </c>
      <c r="I877" s="4">
        <v>0</v>
      </c>
    </row>
    <row r="878" spans="1:9" x14ac:dyDescent="0.2">
      <c r="A878" s="2">
        <v>7</v>
      </c>
      <c r="B878" s="1" t="s">
        <v>190</v>
      </c>
      <c r="C878" s="4">
        <v>1</v>
      </c>
      <c r="D878" s="8">
        <v>2.94</v>
      </c>
      <c r="E878" s="4">
        <v>1</v>
      </c>
      <c r="F878" s="8">
        <v>3.45</v>
      </c>
      <c r="G878" s="4">
        <v>0</v>
      </c>
      <c r="H878" s="8">
        <v>0</v>
      </c>
      <c r="I878" s="4">
        <v>0</v>
      </c>
    </row>
    <row r="879" spans="1:9" x14ac:dyDescent="0.2">
      <c r="A879" s="2">
        <v>7</v>
      </c>
      <c r="B879" s="1" t="s">
        <v>198</v>
      </c>
      <c r="C879" s="4">
        <v>1</v>
      </c>
      <c r="D879" s="8">
        <v>2.94</v>
      </c>
      <c r="E879" s="4">
        <v>1</v>
      </c>
      <c r="F879" s="8">
        <v>3.45</v>
      </c>
      <c r="G879" s="4">
        <v>0</v>
      </c>
      <c r="H879" s="8">
        <v>0</v>
      </c>
      <c r="I879" s="4">
        <v>0</v>
      </c>
    </row>
    <row r="880" spans="1:9" x14ac:dyDescent="0.2">
      <c r="A880" s="2">
        <v>7</v>
      </c>
      <c r="B880" s="1" t="s">
        <v>245</v>
      </c>
      <c r="C880" s="4">
        <v>1</v>
      </c>
      <c r="D880" s="8">
        <v>2.94</v>
      </c>
      <c r="E880" s="4">
        <v>1</v>
      </c>
      <c r="F880" s="8">
        <v>3.45</v>
      </c>
      <c r="G880" s="4">
        <v>0</v>
      </c>
      <c r="H880" s="8">
        <v>0</v>
      </c>
      <c r="I880" s="4">
        <v>0</v>
      </c>
    </row>
    <row r="881" spans="1:9" x14ac:dyDescent="0.2">
      <c r="A881" s="2">
        <v>7</v>
      </c>
      <c r="B881" s="1" t="s">
        <v>246</v>
      </c>
      <c r="C881" s="4">
        <v>1</v>
      </c>
      <c r="D881" s="8">
        <v>2.94</v>
      </c>
      <c r="E881" s="4">
        <v>1</v>
      </c>
      <c r="F881" s="8">
        <v>3.45</v>
      </c>
      <c r="G881" s="4">
        <v>0</v>
      </c>
      <c r="H881" s="8">
        <v>0</v>
      </c>
      <c r="I881" s="4">
        <v>0</v>
      </c>
    </row>
    <row r="882" spans="1:9" x14ac:dyDescent="0.2">
      <c r="A882" s="2">
        <v>7</v>
      </c>
      <c r="B882" s="1" t="s">
        <v>179</v>
      </c>
      <c r="C882" s="4">
        <v>1</v>
      </c>
      <c r="D882" s="8">
        <v>2.94</v>
      </c>
      <c r="E882" s="4">
        <v>1</v>
      </c>
      <c r="F882" s="8">
        <v>3.45</v>
      </c>
      <c r="G882" s="4">
        <v>0</v>
      </c>
      <c r="H882" s="8">
        <v>0</v>
      </c>
      <c r="I882" s="4">
        <v>0</v>
      </c>
    </row>
    <row r="883" spans="1:9" x14ac:dyDescent="0.2">
      <c r="A883" s="2">
        <v>7</v>
      </c>
      <c r="B883" s="1" t="s">
        <v>159</v>
      </c>
      <c r="C883" s="4">
        <v>1</v>
      </c>
      <c r="D883" s="8">
        <v>2.94</v>
      </c>
      <c r="E883" s="4">
        <v>1</v>
      </c>
      <c r="F883" s="8">
        <v>3.45</v>
      </c>
      <c r="G883" s="4">
        <v>0</v>
      </c>
      <c r="H883" s="8">
        <v>0</v>
      </c>
      <c r="I883" s="4">
        <v>0</v>
      </c>
    </row>
    <row r="884" spans="1:9" x14ac:dyDescent="0.2">
      <c r="A884" s="2">
        <v>7</v>
      </c>
      <c r="B884" s="1" t="s">
        <v>128</v>
      </c>
      <c r="C884" s="4">
        <v>1</v>
      </c>
      <c r="D884" s="8">
        <v>2.94</v>
      </c>
      <c r="E884" s="4">
        <v>1</v>
      </c>
      <c r="F884" s="8">
        <v>3.45</v>
      </c>
      <c r="G884" s="4">
        <v>0</v>
      </c>
      <c r="H884" s="8">
        <v>0</v>
      </c>
      <c r="I884" s="4">
        <v>0</v>
      </c>
    </row>
    <row r="885" spans="1:9" x14ac:dyDescent="0.2">
      <c r="A885" s="2">
        <v>7</v>
      </c>
      <c r="B885" s="1" t="s">
        <v>231</v>
      </c>
      <c r="C885" s="4">
        <v>1</v>
      </c>
      <c r="D885" s="8">
        <v>2.94</v>
      </c>
      <c r="E885" s="4">
        <v>1</v>
      </c>
      <c r="F885" s="8">
        <v>3.45</v>
      </c>
      <c r="G885" s="4">
        <v>0</v>
      </c>
      <c r="H885" s="8">
        <v>0</v>
      </c>
      <c r="I885" s="4">
        <v>0</v>
      </c>
    </row>
    <row r="886" spans="1:9" x14ac:dyDescent="0.2">
      <c r="A886" s="2">
        <v>7</v>
      </c>
      <c r="B886" s="1" t="s">
        <v>234</v>
      </c>
      <c r="C886" s="4">
        <v>1</v>
      </c>
      <c r="D886" s="8">
        <v>2.94</v>
      </c>
      <c r="E886" s="4">
        <v>1</v>
      </c>
      <c r="F886" s="8">
        <v>3.45</v>
      </c>
      <c r="G886" s="4">
        <v>0</v>
      </c>
      <c r="H886" s="8">
        <v>0</v>
      </c>
      <c r="I886" s="4">
        <v>0</v>
      </c>
    </row>
    <row r="887" spans="1:9" x14ac:dyDescent="0.2">
      <c r="A887" s="2">
        <v>7</v>
      </c>
      <c r="B887" s="1" t="s">
        <v>256</v>
      </c>
      <c r="C887" s="4">
        <v>1</v>
      </c>
      <c r="D887" s="8">
        <v>2.94</v>
      </c>
      <c r="E887" s="4">
        <v>0</v>
      </c>
      <c r="F887" s="8">
        <v>0</v>
      </c>
      <c r="G887" s="4">
        <v>0</v>
      </c>
      <c r="H887" s="8">
        <v>0</v>
      </c>
      <c r="I887" s="4">
        <v>0</v>
      </c>
    </row>
    <row r="888" spans="1:9" x14ac:dyDescent="0.2">
      <c r="A888" s="2">
        <v>7</v>
      </c>
      <c r="B888" s="1" t="s">
        <v>153</v>
      </c>
      <c r="C888" s="4">
        <v>1</v>
      </c>
      <c r="D888" s="8">
        <v>2.94</v>
      </c>
      <c r="E888" s="4">
        <v>1</v>
      </c>
      <c r="F888" s="8">
        <v>3.45</v>
      </c>
      <c r="G888" s="4">
        <v>0</v>
      </c>
      <c r="H888" s="8">
        <v>0</v>
      </c>
      <c r="I888" s="4">
        <v>0</v>
      </c>
    </row>
    <row r="889" spans="1:9" x14ac:dyDescent="0.2">
      <c r="A889" s="1"/>
      <c r="C889" s="4"/>
      <c r="D889" s="8"/>
      <c r="E889" s="4"/>
      <c r="F889" s="8"/>
      <c r="G889" s="4"/>
      <c r="H889" s="8"/>
      <c r="I889" s="4"/>
    </row>
    <row r="890" spans="1:9" x14ac:dyDescent="0.2">
      <c r="A890" s="1" t="s">
        <v>33</v>
      </c>
      <c r="C890" s="4"/>
      <c r="D890" s="8"/>
      <c r="E890" s="4"/>
      <c r="F890" s="8"/>
      <c r="G890" s="4"/>
      <c r="H890" s="8"/>
      <c r="I890" s="4"/>
    </row>
    <row r="891" spans="1:9" x14ac:dyDescent="0.2">
      <c r="A891" s="2">
        <v>1</v>
      </c>
      <c r="B891" s="1" t="s">
        <v>122</v>
      </c>
      <c r="C891" s="4">
        <v>16</v>
      </c>
      <c r="D891" s="8">
        <v>10</v>
      </c>
      <c r="E891" s="4">
        <v>4</v>
      </c>
      <c r="F891" s="8">
        <v>3.08</v>
      </c>
      <c r="G891" s="4">
        <v>12</v>
      </c>
      <c r="H891" s="8">
        <v>52.17</v>
      </c>
      <c r="I891" s="4">
        <v>0</v>
      </c>
    </row>
    <row r="892" spans="1:9" x14ac:dyDescent="0.2">
      <c r="A892" s="2">
        <v>2</v>
      </c>
      <c r="B892" s="1" t="s">
        <v>125</v>
      </c>
      <c r="C892" s="4">
        <v>12</v>
      </c>
      <c r="D892" s="8">
        <v>7.5</v>
      </c>
      <c r="E892" s="4">
        <v>12</v>
      </c>
      <c r="F892" s="8">
        <v>9.23</v>
      </c>
      <c r="G892" s="4">
        <v>0</v>
      </c>
      <c r="H892" s="8">
        <v>0</v>
      </c>
      <c r="I892" s="4">
        <v>0</v>
      </c>
    </row>
    <row r="893" spans="1:9" x14ac:dyDescent="0.2">
      <c r="A893" s="2">
        <v>2</v>
      </c>
      <c r="B893" s="1" t="s">
        <v>231</v>
      </c>
      <c r="C893" s="4">
        <v>12</v>
      </c>
      <c r="D893" s="8">
        <v>7.5</v>
      </c>
      <c r="E893" s="4">
        <v>12</v>
      </c>
      <c r="F893" s="8">
        <v>9.23</v>
      </c>
      <c r="G893" s="4">
        <v>0</v>
      </c>
      <c r="H893" s="8">
        <v>0</v>
      </c>
      <c r="I893" s="4">
        <v>0</v>
      </c>
    </row>
    <row r="894" spans="1:9" x14ac:dyDescent="0.2">
      <c r="A894" s="2">
        <v>4</v>
      </c>
      <c r="B894" s="1" t="s">
        <v>156</v>
      </c>
      <c r="C894" s="4">
        <v>11</v>
      </c>
      <c r="D894" s="8">
        <v>6.88</v>
      </c>
      <c r="E894" s="4">
        <v>11</v>
      </c>
      <c r="F894" s="8">
        <v>8.4600000000000009</v>
      </c>
      <c r="G894" s="4">
        <v>0</v>
      </c>
      <c r="H894" s="8">
        <v>0</v>
      </c>
      <c r="I894" s="4">
        <v>0</v>
      </c>
    </row>
    <row r="895" spans="1:9" x14ac:dyDescent="0.2">
      <c r="A895" s="2">
        <v>5</v>
      </c>
      <c r="B895" s="1" t="s">
        <v>128</v>
      </c>
      <c r="C895" s="4">
        <v>8</v>
      </c>
      <c r="D895" s="8">
        <v>5</v>
      </c>
      <c r="E895" s="4">
        <v>8</v>
      </c>
      <c r="F895" s="8">
        <v>6.15</v>
      </c>
      <c r="G895" s="4">
        <v>0</v>
      </c>
      <c r="H895" s="8">
        <v>0</v>
      </c>
      <c r="I895" s="4">
        <v>0</v>
      </c>
    </row>
    <row r="896" spans="1:9" x14ac:dyDescent="0.2">
      <c r="A896" s="2">
        <v>6</v>
      </c>
      <c r="B896" s="1" t="s">
        <v>127</v>
      </c>
      <c r="C896" s="4">
        <v>7</v>
      </c>
      <c r="D896" s="8">
        <v>4.38</v>
      </c>
      <c r="E896" s="4">
        <v>7</v>
      </c>
      <c r="F896" s="8">
        <v>5.38</v>
      </c>
      <c r="G896" s="4">
        <v>0</v>
      </c>
      <c r="H896" s="8">
        <v>0</v>
      </c>
      <c r="I896" s="4">
        <v>0</v>
      </c>
    </row>
    <row r="897" spans="1:9" x14ac:dyDescent="0.2">
      <c r="A897" s="2">
        <v>7</v>
      </c>
      <c r="B897" s="1" t="s">
        <v>124</v>
      </c>
      <c r="C897" s="4">
        <v>6</v>
      </c>
      <c r="D897" s="8">
        <v>3.75</v>
      </c>
      <c r="E897" s="4">
        <v>5</v>
      </c>
      <c r="F897" s="8">
        <v>3.85</v>
      </c>
      <c r="G897" s="4">
        <v>0</v>
      </c>
      <c r="H897" s="8">
        <v>0</v>
      </c>
      <c r="I897" s="4">
        <v>1</v>
      </c>
    </row>
    <row r="898" spans="1:9" x14ac:dyDescent="0.2">
      <c r="A898" s="2">
        <v>7</v>
      </c>
      <c r="B898" s="1" t="s">
        <v>233</v>
      </c>
      <c r="C898" s="4">
        <v>6</v>
      </c>
      <c r="D898" s="8">
        <v>3.75</v>
      </c>
      <c r="E898" s="4">
        <v>6</v>
      </c>
      <c r="F898" s="8">
        <v>4.62</v>
      </c>
      <c r="G898" s="4">
        <v>0</v>
      </c>
      <c r="H898" s="8">
        <v>0</v>
      </c>
      <c r="I898" s="4">
        <v>0</v>
      </c>
    </row>
    <row r="899" spans="1:9" x14ac:dyDescent="0.2">
      <c r="A899" s="2">
        <v>7</v>
      </c>
      <c r="B899" s="1" t="s">
        <v>136</v>
      </c>
      <c r="C899" s="4">
        <v>6</v>
      </c>
      <c r="D899" s="8">
        <v>3.75</v>
      </c>
      <c r="E899" s="4">
        <v>6</v>
      </c>
      <c r="F899" s="8">
        <v>4.62</v>
      </c>
      <c r="G899" s="4">
        <v>0</v>
      </c>
      <c r="H899" s="8">
        <v>0</v>
      </c>
      <c r="I899" s="4">
        <v>0</v>
      </c>
    </row>
    <row r="900" spans="1:9" x14ac:dyDescent="0.2">
      <c r="A900" s="2">
        <v>10</v>
      </c>
      <c r="B900" s="1" t="s">
        <v>159</v>
      </c>
      <c r="C900" s="4">
        <v>5</v>
      </c>
      <c r="D900" s="8">
        <v>3.13</v>
      </c>
      <c r="E900" s="4">
        <v>5</v>
      </c>
      <c r="F900" s="8">
        <v>3.85</v>
      </c>
      <c r="G900" s="4">
        <v>0</v>
      </c>
      <c r="H900" s="8">
        <v>0</v>
      </c>
      <c r="I900" s="4">
        <v>0</v>
      </c>
    </row>
    <row r="901" spans="1:9" x14ac:dyDescent="0.2">
      <c r="A901" s="2">
        <v>10</v>
      </c>
      <c r="B901" s="1" t="s">
        <v>232</v>
      </c>
      <c r="C901" s="4">
        <v>5</v>
      </c>
      <c r="D901" s="8">
        <v>3.13</v>
      </c>
      <c r="E901" s="4">
        <v>5</v>
      </c>
      <c r="F901" s="8">
        <v>3.85</v>
      </c>
      <c r="G901" s="4">
        <v>0</v>
      </c>
      <c r="H901" s="8">
        <v>0</v>
      </c>
      <c r="I901" s="4">
        <v>0</v>
      </c>
    </row>
    <row r="902" spans="1:9" x14ac:dyDescent="0.2">
      <c r="A902" s="2">
        <v>10</v>
      </c>
      <c r="B902" s="1" t="s">
        <v>135</v>
      </c>
      <c r="C902" s="4">
        <v>5</v>
      </c>
      <c r="D902" s="8">
        <v>3.13</v>
      </c>
      <c r="E902" s="4">
        <v>5</v>
      </c>
      <c r="F902" s="8">
        <v>3.85</v>
      </c>
      <c r="G902" s="4">
        <v>0</v>
      </c>
      <c r="H902" s="8">
        <v>0</v>
      </c>
      <c r="I902" s="4">
        <v>0</v>
      </c>
    </row>
    <row r="903" spans="1:9" x14ac:dyDescent="0.2">
      <c r="A903" s="2">
        <v>13</v>
      </c>
      <c r="B903" s="1" t="s">
        <v>167</v>
      </c>
      <c r="C903" s="4">
        <v>4</v>
      </c>
      <c r="D903" s="8">
        <v>2.5</v>
      </c>
      <c r="E903" s="4">
        <v>3</v>
      </c>
      <c r="F903" s="8">
        <v>2.31</v>
      </c>
      <c r="G903" s="4">
        <v>1</v>
      </c>
      <c r="H903" s="8">
        <v>4.3499999999999996</v>
      </c>
      <c r="I903" s="4">
        <v>0</v>
      </c>
    </row>
    <row r="904" spans="1:9" x14ac:dyDescent="0.2">
      <c r="A904" s="2">
        <v>13</v>
      </c>
      <c r="B904" s="1" t="s">
        <v>180</v>
      </c>
      <c r="C904" s="4">
        <v>4</v>
      </c>
      <c r="D904" s="8">
        <v>2.5</v>
      </c>
      <c r="E904" s="4">
        <v>0</v>
      </c>
      <c r="F904" s="8">
        <v>0</v>
      </c>
      <c r="G904" s="4">
        <v>0</v>
      </c>
      <c r="H904" s="8">
        <v>0</v>
      </c>
      <c r="I904" s="4">
        <v>0</v>
      </c>
    </row>
    <row r="905" spans="1:9" x14ac:dyDescent="0.2">
      <c r="A905" s="2">
        <v>15</v>
      </c>
      <c r="B905" s="1" t="s">
        <v>155</v>
      </c>
      <c r="C905" s="4">
        <v>3</v>
      </c>
      <c r="D905" s="8">
        <v>1.88</v>
      </c>
      <c r="E905" s="4">
        <v>3</v>
      </c>
      <c r="F905" s="8">
        <v>2.31</v>
      </c>
      <c r="G905" s="4">
        <v>0</v>
      </c>
      <c r="H905" s="8">
        <v>0</v>
      </c>
      <c r="I905" s="4">
        <v>0</v>
      </c>
    </row>
    <row r="906" spans="1:9" x14ac:dyDescent="0.2">
      <c r="A906" s="2">
        <v>15</v>
      </c>
      <c r="B906" s="1" t="s">
        <v>260</v>
      </c>
      <c r="C906" s="4">
        <v>3</v>
      </c>
      <c r="D906" s="8">
        <v>1.88</v>
      </c>
      <c r="E906" s="4">
        <v>2</v>
      </c>
      <c r="F906" s="8">
        <v>1.54</v>
      </c>
      <c r="G906" s="4">
        <v>1</v>
      </c>
      <c r="H906" s="8">
        <v>4.3499999999999996</v>
      </c>
      <c r="I906" s="4">
        <v>0</v>
      </c>
    </row>
    <row r="907" spans="1:9" x14ac:dyDescent="0.2">
      <c r="A907" s="2">
        <v>17</v>
      </c>
      <c r="B907" s="1" t="s">
        <v>154</v>
      </c>
      <c r="C907" s="4">
        <v>2</v>
      </c>
      <c r="D907" s="8">
        <v>1.25</v>
      </c>
      <c r="E907" s="4">
        <v>2</v>
      </c>
      <c r="F907" s="8">
        <v>1.54</v>
      </c>
      <c r="G907" s="4">
        <v>0</v>
      </c>
      <c r="H907" s="8">
        <v>0</v>
      </c>
      <c r="I907" s="4">
        <v>0</v>
      </c>
    </row>
    <row r="908" spans="1:9" x14ac:dyDescent="0.2">
      <c r="A908" s="2">
        <v>17</v>
      </c>
      <c r="B908" s="1" t="s">
        <v>257</v>
      </c>
      <c r="C908" s="4">
        <v>2</v>
      </c>
      <c r="D908" s="8">
        <v>1.25</v>
      </c>
      <c r="E908" s="4">
        <v>0</v>
      </c>
      <c r="F908" s="8">
        <v>0</v>
      </c>
      <c r="G908" s="4">
        <v>1</v>
      </c>
      <c r="H908" s="8">
        <v>4.3499999999999996</v>
      </c>
      <c r="I908" s="4">
        <v>0</v>
      </c>
    </row>
    <row r="909" spans="1:9" x14ac:dyDescent="0.2">
      <c r="A909" s="2">
        <v>17</v>
      </c>
      <c r="B909" s="1" t="s">
        <v>142</v>
      </c>
      <c r="C909" s="4">
        <v>2</v>
      </c>
      <c r="D909" s="8">
        <v>1.25</v>
      </c>
      <c r="E909" s="4">
        <v>1</v>
      </c>
      <c r="F909" s="8">
        <v>0.77</v>
      </c>
      <c r="G909" s="4">
        <v>1</v>
      </c>
      <c r="H909" s="8">
        <v>4.3499999999999996</v>
      </c>
      <c r="I909" s="4">
        <v>0</v>
      </c>
    </row>
    <row r="910" spans="1:9" x14ac:dyDescent="0.2">
      <c r="A910" s="2">
        <v>17</v>
      </c>
      <c r="B910" s="1" t="s">
        <v>246</v>
      </c>
      <c r="C910" s="4">
        <v>2</v>
      </c>
      <c r="D910" s="8">
        <v>1.25</v>
      </c>
      <c r="E910" s="4">
        <v>2</v>
      </c>
      <c r="F910" s="8">
        <v>1.54</v>
      </c>
      <c r="G910" s="4">
        <v>0</v>
      </c>
      <c r="H910" s="8">
        <v>0</v>
      </c>
      <c r="I910" s="4">
        <v>0</v>
      </c>
    </row>
    <row r="911" spans="1:9" x14ac:dyDescent="0.2">
      <c r="A911" s="2">
        <v>17</v>
      </c>
      <c r="B911" s="1" t="s">
        <v>258</v>
      </c>
      <c r="C911" s="4">
        <v>2</v>
      </c>
      <c r="D911" s="8">
        <v>1.25</v>
      </c>
      <c r="E911" s="4">
        <v>2</v>
      </c>
      <c r="F911" s="8">
        <v>1.54</v>
      </c>
      <c r="G911" s="4">
        <v>0</v>
      </c>
      <c r="H911" s="8">
        <v>0</v>
      </c>
      <c r="I911" s="4">
        <v>0</v>
      </c>
    </row>
    <row r="912" spans="1:9" x14ac:dyDescent="0.2">
      <c r="A912" s="2">
        <v>17</v>
      </c>
      <c r="B912" s="1" t="s">
        <v>133</v>
      </c>
      <c r="C912" s="4">
        <v>2</v>
      </c>
      <c r="D912" s="8">
        <v>1.25</v>
      </c>
      <c r="E912" s="4">
        <v>2</v>
      </c>
      <c r="F912" s="8">
        <v>1.54</v>
      </c>
      <c r="G912" s="4">
        <v>0</v>
      </c>
      <c r="H912" s="8">
        <v>0</v>
      </c>
      <c r="I912" s="4">
        <v>0</v>
      </c>
    </row>
    <row r="913" spans="1:9" x14ac:dyDescent="0.2">
      <c r="A913" s="2">
        <v>17</v>
      </c>
      <c r="B913" s="1" t="s">
        <v>234</v>
      </c>
      <c r="C913" s="4">
        <v>2</v>
      </c>
      <c r="D913" s="8">
        <v>1.25</v>
      </c>
      <c r="E913" s="4">
        <v>2</v>
      </c>
      <c r="F913" s="8">
        <v>1.54</v>
      </c>
      <c r="G913" s="4">
        <v>0</v>
      </c>
      <c r="H913" s="8">
        <v>0</v>
      </c>
      <c r="I913" s="4">
        <v>0</v>
      </c>
    </row>
    <row r="914" spans="1:9" x14ac:dyDescent="0.2">
      <c r="A914" s="2">
        <v>17</v>
      </c>
      <c r="B914" s="1" t="s">
        <v>259</v>
      </c>
      <c r="C914" s="4">
        <v>2</v>
      </c>
      <c r="D914" s="8">
        <v>1.25</v>
      </c>
      <c r="E914" s="4">
        <v>2</v>
      </c>
      <c r="F914" s="8">
        <v>1.54</v>
      </c>
      <c r="G914" s="4">
        <v>0</v>
      </c>
      <c r="H914" s="8">
        <v>0</v>
      </c>
      <c r="I914" s="4">
        <v>0</v>
      </c>
    </row>
    <row r="915" spans="1:9" x14ac:dyDescent="0.2">
      <c r="A915" s="2">
        <v>17</v>
      </c>
      <c r="B915" s="1" t="s">
        <v>137</v>
      </c>
      <c r="C915" s="4">
        <v>2</v>
      </c>
      <c r="D915" s="8">
        <v>1.25</v>
      </c>
      <c r="E915" s="4">
        <v>2</v>
      </c>
      <c r="F915" s="8">
        <v>1.54</v>
      </c>
      <c r="G915" s="4">
        <v>0</v>
      </c>
      <c r="H915" s="8">
        <v>0</v>
      </c>
      <c r="I915" s="4">
        <v>0</v>
      </c>
    </row>
    <row r="916" spans="1:9" x14ac:dyDescent="0.2">
      <c r="A916" s="1"/>
      <c r="C916" s="4"/>
      <c r="D916" s="8"/>
      <c r="E916" s="4"/>
      <c r="F916" s="8"/>
      <c r="G916" s="4"/>
      <c r="H916" s="8"/>
      <c r="I916" s="4"/>
    </row>
    <row r="917" spans="1:9" x14ac:dyDescent="0.2">
      <c r="A917" s="1" t="s">
        <v>34</v>
      </c>
      <c r="C917" s="4"/>
      <c r="D917" s="8"/>
      <c r="E917" s="4"/>
      <c r="F917" s="8"/>
      <c r="G917" s="4"/>
      <c r="H917" s="8"/>
      <c r="I917" s="4"/>
    </row>
    <row r="918" spans="1:9" x14ac:dyDescent="0.2">
      <c r="A918" s="2">
        <v>1</v>
      </c>
      <c r="B918" s="1" t="s">
        <v>122</v>
      </c>
      <c r="C918" s="4">
        <v>5</v>
      </c>
      <c r="D918" s="8">
        <v>18.52</v>
      </c>
      <c r="E918" s="4">
        <v>0</v>
      </c>
      <c r="F918" s="8">
        <v>0</v>
      </c>
      <c r="G918" s="4">
        <v>5</v>
      </c>
      <c r="H918" s="8">
        <v>33.33</v>
      </c>
      <c r="I918" s="4">
        <v>0</v>
      </c>
    </row>
    <row r="919" spans="1:9" x14ac:dyDescent="0.2">
      <c r="A919" s="2">
        <v>2</v>
      </c>
      <c r="B919" s="1" t="s">
        <v>157</v>
      </c>
      <c r="C919" s="4">
        <v>3</v>
      </c>
      <c r="D919" s="8">
        <v>11.11</v>
      </c>
      <c r="E919" s="4">
        <v>3</v>
      </c>
      <c r="F919" s="8">
        <v>27.27</v>
      </c>
      <c r="G919" s="4">
        <v>0</v>
      </c>
      <c r="H919" s="8">
        <v>0</v>
      </c>
      <c r="I919" s="4">
        <v>0</v>
      </c>
    </row>
    <row r="920" spans="1:9" x14ac:dyDescent="0.2">
      <c r="A920" s="2">
        <v>3</v>
      </c>
      <c r="B920" s="1" t="s">
        <v>171</v>
      </c>
      <c r="C920" s="4">
        <v>2</v>
      </c>
      <c r="D920" s="8">
        <v>7.41</v>
      </c>
      <c r="E920" s="4">
        <v>0</v>
      </c>
      <c r="F920" s="8">
        <v>0</v>
      </c>
      <c r="G920" s="4">
        <v>2</v>
      </c>
      <c r="H920" s="8">
        <v>13.33</v>
      </c>
      <c r="I920" s="4">
        <v>0</v>
      </c>
    </row>
    <row r="921" spans="1:9" x14ac:dyDescent="0.2">
      <c r="A921" s="2">
        <v>3</v>
      </c>
      <c r="B921" s="1" t="s">
        <v>261</v>
      </c>
      <c r="C921" s="4">
        <v>2</v>
      </c>
      <c r="D921" s="8">
        <v>7.41</v>
      </c>
      <c r="E921" s="4">
        <v>0</v>
      </c>
      <c r="F921" s="8">
        <v>0</v>
      </c>
      <c r="G921" s="4">
        <v>2</v>
      </c>
      <c r="H921" s="8">
        <v>13.33</v>
      </c>
      <c r="I921" s="4">
        <v>0</v>
      </c>
    </row>
    <row r="922" spans="1:9" x14ac:dyDescent="0.2">
      <c r="A922" s="2">
        <v>3</v>
      </c>
      <c r="B922" s="1" t="s">
        <v>155</v>
      </c>
      <c r="C922" s="4">
        <v>2</v>
      </c>
      <c r="D922" s="8">
        <v>7.41</v>
      </c>
      <c r="E922" s="4">
        <v>2</v>
      </c>
      <c r="F922" s="8">
        <v>18.18</v>
      </c>
      <c r="G922" s="4">
        <v>0</v>
      </c>
      <c r="H922" s="8">
        <v>0</v>
      </c>
      <c r="I922" s="4">
        <v>0</v>
      </c>
    </row>
    <row r="923" spans="1:9" x14ac:dyDescent="0.2">
      <c r="A923" s="2">
        <v>3</v>
      </c>
      <c r="B923" s="1" t="s">
        <v>231</v>
      </c>
      <c r="C923" s="4">
        <v>2</v>
      </c>
      <c r="D923" s="8">
        <v>7.41</v>
      </c>
      <c r="E923" s="4">
        <v>1</v>
      </c>
      <c r="F923" s="8">
        <v>9.09</v>
      </c>
      <c r="G923" s="4">
        <v>1</v>
      </c>
      <c r="H923" s="8">
        <v>6.67</v>
      </c>
      <c r="I923" s="4">
        <v>0</v>
      </c>
    </row>
    <row r="924" spans="1:9" x14ac:dyDescent="0.2">
      <c r="A924" s="2">
        <v>3</v>
      </c>
      <c r="B924" s="1" t="s">
        <v>156</v>
      </c>
      <c r="C924" s="4">
        <v>2</v>
      </c>
      <c r="D924" s="8">
        <v>7.41</v>
      </c>
      <c r="E924" s="4">
        <v>1</v>
      </c>
      <c r="F924" s="8">
        <v>9.09</v>
      </c>
      <c r="G924" s="4">
        <v>1</v>
      </c>
      <c r="H924" s="8">
        <v>6.67</v>
      </c>
      <c r="I924" s="4">
        <v>0</v>
      </c>
    </row>
    <row r="925" spans="1:9" x14ac:dyDescent="0.2">
      <c r="A925" s="2">
        <v>3</v>
      </c>
      <c r="B925" s="1" t="s">
        <v>208</v>
      </c>
      <c r="C925" s="4">
        <v>2</v>
      </c>
      <c r="D925" s="8">
        <v>7.41</v>
      </c>
      <c r="E925" s="4">
        <v>0</v>
      </c>
      <c r="F925" s="8">
        <v>0</v>
      </c>
      <c r="G925" s="4">
        <v>2</v>
      </c>
      <c r="H925" s="8">
        <v>13.33</v>
      </c>
      <c r="I925" s="4">
        <v>0</v>
      </c>
    </row>
    <row r="926" spans="1:9" x14ac:dyDescent="0.2">
      <c r="A926" s="2">
        <v>9</v>
      </c>
      <c r="B926" s="1" t="s">
        <v>124</v>
      </c>
      <c r="C926" s="4">
        <v>1</v>
      </c>
      <c r="D926" s="8">
        <v>3.7</v>
      </c>
      <c r="E926" s="4">
        <v>1</v>
      </c>
      <c r="F926" s="8">
        <v>9.09</v>
      </c>
      <c r="G926" s="4">
        <v>0</v>
      </c>
      <c r="H926" s="8">
        <v>0</v>
      </c>
      <c r="I926" s="4">
        <v>0</v>
      </c>
    </row>
    <row r="927" spans="1:9" x14ac:dyDescent="0.2">
      <c r="A927" s="2">
        <v>9</v>
      </c>
      <c r="B927" s="1" t="s">
        <v>125</v>
      </c>
      <c r="C927" s="4">
        <v>1</v>
      </c>
      <c r="D927" s="8">
        <v>3.7</v>
      </c>
      <c r="E927" s="4">
        <v>1</v>
      </c>
      <c r="F927" s="8">
        <v>9.09</v>
      </c>
      <c r="G927" s="4">
        <v>0</v>
      </c>
      <c r="H927" s="8">
        <v>0</v>
      </c>
      <c r="I927" s="4">
        <v>0</v>
      </c>
    </row>
    <row r="928" spans="1:9" x14ac:dyDescent="0.2">
      <c r="A928" s="2">
        <v>9</v>
      </c>
      <c r="B928" s="1" t="s">
        <v>179</v>
      </c>
      <c r="C928" s="4">
        <v>1</v>
      </c>
      <c r="D928" s="8">
        <v>3.7</v>
      </c>
      <c r="E928" s="4">
        <v>1</v>
      </c>
      <c r="F928" s="8">
        <v>9.09</v>
      </c>
      <c r="G928" s="4">
        <v>0</v>
      </c>
      <c r="H928" s="8">
        <v>0</v>
      </c>
      <c r="I928" s="4">
        <v>0</v>
      </c>
    </row>
    <row r="929" spans="1:9" x14ac:dyDescent="0.2">
      <c r="A929" s="2">
        <v>9</v>
      </c>
      <c r="B929" s="1" t="s">
        <v>130</v>
      </c>
      <c r="C929" s="4">
        <v>1</v>
      </c>
      <c r="D929" s="8">
        <v>3.7</v>
      </c>
      <c r="E929" s="4">
        <v>0</v>
      </c>
      <c r="F929" s="8">
        <v>0</v>
      </c>
      <c r="G929" s="4">
        <v>1</v>
      </c>
      <c r="H929" s="8">
        <v>6.67</v>
      </c>
      <c r="I929" s="4">
        <v>0</v>
      </c>
    </row>
    <row r="930" spans="1:9" x14ac:dyDescent="0.2">
      <c r="A930" s="2">
        <v>9</v>
      </c>
      <c r="B930" s="1" t="s">
        <v>232</v>
      </c>
      <c r="C930" s="4">
        <v>1</v>
      </c>
      <c r="D930" s="8">
        <v>3.7</v>
      </c>
      <c r="E930" s="4">
        <v>1</v>
      </c>
      <c r="F930" s="8">
        <v>9.09</v>
      </c>
      <c r="G930" s="4">
        <v>0</v>
      </c>
      <c r="H930" s="8">
        <v>0</v>
      </c>
      <c r="I930" s="4">
        <v>0</v>
      </c>
    </row>
    <row r="931" spans="1:9" x14ac:dyDescent="0.2">
      <c r="A931" s="2">
        <v>9</v>
      </c>
      <c r="B931" s="1" t="s">
        <v>137</v>
      </c>
      <c r="C931" s="4">
        <v>1</v>
      </c>
      <c r="D931" s="8">
        <v>3.7</v>
      </c>
      <c r="E931" s="4">
        <v>0</v>
      </c>
      <c r="F931" s="8">
        <v>0</v>
      </c>
      <c r="G931" s="4">
        <v>1</v>
      </c>
      <c r="H931" s="8">
        <v>6.67</v>
      </c>
      <c r="I931" s="4">
        <v>0</v>
      </c>
    </row>
    <row r="932" spans="1:9" x14ac:dyDescent="0.2">
      <c r="A932" s="2">
        <v>9</v>
      </c>
      <c r="B932" s="1" t="s">
        <v>217</v>
      </c>
      <c r="C932" s="4">
        <v>1</v>
      </c>
      <c r="D932" s="8">
        <v>3.7</v>
      </c>
      <c r="E932" s="4">
        <v>0</v>
      </c>
      <c r="F932" s="8">
        <v>0</v>
      </c>
      <c r="G932" s="4">
        <v>0</v>
      </c>
      <c r="H932" s="8">
        <v>0</v>
      </c>
      <c r="I932" s="4">
        <v>0</v>
      </c>
    </row>
    <row r="933" spans="1:9" x14ac:dyDescent="0.2">
      <c r="A933" s="1"/>
      <c r="C933" s="4"/>
      <c r="D933" s="8"/>
      <c r="E933" s="4"/>
      <c r="F933" s="8"/>
      <c r="G933" s="4"/>
      <c r="H933" s="8"/>
      <c r="I933" s="4"/>
    </row>
    <row r="934" spans="1:9" x14ac:dyDescent="0.2">
      <c r="A934" s="1" t="s">
        <v>35</v>
      </c>
      <c r="C934" s="4"/>
      <c r="D934" s="8"/>
      <c r="E934" s="4"/>
      <c r="F934" s="8"/>
      <c r="G934" s="4"/>
      <c r="H934" s="8"/>
      <c r="I934" s="4"/>
    </row>
    <row r="935" spans="1:9" x14ac:dyDescent="0.2">
      <c r="A935" s="2">
        <v>1</v>
      </c>
      <c r="B935" s="1" t="s">
        <v>122</v>
      </c>
      <c r="C935" s="4">
        <v>26</v>
      </c>
      <c r="D935" s="8">
        <v>14.94</v>
      </c>
      <c r="E935" s="4">
        <v>12</v>
      </c>
      <c r="F935" s="8">
        <v>10.34</v>
      </c>
      <c r="G935" s="4">
        <v>14</v>
      </c>
      <c r="H935" s="8">
        <v>31.82</v>
      </c>
      <c r="I935" s="4">
        <v>0</v>
      </c>
    </row>
    <row r="936" spans="1:9" x14ac:dyDescent="0.2">
      <c r="A936" s="2">
        <v>2</v>
      </c>
      <c r="B936" s="1" t="s">
        <v>231</v>
      </c>
      <c r="C936" s="4">
        <v>16</v>
      </c>
      <c r="D936" s="8">
        <v>9.1999999999999993</v>
      </c>
      <c r="E936" s="4">
        <v>14</v>
      </c>
      <c r="F936" s="8">
        <v>12.07</v>
      </c>
      <c r="G936" s="4">
        <v>2</v>
      </c>
      <c r="H936" s="8">
        <v>4.55</v>
      </c>
      <c r="I936" s="4">
        <v>0</v>
      </c>
    </row>
    <row r="937" spans="1:9" x14ac:dyDescent="0.2">
      <c r="A937" s="2">
        <v>3</v>
      </c>
      <c r="B937" s="1" t="s">
        <v>125</v>
      </c>
      <c r="C937" s="4">
        <v>7</v>
      </c>
      <c r="D937" s="8">
        <v>4.0199999999999996</v>
      </c>
      <c r="E937" s="4">
        <v>5</v>
      </c>
      <c r="F937" s="8">
        <v>4.3099999999999996</v>
      </c>
      <c r="G937" s="4">
        <v>1</v>
      </c>
      <c r="H937" s="8">
        <v>2.27</v>
      </c>
      <c r="I937" s="4">
        <v>1</v>
      </c>
    </row>
    <row r="938" spans="1:9" x14ac:dyDescent="0.2">
      <c r="A938" s="2">
        <v>3</v>
      </c>
      <c r="B938" s="1" t="s">
        <v>159</v>
      </c>
      <c r="C938" s="4">
        <v>7</v>
      </c>
      <c r="D938" s="8">
        <v>4.0199999999999996</v>
      </c>
      <c r="E938" s="4">
        <v>5</v>
      </c>
      <c r="F938" s="8">
        <v>4.3099999999999996</v>
      </c>
      <c r="G938" s="4">
        <v>2</v>
      </c>
      <c r="H938" s="8">
        <v>4.55</v>
      </c>
      <c r="I938" s="4">
        <v>0</v>
      </c>
    </row>
    <row r="939" spans="1:9" x14ac:dyDescent="0.2">
      <c r="A939" s="2">
        <v>5</v>
      </c>
      <c r="B939" s="1" t="s">
        <v>128</v>
      </c>
      <c r="C939" s="4">
        <v>6</v>
      </c>
      <c r="D939" s="8">
        <v>3.45</v>
      </c>
      <c r="E939" s="4">
        <v>5</v>
      </c>
      <c r="F939" s="8">
        <v>4.3099999999999996</v>
      </c>
      <c r="G939" s="4">
        <v>1</v>
      </c>
      <c r="H939" s="8">
        <v>2.27</v>
      </c>
      <c r="I939" s="4">
        <v>0</v>
      </c>
    </row>
    <row r="940" spans="1:9" x14ac:dyDescent="0.2">
      <c r="A940" s="2">
        <v>5</v>
      </c>
      <c r="B940" s="1" t="s">
        <v>135</v>
      </c>
      <c r="C940" s="4">
        <v>6</v>
      </c>
      <c r="D940" s="8">
        <v>3.45</v>
      </c>
      <c r="E940" s="4">
        <v>5</v>
      </c>
      <c r="F940" s="8">
        <v>4.3099999999999996</v>
      </c>
      <c r="G940" s="4">
        <v>1</v>
      </c>
      <c r="H940" s="8">
        <v>2.27</v>
      </c>
      <c r="I940" s="4">
        <v>0</v>
      </c>
    </row>
    <row r="941" spans="1:9" x14ac:dyDescent="0.2">
      <c r="A941" s="2">
        <v>7</v>
      </c>
      <c r="B941" s="1" t="s">
        <v>158</v>
      </c>
      <c r="C941" s="4">
        <v>5</v>
      </c>
      <c r="D941" s="8">
        <v>2.87</v>
      </c>
      <c r="E941" s="4">
        <v>3</v>
      </c>
      <c r="F941" s="8">
        <v>2.59</v>
      </c>
      <c r="G941" s="4">
        <v>2</v>
      </c>
      <c r="H941" s="8">
        <v>4.55</v>
      </c>
      <c r="I941" s="4">
        <v>0</v>
      </c>
    </row>
    <row r="942" spans="1:9" x14ac:dyDescent="0.2">
      <c r="A942" s="2">
        <v>7</v>
      </c>
      <c r="B942" s="1" t="s">
        <v>136</v>
      </c>
      <c r="C942" s="4">
        <v>5</v>
      </c>
      <c r="D942" s="8">
        <v>2.87</v>
      </c>
      <c r="E942" s="4">
        <v>5</v>
      </c>
      <c r="F942" s="8">
        <v>4.3099999999999996</v>
      </c>
      <c r="G942" s="4">
        <v>0</v>
      </c>
      <c r="H942" s="8">
        <v>0</v>
      </c>
      <c r="I942" s="4">
        <v>0</v>
      </c>
    </row>
    <row r="943" spans="1:9" x14ac:dyDescent="0.2">
      <c r="A943" s="2">
        <v>9</v>
      </c>
      <c r="B943" s="1" t="s">
        <v>123</v>
      </c>
      <c r="C943" s="4">
        <v>4</v>
      </c>
      <c r="D943" s="8">
        <v>2.2999999999999998</v>
      </c>
      <c r="E943" s="4">
        <v>4</v>
      </c>
      <c r="F943" s="8">
        <v>3.45</v>
      </c>
      <c r="G943" s="4">
        <v>0</v>
      </c>
      <c r="H943" s="8">
        <v>0</v>
      </c>
      <c r="I943" s="4">
        <v>0</v>
      </c>
    </row>
    <row r="944" spans="1:9" x14ac:dyDescent="0.2">
      <c r="A944" s="2">
        <v>9</v>
      </c>
      <c r="B944" s="1" t="s">
        <v>156</v>
      </c>
      <c r="C944" s="4">
        <v>4</v>
      </c>
      <c r="D944" s="8">
        <v>2.2999999999999998</v>
      </c>
      <c r="E944" s="4">
        <v>3</v>
      </c>
      <c r="F944" s="8">
        <v>2.59</v>
      </c>
      <c r="G944" s="4">
        <v>1</v>
      </c>
      <c r="H944" s="8">
        <v>2.27</v>
      </c>
      <c r="I944" s="4">
        <v>0</v>
      </c>
    </row>
    <row r="945" spans="1:9" x14ac:dyDescent="0.2">
      <c r="A945" s="2">
        <v>9</v>
      </c>
      <c r="B945" s="1" t="s">
        <v>137</v>
      </c>
      <c r="C945" s="4">
        <v>4</v>
      </c>
      <c r="D945" s="8">
        <v>2.2999999999999998</v>
      </c>
      <c r="E945" s="4">
        <v>4</v>
      </c>
      <c r="F945" s="8">
        <v>3.45</v>
      </c>
      <c r="G945" s="4">
        <v>0</v>
      </c>
      <c r="H945" s="8">
        <v>0</v>
      </c>
      <c r="I945" s="4">
        <v>0</v>
      </c>
    </row>
    <row r="946" spans="1:9" x14ac:dyDescent="0.2">
      <c r="A946" s="2">
        <v>9</v>
      </c>
      <c r="B946" s="1" t="s">
        <v>210</v>
      </c>
      <c r="C946" s="4">
        <v>4</v>
      </c>
      <c r="D946" s="8">
        <v>2.2999999999999998</v>
      </c>
      <c r="E946" s="4">
        <v>2</v>
      </c>
      <c r="F946" s="8">
        <v>1.72</v>
      </c>
      <c r="G946" s="4">
        <v>1</v>
      </c>
      <c r="H946" s="8">
        <v>2.27</v>
      </c>
      <c r="I946" s="4">
        <v>0</v>
      </c>
    </row>
    <row r="947" spans="1:9" x14ac:dyDescent="0.2">
      <c r="A947" s="2">
        <v>9</v>
      </c>
      <c r="B947" s="1" t="s">
        <v>141</v>
      </c>
      <c r="C947" s="4">
        <v>4</v>
      </c>
      <c r="D947" s="8">
        <v>2.2999999999999998</v>
      </c>
      <c r="E947" s="4">
        <v>3</v>
      </c>
      <c r="F947" s="8">
        <v>2.59</v>
      </c>
      <c r="G947" s="4">
        <v>1</v>
      </c>
      <c r="H947" s="8">
        <v>2.27</v>
      </c>
      <c r="I947" s="4">
        <v>0</v>
      </c>
    </row>
    <row r="948" spans="1:9" x14ac:dyDescent="0.2">
      <c r="A948" s="2">
        <v>14</v>
      </c>
      <c r="B948" s="1" t="s">
        <v>155</v>
      </c>
      <c r="C948" s="4">
        <v>3</v>
      </c>
      <c r="D948" s="8">
        <v>1.72</v>
      </c>
      <c r="E948" s="4">
        <v>3</v>
      </c>
      <c r="F948" s="8">
        <v>2.59</v>
      </c>
      <c r="G948" s="4">
        <v>0</v>
      </c>
      <c r="H948" s="8">
        <v>0</v>
      </c>
      <c r="I948" s="4">
        <v>0</v>
      </c>
    </row>
    <row r="949" spans="1:9" x14ac:dyDescent="0.2">
      <c r="A949" s="2">
        <v>14</v>
      </c>
      <c r="B949" s="1" t="s">
        <v>132</v>
      </c>
      <c r="C949" s="4">
        <v>3</v>
      </c>
      <c r="D949" s="8">
        <v>1.72</v>
      </c>
      <c r="E949" s="4">
        <v>0</v>
      </c>
      <c r="F949" s="8">
        <v>0</v>
      </c>
      <c r="G949" s="4">
        <v>2</v>
      </c>
      <c r="H949" s="8">
        <v>4.55</v>
      </c>
      <c r="I949" s="4">
        <v>0</v>
      </c>
    </row>
    <row r="950" spans="1:9" x14ac:dyDescent="0.2">
      <c r="A950" s="2">
        <v>14</v>
      </c>
      <c r="B950" s="1" t="s">
        <v>233</v>
      </c>
      <c r="C950" s="4">
        <v>3</v>
      </c>
      <c r="D950" s="8">
        <v>1.72</v>
      </c>
      <c r="E950" s="4">
        <v>2</v>
      </c>
      <c r="F950" s="8">
        <v>1.72</v>
      </c>
      <c r="G950" s="4">
        <v>1</v>
      </c>
      <c r="H950" s="8">
        <v>2.27</v>
      </c>
      <c r="I950" s="4">
        <v>0</v>
      </c>
    </row>
    <row r="951" spans="1:9" x14ac:dyDescent="0.2">
      <c r="A951" s="2">
        <v>17</v>
      </c>
      <c r="B951" s="1" t="s">
        <v>172</v>
      </c>
      <c r="C951" s="4">
        <v>2</v>
      </c>
      <c r="D951" s="8">
        <v>1.1499999999999999</v>
      </c>
      <c r="E951" s="4">
        <v>2</v>
      </c>
      <c r="F951" s="8">
        <v>1.72</v>
      </c>
      <c r="G951" s="4">
        <v>0</v>
      </c>
      <c r="H951" s="8">
        <v>0</v>
      </c>
      <c r="I951" s="4">
        <v>0</v>
      </c>
    </row>
    <row r="952" spans="1:9" x14ac:dyDescent="0.2">
      <c r="A952" s="2">
        <v>17</v>
      </c>
      <c r="B952" s="1" t="s">
        <v>251</v>
      </c>
      <c r="C952" s="4">
        <v>2</v>
      </c>
      <c r="D952" s="8">
        <v>1.1499999999999999</v>
      </c>
      <c r="E952" s="4">
        <v>0</v>
      </c>
      <c r="F952" s="8">
        <v>0</v>
      </c>
      <c r="G952" s="4">
        <v>2</v>
      </c>
      <c r="H952" s="8">
        <v>4.55</v>
      </c>
      <c r="I952" s="4">
        <v>0</v>
      </c>
    </row>
    <row r="953" spans="1:9" x14ac:dyDescent="0.2">
      <c r="A953" s="2">
        <v>17</v>
      </c>
      <c r="B953" s="1" t="s">
        <v>262</v>
      </c>
      <c r="C953" s="4">
        <v>2</v>
      </c>
      <c r="D953" s="8">
        <v>1.1499999999999999</v>
      </c>
      <c r="E953" s="4">
        <v>1</v>
      </c>
      <c r="F953" s="8">
        <v>0.86</v>
      </c>
      <c r="G953" s="4">
        <v>1</v>
      </c>
      <c r="H953" s="8">
        <v>2.27</v>
      </c>
      <c r="I953" s="4">
        <v>0</v>
      </c>
    </row>
    <row r="954" spans="1:9" x14ac:dyDescent="0.2">
      <c r="A954" s="2">
        <v>17</v>
      </c>
      <c r="B954" s="1" t="s">
        <v>166</v>
      </c>
      <c r="C954" s="4">
        <v>2</v>
      </c>
      <c r="D954" s="8">
        <v>1.1499999999999999</v>
      </c>
      <c r="E954" s="4">
        <v>2</v>
      </c>
      <c r="F954" s="8">
        <v>1.72</v>
      </c>
      <c r="G954" s="4">
        <v>0</v>
      </c>
      <c r="H954" s="8">
        <v>0</v>
      </c>
      <c r="I954" s="4">
        <v>0</v>
      </c>
    </row>
    <row r="955" spans="1:9" x14ac:dyDescent="0.2">
      <c r="A955" s="2">
        <v>17</v>
      </c>
      <c r="B955" s="1" t="s">
        <v>190</v>
      </c>
      <c r="C955" s="4">
        <v>2</v>
      </c>
      <c r="D955" s="8">
        <v>1.1499999999999999</v>
      </c>
      <c r="E955" s="4">
        <v>0</v>
      </c>
      <c r="F955" s="8">
        <v>0</v>
      </c>
      <c r="G955" s="4">
        <v>0</v>
      </c>
      <c r="H955" s="8">
        <v>0</v>
      </c>
      <c r="I955" s="4">
        <v>2</v>
      </c>
    </row>
    <row r="956" spans="1:9" x14ac:dyDescent="0.2">
      <c r="A956" s="2">
        <v>17</v>
      </c>
      <c r="B956" s="1" t="s">
        <v>263</v>
      </c>
      <c r="C956" s="4">
        <v>2</v>
      </c>
      <c r="D956" s="8">
        <v>1.1499999999999999</v>
      </c>
      <c r="E956" s="4">
        <v>2</v>
      </c>
      <c r="F956" s="8">
        <v>1.72</v>
      </c>
      <c r="G956" s="4">
        <v>0</v>
      </c>
      <c r="H956" s="8">
        <v>0</v>
      </c>
      <c r="I956" s="4">
        <v>0</v>
      </c>
    </row>
    <row r="957" spans="1:9" x14ac:dyDescent="0.2">
      <c r="A957" s="2">
        <v>17</v>
      </c>
      <c r="B957" s="1" t="s">
        <v>124</v>
      </c>
      <c r="C957" s="4">
        <v>2</v>
      </c>
      <c r="D957" s="8">
        <v>1.1499999999999999</v>
      </c>
      <c r="E957" s="4">
        <v>2</v>
      </c>
      <c r="F957" s="8">
        <v>1.72</v>
      </c>
      <c r="G957" s="4">
        <v>0</v>
      </c>
      <c r="H957" s="8">
        <v>0</v>
      </c>
      <c r="I957" s="4">
        <v>0</v>
      </c>
    </row>
    <row r="958" spans="1:9" x14ac:dyDescent="0.2">
      <c r="A958" s="2">
        <v>17</v>
      </c>
      <c r="B958" s="1" t="s">
        <v>126</v>
      </c>
      <c r="C958" s="4">
        <v>2</v>
      </c>
      <c r="D958" s="8">
        <v>1.1499999999999999</v>
      </c>
      <c r="E958" s="4">
        <v>1</v>
      </c>
      <c r="F958" s="8">
        <v>0.86</v>
      </c>
      <c r="G958" s="4">
        <v>1</v>
      </c>
      <c r="H958" s="8">
        <v>2.27</v>
      </c>
      <c r="I958" s="4">
        <v>0</v>
      </c>
    </row>
    <row r="959" spans="1:9" x14ac:dyDescent="0.2">
      <c r="A959" s="2">
        <v>17</v>
      </c>
      <c r="B959" s="1" t="s">
        <v>234</v>
      </c>
      <c r="C959" s="4">
        <v>2</v>
      </c>
      <c r="D959" s="8">
        <v>1.1499999999999999</v>
      </c>
      <c r="E959" s="4">
        <v>2</v>
      </c>
      <c r="F959" s="8">
        <v>1.72</v>
      </c>
      <c r="G959" s="4">
        <v>0</v>
      </c>
      <c r="H959" s="8">
        <v>0</v>
      </c>
      <c r="I959" s="4">
        <v>0</v>
      </c>
    </row>
    <row r="960" spans="1:9" x14ac:dyDescent="0.2">
      <c r="A960" s="2">
        <v>17</v>
      </c>
      <c r="B960" s="1" t="s">
        <v>259</v>
      </c>
      <c r="C960" s="4">
        <v>2</v>
      </c>
      <c r="D960" s="8">
        <v>1.1499999999999999</v>
      </c>
      <c r="E960" s="4">
        <v>2</v>
      </c>
      <c r="F960" s="8">
        <v>1.72</v>
      </c>
      <c r="G960" s="4">
        <v>0</v>
      </c>
      <c r="H960" s="8">
        <v>0</v>
      </c>
      <c r="I960" s="4">
        <v>0</v>
      </c>
    </row>
    <row r="961" spans="1:9" x14ac:dyDescent="0.2">
      <c r="A961" s="2">
        <v>17</v>
      </c>
      <c r="B961" s="1" t="s">
        <v>264</v>
      </c>
      <c r="C961" s="4">
        <v>2</v>
      </c>
      <c r="D961" s="8">
        <v>1.1499999999999999</v>
      </c>
      <c r="E961" s="4">
        <v>0</v>
      </c>
      <c r="F961" s="8">
        <v>0</v>
      </c>
      <c r="G961" s="4">
        <v>1</v>
      </c>
      <c r="H961" s="8">
        <v>2.27</v>
      </c>
      <c r="I961" s="4">
        <v>1</v>
      </c>
    </row>
    <row r="962" spans="1:9" x14ac:dyDescent="0.2">
      <c r="A962" s="2">
        <v>17</v>
      </c>
      <c r="B962" s="1" t="s">
        <v>265</v>
      </c>
      <c r="C962" s="4">
        <v>2</v>
      </c>
      <c r="D962" s="8">
        <v>1.1499999999999999</v>
      </c>
      <c r="E962" s="4">
        <v>0</v>
      </c>
      <c r="F962" s="8">
        <v>0</v>
      </c>
      <c r="G962" s="4">
        <v>0</v>
      </c>
      <c r="H962" s="8">
        <v>0</v>
      </c>
      <c r="I962" s="4">
        <v>0</v>
      </c>
    </row>
    <row r="963" spans="1:9" x14ac:dyDescent="0.2">
      <c r="A963" s="2">
        <v>17</v>
      </c>
      <c r="B963" s="1" t="s">
        <v>254</v>
      </c>
      <c r="C963" s="4">
        <v>2</v>
      </c>
      <c r="D963" s="8">
        <v>1.1499999999999999</v>
      </c>
      <c r="E963" s="4">
        <v>0</v>
      </c>
      <c r="F963" s="8">
        <v>0</v>
      </c>
      <c r="G963" s="4">
        <v>1</v>
      </c>
      <c r="H963" s="8">
        <v>2.27</v>
      </c>
      <c r="I963" s="4">
        <v>0</v>
      </c>
    </row>
    <row r="964" spans="1:9" x14ac:dyDescent="0.2">
      <c r="A964" s="2">
        <v>17</v>
      </c>
      <c r="B964" s="1" t="s">
        <v>181</v>
      </c>
      <c r="C964" s="4">
        <v>2</v>
      </c>
      <c r="D964" s="8">
        <v>1.1499999999999999</v>
      </c>
      <c r="E964" s="4">
        <v>0</v>
      </c>
      <c r="F964" s="8">
        <v>0</v>
      </c>
      <c r="G964" s="4">
        <v>0</v>
      </c>
      <c r="H964" s="8">
        <v>0</v>
      </c>
      <c r="I964" s="4">
        <v>2</v>
      </c>
    </row>
    <row r="965" spans="1:9" x14ac:dyDescent="0.2">
      <c r="A965" s="1"/>
      <c r="C965" s="4"/>
      <c r="D965" s="8"/>
      <c r="E965" s="4"/>
      <c r="F965" s="8"/>
      <c r="G965" s="4"/>
      <c r="H965" s="8"/>
      <c r="I965" s="4"/>
    </row>
    <row r="966" spans="1:9" x14ac:dyDescent="0.2">
      <c r="A966" s="1" t="s">
        <v>36</v>
      </c>
      <c r="C966" s="4"/>
      <c r="D966" s="8"/>
      <c r="E966" s="4"/>
      <c r="F966" s="8"/>
      <c r="G966" s="4"/>
      <c r="H966" s="8"/>
      <c r="I966" s="4"/>
    </row>
    <row r="967" spans="1:9" x14ac:dyDescent="0.2">
      <c r="A967" s="2">
        <v>1</v>
      </c>
      <c r="B967" s="1" t="s">
        <v>122</v>
      </c>
      <c r="C967" s="4">
        <v>6</v>
      </c>
      <c r="D967" s="8">
        <v>10.91</v>
      </c>
      <c r="E967" s="4">
        <v>0</v>
      </c>
      <c r="F967" s="8">
        <v>0</v>
      </c>
      <c r="G967" s="4">
        <v>6</v>
      </c>
      <c r="H967" s="8">
        <v>27.27</v>
      </c>
      <c r="I967" s="4">
        <v>0</v>
      </c>
    </row>
    <row r="968" spans="1:9" x14ac:dyDescent="0.2">
      <c r="A968" s="2">
        <v>2</v>
      </c>
      <c r="B968" s="1" t="s">
        <v>267</v>
      </c>
      <c r="C968" s="4">
        <v>5</v>
      </c>
      <c r="D968" s="8">
        <v>9.09</v>
      </c>
      <c r="E968" s="4">
        <v>3</v>
      </c>
      <c r="F968" s="8">
        <v>10.71</v>
      </c>
      <c r="G968" s="4">
        <v>2</v>
      </c>
      <c r="H968" s="8">
        <v>9.09</v>
      </c>
      <c r="I968" s="4">
        <v>0</v>
      </c>
    </row>
    <row r="969" spans="1:9" x14ac:dyDescent="0.2">
      <c r="A969" s="2">
        <v>3</v>
      </c>
      <c r="B969" s="1" t="s">
        <v>232</v>
      </c>
      <c r="C969" s="4">
        <v>4</v>
      </c>
      <c r="D969" s="8">
        <v>7.27</v>
      </c>
      <c r="E969" s="4">
        <v>3</v>
      </c>
      <c r="F969" s="8">
        <v>10.71</v>
      </c>
      <c r="G969" s="4">
        <v>1</v>
      </c>
      <c r="H969" s="8">
        <v>4.55</v>
      </c>
      <c r="I969" s="4">
        <v>0</v>
      </c>
    </row>
    <row r="970" spans="1:9" x14ac:dyDescent="0.2">
      <c r="A970" s="2">
        <v>4</v>
      </c>
      <c r="B970" s="1" t="s">
        <v>125</v>
      </c>
      <c r="C970" s="4">
        <v>3</v>
      </c>
      <c r="D970" s="8">
        <v>5.45</v>
      </c>
      <c r="E970" s="4">
        <v>3</v>
      </c>
      <c r="F970" s="8">
        <v>10.71</v>
      </c>
      <c r="G970" s="4">
        <v>0</v>
      </c>
      <c r="H970" s="8">
        <v>0</v>
      </c>
      <c r="I970" s="4">
        <v>0</v>
      </c>
    </row>
    <row r="971" spans="1:9" x14ac:dyDescent="0.2">
      <c r="A971" s="2">
        <v>4</v>
      </c>
      <c r="B971" s="1" t="s">
        <v>231</v>
      </c>
      <c r="C971" s="4">
        <v>3</v>
      </c>
      <c r="D971" s="8">
        <v>5.45</v>
      </c>
      <c r="E971" s="4">
        <v>3</v>
      </c>
      <c r="F971" s="8">
        <v>10.71</v>
      </c>
      <c r="G971" s="4">
        <v>0</v>
      </c>
      <c r="H971" s="8">
        <v>0</v>
      </c>
      <c r="I971" s="4">
        <v>0</v>
      </c>
    </row>
    <row r="972" spans="1:9" x14ac:dyDescent="0.2">
      <c r="A972" s="2">
        <v>4</v>
      </c>
      <c r="B972" s="1" t="s">
        <v>210</v>
      </c>
      <c r="C972" s="4">
        <v>3</v>
      </c>
      <c r="D972" s="8">
        <v>5.45</v>
      </c>
      <c r="E972" s="4">
        <v>0</v>
      </c>
      <c r="F972" s="8">
        <v>0</v>
      </c>
      <c r="G972" s="4">
        <v>0</v>
      </c>
      <c r="H972" s="8">
        <v>0</v>
      </c>
      <c r="I972" s="4">
        <v>0</v>
      </c>
    </row>
    <row r="973" spans="1:9" x14ac:dyDescent="0.2">
      <c r="A973" s="2">
        <v>7</v>
      </c>
      <c r="B973" s="1" t="s">
        <v>158</v>
      </c>
      <c r="C973" s="4">
        <v>2</v>
      </c>
      <c r="D973" s="8">
        <v>3.64</v>
      </c>
      <c r="E973" s="4">
        <v>1</v>
      </c>
      <c r="F973" s="8">
        <v>3.57</v>
      </c>
      <c r="G973" s="4">
        <v>1</v>
      </c>
      <c r="H973" s="8">
        <v>4.55</v>
      </c>
      <c r="I973" s="4">
        <v>0</v>
      </c>
    </row>
    <row r="974" spans="1:9" x14ac:dyDescent="0.2">
      <c r="A974" s="2">
        <v>7</v>
      </c>
      <c r="B974" s="1" t="s">
        <v>159</v>
      </c>
      <c r="C974" s="4">
        <v>2</v>
      </c>
      <c r="D974" s="8">
        <v>3.64</v>
      </c>
      <c r="E974" s="4">
        <v>1</v>
      </c>
      <c r="F974" s="8">
        <v>3.57</v>
      </c>
      <c r="G974" s="4">
        <v>1</v>
      </c>
      <c r="H974" s="8">
        <v>4.55</v>
      </c>
      <c r="I974" s="4">
        <v>0</v>
      </c>
    </row>
    <row r="975" spans="1:9" x14ac:dyDescent="0.2">
      <c r="A975" s="2">
        <v>7</v>
      </c>
      <c r="B975" s="1" t="s">
        <v>156</v>
      </c>
      <c r="C975" s="4">
        <v>2</v>
      </c>
      <c r="D975" s="8">
        <v>3.64</v>
      </c>
      <c r="E975" s="4">
        <v>2</v>
      </c>
      <c r="F975" s="8">
        <v>7.14</v>
      </c>
      <c r="G975" s="4">
        <v>0</v>
      </c>
      <c r="H975" s="8">
        <v>0</v>
      </c>
      <c r="I975" s="4">
        <v>0</v>
      </c>
    </row>
    <row r="976" spans="1:9" x14ac:dyDescent="0.2">
      <c r="A976" s="2">
        <v>7</v>
      </c>
      <c r="B976" s="1" t="s">
        <v>136</v>
      </c>
      <c r="C976" s="4">
        <v>2</v>
      </c>
      <c r="D976" s="8">
        <v>3.64</v>
      </c>
      <c r="E976" s="4">
        <v>2</v>
      </c>
      <c r="F976" s="8">
        <v>7.14</v>
      </c>
      <c r="G976" s="4">
        <v>0</v>
      </c>
      <c r="H976" s="8">
        <v>0</v>
      </c>
      <c r="I976" s="4">
        <v>0</v>
      </c>
    </row>
    <row r="977" spans="1:9" x14ac:dyDescent="0.2">
      <c r="A977" s="2">
        <v>7</v>
      </c>
      <c r="B977" s="1" t="s">
        <v>239</v>
      </c>
      <c r="C977" s="4">
        <v>2</v>
      </c>
      <c r="D977" s="8">
        <v>3.64</v>
      </c>
      <c r="E977" s="4">
        <v>0</v>
      </c>
      <c r="F977" s="8">
        <v>0</v>
      </c>
      <c r="G977" s="4">
        <v>2</v>
      </c>
      <c r="H977" s="8">
        <v>9.09</v>
      </c>
      <c r="I977" s="4">
        <v>0</v>
      </c>
    </row>
    <row r="978" spans="1:9" x14ac:dyDescent="0.2">
      <c r="A978" s="2">
        <v>12</v>
      </c>
      <c r="B978" s="1" t="s">
        <v>171</v>
      </c>
      <c r="C978" s="4">
        <v>1</v>
      </c>
      <c r="D978" s="8">
        <v>1.82</v>
      </c>
      <c r="E978" s="4">
        <v>0</v>
      </c>
      <c r="F978" s="8">
        <v>0</v>
      </c>
      <c r="G978" s="4">
        <v>1</v>
      </c>
      <c r="H978" s="8">
        <v>4.55</v>
      </c>
      <c r="I978" s="4">
        <v>0</v>
      </c>
    </row>
    <row r="979" spans="1:9" x14ac:dyDescent="0.2">
      <c r="A979" s="2">
        <v>12</v>
      </c>
      <c r="B979" s="1" t="s">
        <v>154</v>
      </c>
      <c r="C979" s="4">
        <v>1</v>
      </c>
      <c r="D979" s="8">
        <v>1.82</v>
      </c>
      <c r="E979" s="4">
        <v>1</v>
      </c>
      <c r="F979" s="8">
        <v>3.57</v>
      </c>
      <c r="G979" s="4">
        <v>0</v>
      </c>
      <c r="H979" s="8">
        <v>0</v>
      </c>
      <c r="I979" s="4">
        <v>0</v>
      </c>
    </row>
    <row r="980" spans="1:9" x14ac:dyDescent="0.2">
      <c r="A980" s="2">
        <v>12</v>
      </c>
      <c r="B980" s="1" t="s">
        <v>147</v>
      </c>
      <c r="C980" s="4">
        <v>1</v>
      </c>
      <c r="D980" s="8">
        <v>1.82</v>
      </c>
      <c r="E980" s="4">
        <v>0</v>
      </c>
      <c r="F980" s="8">
        <v>0</v>
      </c>
      <c r="G980" s="4">
        <v>1</v>
      </c>
      <c r="H980" s="8">
        <v>4.55</v>
      </c>
      <c r="I980" s="4">
        <v>0</v>
      </c>
    </row>
    <row r="981" spans="1:9" x14ac:dyDescent="0.2">
      <c r="A981" s="2">
        <v>12</v>
      </c>
      <c r="B981" s="1" t="s">
        <v>251</v>
      </c>
      <c r="C981" s="4">
        <v>1</v>
      </c>
      <c r="D981" s="8">
        <v>1.82</v>
      </c>
      <c r="E981" s="4">
        <v>0</v>
      </c>
      <c r="F981" s="8">
        <v>0</v>
      </c>
      <c r="G981" s="4">
        <v>1</v>
      </c>
      <c r="H981" s="8">
        <v>4.55</v>
      </c>
      <c r="I981" s="4">
        <v>0</v>
      </c>
    </row>
    <row r="982" spans="1:9" x14ac:dyDescent="0.2">
      <c r="A982" s="2">
        <v>12</v>
      </c>
      <c r="B982" s="1" t="s">
        <v>224</v>
      </c>
      <c r="C982" s="4">
        <v>1</v>
      </c>
      <c r="D982" s="8">
        <v>1.82</v>
      </c>
      <c r="E982" s="4">
        <v>1</v>
      </c>
      <c r="F982" s="8">
        <v>3.57</v>
      </c>
      <c r="G982" s="4">
        <v>0</v>
      </c>
      <c r="H982" s="8">
        <v>0</v>
      </c>
      <c r="I982" s="4">
        <v>0</v>
      </c>
    </row>
    <row r="983" spans="1:9" x14ac:dyDescent="0.2">
      <c r="A983" s="2">
        <v>12</v>
      </c>
      <c r="B983" s="1" t="s">
        <v>166</v>
      </c>
      <c r="C983" s="4">
        <v>1</v>
      </c>
      <c r="D983" s="8">
        <v>1.82</v>
      </c>
      <c r="E983" s="4">
        <v>0</v>
      </c>
      <c r="F983" s="8">
        <v>0</v>
      </c>
      <c r="G983" s="4">
        <v>1</v>
      </c>
      <c r="H983" s="8">
        <v>4.55</v>
      </c>
      <c r="I983" s="4">
        <v>0</v>
      </c>
    </row>
    <row r="984" spans="1:9" x14ac:dyDescent="0.2">
      <c r="A984" s="2">
        <v>12</v>
      </c>
      <c r="B984" s="1" t="s">
        <v>243</v>
      </c>
      <c r="C984" s="4">
        <v>1</v>
      </c>
      <c r="D984" s="8">
        <v>1.82</v>
      </c>
      <c r="E984" s="4">
        <v>0</v>
      </c>
      <c r="F984" s="8">
        <v>0</v>
      </c>
      <c r="G984" s="4">
        <v>1</v>
      </c>
      <c r="H984" s="8">
        <v>4.55</v>
      </c>
      <c r="I984" s="4">
        <v>0</v>
      </c>
    </row>
    <row r="985" spans="1:9" x14ac:dyDescent="0.2">
      <c r="A985" s="2">
        <v>12</v>
      </c>
      <c r="B985" s="1" t="s">
        <v>195</v>
      </c>
      <c r="C985" s="4">
        <v>1</v>
      </c>
      <c r="D985" s="8">
        <v>1.82</v>
      </c>
      <c r="E985" s="4">
        <v>0</v>
      </c>
      <c r="F985" s="8">
        <v>0</v>
      </c>
      <c r="G985" s="4">
        <v>1</v>
      </c>
      <c r="H985" s="8">
        <v>4.55</v>
      </c>
      <c r="I985" s="4">
        <v>0</v>
      </c>
    </row>
    <row r="986" spans="1:9" x14ac:dyDescent="0.2">
      <c r="A986" s="2">
        <v>12</v>
      </c>
      <c r="B986" s="1" t="s">
        <v>219</v>
      </c>
      <c r="C986" s="4">
        <v>1</v>
      </c>
      <c r="D986" s="8">
        <v>1.82</v>
      </c>
      <c r="E986" s="4">
        <v>0</v>
      </c>
      <c r="F986" s="8">
        <v>0</v>
      </c>
      <c r="G986" s="4">
        <v>1</v>
      </c>
      <c r="H986" s="8">
        <v>4.55</v>
      </c>
      <c r="I986" s="4">
        <v>0</v>
      </c>
    </row>
    <row r="987" spans="1:9" x14ac:dyDescent="0.2">
      <c r="A987" s="2">
        <v>12</v>
      </c>
      <c r="B987" s="1" t="s">
        <v>266</v>
      </c>
      <c r="C987" s="4">
        <v>1</v>
      </c>
      <c r="D987" s="8">
        <v>1.82</v>
      </c>
      <c r="E987" s="4">
        <v>0</v>
      </c>
      <c r="F987" s="8">
        <v>0</v>
      </c>
      <c r="G987" s="4">
        <v>1</v>
      </c>
      <c r="H987" s="8">
        <v>4.55</v>
      </c>
      <c r="I987" s="4">
        <v>0</v>
      </c>
    </row>
    <row r="988" spans="1:9" x14ac:dyDescent="0.2">
      <c r="A988" s="2">
        <v>12</v>
      </c>
      <c r="B988" s="1" t="s">
        <v>263</v>
      </c>
      <c r="C988" s="4">
        <v>1</v>
      </c>
      <c r="D988" s="8">
        <v>1.82</v>
      </c>
      <c r="E988" s="4">
        <v>1</v>
      </c>
      <c r="F988" s="8">
        <v>3.57</v>
      </c>
      <c r="G988" s="4">
        <v>0</v>
      </c>
      <c r="H988" s="8">
        <v>0</v>
      </c>
      <c r="I988" s="4">
        <v>0</v>
      </c>
    </row>
    <row r="989" spans="1:9" x14ac:dyDescent="0.2">
      <c r="A989" s="2">
        <v>12</v>
      </c>
      <c r="B989" s="1" t="s">
        <v>155</v>
      </c>
      <c r="C989" s="4">
        <v>1</v>
      </c>
      <c r="D989" s="8">
        <v>1.82</v>
      </c>
      <c r="E989" s="4">
        <v>1</v>
      </c>
      <c r="F989" s="8">
        <v>3.57</v>
      </c>
      <c r="G989" s="4">
        <v>0</v>
      </c>
      <c r="H989" s="8">
        <v>0</v>
      </c>
      <c r="I989" s="4">
        <v>0</v>
      </c>
    </row>
    <row r="990" spans="1:9" x14ac:dyDescent="0.2">
      <c r="A990" s="2">
        <v>12</v>
      </c>
      <c r="B990" s="1" t="s">
        <v>268</v>
      </c>
      <c r="C990" s="4">
        <v>1</v>
      </c>
      <c r="D990" s="8">
        <v>1.82</v>
      </c>
      <c r="E990" s="4">
        <v>1</v>
      </c>
      <c r="F990" s="8">
        <v>3.57</v>
      </c>
      <c r="G990" s="4">
        <v>0</v>
      </c>
      <c r="H990" s="8">
        <v>0</v>
      </c>
      <c r="I990" s="4">
        <v>0</v>
      </c>
    </row>
    <row r="991" spans="1:9" x14ac:dyDescent="0.2">
      <c r="A991" s="2">
        <v>12</v>
      </c>
      <c r="B991" s="1" t="s">
        <v>133</v>
      </c>
      <c r="C991" s="4">
        <v>1</v>
      </c>
      <c r="D991" s="8">
        <v>1.82</v>
      </c>
      <c r="E991" s="4">
        <v>1</v>
      </c>
      <c r="F991" s="8">
        <v>3.57</v>
      </c>
      <c r="G991" s="4">
        <v>0</v>
      </c>
      <c r="H991" s="8">
        <v>0</v>
      </c>
      <c r="I991" s="4">
        <v>0</v>
      </c>
    </row>
    <row r="992" spans="1:9" x14ac:dyDescent="0.2">
      <c r="A992" s="2">
        <v>12</v>
      </c>
      <c r="B992" s="1" t="s">
        <v>135</v>
      </c>
      <c r="C992" s="4">
        <v>1</v>
      </c>
      <c r="D992" s="8">
        <v>1.82</v>
      </c>
      <c r="E992" s="4">
        <v>1</v>
      </c>
      <c r="F992" s="8">
        <v>3.57</v>
      </c>
      <c r="G992" s="4">
        <v>0</v>
      </c>
      <c r="H992" s="8">
        <v>0</v>
      </c>
      <c r="I992" s="4">
        <v>0</v>
      </c>
    </row>
    <row r="993" spans="1:9" x14ac:dyDescent="0.2">
      <c r="A993" s="2">
        <v>12</v>
      </c>
      <c r="B993" s="1" t="s">
        <v>137</v>
      </c>
      <c r="C993" s="4">
        <v>1</v>
      </c>
      <c r="D993" s="8">
        <v>1.82</v>
      </c>
      <c r="E993" s="4">
        <v>1</v>
      </c>
      <c r="F993" s="8">
        <v>3.57</v>
      </c>
      <c r="G993" s="4">
        <v>0</v>
      </c>
      <c r="H993" s="8">
        <v>0</v>
      </c>
      <c r="I993" s="4">
        <v>0</v>
      </c>
    </row>
    <row r="994" spans="1:9" x14ac:dyDescent="0.2">
      <c r="A994" s="2">
        <v>12</v>
      </c>
      <c r="B994" s="1" t="s">
        <v>260</v>
      </c>
      <c r="C994" s="4">
        <v>1</v>
      </c>
      <c r="D994" s="8">
        <v>1.82</v>
      </c>
      <c r="E994" s="4">
        <v>1</v>
      </c>
      <c r="F994" s="8">
        <v>3.57</v>
      </c>
      <c r="G994" s="4">
        <v>0</v>
      </c>
      <c r="H994" s="8">
        <v>0</v>
      </c>
      <c r="I994" s="4">
        <v>0</v>
      </c>
    </row>
    <row r="995" spans="1:9" x14ac:dyDescent="0.2">
      <c r="A995" s="2">
        <v>12</v>
      </c>
      <c r="B995" s="1" t="s">
        <v>153</v>
      </c>
      <c r="C995" s="4">
        <v>1</v>
      </c>
      <c r="D995" s="8">
        <v>1.82</v>
      </c>
      <c r="E995" s="4">
        <v>0</v>
      </c>
      <c r="F995" s="8">
        <v>0</v>
      </c>
      <c r="G995" s="4">
        <v>0</v>
      </c>
      <c r="H995" s="8">
        <v>0</v>
      </c>
      <c r="I995" s="4">
        <v>0</v>
      </c>
    </row>
    <row r="996" spans="1:9" x14ac:dyDescent="0.2">
      <c r="A996" s="2">
        <v>12</v>
      </c>
      <c r="B996" s="1" t="s">
        <v>208</v>
      </c>
      <c r="C996" s="4">
        <v>1</v>
      </c>
      <c r="D996" s="8">
        <v>1.82</v>
      </c>
      <c r="E996" s="4">
        <v>0</v>
      </c>
      <c r="F996" s="8">
        <v>0</v>
      </c>
      <c r="G996" s="4">
        <v>0</v>
      </c>
      <c r="H996" s="8">
        <v>0</v>
      </c>
      <c r="I996" s="4">
        <v>0</v>
      </c>
    </row>
    <row r="997" spans="1:9" x14ac:dyDescent="0.2">
      <c r="A997" s="2">
        <v>12</v>
      </c>
      <c r="B997" s="1" t="s">
        <v>141</v>
      </c>
      <c r="C997" s="4">
        <v>1</v>
      </c>
      <c r="D997" s="8">
        <v>1.82</v>
      </c>
      <c r="E997" s="4">
        <v>0</v>
      </c>
      <c r="F997" s="8">
        <v>0</v>
      </c>
      <c r="G997" s="4">
        <v>1</v>
      </c>
      <c r="H997" s="8">
        <v>4.55</v>
      </c>
      <c r="I997" s="4">
        <v>0</v>
      </c>
    </row>
    <row r="998" spans="1:9" x14ac:dyDescent="0.2">
      <c r="A998" s="2">
        <v>12</v>
      </c>
      <c r="B998" s="1" t="s">
        <v>254</v>
      </c>
      <c r="C998" s="4">
        <v>1</v>
      </c>
      <c r="D998" s="8">
        <v>1.82</v>
      </c>
      <c r="E998" s="4">
        <v>1</v>
      </c>
      <c r="F998" s="8">
        <v>3.57</v>
      </c>
      <c r="G998" s="4">
        <v>0</v>
      </c>
      <c r="H998" s="8">
        <v>0</v>
      </c>
      <c r="I998" s="4">
        <v>0</v>
      </c>
    </row>
    <row r="999" spans="1:9" x14ac:dyDescent="0.2">
      <c r="A999" s="1"/>
      <c r="C999" s="4"/>
      <c r="D999" s="8"/>
      <c r="E999" s="4"/>
      <c r="F999" s="8"/>
      <c r="G999" s="4"/>
      <c r="H999" s="8"/>
      <c r="I999" s="4"/>
    </row>
    <row r="1000" spans="1:9" x14ac:dyDescent="0.2">
      <c r="A1000" s="1" t="s">
        <v>37</v>
      </c>
      <c r="C1000" s="4"/>
      <c r="D1000" s="8"/>
      <c r="E1000" s="4"/>
      <c r="F1000" s="8"/>
      <c r="G1000" s="4"/>
      <c r="H1000" s="8"/>
      <c r="I1000" s="4"/>
    </row>
    <row r="1001" spans="1:9" x14ac:dyDescent="0.2">
      <c r="A1001" s="2">
        <v>1</v>
      </c>
      <c r="B1001" s="1" t="s">
        <v>122</v>
      </c>
      <c r="C1001" s="4">
        <v>7</v>
      </c>
      <c r="D1001" s="8">
        <v>14.58</v>
      </c>
      <c r="E1001" s="4">
        <v>0</v>
      </c>
      <c r="F1001" s="8">
        <v>0</v>
      </c>
      <c r="G1001" s="4">
        <v>7</v>
      </c>
      <c r="H1001" s="8">
        <v>29.17</v>
      </c>
      <c r="I1001" s="4">
        <v>0</v>
      </c>
    </row>
    <row r="1002" spans="1:9" x14ac:dyDescent="0.2">
      <c r="A1002" s="2">
        <v>2</v>
      </c>
      <c r="B1002" s="1" t="s">
        <v>125</v>
      </c>
      <c r="C1002" s="4">
        <v>5</v>
      </c>
      <c r="D1002" s="8">
        <v>10.42</v>
      </c>
      <c r="E1002" s="4">
        <v>3</v>
      </c>
      <c r="F1002" s="8">
        <v>15</v>
      </c>
      <c r="G1002" s="4">
        <v>2</v>
      </c>
      <c r="H1002" s="8">
        <v>8.33</v>
      </c>
      <c r="I1002" s="4">
        <v>0</v>
      </c>
    </row>
    <row r="1003" spans="1:9" x14ac:dyDescent="0.2">
      <c r="A1003" s="2">
        <v>3</v>
      </c>
      <c r="B1003" s="1" t="s">
        <v>231</v>
      </c>
      <c r="C1003" s="4">
        <v>4</v>
      </c>
      <c r="D1003" s="8">
        <v>8.33</v>
      </c>
      <c r="E1003" s="4">
        <v>3</v>
      </c>
      <c r="F1003" s="8">
        <v>15</v>
      </c>
      <c r="G1003" s="4">
        <v>1</v>
      </c>
      <c r="H1003" s="8">
        <v>4.17</v>
      </c>
      <c r="I1003" s="4">
        <v>0</v>
      </c>
    </row>
    <row r="1004" spans="1:9" x14ac:dyDescent="0.2">
      <c r="A1004" s="2">
        <v>4</v>
      </c>
      <c r="B1004" s="1" t="s">
        <v>251</v>
      </c>
      <c r="C1004" s="4">
        <v>2</v>
      </c>
      <c r="D1004" s="8">
        <v>4.17</v>
      </c>
      <c r="E1004" s="4">
        <v>0</v>
      </c>
      <c r="F1004" s="8">
        <v>0</v>
      </c>
      <c r="G1004" s="4">
        <v>2</v>
      </c>
      <c r="H1004" s="8">
        <v>8.33</v>
      </c>
      <c r="I1004" s="4">
        <v>0</v>
      </c>
    </row>
    <row r="1005" spans="1:9" x14ac:dyDescent="0.2">
      <c r="A1005" s="2">
        <v>4</v>
      </c>
      <c r="B1005" s="1" t="s">
        <v>224</v>
      </c>
      <c r="C1005" s="4">
        <v>2</v>
      </c>
      <c r="D1005" s="8">
        <v>4.17</v>
      </c>
      <c r="E1005" s="4">
        <v>0</v>
      </c>
      <c r="F1005" s="8">
        <v>0</v>
      </c>
      <c r="G1005" s="4">
        <v>2</v>
      </c>
      <c r="H1005" s="8">
        <v>8.33</v>
      </c>
      <c r="I1005" s="4">
        <v>0</v>
      </c>
    </row>
    <row r="1006" spans="1:9" x14ac:dyDescent="0.2">
      <c r="A1006" s="2">
        <v>4</v>
      </c>
      <c r="B1006" s="1" t="s">
        <v>166</v>
      </c>
      <c r="C1006" s="4">
        <v>2</v>
      </c>
      <c r="D1006" s="8">
        <v>4.17</v>
      </c>
      <c r="E1006" s="4">
        <v>1</v>
      </c>
      <c r="F1006" s="8">
        <v>5</v>
      </c>
      <c r="G1006" s="4">
        <v>1</v>
      </c>
      <c r="H1006" s="8">
        <v>4.17</v>
      </c>
      <c r="I1006" s="4">
        <v>0</v>
      </c>
    </row>
    <row r="1007" spans="1:9" x14ac:dyDescent="0.2">
      <c r="A1007" s="2">
        <v>4</v>
      </c>
      <c r="B1007" s="1" t="s">
        <v>243</v>
      </c>
      <c r="C1007" s="4">
        <v>2</v>
      </c>
      <c r="D1007" s="8">
        <v>4.17</v>
      </c>
      <c r="E1007" s="4">
        <v>0</v>
      </c>
      <c r="F1007" s="8">
        <v>0</v>
      </c>
      <c r="G1007" s="4">
        <v>2</v>
      </c>
      <c r="H1007" s="8">
        <v>8.33</v>
      </c>
      <c r="I1007" s="4">
        <v>0</v>
      </c>
    </row>
    <row r="1008" spans="1:9" x14ac:dyDescent="0.2">
      <c r="A1008" s="2">
        <v>8</v>
      </c>
      <c r="B1008" s="1" t="s">
        <v>123</v>
      </c>
      <c r="C1008" s="4">
        <v>1</v>
      </c>
      <c r="D1008" s="8">
        <v>2.08</v>
      </c>
      <c r="E1008" s="4">
        <v>0</v>
      </c>
      <c r="F1008" s="8">
        <v>0</v>
      </c>
      <c r="G1008" s="4">
        <v>1</v>
      </c>
      <c r="H1008" s="8">
        <v>4.17</v>
      </c>
      <c r="I1008" s="4">
        <v>0</v>
      </c>
    </row>
    <row r="1009" spans="1:9" x14ac:dyDescent="0.2">
      <c r="A1009" s="2">
        <v>8</v>
      </c>
      <c r="B1009" s="1" t="s">
        <v>182</v>
      </c>
      <c r="C1009" s="4">
        <v>1</v>
      </c>
      <c r="D1009" s="8">
        <v>2.08</v>
      </c>
      <c r="E1009" s="4">
        <v>0</v>
      </c>
      <c r="F1009" s="8">
        <v>0</v>
      </c>
      <c r="G1009" s="4">
        <v>1</v>
      </c>
      <c r="H1009" s="8">
        <v>4.17</v>
      </c>
      <c r="I1009" s="4">
        <v>0</v>
      </c>
    </row>
    <row r="1010" spans="1:9" x14ac:dyDescent="0.2">
      <c r="A1010" s="2">
        <v>8</v>
      </c>
      <c r="B1010" s="1" t="s">
        <v>269</v>
      </c>
      <c r="C1010" s="4">
        <v>1</v>
      </c>
      <c r="D1010" s="8">
        <v>2.08</v>
      </c>
      <c r="E1010" s="4">
        <v>1</v>
      </c>
      <c r="F1010" s="8">
        <v>5</v>
      </c>
      <c r="G1010" s="4">
        <v>0</v>
      </c>
      <c r="H1010" s="8">
        <v>0</v>
      </c>
      <c r="I1010" s="4">
        <v>0</v>
      </c>
    </row>
    <row r="1011" spans="1:9" x14ac:dyDescent="0.2">
      <c r="A1011" s="2">
        <v>8</v>
      </c>
      <c r="B1011" s="1" t="s">
        <v>262</v>
      </c>
      <c r="C1011" s="4">
        <v>1</v>
      </c>
      <c r="D1011" s="8">
        <v>2.08</v>
      </c>
      <c r="E1011" s="4">
        <v>1</v>
      </c>
      <c r="F1011" s="8">
        <v>5</v>
      </c>
      <c r="G1011" s="4">
        <v>0</v>
      </c>
      <c r="H1011" s="8">
        <v>0</v>
      </c>
      <c r="I1011" s="4">
        <v>0</v>
      </c>
    </row>
    <row r="1012" spans="1:9" x14ac:dyDescent="0.2">
      <c r="A1012" s="2">
        <v>8</v>
      </c>
      <c r="B1012" s="1" t="s">
        <v>191</v>
      </c>
      <c r="C1012" s="4">
        <v>1</v>
      </c>
      <c r="D1012" s="8">
        <v>2.08</v>
      </c>
      <c r="E1012" s="4">
        <v>1</v>
      </c>
      <c r="F1012" s="8">
        <v>5</v>
      </c>
      <c r="G1012" s="4">
        <v>0</v>
      </c>
      <c r="H1012" s="8">
        <v>0</v>
      </c>
      <c r="I1012" s="4">
        <v>0</v>
      </c>
    </row>
    <row r="1013" spans="1:9" x14ac:dyDescent="0.2">
      <c r="A1013" s="2">
        <v>8</v>
      </c>
      <c r="B1013" s="1" t="s">
        <v>270</v>
      </c>
      <c r="C1013" s="4">
        <v>1</v>
      </c>
      <c r="D1013" s="8">
        <v>2.08</v>
      </c>
      <c r="E1013" s="4">
        <v>1</v>
      </c>
      <c r="F1013" s="8">
        <v>5</v>
      </c>
      <c r="G1013" s="4">
        <v>0</v>
      </c>
      <c r="H1013" s="8">
        <v>0</v>
      </c>
      <c r="I1013" s="4">
        <v>0</v>
      </c>
    </row>
    <row r="1014" spans="1:9" x14ac:dyDescent="0.2">
      <c r="A1014" s="2">
        <v>8</v>
      </c>
      <c r="B1014" s="1" t="s">
        <v>185</v>
      </c>
      <c r="C1014" s="4">
        <v>1</v>
      </c>
      <c r="D1014" s="8">
        <v>2.08</v>
      </c>
      <c r="E1014" s="4">
        <v>0</v>
      </c>
      <c r="F1014" s="8">
        <v>0</v>
      </c>
      <c r="G1014" s="4">
        <v>1</v>
      </c>
      <c r="H1014" s="8">
        <v>4.17</v>
      </c>
      <c r="I1014" s="4">
        <v>0</v>
      </c>
    </row>
    <row r="1015" spans="1:9" x14ac:dyDescent="0.2">
      <c r="A1015" s="2">
        <v>8</v>
      </c>
      <c r="B1015" s="1" t="s">
        <v>245</v>
      </c>
      <c r="C1015" s="4">
        <v>1</v>
      </c>
      <c r="D1015" s="8">
        <v>2.08</v>
      </c>
      <c r="E1015" s="4">
        <v>1</v>
      </c>
      <c r="F1015" s="8">
        <v>5</v>
      </c>
      <c r="G1015" s="4">
        <v>0</v>
      </c>
      <c r="H1015" s="8">
        <v>0</v>
      </c>
      <c r="I1015" s="4">
        <v>0</v>
      </c>
    </row>
    <row r="1016" spans="1:9" x14ac:dyDescent="0.2">
      <c r="A1016" s="2">
        <v>8</v>
      </c>
      <c r="B1016" s="1" t="s">
        <v>246</v>
      </c>
      <c r="C1016" s="4">
        <v>1</v>
      </c>
      <c r="D1016" s="8">
        <v>2.08</v>
      </c>
      <c r="E1016" s="4">
        <v>1</v>
      </c>
      <c r="F1016" s="8">
        <v>5</v>
      </c>
      <c r="G1016" s="4">
        <v>0</v>
      </c>
      <c r="H1016" s="8">
        <v>0</v>
      </c>
      <c r="I1016" s="4">
        <v>0</v>
      </c>
    </row>
    <row r="1017" spans="1:9" x14ac:dyDescent="0.2">
      <c r="A1017" s="2">
        <v>8</v>
      </c>
      <c r="B1017" s="1" t="s">
        <v>258</v>
      </c>
      <c r="C1017" s="4">
        <v>1</v>
      </c>
      <c r="D1017" s="8">
        <v>2.08</v>
      </c>
      <c r="E1017" s="4">
        <v>1</v>
      </c>
      <c r="F1017" s="8">
        <v>5</v>
      </c>
      <c r="G1017" s="4">
        <v>0</v>
      </c>
      <c r="H1017" s="8">
        <v>0</v>
      </c>
      <c r="I1017" s="4">
        <v>0</v>
      </c>
    </row>
    <row r="1018" spans="1:9" x14ac:dyDescent="0.2">
      <c r="A1018" s="2">
        <v>8</v>
      </c>
      <c r="B1018" s="1" t="s">
        <v>126</v>
      </c>
      <c r="C1018" s="4">
        <v>1</v>
      </c>
      <c r="D1018" s="8">
        <v>2.08</v>
      </c>
      <c r="E1018" s="4">
        <v>0</v>
      </c>
      <c r="F1018" s="8">
        <v>0</v>
      </c>
      <c r="G1018" s="4">
        <v>1</v>
      </c>
      <c r="H1018" s="8">
        <v>4.17</v>
      </c>
      <c r="I1018" s="4">
        <v>0</v>
      </c>
    </row>
    <row r="1019" spans="1:9" x14ac:dyDescent="0.2">
      <c r="A1019" s="2">
        <v>8</v>
      </c>
      <c r="B1019" s="1" t="s">
        <v>127</v>
      </c>
      <c r="C1019" s="4">
        <v>1</v>
      </c>
      <c r="D1019" s="8">
        <v>2.08</v>
      </c>
      <c r="E1019" s="4">
        <v>0</v>
      </c>
      <c r="F1019" s="8">
        <v>0</v>
      </c>
      <c r="G1019" s="4">
        <v>1</v>
      </c>
      <c r="H1019" s="8">
        <v>4.17</v>
      </c>
      <c r="I1019" s="4">
        <v>0</v>
      </c>
    </row>
    <row r="1020" spans="1:9" x14ac:dyDescent="0.2">
      <c r="A1020" s="2">
        <v>8</v>
      </c>
      <c r="B1020" s="1" t="s">
        <v>159</v>
      </c>
      <c r="C1020" s="4">
        <v>1</v>
      </c>
      <c r="D1020" s="8">
        <v>2.08</v>
      </c>
      <c r="E1020" s="4">
        <v>0</v>
      </c>
      <c r="F1020" s="8">
        <v>0</v>
      </c>
      <c r="G1020" s="4">
        <v>1</v>
      </c>
      <c r="H1020" s="8">
        <v>4.17</v>
      </c>
      <c r="I1020" s="4">
        <v>0</v>
      </c>
    </row>
    <row r="1021" spans="1:9" x14ac:dyDescent="0.2">
      <c r="A1021" s="2">
        <v>8</v>
      </c>
      <c r="B1021" s="1" t="s">
        <v>252</v>
      </c>
      <c r="C1021" s="4">
        <v>1</v>
      </c>
      <c r="D1021" s="8">
        <v>2.08</v>
      </c>
      <c r="E1021" s="4">
        <v>1</v>
      </c>
      <c r="F1021" s="8">
        <v>5</v>
      </c>
      <c r="G1021" s="4">
        <v>0</v>
      </c>
      <c r="H1021" s="8">
        <v>0</v>
      </c>
      <c r="I1021" s="4">
        <v>0</v>
      </c>
    </row>
    <row r="1022" spans="1:9" x14ac:dyDescent="0.2">
      <c r="A1022" s="2">
        <v>8</v>
      </c>
      <c r="B1022" s="1" t="s">
        <v>131</v>
      </c>
      <c r="C1022" s="4">
        <v>1</v>
      </c>
      <c r="D1022" s="8">
        <v>2.08</v>
      </c>
      <c r="E1022" s="4">
        <v>1</v>
      </c>
      <c r="F1022" s="8">
        <v>5</v>
      </c>
      <c r="G1022" s="4">
        <v>0</v>
      </c>
      <c r="H1022" s="8">
        <v>0</v>
      </c>
      <c r="I1022" s="4">
        <v>0</v>
      </c>
    </row>
    <row r="1023" spans="1:9" x14ac:dyDescent="0.2">
      <c r="A1023" s="2">
        <v>8</v>
      </c>
      <c r="B1023" s="1" t="s">
        <v>267</v>
      </c>
      <c r="C1023" s="4">
        <v>1</v>
      </c>
      <c r="D1023" s="8">
        <v>2.08</v>
      </c>
      <c r="E1023" s="4">
        <v>1</v>
      </c>
      <c r="F1023" s="8">
        <v>5</v>
      </c>
      <c r="G1023" s="4">
        <v>0</v>
      </c>
      <c r="H1023" s="8">
        <v>0</v>
      </c>
      <c r="I1023" s="4">
        <v>0</v>
      </c>
    </row>
    <row r="1024" spans="1:9" x14ac:dyDescent="0.2">
      <c r="A1024" s="2">
        <v>8</v>
      </c>
      <c r="B1024" s="1" t="s">
        <v>156</v>
      </c>
      <c r="C1024" s="4">
        <v>1</v>
      </c>
      <c r="D1024" s="8">
        <v>2.08</v>
      </c>
      <c r="E1024" s="4">
        <v>1</v>
      </c>
      <c r="F1024" s="8">
        <v>5</v>
      </c>
      <c r="G1024" s="4">
        <v>0</v>
      </c>
      <c r="H1024" s="8">
        <v>0</v>
      </c>
      <c r="I1024" s="4">
        <v>0</v>
      </c>
    </row>
    <row r="1025" spans="1:9" x14ac:dyDescent="0.2">
      <c r="A1025" s="2">
        <v>8</v>
      </c>
      <c r="B1025" s="1" t="s">
        <v>256</v>
      </c>
      <c r="C1025" s="4">
        <v>1</v>
      </c>
      <c r="D1025" s="8">
        <v>2.08</v>
      </c>
      <c r="E1025" s="4">
        <v>0</v>
      </c>
      <c r="F1025" s="8">
        <v>0</v>
      </c>
      <c r="G1025" s="4">
        <v>0</v>
      </c>
      <c r="H1025" s="8">
        <v>0</v>
      </c>
      <c r="I1025" s="4">
        <v>0</v>
      </c>
    </row>
    <row r="1026" spans="1:9" x14ac:dyDescent="0.2">
      <c r="A1026" s="2">
        <v>8</v>
      </c>
      <c r="B1026" s="1" t="s">
        <v>137</v>
      </c>
      <c r="C1026" s="4">
        <v>1</v>
      </c>
      <c r="D1026" s="8">
        <v>2.08</v>
      </c>
      <c r="E1026" s="4">
        <v>1</v>
      </c>
      <c r="F1026" s="8">
        <v>5</v>
      </c>
      <c r="G1026" s="4">
        <v>0</v>
      </c>
      <c r="H1026" s="8">
        <v>0</v>
      </c>
      <c r="I1026" s="4">
        <v>0</v>
      </c>
    </row>
    <row r="1027" spans="1:9" x14ac:dyDescent="0.2">
      <c r="A1027" s="2">
        <v>8</v>
      </c>
      <c r="B1027" s="1" t="s">
        <v>264</v>
      </c>
      <c r="C1027" s="4">
        <v>1</v>
      </c>
      <c r="D1027" s="8">
        <v>2.08</v>
      </c>
      <c r="E1027" s="4">
        <v>0</v>
      </c>
      <c r="F1027" s="8">
        <v>0</v>
      </c>
      <c r="G1027" s="4">
        <v>1</v>
      </c>
      <c r="H1027" s="8">
        <v>4.17</v>
      </c>
      <c r="I1027" s="4">
        <v>0</v>
      </c>
    </row>
    <row r="1028" spans="1:9" x14ac:dyDescent="0.2">
      <c r="A1028" s="2">
        <v>8</v>
      </c>
      <c r="B1028" s="1" t="s">
        <v>271</v>
      </c>
      <c r="C1028" s="4">
        <v>1</v>
      </c>
      <c r="D1028" s="8">
        <v>2.08</v>
      </c>
      <c r="E1028" s="4">
        <v>0</v>
      </c>
      <c r="F1028" s="8">
        <v>0</v>
      </c>
      <c r="G1028" s="4">
        <v>0</v>
      </c>
      <c r="H1028" s="8">
        <v>0</v>
      </c>
      <c r="I1028" s="4">
        <v>0</v>
      </c>
    </row>
    <row r="1029" spans="1:9" x14ac:dyDescent="0.2">
      <c r="A1029" s="2">
        <v>8</v>
      </c>
      <c r="B1029" s="1" t="s">
        <v>253</v>
      </c>
      <c r="C1029" s="4">
        <v>1</v>
      </c>
      <c r="D1029" s="8">
        <v>2.08</v>
      </c>
      <c r="E1029" s="4">
        <v>0</v>
      </c>
      <c r="F1029" s="8">
        <v>0</v>
      </c>
      <c r="G1029" s="4">
        <v>0</v>
      </c>
      <c r="H1029" s="8">
        <v>0</v>
      </c>
      <c r="I1029" s="4">
        <v>0</v>
      </c>
    </row>
    <row r="1030" spans="1:9" x14ac:dyDescent="0.2">
      <c r="A1030" s="2">
        <v>8</v>
      </c>
      <c r="B1030" s="1" t="s">
        <v>260</v>
      </c>
      <c r="C1030" s="4">
        <v>1</v>
      </c>
      <c r="D1030" s="8">
        <v>2.08</v>
      </c>
      <c r="E1030" s="4">
        <v>1</v>
      </c>
      <c r="F1030" s="8">
        <v>5</v>
      </c>
      <c r="G1030" s="4">
        <v>0</v>
      </c>
      <c r="H1030" s="8">
        <v>0</v>
      </c>
      <c r="I1030" s="4">
        <v>0</v>
      </c>
    </row>
    <row r="1031" spans="1:9" x14ac:dyDescent="0.2">
      <c r="A1031" s="2">
        <v>8</v>
      </c>
      <c r="B1031" s="1" t="s">
        <v>217</v>
      </c>
      <c r="C1031" s="4">
        <v>1</v>
      </c>
      <c r="D1031" s="8">
        <v>2.08</v>
      </c>
      <c r="E1031" s="4">
        <v>0</v>
      </c>
      <c r="F1031" s="8">
        <v>0</v>
      </c>
      <c r="G1031" s="4">
        <v>0</v>
      </c>
      <c r="H1031" s="8">
        <v>0</v>
      </c>
      <c r="I1031" s="4">
        <v>0</v>
      </c>
    </row>
    <row r="1032" spans="1:9" x14ac:dyDescent="0.2">
      <c r="A1032" s="1"/>
      <c r="C1032" s="4"/>
      <c r="D1032" s="8"/>
      <c r="E1032" s="4"/>
      <c r="F1032" s="8"/>
      <c r="G1032" s="4"/>
      <c r="H1032" s="8"/>
      <c r="I1032" s="4"/>
    </row>
    <row r="1033" spans="1:9" x14ac:dyDescent="0.2">
      <c r="A1033" s="1" t="s">
        <v>38</v>
      </c>
      <c r="C1033" s="4"/>
      <c r="D1033" s="8"/>
      <c r="E1033" s="4"/>
      <c r="F1033" s="8"/>
      <c r="G1033" s="4"/>
      <c r="H1033" s="8"/>
      <c r="I1033" s="4"/>
    </row>
    <row r="1034" spans="1:9" x14ac:dyDescent="0.2">
      <c r="A1034" s="2">
        <v>1</v>
      </c>
      <c r="B1034" s="1" t="s">
        <v>122</v>
      </c>
      <c r="C1034" s="4">
        <v>7</v>
      </c>
      <c r="D1034" s="8">
        <v>7</v>
      </c>
      <c r="E1034" s="4">
        <v>2</v>
      </c>
      <c r="F1034" s="8">
        <v>2.74</v>
      </c>
      <c r="G1034" s="4">
        <v>5</v>
      </c>
      <c r="H1034" s="8">
        <v>25</v>
      </c>
      <c r="I1034" s="4">
        <v>0</v>
      </c>
    </row>
    <row r="1035" spans="1:9" x14ac:dyDescent="0.2">
      <c r="A1035" s="2">
        <v>2</v>
      </c>
      <c r="B1035" s="1" t="s">
        <v>190</v>
      </c>
      <c r="C1035" s="4">
        <v>6</v>
      </c>
      <c r="D1035" s="8">
        <v>6</v>
      </c>
      <c r="E1035" s="4">
        <v>5</v>
      </c>
      <c r="F1035" s="8">
        <v>6.85</v>
      </c>
      <c r="G1035" s="4">
        <v>1</v>
      </c>
      <c r="H1035" s="8">
        <v>5</v>
      </c>
      <c r="I1035" s="4">
        <v>0</v>
      </c>
    </row>
    <row r="1036" spans="1:9" x14ac:dyDescent="0.2">
      <c r="A1036" s="2">
        <v>3</v>
      </c>
      <c r="B1036" s="1" t="s">
        <v>125</v>
      </c>
      <c r="C1036" s="4">
        <v>5</v>
      </c>
      <c r="D1036" s="8">
        <v>5</v>
      </c>
      <c r="E1036" s="4">
        <v>5</v>
      </c>
      <c r="F1036" s="8">
        <v>6.85</v>
      </c>
      <c r="G1036" s="4">
        <v>0</v>
      </c>
      <c r="H1036" s="8">
        <v>0</v>
      </c>
      <c r="I1036" s="4">
        <v>0</v>
      </c>
    </row>
    <row r="1037" spans="1:9" x14ac:dyDescent="0.2">
      <c r="A1037" s="2">
        <v>4</v>
      </c>
      <c r="B1037" s="1" t="s">
        <v>157</v>
      </c>
      <c r="C1037" s="4">
        <v>4</v>
      </c>
      <c r="D1037" s="8">
        <v>4</v>
      </c>
      <c r="E1037" s="4">
        <v>4</v>
      </c>
      <c r="F1037" s="8">
        <v>5.48</v>
      </c>
      <c r="G1037" s="4">
        <v>0</v>
      </c>
      <c r="H1037" s="8">
        <v>0</v>
      </c>
      <c r="I1037" s="4">
        <v>0</v>
      </c>
    </row>
    <row r="1038" spans="1:9" x14ac:dyDescent="0.2">
      <c r="A1038" s="2">
        <v>4</v>
      </c>
      <c r="B1038" s="1" t="s">
        <v>128</v>
      </c>
      <c r="C1038" s="4">
        <v>4</v>
      </c>
      <c r="D1038" s="8">
        <v>4</v>
      </c>
      <c r="E1038" s="4">
        <v>3</v>
      </c>
      <c r="F1038" s="8">
        <v>4.1100000000000003</v>
      </c>
      <c r="G1038" s="4">
        <v>1</v>
      </c>
      <c r="H1038" s="8">
        <v>5</v>
      </c>
      <c r="I1038" s="4">
        <v>0</v>
      </c>
    </row>
    <row r="1039" spans="1:9" x14ac:dyDescent="0.2">
      <c r="A1039" s="2">
        <v>6</v>
      </c>
      <c r="B1039" s="1" t="s">
        <v>154</v>
      </c>
      <c r="C1039" s="4">
        <v>3</v>
      </c>
      <c r="D1039" s="8">
        <v>3</v>
      </c>
      <c r="E1039" s="4">
        <v>3</v>
      </c>
      <c r="F1039" s="8">
        <v>4.1100000000000003</v>
      </c>
      <c r="G1039" s="4">
        <v>0</v>
      </c>
      <c r="H1039" s="8">
        <v>0</v>
      </c>
      <c r="I1039" s="4">
        <v>0</v>
      </c>
    </row>
    <row r="1040" spans="1:9" x14ac:dyDescent="0.2">
      <c r="A1040" s="2">
        <v>6</v>
      </c>
      <c r="B1040" s="1" t="s">
        <v>147</v>
      </c>
      <c r="C1040" s="4">
        <v>3</v>
      </c>
      <c r="D1040" s="8">
        <v>3</v>
      </c>
      <c r="E1040" s="4">
        <v>3</v>
      </c>
      <c r="F1040" s="8">
        <v>4.1100000000000003</v>
      </c>
      <c r="G1040" s="4">
        <v>0</v>
      </c>
      <c r="H1040" s="8">
        <v>0</v>
      </c>
      <c r="I1040" s="4">
        <v>0</v>
      </c>
    </row>
    <row r="1041" spans="1:9" x14ac:dyDescent="0.2">
      <c r="A1041" s="2">
        <v>6</v>
      </c>
      <c r="B1041" s="1" t="s">
        <v>158</v>
      </c>
      <c r="C1041" s="4">
        <v>3</v>
      </c>
      <c r="D1041" s="8">
        <v>3</v>
      </c>
      <c r="E1041" s="4">
        <v>2</v>
      </c>
      <c r="F1041" s="8">
        <v>2.74</v>
      </c>
      <c r="G1041" s="4">
        <v>1</v>
      </c>
      <c r="H1041" s="8">
        <v>5</v>
      </c>
      <c r="I1041" s="4">
        <v>0</v>
      </c>
    </row>
    <row r="1042" spans="1:9" x14ac:dyDescent="0.2">
      <c r="A1042" s="2">
        <v>6</v>
      </c>
      <c r="B1042" s="1" t="s">
        <v>231</v>
      </c>
      <c r="C1042" s="4">
        <v>3</v>
      </c>
      <c r="D1042" s="8">
        <v>3</v>
      </c>
      <c r="E1042" s="4">
        <v>3</v>
      </c>
      <c r="F1042" s="8">
        <v>4.1100000000000003</v>
      </c>
      <c r="G1042" s="4">
        <v>0</v>
      </c>
      <c r="H1042" s="8">
        <v>0</v>
      </c>
      <c r="I1042" s="4">
        <v>0</v>
      </c>
    </row>
    <row r="1043" spans="1:9" x14ac:dyDescent="0.2">
      <c r="A1043" s="2">
        <v>6</v>
      </c>
      <c r="B1043" s="1" t="s">
        <v>136</v>
      </c>
      <c r="C1043" s="4">
        <v>3</v>
      </c>
      <c r="D1043" s="8">
        <v>3</v>
      </c>
      <c r="E1043" s="4">
        <v>3</v>
      </c>
      <c r="F1043" s="8">
        <v>4.1100000000000003</v>
      </c>
      <c r="G1043" s="4">
        <v>0</v>
      </c>
      <c r="H1043" s="8">
        <v>0</v>
      </c>
      <c r="I1043" s="4">
        <v>0</v>
      </c>
    </row>
    <row r="1044" spans="1:9" x14ac:dyDescent="0.2">
      <c r="A1044" s="2">
        <v>6</v>
      </c>
      <c r="B1044" s="1" t="s">
        <v>260</v>
      </c>
      <c r="C1044" s="4">
        <v>3</v>
      </c>
      <c r="D1044" s="8">
        <v>3</v>
      </c>
      <c r="E1044" s="4">
        <v>1</v>
      </c>
      <c r="F1044" s="8">
        <v>1.37</v>
      </c>
      <c r="G1044" s="4">
        <v>1</v>
      </c>
      <c r="H1044" s="8">
        <v>5</v>
      </c>
      <c r="I1044" s="4">
        <v>1</v>
      </c>
    </row>
    <row r="1045" spans="1:9" x14ac:dyDescent="0.2">
      <c r="A1045" s="2">
        <v>12</v>
      </c>
      <c r="B1045" s="1" t="s">
        <v>224</v>
      </c>
      <c r="C1045" s="4">
        <v>2</v>
      </c>
      <c r="D1045" s="8">
        <v>2</v>
      </c>
      <c r="E1045" s="4">
        <v>1</v>
      </c>
      <c r="F1045" s="8">
        <v>1.37</v>
      </c>
      <c r="G1045" s="4">
        <v>0</v>
      </c>
      <c r="H1045" s="8">
        <v>0</v>
      </c>
      <c r="I1045" s="4">
        <v>1</v>
      </c>
    </row>
    <row r="1046" spans="1:9" x14ac:dyDescent="0.2">
      <c r="A1046" s="2">
        <v>12</v>
      </c>
      <c r="B1046" s="1" t="s">
        <v>166</v>
      </c>
      <c r="C1046" s="4">
        <v>2</v>
      </c>
      <c r="D1046" s="8">
        <v>2</v>
      </c>
      <c r="E1046" s="4">
        <v>1</v>
      </c>
      <c r="F1046" s="8">
        <v>1.37</v>
      </c>
      <c r="G1046" s="4">
        <v>1</v>
      </c>
      <c r="H1046" s="8">
        <v>5</v>
      </c>
      <c r="I1046" s="4">
        <v>0</v>
      </c>
    </row>
    <row r="1047" spans="1:9" x14ac:dyDescent="0.2">
      <c r="A1047" s="2">
        <v>12</v>
      </c>
      <c r="B1047" s="1" t="s">
        <v>245</v>
      </c>
      <c r="C1047" s="4">
        <v>2</v>
      </c>
      <c r="D1047" s="8">
        <v>2</v>
      </c>
      <c r="E1047" s="4">
        <v>2</v>
      </c>
      <c r="F1047" s="8">
        <v>2.74</v>
      </c>
      <c r="G1047" s="4">
        <v>0</v>
      </c>
      <c r="H1047" s="8">
        <v>0</v>
      </c>
      <c r="I1047" s="4">
        <v>0</v>
      </c>
    </row>
    <row r="1048" spans="1:9" x14ac:dyDescent="0.2">
      <c r="A1048" s="2">
        <v>12</v>
      </c>
      <c r="B1048" s="1" t="s">
        <v>155</v>
      </c>
      <c r="C1048" s="4">
        <v>2</v>
      </c>
      <c r="D1048" s="8">
        <v>2</v>
      </c>
      <c r="E1048" s="4">
        <v>2</v>
      </c>
      <c r="F1048" s="8">
        <v>2.74</v>
      </c>
      <c r="G1048" s="4">
        <v>0</v>
      </c>
      <c r="H1048" s="8">
        <v>0</v>
      </c>
      <c r="I1048" s="4">
        <v>0</v>
      </c>
    </row>
    <row r="1049" spans="1:9" x14ac:dyDescent="0.2">
      <c r="A1049" s="2">
        <v>12</v>
      </c>
      <c r="B1049" s="1" t="s">
        <v>124</v>
      </c>
      <c r="C1049" s="4">
        <v>2</v>
      </c>
      <c r="D1049" s="8">
        <v>2</v>
      </c>
      <c r="E1049" s="4">
        <v>1</v>
      </c>
      <c r="F1049" s="8">
        <v>1.37</v>
      </c>
      <c r="G1049" s="4">
        <v>1</v>
      </c>
      <c r="H1049" s="8">
        <v>5</v>
      </c>
      <c r="I1049" s="4">
        <v>0</v>
      </c>
    </row>
    <row r="1050" spans="1:9" x14ac:dyDescent="0.2">
      <c r="A1050" s="2">
        <v>12</v>
      </c>
      <c r="B1050" s="1" t="s">
        <v>247</v>
      </c>
      <c r="C1050" s="4">
        <v>2</v>
      </c>
      <c r="D1050" s="8">
        <v>2</v>
      </c>
      <c r="E1050" s="4">
        <v>1</v>
      </c>
      <c r="F1050" s="8">
        <v>1.37</v>
      </c>
      <c r="G1050" s="4">
        <v>1</v>
      </c>
      <c r="H1050" s="8">
        <v>5</v>
      </c>
      <c r="I1050" s="4">
        <v>0</v>
      </c>
    </row>
    <row r="1051" spans="1:9" x14ac:dyDescent="0.2">
      <c r="A1051" s="2">
        <v>12</v>
      </c>
      <c r="B1051" s="1" t="s">
        <v>130</v>
      </c>
      <c r="C1051" s="4">
        <v>2</v>
      </c>
      <c r="D1051" s="8">
        <v>2</v>
      </c>
      <c r="E1051" s="4">
        <v>2</v>
      </c>
      <c r="F1051" s="8">
        <v>2.74</v>
      </c>
      <c r="G1051" s="4">
        <v>0</v>
      </c>
      <c r="H1051" s="8">
        <v>0</v>
      </c>
      <c r="I1051" s="4">
        <v>0</v>
      </c>
    </row>
    <row r="1052" spans="1:9" x14ac:dyDescent="0.2">
      <c r="A1052" s="2">
        <v>12</v>
      </c>
      <c r="B1052" s="1" t="s">
        <v>272</v>
      </c>
      <c r="C1052" s="4">
        <v>2</v>
      </c>
      <c r="D1052" s="8">
        <v>2</v>
      </c>
      <c r="E1052" s="4">
        <v>2</v>
      </c>
      <c r="F1052" s="8">
        <v>2.74</v>
      </c>
      <c r="G1052" s="4">
        <v>0</v>
      </c>
      <c r="H1052" s="8">
        <v>0</v>
      </c>
      <c r="I1052" s="4">
        <v>0</v>
      </c>
    </row>
    <row r="1053" spans="1:9" x14ac:dyDescent="0.2">
      <c r="A1053" s="2">
        <v>12</v>
      </c>
      <c r="B1053" s="1" t="s">
        <v>156</v>
      </c>
      <c r="C1053" s="4">
        <v>2</v>
      </c>
      <c r="D1053" s="8">
        <v>2</v>
      </c>
      <c r="E1053" s="4">
        <v>2</v>
      </c>
      <c r="F1053" s="8">
        <v>2.74</v>
      </c>
      <c r="G1053" s="4">
        <v>0</v>
      </c>
      <c r="H1053" s="8">
        <v>0</v>
      </c>
      <c r="I1053" s="4">
        <v>0</v>
      </c>
    </row>
    <row r="1054" spans="1:9" x14ac:dyDescent="0.2">
      <c r="A1054" s="2">
        <v>12</v>
      </c>
      <c r="B1054" s="1" t="s">
        <v>135</v>
      </c>
      <c r="C1054" s="4">
        <v>2</v>
      </c>
      <c r="D1054" s="8">
        <v>2</v>
      </c>
      <c r="E1054" s="4">
        <v>2</v>
      </c>
      <c r="F1054" s="8">
        <v>2.74</v>
      </c>
      <c r="G1054" s="4">
        <v>0</v>
      </c>
      <c r="H1054" s="8">
        <v>0</v>
      </c>
      <c r="I1054" s="4">
        <v>0</v>
      </c>
    </row>
    <row r="1055" spans="1:9" x14ac:dyDescent="0.2">
      <c r="A1055" s="2">
        <v>12</v>
      </c>
      <c r="B1055" s="1" t="s">
        <v>137</v>
      </c>
      <c r="C1055" s="4">
        <v>2</v>
      </c>
      <c r="D1055" s="8">
        <v>2</v>
      </c>
      <c r="E1055" s="4">
        <v>2</v>
      </c>
      <c r="F1055" s="8">
        <v>2.74</v>
      </c>
      <c r="G1055" s="4">
        <v>0</v>
      </c>
      <c r="H1055" s="8">
        <v>0</v>
      </c>
      <c r="I1055" s="4">
        <v>0</v>
      </c>
    </row>
    <row r="1056" spans="1:9" x14ac:dyDescent="0.2">
      <c r="A1056" s="2">
        <v>12</v>
      </c>
      <c r="B1056" s="1" t="s">
        <v>180</v>
      </c>
      <c r="C1056" s="4">
        <v>2</v>
      </c>
      <c r="D1056" s="8">
        <v>2</v>
      </c>
      <c r="E1056" s="4">
        <v>0</v>
      </c>
      <c r="F1056" s="8">
        <v>0</v>
      </c>
      <c r="G1056" s="4">
        <v>0</v>
      </c>
      <c r="H1056" s="8">
        <v>0</v>
      </c>
      <c r="I1056" s="4">
        <v>0</v>
      </c>
    </row>
    <row r="1057" spans="1:9" x14ac:dyDescent="0.2">
      <c r="A1057" s="2">
        <v>12</v>
      </c>
      <c r="B1057" s="1" t="s">
        <v>139</v>
      </c>
      <c r="C1057" s="4">
        <v>2</v>
      </c>
      <c r="D1057" s="8">
        <v>2</v>
      </c>
      <c r="E1057" s="4">
        <v>2</v>
      </c>
      <c r="F1057" s="8">
        <v>2.74</v>
      </c>
      <c r="G1057" s="4">
        <v>0</v>
      </c>
      <c r="H1057" s="8">
        <v>0</v>
      </c>
      <c r="I1057" s="4">
        <v>0</v>
      </c>
    </row>
    <row r="1058" spans="1:9" x14ac:dyDescent="0.2">
      <c r="A1058" s="2">
        <v>12</v>
      </c>
      <c r="B1058" s="1" t="s">
        <v>141</v>
      </c>
      <c r="C1058" s="4">
        <v>2</v>
      </c>
      <c r="D1058" s="8">
        <v>2</v>
      </c>
      <c r="E1058" s="4">
        <v>2</v>
      </c>
      <c r="F1058" s="8">
        <v>2.74</v>
      </c>
      <c r="G1058" s="4">
        <v>0</v>
      </c>
      <c r="H1058" s="8">
        <v>0</v>
      </c>
      <c r="I1058" s="4">
        <v>0</v>
      </c>
    </row>
    <row r="1059" spans="1:9" x14ac:dyDescent="0.2">
      <c r="A1059" s="1"/>
      <c r="C1059" s="4"/>
      <c r="D1059" s="8"/>
      <c r="E1059" s="4"/>
      <c r="F1059" s="8"/>
      <c r="G1059" s="4"/>
      <c r="H1059" s="8"/>
      <c r="I1059" s="4"/>
    </row>
    <row r="1060" spans="1:9" x14ac:dyDescent="0.2">
      <c r="A1060" s="1" t="s">
        <v>39</v>
      </c>
      <c r="C1060" s="4"/>
      <c r="D1060" s="8"/>
      <c r="E1060" s="4"/>
      <c r="F1060" s="8"/>
      <c r="G1060" s="4"/>
      <c r="H1060" s="8"/>
      <c r="I1060" s="4"/>
    </row>
    <row r="1061" spans="1:9" x14ac:dyDescent="0.2">
      <c r="A1061" s="2">
        <v>1</v>
      </c>
      <c r="B1061" s="1" t="s">
        <v>122</v>
      </c>
      <c r="C1061" s="4">
        <v>9</v>
      </c>
      <c r="D1061" s="8">
        <v>10.84</v>
      </c>
      <c r="E1061" s="4">
        <v>3</v>
      </c>
      <c r="F1061" s="8">
        <v>4.62</v>
      </c>
      <c r="G1061" s="4">
        <v>6</v>
      </c>
      <c r="H1061" s="8">
        <v>35.29</v>
      </c>
      <c r="I1061" s="4">
        <v>0</v>
      </c>
    </row>
    <row r="1062" spans="1:9" x14ac:dyDescent="0.2">
      <c r="A1062" s="2">
        <v>2</v>
      </c>
      <c r="B1062" s="1" t="s">
        <v>158</v>
      </c>
      <c r="C1062" s="4">
        <v>6</v>
      </c>
      <c r="D1062" s="8">
        <v>7.23</v>
      </c>
      <c r="E1062" s="4">
        <v>3</v>
      </c>
      <c r="F1062" s="8">
        <v>4.62</v>
      </c>
      <c r="G1062" s="4">
        <v>3</v>
      </c>
      <c r="H1062" s="8">
        <v>17.649999999999999</v>
      </c>
      <c r="I1062" s="4">
        <v>0</v>
      </c>
    </row>
    <row r="1063" spans="1:9" x14ac:dyDescent="0.2">
      <c r="A1063" s="2">
        <v>3</v>
      </c>
      <c r="B1063" s="1" t="s">
        <v>157</v>
      </c>
      <c r="C1063" s="4">
        <v>4</v>
      </c>
      <c r="D1063" s="8">
        <v>4.82</v>
      </c>
      <c r="E1063" s="4">
        <v>3</v>
      </c>
      <c r="F1063" s="8">
        <v>4.62</v>
      </c>
      <c r="G1063" s="4">
        <v>1</v>
      </c>
      <c r="H1063" s="8">
        <v>5.88</v>
      </c>
      <c r="I1063" s="4">
        <v>0</v>
      </c>
    </row>
    <row r="1064" spans="1:9" x14ac:dyDescent="0.2">
      <c r="A1064" s="2">
        <v>3</v>
      </c>
      <c r="B1064" s="1" t="s">
        <v>166</v>
      </c>
      <c r="C1064" s="4">
        <v>4</v>
      </c>
      <c r="D1064" s="8">
        <v>4.82</v>
      </c>
      <c r="E1064" s="4">
        <v>4</v>
      </c>
      <c r="F1064" s="8">
        <v>6.15</v>
      </c>
      <c r="G1064" s="4">
        <v>0</v>
      </c>
      <c r="H1064" s="8">
        <v>0</v>
      </c>
      <c r="I1064" s="4">
        <v>0</v>
      </c>
    </row>
    <row r="1065" spans="1:9" x14ac:dyDescent="0.2">
      <c r="A1065" s="2">
        <v>3</v>
      </c>
      <c r="B1065" s="1" t="s">
        <v>155</v>
      </c>
      <c r="C1065" s="4">
        <v>4</v>
      </c>
      <c r="D1065" s="8">
        <v>4.82</v>
      </c>
      <c r="E1065" s="4">
        <v>4</v>
      </c>
      <c r="F1065" s="8">
        <v>6.15</v>
      </c>
      <c r="G1065" s="4">
        <v>0</v>
      </c>
      <c r="H1065" s="8">
        <v>0</v>
      </c>
      <c r="I1065" s="4">
        <v>0</v>
      </c>
    </row>
    <row r="1066" spans="1:9" x14ac:dyDescent="0.2">
      <c r="A1066" s="2">
        <v>3</v>
      </c>
      <c r="B1066" s="1" t="s">
        <v>231</v>
      </c>
      <c r="C1066" s="4">
        <v>4</v>
      </c>
      <c r="D1066" s="8">
        <v>4.82</v>
      </c>
      <c r="E1066" s="4">
        <v>2</v>
      </c>
      <c r="F1066" s="8">
        <v>3.08</v>
      </c>
      <c r="G1066" s="4">
        <v>2</v>
      </c>
      <c r="H1066" s="8">
        <v>11.76</v>
      </c>
      <c r="I1066" s="4">
        <v>0</v>
      </c>
    </row>
    <row r="1067" spans="1:9" x14ac:dyDescent="0.2">
      <c r="A1067" s="2">
        <v>3</v>
      </c>
      <c r="B1067" s="1" t="s">
        <v>141</v>
      </c>
      <c r="C1067" s="4">
        <v>4</v>
      </c>
      <c r="D1067" s="8">
        <v>4.82</v>
      </c>
      <c r="E1067" s="4">
        <v>4</v>
      </c>
      <c r="F1067" s="8">
        <v>6.15</v>
      </c>
      <c r="G1067" s="4">
        <v>0</v>
      </c>
      <c r="H1067" s="8">
        <v>0</v>
      </c>
      <c r="I1067" s="4">
        <v>0</v>
      </c>
    </row>
    <row r="1068" spans="1:9" x14ac:dyDescent="0.2">
      <c r="A1068" s="2">
        <v>8</v>
      </c>
      <c r="B1068" s="1" t="s">
        <v>226</v>
      </c>
      <c r="C1068" s="4">
        <v>3</v>
      </c>
      <c r="D1068" s="8">
        <v>3.61</v>
      </c>
      <c r="E1068" s="4">
        <v>3</v>
      </c>
      <c r="F1068" s="8">
        <v>4.62</v>
      </c>
      <c r="G1068" s="4">
        <v>0</v>
      </c>
      <c r="H1068" s="8">
        <v>0</v>
      </c>
      <c r="I1068" s="4">
        <v>0</v>
      </c>
    </row>
    <row r="1069" spans="1:9" x14ac:dyDescent="0.2">
      <c r="A1069" s="2">
        <v>8</v>
      </c>
      <c r="B1069" s="1" t="s">
        <v>128</v>
      </c>
      <c r="C1069" s="4">
        <v>3</v>
      </c>
      <c r="D1069" s="8">
        <v>3.61</v>
      </c>
      <c r="E1069" s="4">
        <v>3</v>
      </c>
      <c r="F1069" s="8">
        <v>4.62</v>
      </c>
      <c r="G1069" s="4">
        <v>0</v>
      </c>
      <c r="H1069" s="8">
        <v>0</v>
      </c>
      <c r="I1069" s="4">
        <v>0</v>
      </c>
    </row>
    <row r="1070" spans="1:9" x14ac:dyDescent="0.2">
      <c r="A1070" s="2">
        <v>8</v>
      </c>
      <c r="B1070" s="1" t="s">
        <v>136</v>
      </c>
      <c r="C1070" s="4">
        <v>3</v>
      </c>
      <c r="D1070" s="8">
        <v>3.61</v>
      </c>
      <c r="E1070" s="4">
        <v>3</v>
      </c>
      <c r="F1070" s="8">
        <v>4.62</v>
      </c>
      <c r="G1070" s="4">
        <v>0</v>
      </c>
      <c r="H1070" s="8">
        <v>0</v>
      </c>
      <c r="I1070" s="4">
        <v>0</v>
      </c>
    </row>
    <row r="1071" spans="1:9" x14ac:dyDescent="0.2">
      <c r="A1071" s="2">
        <v>11</v>
      </c>
      <c r="B1071" s="1" t="s">
        <v>123</v>
      </c>
      <c r="C1071" s="4">
        <v>2</v>
      </c>
      <c r="D1071" s="8">
        <v>2.41</v>
      </c>
      <c r="E1071" s="4">
        <v>2</v>
      </c>
      <c r="F1071" s="8">
        <v>3.08</v>
      </c>
      <c r="G1071" s="4">
        <v>0</v>
      </c>
      <c r="H1071" s="8">
        <v>0</v>
      </c>
      <c r="I1071" s="4">
        <v>0</v>
      </c>
    </row>
    <row r="1072" spans="1:9" x14ac:dyDescent="0.2">
      <c r="A1072" s="2">
        <v>11</v>
      </c>
      <c r="B1072" s="1" t="s">
        <v>182</v>
      </c>
      <c r="C1072" s="4">
        <v>2</v>
      </c>
      <c r="D1072" s="8">
        <v>2.41</v>
      </c>
      <c r="E1072" s="4">
        <v>2</v>
      </c>
      <c r="F1072" s="8">
        <v>3.08</v>
      </c>
      <c r="G1072" s="4">
        <v>0</v>
      </c>
      <c r="H1072" s="8">
        <v>0</v>
      </c>
      <c r="I1072" s="4">
        <v>0</v>
      </c>
    </row>
    <row r="1073" spans="1:9" x14ac:dyDescent="0.2">
      <c r="A1073" s="2">
        <v>11</v>
      </c>
      <c r="B1073" s="1" t="s">
        <v>147</v>
      </c>
      <c r="C1073" s="4">
        <v>2</v>
      </c>
      <c r="D1073" s="8">
        <v>2.41</v>
      </c>
      <c r="E1073" s="4">
        <v>2</v>
      </c>
      <c r="F1073" s="8">
        <v>3.08</v>
      </c>
      <c r="G1073" s="4">
        <v>0</v>
      </c>
      <c r="H1073" s="8">
        <v>0</v>
      </c>
      <c r="I1073" s="4">
        <v>0</v>
      </c>
    </row>
    <row r="1074" spans="1:9" x14ac:dyDescent="0.2">
      <c r="A1074" s="2">
        <v>11</v>
      </c>
      <c r="B1074" s="1" t="s">
        <v>185</v>
      </c>
      <c r="C1074" s="4">
        <v>2</v>
      </c>
      <c r="D1074" s="8">
        <v>2.41</v>
      </c>
      <c r="E1074" s="4">
        <v>2</v>
      </c>
      <c r="F1074" s="8">
        <v>3.08</v>
      </c>
      <c r="G1074" s="4">
        <v>0</v>
      </c>
      <c r="H1074" s="8">
        <v>0</v>
      </c>
      <c r="I1074" s="4">
        <v>0</v>
      </c>
    </row>
    <row r="1075" spans="1:9" x14ac:dyDescent="0.2">
      <c r="A1075" s="2">
        <v>11</v>
      </c>
      <c r="B1075" s="1" t="s">
        <v>258</v>
      </c>
      <c r="C1075" s="4">
        <v>2</v>
      </c>
      <c r="D1075" s="8">
        <v>2.41</v>
      </c>
      <c r="E1075" s="4">
        <v>2</v>
      </c>
      <c r="F1075" s="8">
        <v>3.08</v>
      </c>
      <c r="G1075" s="4">
        <v>0</v>
      </c>
      <c r="H1075" s="8">
        <v>0</v>
      </c>
      <c r="I1075" s="4">
        <v>0</v>
      </c>
    </row>
    <row r="1076" spans="1:9" x14ac:dyDescent="0.2">
      <c r="A1076" s="2">
        <v>11</v>
      </c>
      <c r="B1076" s="1" t="s">
        <v>124</v>
      </c>
      <c r="C1076" s="4">
        <v>2</v>
      </c>
      <c r="D1076" s="8">
        <v>2.41</v>
      </c>
      <c r="E1076" s="4">
        <v>2</v>
      </c>
      <c r="F1076" s="8">
        <v>3.08</v>
      </c>
      <c r="G1076" s="4">
        <v>0</v>
      </c>
      <c r="H1076" s="8">
        <v>0</v>
      </c>
      <c r="I1076" s="4">
        <v>0</v>
      </c>
    </row>
    <row r="1077" spans="1:9" x14ac:dyDescent="0.2">
      <c r="A1077" s="2">
        <v>11</v>
      </c>
      <c r="B1077" s="1" t="s">
        <v>202</v>
      </c>
      <c r="C1077" s="4">
        <v>2</v>
      </c>
      <c r="D1077" s="8">
        <v>2.41</v>
      </c>
      <c r="E1077" s="4">
        <v>2</v>
      </c>
      <c r="F1077" s="8">
        <v>3.08</v>
      </c>
      <c r="G1077" s="4">
        <v>0</v>
      </c>
      <c r="H1077" s="8">
        <v>0</v>
      </c>
      <c r="I1077" s="4">
        <v>0</v>
      </c>
    </row>
    <row r="1078" spans="1:9" x14ac:dyDescent="0.2">
      <c r="A1078" s="2">
        <v>18</v>
      </c>
      <c r="B1078" s="1" t="s">
        <v>224</v>
      </c>
      <c r="C1078" s="4">
        <v>1</v>
      </c>
      <c r="D1078" s="8">
        <v>1.2</v>
      </c>
      <c r="E1078" s="4">
        <v>1</v>
      </c>
      <c r="F1078" s="8">
        <v>1.54</v>
      </c>
      <c r="G1078" s="4">
        <v>0</v>
      </c>
      <c r="H1078" s="8">
        <v>0</v>
      </c>
      <c r="I1078" s="4">
        <v>0</v>
      </c>
    </row>
    <row r="1079" spans="1:9" x14ac:dyDescent="0.2">
      <c r="A1079" s="2">
        <v>18</v>
      </c>
      <c r="B1079" s="1" t="s">
        <v>176</v>
      </c>
      <c r="C1079" s="4">
        <v>1</v>
      </c>
      <c r="D1079" s="8">
        <v>1.2</v>
      </c>
      <c r="E1079" s="4">
        <v>1</v>
      </c>
      <c r="F1079" s="8">
        <v>1.54</v>
      </c>
      <c r="G1079" s="4">
        <v>0</v>
      </c>
      <c r="H1079" s="8">
        <v>0</v>
      </c>
      <c r="I1079" s="4">
        <v>0</v>
      </c>
    </row>
    <row r="1080" spans="1:9" x14ac:dyDescent="0.2">
      <c r="A1080" s="2">
        <v>18</v>
      </c>
      <c r="B1080" s="1" t="s">
        <v>273</v>
      </c>
      <c r="C1080" s="4">
        <v>1</v>
      </c>
      <c r="D1080" s="8">
        <v>1.2</v>
      </c>
      <c r="E1080" s="4">
        <v>1</v>
      </c>
      <c r="F1080" s="8">
        <v>1.54</v>
      </c>
      <c r="G1080" s="4">
        <v>0</v>
      </c>
      <c r="H1080" s="8">
        <v>0</v>
      </c>
      <c r="I1080" s="4">
        <v>0</v>
      </c>
    </row>
    <row r="1081" spans="1:9" x14ac:dyDescent="0.2">
      <c r="A1081" s="2">
        <v>18</v>
      </c>
      <c r="B1081" s="1" t="s">
        <v>192</v>
      </c>
      <c r="C1081" s="4">
        <v>1</v>
      </c>
      <c r="D1081" s="8">
        <v>1.2</v>
      </c>
      <c r="E1081" s="4">
        <v>1</v>
      </c>
      <c r="F1081" s="8">
        <v>1.54</v>
      </c>
      <c r="G1081" s="4">
        <v>0</v>
      </c>
      <c r="H1081" s="8">
        <v>0</v>
      </c>
      <c r="I1081" s="4">
        <v>0</v>
      </c>
    </row>
    <row r="1082" spans="1:9" x14ac:dyDescent="0.2">
      <c r="A1082" s="2">
        <v>18</v>
      </c>
      <c r="B1082" s="1" t="s">
        <v>196</v>
      </c>
      <c r="C1082" s="4">
        <v>1</v>
      </c>
      <c r="D1082" s="8">
        <v>1.2</v>
      </c>
      <c r="E1082" s="4">
        <v>1</v>
      </c>
      <c r="F1082" s="8">
        <v>1.54</v>
      </c>
      <c r="G1082" s="4">
        <v>0</v>
      </c>
      <c r="H1082" s="8">
        <v>0</v>
      </c>
      <c r="I1082" s="4">
        <v>0</v>
      </c>
    </row>
    <row r="1083" spans="1:9" x14ac:dyDescent="0.2">
      <c r="A1083" s="2">
        <v>18</v>
      </c>
      <c r="B1083" s="1" t="s">
        <v>197</v>
      </c>
      <c r="C1083" s="4">
        <v>1</v>
      </c>
      <c r="D1083" s="8">
        <v>1.2</v>
      </c>
      <c r="E1083" s="4">
        <v>0</v>
      </c>
      <c r="F1083" s="8">
        <v>0</v>
      </c>
      <c r="G1083" s="4">
        <v>0</v>
      </c>
      <c r="H1083" s="8">
        <v>0</v>
      </c>
      <c r="I1083" s="4">
        <v>0</v>
      </c>
    </row>
    <row r="1084" spans="1:9" x14ac:dyDescent="0.2">
      <c r="A1084" s="2">
        <v>18</v>
      </c>
      <c r="B1084" s="1" t="s">
        <v>200</v>
      </c>
      <c r="C1084" s="4">
        <v>1</v>
      </c>
      <c r="D1084" s="8">
        <v>1.2</v>
      </c>
      <c r="E1084" s="4">
        <v>1</v>
      </c>
      <c r="F1084" s="8">
        <v>1.54</v>
      </c>
      <c r="G1084" s="4">
        <v>0</v>
      </c>
      <c r="H1084" s="8">
        <v>0</v>
      </c>
      <c r="I1084" s="4">
        <v>0</v>
      </c>
    </row>
    <row r="1085" spans="1:9" x14ac:dyDescent="0.2">
      <c r="A1085" s="2">
        <v>18</v>
      </c>
      <c r="B1085" s="1" t="s">
        <v>169</v>
      </c>
      <c r="C1085" s="4">
        <v>1</v>
      </c>
      <c r="D1085" s="8">
        <v>1.2</v>
      </c>
      <c r="E1085" s="4">
        <v>1</v>
      </c>
      <c r="F1085" s="8">
        <v>1.54</v>
      </c>
      <c r="G1085" s="4">
        <v>0</v>
      </c>
      <c r="H1085" s="8">
        <v>0</v>
      </c>
      <c r="I1085" s="4">
        <v>0</v>
      </c>
    </row>
    <row r="1086" spans="1:9" x14ac:dyDescent="0.2">
      <c r="A1086" s="2">
        <v>18</v>
      </c>
      <c r="B1086" s="1" t="s">
        <v>142</v>
      </c>
      <c r="C1086" s="4">
        <v>1</v>
      </c>
      <c r="D1086" s="8">
        <v>1.2</v>
      </c>
      <c r="E1086" s="4">
        <v>1</v>
      </c>
      <c r="F1086" s="8">
        <v>1.54</v>
      </c>
      <c r="G1086" s="4">
        <v>0</v>
      </c>
      <c r="H1086" s="8">
        <v>0</v>
      </c>
      <c r="I1086" s="4">
        <v>0</v>
      </c>
    </row>
    <row r="1087" spans="1:9" x14ac:dyDescent="0.2">
      <c r="A1087" s="2">
        <v>18</v>
      </c>
      <c r="B1087" s="1" t="s">
        <v>245</v>
      </c>
      <c r="C1087" s="4">
        <v>1</v>
      </c>
      <c r="D1087" s="8">
        <v>1.2</v>
      </c>
      <c r="E1087" s="4">
        <v>1</v>
      </c>
      <c r="F1087" s="8">
        <v>1.54</v>
      </c>
      <c r="G1087" s="4">
        <v>0</v>
      </c>
      <c r="H1087" s="8">
        <v>0</v>
      </c>
      <c r="I1087" s="4">
        <v>0</v>
      </c>
    </row>
    <row r="1088" spans="1:9" x14ac:dyDescent="0.2">
      <c r="A1088" s="2">
        <v>18</v>
      </c>
      <c r="B1088" s="1" t="s">
        <v>263</v>
      </c>
      <c r="C1088" s="4">
        <v>1</v>
      </c>
      <c r="D1088" s="8">
        <v>1.2</v>
      </c>
      <c r="E1088" s="4">
        <v>1</v>
      </c>
      <c r="F1088" s="8">
        <v>1.54</v>
      </c>
      <c r="G1088" s="4">
        <v>0</v>
      </c>
      <c r="H1088" s="8">
        <v>0</v>
      </c>
      <c r="I1088" s="4">
        <v>0</v>
      </c>
    </row>
    <row r="1089" spans="1:9" x14ac:dyDescent="0.2">
      <c r="A1089" s="2">
        <v>18</v>
      </c>
      <c r="B1089" s="1" t="s">
        <v>126</v>
      </c>
      <c r="C1089" s="4">
        <v>1</v>
      </c>
      <c r="D1089" s="8">
        <v>1.2</v>
      </c>
      <c r="E1089" s="4">
        <v>1</v>
      </c>
      <c r="F1089" s="8">
        <v>1.54</v>
      </c>
      <c r="G1089" s="4">
        <v>0</v>
      </c>
      <c r="H1089" s="8">
        <v>0</v>
      </c>
      <c r="I1089" s="4">
        <v>0</v>
      </c>
    </row>
    <row r="1090" spans="1:9" x14ac:dyDescent="0.2">
      <c r="A1090" s="2">
        <v>18</v>
      </c>
      <c r="B1090" s="1" t="s">
        <v>274</v>
      </c>
      <c r="C1090" s="4">
        <v>1</v>
      </c>
      <c r="D1090" s="8">
        <v>1.2</v>
      </c>
      <c r="E1090" s="4">
        <v>1</v>
      </c>
      <c r="F1090" s="8">
        <v>1.54</v>
      </c>
      <c r="G1090" s="4">
        <v>0</v>
      </c>
      <c r="H1090" s="8">
        <v>0</v>
      </c>
      <c r="I1090" s="4">
        <v>0</v>
      </c>
    </row>
    <row r="1091" spans="1:9" x14ac:dyDescent="0.2">
      <c r="A1091" s="2">
        <v>18</v>
      </c>
      <c r="B1091" s="1" t="s">
        <v>159</v>
      </c>
      <c r="C1091" s="4">
        <v>1</v>
      </c>
      <c r="D1091" s="8">
        <v>1.2</v>
      </c>
      <c r="E1091" s="4">
        <v>1</v>
      </c>
      <c r="F1091" s="8">
        <v>1.54</v>
      </c>
      <c r="G1091" s="4">
        <v>0</v>
      </c>
      <c r="H1091" s="8">
        <v>0</v>
      </c>
      <c r="I1091" s="4">
        <v>0</v>
      </c>
    </row>
    <row r="1092" spans="1:9" x14ac:dyDescent="0.2">
      <c r="A1092" s="2">
        <v>18</v>
      </c>
      <c r="B1092" s="1" t="s">
        <v>187</v>
      </c>
      <c r="C1092" s="4">
        <v>1</v>
      </c>
      <c r="D1092" s="8">
        <v>1.2</v>
      </c>
      <c r="E1092" s="4">
        <v>1</v>
      </c>
      <c r="F1092" s="8">
        <v>1.54</v>
      </c>
      <c r="G1092" s="4">
        <v>0</v>
      </c>
      <c r="H1092" s="8">
        <v>0</v>
      </c>
      <c r="I1092" s="4">
        <v>0</v>
      </c>
    </row>
    <row r="1093" spans="1:9" x14ac:dyDescent="0.2">
      <c r="A1093" s="2">
        <v>18</v>
      </c>
      <c r="B1093" s="1" t="s">
        <v>272</v>
      </c>
      <c r="C1093" s="4">
        <v>1</v>
      </c>
      <c r="D1093" s="8">
        <v>1.2</v>
      </c>
      <c r="E1093" s="4">
        <v>1</v>
      </c>
      <c r="F1093" s="8">
        <v>1.54</v>
      </c>
      <c r="G1093" s="4">
        <v>0</v>
      </c>
      <c r="H1093" s="8">
        <v>0</v>
      </c>
      <c r="I1093" s="4">
        <v>0</v>
      </c>
    </row>
    <row r="1094" spans="1:9" x14ac:dyDescent="0.2">
      <c r="A1094" s="2">
        <v>18</v>
      </c>
      <c r="B1094" s="1" t="s">
        <v>132</v>
      </c>
      <c r="C1094" s="4">
        <v>1</v>
      </c>
      <c r="D1094" s="8">
        <v>1.2</v>
      </c>
      <c r="E1094" s="4">
        <v>0</v>
      </c>
      <c r="F1094" s="8">
        <v>0</v>
      </c>
      <c r="G1094" s="4">
        <v>1</v>
      </c>
      <c r="H1094" s="8">
        <v>5.88</v>
      </c>
      <c r="I1094" s="4">
        <v>0</v>
      </c>
    </row>
    <row r="1095" spans="1:9" x14ac:dyDescent="0.2">
      <c r="A1095" s="2">
        <v>18</v>
      </c>
      <c r="B1095" s="1" t="s">
        <v>233</v>
      </c>
      <c r="C1095" s="4">
        <v>1</v>
      </c>
      <c r="D1095" s="8">
        <v>1.2</v>
      </c>
      <c r="E1095" s="4">
        <v>0</v>
      </c>
      <c r="F1095" s="8">
        <v>0</v>
      </c>
      <c r="G1095" s="4">
        <v>1</v>
      </c>
      <c r="H1095" s="8">
        <v>5.88</v>
      </c>
      <c r="I1095" s="4">
        <v>0</v>
      </c>
    </row>
    <row r="1096" spans="1:9" x14ac:dyDescent="0.2">
      <c r="A1096" s="2">
        <v>18</v>
      </c>
      <c r="B1096" s="1" t="s">
        <v>156</v>
      </c>
      <c r="C1096" s="4">
        <v>1</v>
      </c>
      <c r="D1096" s="8">
        <v>1.2</v>
      </c>
      <c r="E1096" s="4">
        <v>1</v>
      </c>
      <c r="F1096" s="8">
        <v>1.54</v>
      </c>
      <c r="G1096" s="4">
        <v>0</v>
      </c>
      <c r="H1096" s="8">
        <v>0</v>
      </c>
      <c r="I1096" s="4">
        <v>0</v>
      </c>
    </row>
    <row r="1097" spans="1:9" x14ac:dyDescent="0.2">
      <c r="A1097" s="2">
        <v>18</v>
      </c>
      <c r="B1097" s="1" t="s">
        <v>134</v>
      </c>
      <c r="C1097" s="4">
        <v>1</v>
      </c>
      <c r="D1097" s="8">
        <v>1.2</v>
      </c>
      <c r="E1097" s="4">
        <v>1</v>
      </c>
      <c r="F1097" s="8">
        <v>1.54</v>
      </c>
      <c r="G1097" s="4">
        <v>0</v>
      </c>
      <c r="H1097" s="8">
        <v>0</v>
      </c>
      <c r="I1097" s="4">
        <v>0</v>
      </c>
    </row>
    <row r="1098" spans="1:9" x14ac:dyDescent="0.2">
      <c r="A1098" s="2">
        <v>18</v>
      </c>
      <c r="B1098" s="1" t="s">
        <v>135</v>
      </c>
      <c r="C1098" s="4">
        <v>1</v>
      </c>
      <c r="D1098" s="8">
        <v>1.2</v>
      </c>
      <c r="E1098" s="4">
        <v>1</v>
      </c>
      <c r="F1098" s="8">
        <v>1.54</v>
      </c>
      <c r="G1098" s="4">
        <v>0</v>
      </c>
      <c r="H1098" s="8">
        <v>0</v>
      </c>
      <c r="I1098" s="4">
        <v>0</v>
      </c>
    </row>
    <row r="1099" spans="1:9" x14ac:dyDescent="0.2">
      <c r="A1099" s="2">
        <v>18</v>
      </c>
      <c r="B1099" s="1" t="s">
        <v>260</v>
      </c>
      <c r="C1099" s="4">
        <v>1</v>
      </c>
      <c r="D1099" s="8">
        <v>1.2</v>
      </c>
      <c r="E1099" s="4">
        <v>0</v>
      </c>
      <c r="F1099" s="8">
        <v>0</v>
      </c>
      <c r="G1099" s="4">
        <v>1</v>
      </c>
      <c r="H1099" s="8">
        <v>5.88</v>
      </c>
      <c r="I1099" s="4">
        <v>0</v>
      </c>
    </row>
    <row r="1100" spans="1:9" x14ac:dyDescent="0.2">
      <c r="A1100" s="2">
        <v>18</v>
      </c>
      <c r="B1100" s="1" t="s">
        <v>140</v>
      </c>
      <c r="C1100" s="4">
        <v>1</v>
      </c>
      <c r="D1100" s="8">
        <v>1.2</v>
      </c>
      <c r="E1100" s="4">
        <v>1</v>
      </c>
      <c r="F1100" s="8">
        <v>1.54</v>
      </c>
      <c r="G1100" s="4">
        <v>0</v>
      </c>
      <c r="H1100" s="8">
        <v>0</v>
      </c>
      <c r="I1100" s="4">
        <v>0</v>
      </c>
    </row>
    <row r="1101" spans="1:9" x14ac:dyDescent="0.2">
      <c r="A1101" s="2">
        <v>18</v>
      </c>
      <c r="B1101" s="1" t="s">
        <v>208</v>
      </c>
      <c r="C1101" s="4">
        <v>1</v>
      </c>
      <c r="D1101" s="8">
        <v>1.2</v>
      </c>
      <c r="E1101" s="4">
        <v>0</v>
      </c>
      <c r="F1101" s="8">
        <v>0</v>
      </c>
      <c r="G1101" s="4">
        <v>1</v>
      </c>
      <c r="H1101" s="8">
        <v>5.88</v>
      </c>
      <c r="I1101" s="4">
        <v>0</v>
      </c>
    </row>
    <row r="1102" spans="1:9" x14ac:dyDescent="0.2">
      <c r="A1102" s="2">
        <v>18</v>
      </c>
      <c r="B1102" s="1" t="s">
        <v>209</v>
      </c>
      <c r="C1102" s="4">
        <v>1</v>
      </c>
      <c r="D1102" s="8">
        <v>1.2</v>
      </c>
      <c r="E1102" s="4">
        <v>0</v>
      </c>
      <c r="F1102" s="8">
        <v>0</v>
      </c>
      <c r="G1102" s="4">
        <v>1</v>
      </c>
      <c r="H1102" s="8">
        <v>5.88</v>
      </c>
      <c r="I1102" s="4">
        <v>0</v>
      </c>
    </row>
    <row r="1103" spans="1:9" x14ac:dyDescent="0.2">
      <c r="A1103" s="1"/>
      <c r="C1103" s="4"/>
      <c r="D1103" s="8"/>
      <c r="E1103" s="4"/>
      <c r="F1103" s="8"/>
      <c r="G1103" s="4"/>
      <c r="H1103" s="8"/>
      <c r="I110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2ADC-C617-4963-8DCF-6585A176EAF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1</v>
      </c>
      <c r="D5" s="8">
        <v>0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41</v>
      </c>
      <c r="C6" s="12">
        <v>3050</v>
      </c>
      <c r="D6" s="8">
        <v>11.8</v>
      </c>
      <c r="E6" s="12">
        <v>1301</v>
      </c>
      <c r="F6" s="8">
        <v>8.7799999999999994</v>
      </c>
      <c r="G6" s="12">
        <v>1749</v>
      </c>
      <c r="H6" s="8">
        <v>16.27</v>
      </c>
      <c r="I6" s="12">
        <v>0</v>
      </c>
    </row>
    <row r="7" spans="2:9" ht="15" customHeight="1" x14ac:dyDescent="0.2">
      <c r="B7" t="s">
        <v>42</v>
      </c>
      <c r="C7" s="12">
        <v>2881</v>
      </c>
      <c r="D7" s="8">
        <v>11.15</v>
      </c>
      <c r="E7" s="12">
        <v>1640</v>
      </c>
      <c r="F7" s="8">
        <v>11.07</v>
      </c>
      <c r="G7" s="12">
        <v>1232</v>
      </c>
      <c r="H7" s="8">
        <v>11.46</v>
      </c>
      <c r="I7" s="12">
        <v>7</v>
      </c>
    </row>
    <row r="8" spans="2:9" ht="15" customHeight="1" x14ac:dyDescent="0.2">
      <c r="B8" t="s">
        <v>43</v>
      </c>
      <c r="C8" s="12">
        <v>47</v>
      </c>
      <c r="D8" s="8">
        <v>0.18</v>
      </c>
      <c r="E8" s="12">
        <v>2</v>
      </c>
      <c r="F8" s="8">
        <v>0.01</v>
      </c>
      <c r="G8" s="12">
        <v>36</v>
      </c>
      <c r="H8" s="8">
        <v>0.33</v>
      </c>
      <c r="I8" s="12">
        <v>0</v>
      </c>
    </row>
    <row r="9" spans="2:9" ht="15" customHeight="1" x14ac:dyDescent="0.2">
      <c r="B9" t="s">
        <v>44</v>
      </c>
      <c r="C9" s="12">
        <v>242</v>
      </c>
      <c r="D9" s="8">
        <v>0.94</v>
      </c>
      <c r="E9" s="12">
        <v>19</v>
      </c>
      <c r="F9" s="8">
        <v>0.13</v>
      </c>
      <c r="G9" s="12">
        <v>223</v>
      </c>
      <c r="H9" s="8">
        <v>2.0699999999999998</v>
      </c>
      <c r="I9" s="12">
        <v>0</v>
      </c>
    </row>
    <row r="10" spans="2:9" ht="15" customHeight="1" x14ac:dyDescent="0.2">
      <c r="B10" t="s">
        <v>45</v>
      </c>
      <c r="C10" s="12">
        <v>183</v>
      </c>
      <c r="D10" s="8">
        <v>0.71</v>
      </c>
      <c r="E10" s="12">
        <v>24</v>
      </c>
      <c r="F10" s="8">
        <v>0.16</v>
      </c>
      <c r="G10" s="12">
        <v>156</v>
      </c>
      <c r="H10" s="8">
        <v>1.45</v>
      </c>
      <c r="I10" s="12">
        <v>1</v>
      </c>
    </row>
    <row r="11" spans="2:9" ht="15" customHeight="1" x14ac:dyDescent="0.2">
      <c r="B11" t="s">
        <v>46</v>
      </c>
      <c r="C11" s="12">
        <v>6246</v>
      </c>
      <c r="D11" s="8">
        <v>24.17</v>
      </c>
      <c r="E11" s="12">
        <v>3783</v>
      </c>
      <c r="F11" s="8">
        <v>25.53</v>
      </c>
      <c r="G11" s="12">
        <v>2454</v>
      </c>
      <c r="H11" s="8">
        <v>22.83</v>
      </c>
      <c r="I11" s="12">
        <v>9</v>
      </c>
    </row>
    <row r="12" spans="2:9" ht="15" customHeight="1" x14ac:dyDescent="0.2">
      <c r="B12" t="s">
        <v>47</v>
      </c>
      <c r="C12" s="12">
        <v>138</v>
      </c>
      <c r="D12" s="8">
        <v>0.53</v>
      </c>
      <c r="E12" s="12">
        <v>15</v>
      </c>
      <c r="F12" s="8">
        <v>0.1</v>
      </c>
      <c r="G12" s="12">
        <v>123</v>
      </c>
      <c r="H12" s="8">
        <v>1.1399999999999999</v>
      </c>
      <c r="I12" s="12">
        <v>0</v>
      </c>
    </row>
    <row r="13" spans="2:9" ht="15" customHeight="1" x14ac:dyDescent="0.2">
      <c r="B13" t="s">
        <v>48</v>
      </c>
      <c r="C13" s="12">
        <v>2675</v>
      </c>
      <c r="D13" s="8">
        <v>10.35</v>
      </c>
      <c r="E13" s="12">
        <v>891</v>
      </c>
      <c r="F13" s="8">
        <v>6.01</v>
      </c>
      <c r="G13" s="12">
        <v>1780</v>
      </c>
      <c r="H13" s="8">
        <v>16.559999999999999</v>
      </c>
      <c r="I13" s="12">
        <v>4</v>
      </c>
    </row>
    <row r="14" spans="2:9" ht="15" customHeight="1" x14ac:dyDescent="0.2">
      <c r="B14" t="s">
        <v>49</v>
      </c>
      <c r="C14" s="12">
        <v>1329</v>
      </c>
      <c r="D14" s="8">
        <v>5.14</v>
      </c>
      <c r="E14" s="12">
        <v>638</v>
      </c>
      <c r="F14" s="8">
        <v>4.3099999999999996</v>
      </c>
      <c r="G14" s="12">
        <v>682</v>
      </c>
      <c r="H14" s="8">
        <v>6.34</v>
      </c>
      <c r="I14" s="12">
        <v>2</v>
      </c>
    </row>
    <row r="15" spans="2:9" ht="15" customHeight="1" x14ac:dyDescent="0.2">
      <c r="B15" t="s">
        <v>50</v>
      </c>
      <c r="C15" s="12">
        <v>2549</v>
      </c>
      <c r="D15" s="8">
        <v>9.8699999999999992</v>
      </c>
      <c r="E15" s="12">
        <v>2139</v>
      </c>
      <c r="F15" s="8">
        <v>14.43</v>
      </c>
      <c r="G15" s="12">
        <v>399</v>
      </c>
      <c r="H15" s="8">
        <v>3.71</v>
      </c>
      <c r="I15" s="12">
        <v>1</v>
      </c>
    </row>
    <row r="16" spans="2:9" ht="15" customHeight="1" x14ac:dyDescent="0.2">
      <c r="B16" t="s">
        <v>51</v>
      </c>
      <c r="C16" s="12">
        <v>2976</v>
      </c>
      <c r="D16" s="8">
        <v>11.52</v>
      </c>
      <c r="E16" s="12">
        <v>2276</v>
      </c>
      <c r="F16" s="8">
        <v>15.36</v>
      </c>
      <c r="G16" s="12">
        <v>670</v>
      </c>
      <c r="H16" s="8">
        <v>6.23</v>
      </c>
      <c r="I16" s="12">
        <v>8</v>
      </c>
    </row>
    <row r="17" spans="2:9" ht="15" customHeight="1" x14ac:dyDescent="0.2">
      <c r="B17" t="s">
        <v>52</v>
      </c>
      <c r="C17" s="12">
        <v>1098</v>
      </c>
      <c r="D17" s="8">
        <v>4.25</v>
      </c>
      <c r="E17" s="12">
        <v>737</v>
      </c>
      <c r="F17" s="8">
        <v>4.97</v>
      </c>
      <c r="G17" s="12">
        <v>294</v>
      </c>
      <c r="H17" s="8">
        <v>2.73</v>
      </c>
      <c r="I17" s="12">
        <v>6</v>
      </c>
    </row>
    <row r="18" spans="2:9" ht="15" customHeight="1" x14ac:dyDescent="0.2">
      <c r="B18" t="s">
        <v>53</v>
      </c>
      <c r="C18" s="12">
        <v>1445</v>
      </c>
      <c r="D18" s="8">
        <v>5.59</v>
      </c>
      <c r="E18" s="12">
        <v>883</v>
      </c>
      <c r="F18" s="8">
        <v>5.96</v>
      </c>
      <c r="G18" s="12">
        <v>498</v>
      </c>
      <c r="H18" s="8">
        <v>4.63</v>
      </c>
      <c r="I18" s="12">
        <v>7</v>
      </c>
    </row>
    <row r="19" spans="2:9" ht="15" customHeight="1" x14ac:dyDescent="0.2">
      <c r="B19" t="s">
        <v>54</v>
      </c>
      <c r="C19" s="12">
        <v>977</v>
      </c>
      <c r="D19" s="8">
        <v>3.78</v>
      </c>
      <c r="E19" s="12">
        <v>471</v>
      </c>
      <c r="F19" s="8">
        <v>3.18</v>
      </c>
      <c r="G19" s="12">
        <v>454</v>
      </c>
      <c r="H19" s="8">
        <v>4.22</v>
      </c>
      <c r="I19" s="12">
        <v>11</v>
      </c>
    </row>
    <row r="20" spans="2:9" ht="15" customHeight="1" x14ac:dyDescent="0.2">
      <c r="B20" s="9" t="s">
        <v>278</v>
      </c>
      <c r="C20" s="12">
        <f>SUM(LTBL_29000[総数／事業所数])</f>
        <v>25837</v>
      </c>
      <c r="E20" s="12">
        <f>SUBTOTAL(109,LTBL_29000[個人／事業所数])</f>
        <v>14819</v>
      </c>
      <c r="G20" s="12">
        <f>SUBTOTAL(109,LTBL_29000[法人／事業所数])</f>
        <v>10751</v>
      </c>
      <c r="I20" s="12">
        <f>SUBTOTAL(109,LTBL_29000[法人以外の団体／事業所数])</f>
        <v>56</v>
      </c>
    </row>
    <row r="21" spans="2:9" ht="15" customHeight="1" x14ac:dyDescent="0.2">
      <c r="E21" s="11">
        <f>LTBL_29000[[#Totals],[個人／事業所数]]/LTBL_29000[[#Totals],[総数／事業所数]]</f>
        <v>0.57355730154429696</v>
      </c>
      <c r="G21" s="11">
        <f>LTBL_29000[[#Totals],[法人／事業所数]]/LTBL_29000[[#Totals],[総数／事業所数]]</f>
        <v>0.41610868134845375</v>
      </c>
      <c r="I21" s="11">
        <f>LTBL_29000[[#Totals],[法人以外の団体／事業所数]]/LTBL_29000[[#Totals],[総数／事業所数]]</f>
        <v>2.167434299647792E-3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2387</v>
      </c>
      <c r="D24" s="8">
        <v>9.24</v>
      </c>
      <c r="E24" s="12">
        <v>2001</v>
      </c>
      <c r="F24" s="8">
        <v>13.5</v>
      </c>
      <c r="G24" s="12">
        <v>381</v>
      </c>
      <c r="H24" s="8">
        <v>3.54</v>
      </c>
      <c r="I24" s="12">
        <v>4</v>
      </c>
    </row>
    <row r="25" spans="2:9" ht="15" customHeight="1" x14ac:dyDescent="0.2">
      <c r="B25" t="s">
        <v>73</v>
      </c>
      <c r="C25" s="12">
        <v>2192</v>
      </c>
      <c r="D25" s="8">
        <v>8.48</v>
      </c>
      <c r="E25" s="12">
        <v>772</v>
      </c>
      <c r="F25" s="8">
        <v>5.21</v>
      </c>
      <c r="G25" s="12">
        <v>1416</v>
      </c>
      <c r="H25" s="8">
        <v>13.17</v>
      </c>
      <c r="I25" s="12">
        <v>4</v>
      </c>
    </row>
    <row r="26" spans="2:9" ht="15" customHeight="1" x14ac:dyDescent="0.2">
      <c r="B26" t="s">
        <v>76</v>
      </c>
      <c r="C26" s="12">
        <v>2181</v>
      </c>
      <c r="D26" s="8">
        <v>8.44</v>
      </c>
      <c r="E26" s="12">
        <v>1927</v>
      </c>
      <c r="F26" s="8">
        <v>13</v>
      </c>
      <c r="G26" s="12">
        <v>253</v>
      </c>
      <c r="H26" s="8">
        <v>2.35</v>
      </c>
      <c r="I26" s="12">
        <v>1</v>
      </c>
    </row>
    <row r="27" spans="2:9" ht="15" customHeight="1" x14ac:dyDescent="0.2">
      <c r="B27" t="s">
        <v>72</v>
      </c>
      <c r="C27" s="12">
        <v>1890</v>
      </c>
      <c r="D27" s="8">
        <v>7.32</v>
      </c>
      <c r="E27" s="12">
        <v>1267</v>
      </c>
      <c r="F27" s="8">
        <v>8.5500000000000007</v>
      </c>
      <c r="G27" s="12">
        <v>622</v>
      </c>
      <c r="H27" s="8">
        <v>5.79</v>
      </c>
      <c r="I27" s="12">
        <v>1</v>
      </c>
    </row>
    <row r="28" spans="2:9" ht="15" customHeight="1" x14ac:dyDescent="0.2">
      <c r="B28" t="s">
        <v>63</v>
      </c>
      <c r="C28" s="12">
        <v>1765</v>
      </c>
      <c r="D28" s="8">
        <v>6.83</v>
      </c>
      <c r="E28" s="12">
        <v>612</v>
      </c>
      <c r="F28" s="8">
        <v>4.13</v>
      </c>
      <c r="G28" s="12">
        <v>1153</v>
      </c>
      <c r="H28" s="8">
        <v>10.72</v>
      </c>
      <c r="I28" s="12">
        <v>0</v>
      </c>
    </row>
    <row r="29" spans="2:9" ht="15" customHeight="1" x14ac:dyDescent="0.2">
      <c r="B29" t="s">
        <v>70</v>
      </c>
      <c r="C29" s="12">
        <v>1380</v>
      </c>
      <c r="D29" s="8">
        <v>5.34</v>
      </c>
      <c r="E29" s="12">
        <v>1106</v>
      </c>
      <c r="F29" s="8">
        <v>7.46</v>
      </c>
      <c r="G29" s="12">
        <v>268</v>
      </c>
      <c r="H29" s="8">
        <v>2.4900000000000002</v>
      </c>
      <c r="I29" s="12">
        <v>6</v>
      </c>
    </row>
    <row r="30" spans="2:9" ht="15" customHeight="1" x14ac:dyDescent="0.2">
      <c r="B30" t="s">
        <v>79</v>
      </c>
      <c r="C30" s="12">
        <v>1098</v>
      </c>
      <c r="D30" s="8">
        <v>4.25</v>
      </c>
      <c r="E30" s="12">
        <v>737</v>
      </c>
      <c r="F30" s="8">
        <v>4.97</v>
      </c>
      <c r="G30" s="12">
        <v>294</v>
      </c>
      <c r="H30" s="8">
        <v>2.73</v>
      </c>
      <c r="I30" s="12">
        <v>6</v>
      </c>
    </row>
    <row r="31" spans="2:9" ht="15" customHeight="1" x14ac:dyDescent="0.2">
      <c r="B31" t="s">
        <v>80</v>
      </c>
      <c r="C31" s="12">
        <v>997</v>
      </c>
      <c r="D31" s="8">
        <v>3.86</v>
      </c>
      <c r="E31" s="12">
        <v>877</v>
      </c>
      <c r="F31" s="8">
        <v>5.92</v>
      </c>
      <c r="G31" s="12">
        <v>117</v>
      </c>
      <c r="H31" s="8">
        <v>1.0900000000000001</v>
      </c>
      <c r="I31" s="12">
        <v>1</v>
      </c>
    </row>
    <row r="32" spans="2:9" ht="15" customHeight="1" x14ac:dyDescent="0.2">
      <c r="B32" t="s">
        <v>71</v>
      </c>
      <c r="C32" s="12">
        <v>758</v>
      </c>
      <c r="D32" s="8">
        <v>2.93</v>
      </c>
      <c r="E32" s="12">
        <v>525</v>
      </c>
      <c r="F32" s="8">
        <v>3.54</v>
      </c>
      <c r="G32" s="12">
        <v>233</v>
      </c>
      <c r="H32" s="8">
        <v>2.17</v>
      </c>
      <c r="I32" s="12">
        <v>0</v>
      </c>
    </row>
    <row r="33" spans="2:9" ht="15" customHeight="1" x14ac:dyDescent="0.2">
      <c r="B33" t="s">
        <v>69</v>
      </c>
      <c r="C33" s="12">
        <v>738</v>
      </c>
      <c r="D33" s="8">
        <v>2.86</v>
      </c>
      <c r="E33" s="12">
        <v>478</v>
      </c>
      <c r="F33" s="8">
        <v>3.23</v>
      </c>
      <c r="G33" s="12">
        <v>260</v>
      </c>
      <c r="H33" s="8">
        <v>2.42</v>
      </c>
      <c r="I33" s="12">
        <v>0</v>
      </c>
    </row>
    <row r="34" spans="2:9" ht="15" customHeight="1" x14ac:dyDescent="0.2">
      <c r="B34" t="s">
        <v>74</v>
      </c>
      <c r="C34" s="12">
        <v>718</v>
      </c>
      <c r="D34" s="8">
        <v>2.78</v>
      </c>
      <c r="E34" s="12">
        <v>404</v>
      </c>
      <c r="F34" s="8">
        <v>2.73</v>
      </c>
      <c r="G34" s="12">
        <v>313</v>
      </c>
      <c r="H34" s="8">
        <v>2.91</v>
      </c>
      <c r="I34" s="12">
        <v>1</v>
      </c>
    </row>
    <row r="35" spans="2:9" ht="15" customHeight="1" x14ac:dyDescent="0.2">
      <c r="B35" t="s">
        <v>64</v>
      </c>
      <c r="C35" s="12">
        <v>654</v>
      </c>
      <c r="D35" s="8">
        <v>2.5299999999999998</v>
      </c>
      <c r="E35" s="12">
        <v>395</v>
      </c>
      <c r="F35" s="8">
        <v>2.67</v>
      </c>
      <c r="G35" s="12">
        <v>259</v>
      </c>
      <c r="H35" s="8">
        <v>2.41</v>
      </c>
      <c r="I35" s="12">
        <v>0</v>
      </c>
    </row>
    <row r="36" spans="2:9" ht="15" customHeight="1" x14ac:dyDescent="0.2">
      <c r="B36" t="s">
        <v>65</v>
      </c>
      <c r="C36" s="12">
        <v>631</v>
      </c>
      <c r="D36" s="8">
        <v>2.44</v>
      </c>
      <c r="E36" s="12">
        <v>294</v>
      </c>
      <c r="F36" s="8">
        <v>1.98</v>
      </c>
      <c r="G36" s="12">
        <v>337</v>
      </c>
      <c r="H36" s="8">
        <v>3.13</v>
      </c>
      <c r="I36" s="12">
        <v>0</v>
      </c>
    </row>
    <row r="37" spans="2:9" ht="15" customHeight="1" x14ac:dyDescent="0.2">
      <c r="B37" t="s">
        <v>75</v>
      </c>
      <c r="C37" s="12">
        <v>569</v>
      </c>
      <c r="D37" s="8">
        <v>2.2000000000000002</v>
      </c>
      <c r="E37" s="12">
        <v>231</v>
      </c>
      <c r="F37" s="8">
        <v>1.56</v>
      </c>
      <c r="G37" s="12">
        <v>330</v>
      </c>
      <c r="H37" s="8">
        <v>3.07</v>
      </c>
      <c r="I37" s="12">
        <v>1</v>
      </c>
    </row>
    <row r="38" spans="2:9" ht="15" customHeight="1" x14ac:dyDescent="0.2">
      <c r="B38" t="s">
        <v>66</v>
      </c>
      <c r="C38" s="12">
        <v>523</v>
      </c>
      <c r="D38" s="8">
        <v>2.02</v>
      </c>
      <c r="E38" s="12">
        <v>371</v>
      </c>
      <c r="F38" s="8">
        <v>2.5</v>
      </c>
      <c r="G38" s="12">
        <v>152</v>
      </c>
      <c r="H38" s="8">
        <v>1.41</v>
      </c>
      <c r="I38" s="12">
        <v>0</v>
      </c>
    </row>
    <row r="39" spans="2:9" ht="15" customHeight="1" x14ac:dyDescent="0.2">
      <c r="B39" t="s">
        <v>81</v>
      </c>
      <c r="C39" s="12">
        <v>448</v>
      </c>
      <c r="D39" s="8">
        <v>1.73</v>
      </c>
      <c r="E39" s="12">
        <v>6</v>
      </c>
      <c r="F39" s="8">
        <v>0.04</v>
      </c>
      <c r="G39" s="12">
        <v>381</v>
      </c>
      <c r="H39" s="8">
        <v>3.54</v>
      </c>
      <c r="I39" s="12">
        <v>6</v>
      </c>
    </row>
    <row r="40" spans="2:9" ht="15" customHeight="1" x14ac:dyDescent="0.2">
      <c r="B40" t="s">
        <v>67</v>
      </c>
      <c r="C40" s="12">
        <v>405</v>
      </c>
      <c r="D40" s="8">
        <v>1.57</v>
      </c>
      <c r="E40" s="12">
        <v>281</v>
      </c>
      <c r="F40" s="8">
        <v>1.9</v>
      </c>
      <c r="G40" s="12">
        <v>123</v>
      </c>
      <c r="H40" s="8">
        <v>1.1399999999999999</v>
      </c>
      <c r="I40" s="12">
        <v>0</v>
      </c>
    </row>
    <row r="41" spans="2:9" ht="15" customHeight="1" x14ac:dyDescent="0.2">
      <c r="B41" t="s">
        <v>68</v>
      </c>
      <c r="C41" s="12">
        <v>393</v>
      </c>
      <c r="D41" s="8">
        <v>1.52</v>
      </c>
      <c r="E41" s="12">
        <v>109</v>
      </c>
      <c r="F41" s="8">
        <v>0.74</v>
      </c>
      <c r="G41" s="12">
        <v>284</v>
      </c>
      <c r="H41" s="8">
        <v>2.64</v>
      </c>
      <c r="I41" s="12">
        <v>0</v>
      </c>
    </row>
    <row r="42" spans="2:9" ht="15" customHeight="1" x14ac:dyDescent="0.2">
      <c r="B42" t="s">
        <v>78</v>
      </c>
      <c r="C42" s="12">
        <v>385</v>
      </c>
      <c r="D42" s="8">
        <v>1.49</v>
      </c>
      <c r="E42" s="12">
        <v>192</v>
      </c>
      <c r="F42" s="8">
        <v>1.3</v>
      </c>
      <c r="G42" s="12">
        <v>186</v>
      </c>
      <c r="H42" s="8">
        <v>1.73</v>
      </c>
      <c r="I42" s="12">
        <v>3</v>
      </c>
    </row>
    <row r="43" spans="2:9" ht="15" customHeight="1" x14ac:dyDescent="0.2">
      <c r="B43" t="s">
        <v>82</v>
      </c>
      <c r="C43" s="12">
        <v>372</v>
      </c>
      <c r="D43" s="8">
        <v>1.44</v>
      </c>
      <c r="E43" s="12">
        <v>316</v>
      </c>
      <c r="F43" s="8">
        <v>2.13</v>
      </c>
      <c r="G43" s="12">
        <v>56</v>
      </c>
      <c r="H43" s="8">
        <v>0.52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1240</v>
      </c>
      <c r="D47" s="8">
        <v>4.8</v>
      </c>
      <c r="E47" s="12">
        <v>1091</v>
      </c>
      <c r="F47" s="8">
        <v>7.36</v>
      </c>
      <c r="G47" s="12">
        <v>149</v>
      </c>
      <c r="H47" s="8">
        <v>1.39</v>
      </c>
      <c r="I47" s="12">
        <v>0</v>
      </c>
    </row>
    <row r="48" spans="2:9" ht="15" customHeight="1" x14ac:dyDescent="0.2">
      <c r="B48" t="s">
        <v>130</v>
      </c>
      <c r="C48" s="12">
        <v>1084</v>
      </c>
      <c r="D48" s="8">
        <v>4.2</v>
      </c>
      <c r="E48" s="12">
        <v>427</v>
      </c>
      <c r="F48" s="8">
        <v>2.88</v>
      </c>
      <c r="G48" s="12">
        <v>657</v>
      </c>
      <c r="H48" s="8">
        <v>6.11</v>
      </c>
      <c r="I48" s="12">
        <v>0</v>
      </c>
    </row>
    <row r="49" spans="2:9" ht="15" customHeight="1" x14ac:dyDescent="0.2">
      <c r="B49" t="s">
        <v>122</v>
      </c>
      <c r="C49" s="12">
        <v>759</v>
      </c>
      <c r="D49" s="8">
        <v>2.94</v>
      </c>
      <c r="E49" s="12">
        <v>257</v>
      </c>
      <c r="F49" s="8">
        <v>1.73</v>
      </c>
      <c r="G49" s="12">
        <v>502</v>
      </c>
      <c r="H49" s="8">
        <v>4.67</v>
      </c>
      <c r="I49" s="12">
        <v>0</v>
      </c>
    </row>
    <row r="50" spans="2:9" ht="15" customHeight="1" x14ac:dyDescent="0.2">
      <c r="B50" t="s">
        <v>140</v>
      </c>
      <c r="C50" s="12">
        <v>729</v>
      </c>
      <c r="D50" s="8">
        <v>2.82</v>
      </c>
      <c r="E50" s="12">
        <v>654</v>
      </c>
      <c r="F50" s="8">
        <v>4.41</v>
      </c>
      <c r="G50" s="12">
        <v>75</v>
      </c>
      <c r="H50" s="8">
        <v>0.7</v>
      </c>
      <c r="I50" s="12">
        <v>0</v>
      </c>
    </row>
    <row r="51" spans="2:9" ht="15" customHeight="1" x14ac:dyDescent="0.2">
      <c r="B51" t="s">
        <v>136</v>
      </c>
      <c r="C51" s="12">
        <v>662</v>
      </c>
      <c r="D51" s="8">
        <v>2.56</v>
      </c>
      <c r="E51" s="12">
        <v>620</v>
      </c>
      <c r="F51" s="8">
        <v>4.18</v>
      </c>
      <c r="G51" s="12">
        <v>42</v>
      </c>
      <c r="H51" s="8">
        <v>0.39</v>
      </c>
      <c r="I51" s="12">
        <v>0</v>
      </c>
    </row>
    <row r="52" spans="2:9" ht="15" customHeight="1" x14ac:dyDescent="0.2">
      <c r="B52" t="s">
        <v>139</v>
      </c>
      <c r="C52" s="12">
        <v>631</v>
      </c>
      <c r="D52" s="8">
        <v>2.44</v>
      </c>
      <c r="E52" s="12">
        <v>469</v>
      </c>
      <c r="F52" s="8">
        <v>3.16</v>
      </c>
      <c r="G52" s="12">
        <v>158</v>
      </c>
      <c r="H52" s="8">
        <v>1.47</v>
      </c>
      <c r="I52" s="12">
        <v>4</v>
      </c>
    </row>
    <row r="53" spans="2:9" ht="15" customHeight="1" x14ac:dyDescent="0.2">
      <c r="B53" t="s">
        <v>128</v>
      </c>
      <c r="C53" s="12">
        <v>616</v>
      </c>
      <c r="D53" s="8">
        <v>2.38</v>
      </c>
      <c r="E53" s="12">
        <v>477</v>
      </c>
      <c r="F53" s="8">
        <v>3.22</v>
      </c>
      <c r="G53" s="12">
        <v>138</v>
      </c>
      <c r="H53" s="8">
        <v>1.28</v>
      </c>
      <c r="I53" s="12">
        <v>1</v>
      </c>
    </row>
    <row r="54" spans="2:9" ht="15" customHeight="1" x14ac:dyDescent="0.2">
      <c r="B54" t="s">
        <v>135</v>
      </c>
      <c r="C54" s="12">
        <v>565</v>
      </c>
      <c r="D54" s="8">
        <v>2.19</v>
      </c>
      <c r="E54" s="12">
        <v>516</v>
      </c>
      <c r="F54" s="8">
        <v>3.48</v>
      </c>
      <c r="G54" s="12">
        <v>48</v>
      </c>
      <c r="H54" s="8">
        <v>0.45</v>
      </c>
      <c r="I54" s="12">
        <v>1</v>
      </c>
    </row>
    <row r="55" spans="2:9" ht="15" customHeight="1" x14ac:dyDescent="0.2">
      <c r="B55" t="s">
        <v>133</v>
      </c>
      <c r="C55" s="12">
        <v>518</v>
      </c>
      <c r="D55" s="8">
        <v>2</v>
      </c>
      <c r="E55" s="12">
        <v>419</v>
      </c>
      <c r="F55" s="8">
        <v>2.83</v>
      </c>
      <c r="G55" s="12">
        <v>99</v>
      </c>
      <c r="H55" s="8">
        <v>0.92</v>
      </c>
      <c r="I55" s="12">
        <v>0</v>
      </c>
    </row>
    <row r="56" spans="2:9" ht="15" customHeight="1" x14ac:dyDescent="0.2">
      <c r="B56" t="s">
        <v>125</v>
      </c>
      <c r="C56" s="12">
        <v>511</v>
      </c>
      <c r="D56" s="8">
        <v>1.98</v>
      </c>
      <c r="E56" s="12">
        <v>401</v>
      </c>
      <c r="F56" s="8">
        <v>2.71</v>
      </c>
      <c r="G56" s="12">
        <v>108</v>
      </c>
      <c r="H56" s="8">
        <v>1</v>
      </c>
      <c r="I56" s="12">
        <v>2</v>
      </c>
    </row>
    <row r="57" spans="2:9" ht="15" customHeight="1" x14ac:dyDescent="0.2">
      <c r="B57" t="s">
        <v>129</v>
      </c>
      <c r="C57" s="12">
        <v>474</v>
      </c>
      <c r="D57" s="8">
        <v>1.83</v>
      </c>
      <c r="E57" s="12">
        <v>53</v>
      </c>
      <c r="F57" s="8">
        <v>0.36</v>
      </c>
      <c r="G57" s="12">
        <v>420</v>
      </c>
      <c r="H57" s="8">
        <v>3.91</v>
      </c>
      <c r="I57" s="12">
        <v>1</v>
      </c>
    </row>
    <row r="58" spans="2:9" ht="15" customHeight="1" x14ac:dyDescent="0.2">
      <c r="B58" t="s">
        <v>126</v>
      </c>
      <c r="C58" s="12">
        <v>425</v>
      </c>
      <c r="D58" s="8">
        <v>1.64</v>
      </c>
      <c r="E58" s="12">
        <v>298</v>
      </c>
      <c r="F58" s="8">
        <v>2.0099999999999998</v>
      </c>
      <c r="G58" s="12">
        <v>127</v>
      </c>
      <c r="H58" s="8">
        <v>1.18</v>
      </c>
      <c r="I58" s="12">
        <v>0</v>
      </c>
    </row>
    <row r="59" spans="2:9" ht="15" customHeight="1" x14ac:dyDescent="0.2">
      <c r="B59" t="s">
        <v>134</v>
      </c>
      <c r="C59" s="12">
        <v>401</v>
      </c>
      <c r="D59" s="8">
        <v>1.55</v>
      </c>
      <c r="E59" s="12">
        <v>372</v>
      </c>
      <c r="F59" s="8">
        <v>2.5099999999999998</v>
      </c>
      <c r="G59" s="12">
        <v>29</v>
      </c>
      <c r="H59" s="8">
        <v>0.27</v>
      </c>
      <c r="I59" s="12">
        <v>0</v>
      </c>
    </row>
    <row r="60" spans="2:9" ht="15" customHeight="1" x14ac:dyDescent="0.2">
      <c r="B60" t="s">
        <v>131</v>
      </c>
      <c r="C60" s="12">
        <v>386</v>
      </c>
      <c r="D60" s="8">
        <v>1.49</v>
      </c>
      <c r="E60" s="12">
        <v>277</v>
      </c>
      <c r="F60" s="8">
        <v>1.87</v>
      </c>
      <c r="G60" s="12">
        <v>107</v>
      </c>
      <c r="H60" s="8">
        <v>1</v>
      </c>
      <c r="I60" s="12">
        <v>2</v>
      </c>
    </row>
    <row r="61" spans="2:9" ht="15" customHeight="1" x14ac:dyDescent="0.2">
      <c r="B61" t="s">
        <v>123</v>
      </c>
      <c r="C61" s="12">
        <v>373</v>
      </c>
      <c r="D61" s="8">
        <v>1.44</v>
      </c>
      <c r="E61" s="12">
        <v>107</v>
      </c>
      <c r="F61" s="8">
        <v>0.72</v>
      </c>
      <c r="G61" s="12">
        <v>266</v>
      </c>
      <c r="H61" s="8">
        <v>2.4700000000000002</v>
      </c>
      <c r="I61" s="12">
        <v>0</v>
      </c>
    </row>
    <row r="62" spans="2:9" ht="15" customHeight="1" x14ac:dyDescent="0.2">
      <c r="B62" t="s">
        <v>132</v>
      </c>
      <c r="C62" s="12">
        <v>372</v>
      </c>
      <c r="D62" s="8">
        <v>1.44</v>
      </c>
      <c r="E62" s="12">
        <v>126</v>
      </c>
      <c r="F62" s="8">
        <v>0.85</v>
      </c>
      <c r="G62" s="12">
        <v>239</v>
      </c>
      <c r="H62" s="8">
        <v>2.2200000000000002</v>
      </c>
      <c r="I62" s="12">
        <v>0</v>
      </c>
    </row>
    <row r="63" spans="2:9" ht="15" customHeight="1" x14ac:dyDescent="0.2">
      <c r="B63" t="s">
        <v>141</v>
      </c>
      <c r="C63" s="12">
        <v>372</v>
      </c>
      <c r="D63" s="8">
        <v>1.44</v>
      </c>
      <c r="E63" s="12">
        <v>316</v>
      </c>
      <c r="F63" s="8">
        <v>2.13</v>
      </c>
      <c r="G63" s="12">
        <v>56</v>
      </c>
      <c r="H63" s="8">
        <v>0.52</v>
      </c>
      <c r="I63" s="12">
        <v>0</v>
      </c>
    </row>
    <row r="64" spans="2:9" ht="15" customHeight="1" x14ac:dyDescent="0.2">
      <c r="B64" t="s">
        <v>127</v>
      </c>
      <c r="C64" s="12">
        <v>361</v>
      </c>
      <c r="D64" s="8">
        <v>1.4</v>
      </c>
      <c r="E64" s="12">
        <v>182</v>
      </c>
      <c r="F64" s="8">
        <v>1.23</v>
      </c>
      <c r="G64" s="12">
        <v>179</v>
      </c>
      <c r="H64" s="8">
        <v>1.66</v>
      </c>
      <c r="I64" s="12">
        <v>0</v>
      </c>
    </row>
    <row r="65" spans="2:9" ht="15" customHeight="1" x14ac:dyDescent="0.2">
      <c r="B65" t="s">
        <v>138</v>
      </c>
      <c r="C65" s="12">
        <v>341</v>
      </c>
      <c r="D65" s="8">
        <v>1.32</v>
      </c>
      <c r="E65" s="12">
        <v>261</v>
      </c>
      <c r="F65" s="8">
        <v>1.76</v>
      </c>
      <c r="G65" s="12">
        <v>78</v>
      </c>
      <c r="H65" s="8">
        <v>0.73</v>
      </c>
      <c r="I65" s="12">
        <v>1</v>
      </c>
    </row>
    <row r="66" spans="2:9" ht="15" customHeight="1" x14ac:dyDescent="0.2">
      <c r="B66" t="s">
        <v>124</v>
      </c>
      <c r="C66" s="12">
        <v>332</v>
      </c>
      <c r="D66" s="8">
        <v>1.28</v>
      </c>
      <c r="E66" s="12">
        <v>262</v>
      </c>
      <c r="F66" s="8">
        <v>1.77</v>
      </c>
      <c r="G66" s="12">
        <v>69</v>
      </c>
      <c r="H66" s="8">
        <v>0.64</v>
      </c>
      <c r="I66" s="12">
        <v>1</v>
      </c>
    </row>
    <row r="68" spans="2:9" ht="15" customHeight="1" x14ac:dyDescent="0.2">
      <c r="B68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0D7E-E153-44B1-BA10-CA9AB306648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608</v>
      </c>
      <c r="D6" s="8">
        <v>9.3800000000000008</v>
      </c>
      <c r="E6" s="12">
        <v>185</v>
      </c>
      <c r="F6" s="8">
        <v>5.89</v>
      </c>
      <c r="G6" s="12">
        <v>423</v>
      </c>
      <c r="H6" s="8">
        <v>12.77</v>
      </c>
      <c r="I6" s="12">
        <v>0</v>
      </c>
    </row>
    <row r="7" spans="2:9" ht="15" customHeight="1" x14ac:dyDescent="0.2">
      <c r="B7" t="s">
        <v>42</v>
      </c>
      <c r="C7" s="12">
        <v>349</v>
      </c>
      <c r="D7" s="8">
        <v>5.38</v>
      </c>
      <c r="E7" s="12">
        <v>139</v>
      </c>
      <c r="F7" s="8">
        <v>4.43</v>
      </c>
      <c r="G7" s="12">
        <v>208</v>
      </c>
      <c r="H7" s="8">
        <v>6.28</v>
      </c>
      <c r="I7" s="12">
        <v>2</v>
      </c>
    </row>
    <row r="8" spans="2:9" ht="15" customHeight="1" x14ac:dyDescent="0.2">
      <c r="B8" t="s">
        <v>43</v>
      </c>
      <c r="C8" s="12">
        <v>6</v>
      </c>
      <c r="D8" s="8">
        <v>0.09</v>
      </c>
      <c r="E8" s="12">
        <v>0</v>
      </c>
      <c r="F8" s="8">
        <v>0</v>
      </c>
      <c r="G8" s="12">
        <v>6</v>
      </c>
      <c r="H8" s="8">
        <v>0.18</v>
      </c>
      <c r="I8" s="12">
        <v>0</v>
      </c>
    </row>
    <row r="9" spans="2:9" ht="15" customHeight="1" x14ac:dyDescent="0.2">
      <c r="B9" t="s">
        <v>44</v>
      </c>
      <c r="C9" s="12">
        <v>79</v>
      </c>
      <c r="D9" s="8">
        <v>1.22</v>
      </c>
      <c r="E9" s="12">
        <v>7</v>
      </c>
      <c r="F9" s="8">
        <v>0.22</v>
      </c>
      <c r="G9" s="12">
        <v>72</v>
      </c>
      <c r="H9" s="8">
        <v>2.17</v>
      </c>
      <c r="I9" s="12">
        <v>0</v>
      </c>
    </row>
    <row r="10" spans="2:9" ht="15" customHeight="1" x14ac:dyDescent="0.2">
      <c r="B10" t="s">
        <v>45</v>
      </c>
      <c r="C10" s="12">
        <v>36</v>
      </c>
      <c r="D10" s="8">
        <v>0.56000000000000005</v>
      </c>
      <c r="E10" s="12">
        <v>6</v>
      </c>
      <c r="F10" s="8">
        <v>0.19</v>
      </c>
      <c r="G10" s="12">
        <v>30</v>
      </c>
      <c r="H10" s="8">
        <v>0.91</v>
      </c>
      <c r="I10" s="12">
        <v>0</v>
      </c>
    </row>
    <row r="11" spans="2:9" ht="15" customHeight="1" x14ac:dyDescent="0.2">
      <c r="B11" t="s">
        <v>46</v>
      </c>
      <c r="C11" s="12">
        <v>1480</v>
      </c>
      <c r="D11" s="8">
        <v>22.84</v>
      </c>
      <c r="E11" s="12">
        <v>744</v>
      </c>
      <c r="F11" s="8">
        <v>23.69</v>
      </c>
      <c r="G11" s="12">
        <v>732</v>
      </c>
      <c r="H11" s="8">
        <v>22.1</v>
      </c>
      <c r="I11" s="12">
        <v>4</v>
      </c>
    </row>
    <row r="12" spans="2:9" ht="15" customHeight="1" x14ac:dyDescent="0.2">
      <c r="B12" t="s">
        <v>47</v>
      </c>
      <c r="C12" s="12">
        <v>49</v>
      </c>
      <c r="D12" s="8">
        <v>0.76</v>
      </c>
      <c r="E12" s="12">
        <v>3</v>
      </c>
      <c r="F12" s="8">
        <v>0.1</v>
      </c>
      <c r="G12" s="12">
        <v>46</v>
      </c>
      <c r="H12" s="8">
        <v>1.39</v>
      </c>
      <c r="I12" s="12">
        <v>0</v>
      </c>
    </row>
    <row r="13" spans="2:9" ht="15" customHeight="1" x14ac:dyDescent="0.2">
      <c r="B13" t="s">
        <v>48</v>
      </c>
      <c r="C13" s="12">
        <v>880</v>
      </c>
      <c r="D13" s="8">
        <v>13.58</v>
      </c>
      <c r="E13" s="12">
        <v>180</v>
      </c>
      <c r="F13" s="8">
        <v>5.73</v>
      </c>
      <c r="G13" s="12">
        <v>698</v>
      </c>
      <c r="H13" s="8">
        <v>21.07</v>
      </c>
      <c r="I13" s="12">
        <v>2</v>
      </c>
    </row>
    <row r="14" spans="2:9" ht="15" customHeight="1" x14ac:dyDescent="0.2">
      <c r="B14" t="s">
        <v>49</v>
      </c>
      <c r="C14" s="12">
        <v>498</v>
      </c>
      <c r="D14" s="8">
        <v>7.68</v>
      </c>
      <c r="E14" s="12">
        <v>214</v>
      </c>
      <c r="F14" s="8">
        <v>6.81</v>
      </c>
      <c r="G14" s="12">
        <v>282</v>
      </c>
      <c r="H14" s="8">
        <v>8.51</v>
      </c>
      <c r="I14" s="12">
        <v>1</v>
      </c>
    </row>
    <row r="15" spans="2:9" ht="15" customHeight="1" x14ac:dyDescent="0.2">
      <c r="B15" t="s">
        <v>50</v>
      </c>
      <c r="C15" s="12">
        <v>764</v>
      </c>
      <c r="D15" s="8">
        <v>11.79</v>
      </c>
      <c r="E15" s="12">
        <v>600</v>
      </c>
      <c r="F15" s="8">
        <v>19.100000000000001</v>
      </c>
      <c r="G15" s="12">
        <v>164</v>
      </c>
      <c r="H15" s="8">
        <v>4.95</v>
      </c>
      <c r="I15" s="12">
        <v>0</v>
      </c>
    </row>
    <row r="16" spans="2:9" ht="15" customHeight="1" x14ac:dyDescent="0.2">
      <c r="B16" t="s">
        <v>51</v>
      </c>
      <c r="C16" s="12">
        <v>795</v>
      </c>
      <c r="D16" s="8">
        <v>12.27</v>
      </c>
      <c r="E16" s="12">
        <v>573</v>
      </c>
      <c r="F16" s="8">
        <v>18.239999999999998</v>
      </c>
      <c r="G16" s="12">
        <v>221</v>
      </c>
      <c r="H16" s="8">
        <v>6.67</v>
      </c>
      <c r="I16" s="12">
        <v>0</v>
      </c>
    </row>
    <row r="17" spans="2:9" ht="15" customHeight="1" x14ac:dyDescent="0.2">
      <c r="B17" t="s">
        <v>52</v>
      </c>
      <c r="C17" s="12">
        <v>311</v>
      </c>
      <c r="D17" s="8">
        <v>4.8</v>
      </c>
      <c r="E17" s="12">
        <v>188</v>
      </c>
      <c r="F17" s="8">
        <v>5.99</v>
      </c>
      <c r="G17" s="12">
        <v>121</v>
      </c>
      <c r="H17" s="8">
        <v>3.65</v>
      </c>
      <c r="I17" s="12">
        <v>0</v>
      </c>
    </row>
    <row r="18" spans="2:9" ht="15" customHeight="1" x14ac:dyDescent="0.2">
      <c r="B18" t="s">
        <v>53</v>
      </c>
      <c r="C18" s="12">
        <v>396</v>
      </c>
      <c r="D18" s="8">
        <v>6.11</v>
      </c>
      <c r="E18" s="12">
        <v>226</v>
      </c>
      <c r="F18" s="8">
        <v>7.2</v>
      </c>
      <c r="G18" s="12">
        <v>162</v>
      </c>
      <c r="H18" s="8">
        <v>4.8899999999999997</v>
      </c>
      <c r="I18" s="12">
        <v>1</v>
      </c>
    </row>
    <row r="19" spans="2:9" ht="15" customHeight="1" x14ac:dyDescent="0.2">
      <c r="B19" t="s">
        <v>54</v>
      </c>
      <c r="C19" s="12">
        <v>230</v>
      </c>
      <c r="D19" s="8">
        <v>3.55</v>
      </c>
      <c r="E19" s="12">
        <v>76</v>
      </c>
      <c r="F19" s="8">
        <v>2.42</v>
      </c>
      <c r="G19" s="12">
        <v>147</v>
      </c>
      <c r="H19" s="8">
        <v>4.4400000000000004</v>
      </c>
      <c r="I19" s="12">
        <v>4</v>
      </c>
    </row>
    <row r="20" spans="2:9" ht="15" customHeight="1" x14ac:dyDescent="0.2">
      <c r="B20" s="9" t="s">
        <v>278</v>
      </c>
      <c r="C20" s="12">
        <f>SUM(LTBL_29201[総数／事業所数])</f>
        <v>6481</v>
      </c>
      <c r="E20" s="12">
        <f>SUBTOTAL(109,LTBL_29201[個人／事業所数])</f>
        <v>3141</v>
      </c>
      <c r="G20" s="12">
        <f>SUBTOTAL(109,LTBL_29201[法人／事業所数])</f>
        <v>3312</v>
      </c>
      <c r="I20" s="12">
        <f>SUBTOTAL(109,LTBL_29201[法人以外の団体／事業所数])</f>
        <v>14</v>
      </c>
    </row>
    <row r="21" spans="2:9" ht="15" customHeight="1" x14ac:dyDescent="0.2">
      <c r="E21" s="11">
        <f>LTBL_29201[[#Totals],[個人／事業所数]]/LTBL_29201[[#Totals],[総数／事業所数]]</f>
        <v>0.48464743095201357</v>
      </c>
      <c r="G21" s="11">
        <f>LTBL_29201[[#Totals],[法人／事業所数]]/LTBL_29201[[#Totals],[総数／事業所数]]</f>
        <v>0.51103224810985959</v>
      </c>
      <c r="I21" s="11">
        <f>LTBL_29201[[#Totals],[法人以外の団体／事業所数]]/LTBL_29201[[#Totals],[総数／事業所数]]</f>
        <v>2.1601604690634161E-3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73</v>
      </c>
      <c r="C24" s="12">
        <v>729</v>
      </c>
      <c r="D24" s="8">
        <v>11.25</v>
      </c>
      <c r="E24" s="12">
        <v>146</v>
      </c>
      <c r="F24" s="8">
        <v>4.6500000000000004</v>
      </c>
      <c r="G24" s="12">
        <v>581</v>
      </c>
      <c r="H24" s="8">
        <v>17.54</v>
      </c>
      <c r="I24" s="12">
        <v>2</v>
      </c>
    </row>
    <row r="25" spans="2:9" ht="15" customHeight="1" x14ac:dyDescent="0.2">
      <c r="B25" t="s">
        <v>76</v>
      </c>
      <c r="C25" s="12">
        <v>675</v>
      </c>
      <c r="D25" s="8">
        <v>10.42</v>
      </c>
      <c r="E25" s="12">
        <v>573</v>
      </c>
      <c r="F25" s="8">
        <v>18.239999999999998</v>
      </c>
      <c r="G25" s="12">
        <v>102</v>
      </c>
      <c r="H25" s="8">
        <v>3.08</v>
      </c>
      <c r="I25" s="12">
        <v>0</v>
      </c>
    </row>
    <row r="26" spans="2:9" ht="15" customHeight="1" x14ac:dyDescent="0.2">
      <c r="B26" t="s">
        <v>77</v>
      </c>
      <c r="C26" s="12">
        <v>643</v>
      </c>
      <c r="D26" s="8">
        <v>9.92</v>
      </c>
      <c r="E26" s="12">
        <v>511</v>
      </c>
      <c r="F26" s="8">
        <v>16.27</v>
      </c>
      <c r="G26" s="12">
        <v>132</v>
      </c>
      <c r="H26" s="8">
        <v>3.99</v>
      </c>
      <c r="I26" s="12">
        <v>0</v>
      </c>
    </row>
    <row r="27" spans="2:9" ht="15" customHeight="1" x14ac:dyDescent="0.2">
      <c r="B27" t="s">
        <v>72</v>
      </c>
      <c r="C27" s="12">
        <v>463</v>
      </c>
      <c r="D27" s="8">
        <v>7.14</v>
      </c>
      <c r="E27" s="12">
        <v>285</v>
      </c>
      <c r="F27" s="8">
        <v>9.07</v>
      </c>
      <c r="G27" s="12">
        <v>178</v>
      </c>
      <c r="H27" s="8">
        <v>5.37</v>
      </c>
      <c r="I27" s="12">
        <v>0</v>
      </c>
    </row>
    <row r="28" spans="2:9" ht="15" customHeight="1" x14ac:dyDescent="0.2">
      <c r="B28" t="s">
        <v>63</v>
      </c>
      <c r="C28" s="12">
        <v>363</v>
      </c>
      <c r="D28" s="8">
        <v>5.6</v>
      </c>
      <c r="E28" s="12">
        <v>97</v>
      </c>
      <c r="F28" s="8">
        <v>3.09</v>
      </c>
      <c r="G28" s="12">
        <v>266</v>
      </c>
      <c r="H28" s="8">
        <v>8.0299999999999994</v>
      </c>
      <c r="I28" s="12">
        <v>0</v>
      </c>
    </row>
    <row r="29" spans="2:9" ht="15" customHeight="1" x14ac:dyDescent="0.2">
      <c r="B29" t="s">
        <v>79</v>
      </c>
      <c r="C29" s="12">
        <v>311</v>
      </c>
      <c r="D29" s="8">
        <v>4.8</v>
      </c>
      <c r="E29" s="12">
        <v>188</v>
      </c>
      <c r="F29" s="8">
        <v>5.99</v>
      </c>
      <c r="G29" s="12">
        <v>121</v>
      </c>
      <c r="H29" s="8">
        <v>3.65</v>
      </c>
      <c r="I29" s="12">
        <v>0</v>
      </c>
    </row>
    <row r="30" spans="2:9" ht="15" customHeight="1" x14ac:dyDescent="0.2">
      <c r="B30" t="s">
        <v>74</v>
      </c>
      <c r="C30" s="12">
        <v>295</v>
      </c>
      <c r="D30" s="8">
        <v>4.55</v>
      </c>
      <c r="E30" s="12">
        <v>154</v>
      </c>
      <c r="F30" s="8">
        <v>4.9000000000000004</v>
      </c>
      <c r="G30" s="12">
        <v>140</v>
      </c>
      <c r="H30" s="8">
        <v>4.2300000000000004</v>
      </c>
      <c r="I30" s="12">
        <v>1</v>
      </c>
    </row>
    <row r="31" spans="2:9" ht="15" customHeight="1" x14ac:dyDescent="0.2">
      <c r="B31" t="s">
        <v>70</v>
      </c>
      <c r="C31" s="12">
        <v>288</v>
      </c>
      <c r="D31" s="8">
        <v>4.4400000000000004</v>
      </c>
      <c r="E31" s="12">
        <v>185</v>
      </c>
      <c r="F31" s="8">
        <v>5.89</v>
      </c>
      <c r="G31" s="12">
        <v>101</v>
      </c>
      <c r="H31" s="8">
        <v>3.05</v>
      </c>
      <c r="I31" s="12">
        <v>2</v>
      </c>
    </row>
    <row r="32" spans="2:9" ht="15" customHeight="1" x14ac:dyDescent="0.2">
      <c r="B32" t="s">
        <v>80</v>
      </c>
      <c r="C32" s="12">
        <v>262</v>
      </c>
      <c r="D32" s="8">
        <v>4.04</v>
      </c>
      <c r="E32" s="12">
        <v>225</v>
      </c>
      <c r="F32" s="8">
        <v>7.16</v>
      </c>
      <c r="G32" s="12">
        <v>36</v>
      </c>
      <c r="H32" s="8">
        <v>1.0900000000000001</v>
      </c>
      <c r="I32" s="12">
        <v>0</v>
      </c>
    </row>
    <row r="33" spans="2:9" ht="15" customHeight="1" x14ac:dyDescent="0.2">
      <c r="B33" t="s">
        <v>69</v>
      </c>
      <c r="C33" s="12">
        <v>208</v>
      </c>
      <c r="D33" s="8">
        <v>3.21</v>
      </c>
      <c r="E33" s="12">
        <v>120</v>
      </c>
      <c r="F33" s="8">
        <v>3.82</v>
      </c>
      <c r="G33" s="12">
        <v>88</v>
      </c>
      <c r="H33" s="8">
        <v>2.66</v>
      </c>
      <c r="I33" s="12">
        <v>0</v>
      </c>
    </row>
    <row r="34" spans="2:9" ht="15" customHeight="1" x14ac:dyDescent="0.2">
      <c r="B34" t="s">
        <v>75</v>
      </c>
      <c r="C34" s="12">
        <v>190</v>
      </c>
      <c r="D34" s="8">
        <v>2.93</v>
      </c>
      <c r="E34" s="12">
        <v>60</v>
      </c>
      <c r="F34" s="8">
        <v>1.91</v>
      </c>
      <c r="G34" s="12">
        <v>129</v>
      </c>
      <c r="H34" s="8">
        <v>3.89</v>
      </c>
      <c r="I34" s="12">
        <v>0</v>
      </c>
    </row>
    <row r="35" spans="2:9" ht="15" customHeight="1" x14ac:dyDescent="0.2">
      <c r="B35" t="s">
        <v>71</v>
      </c>
      <c r="C35" s="12">
        <v>162</v>
      </c>
      <c r="D35" s="8">
        <v>2.5</v>
      </c>
      <c r="E35" s="12">
        <v>97</v>
      </c>
      <c r="F35" s="8">
        <v>3.09</v>
      </c>
      <c r="G35" s="12">
        <v>65</v>
      </c>
      <c r="H35" s="8">
        <v>1.96</v>
      </c>
      <c r="I35" s="12">
        <v>0</v>
      </c>
    </row>
    <row r="36" spans="2:9" ht="15" customHeight="1" x14ac:dyDescent="0.2">
      <c r="B36" t="s">
        <v>65</v>
      </c>
      <c r="C36" s="12">
        <v>137</v>
      </c>
      <c r="D36" s="8">
        <v>2.11</v>
      </c>
      <c r="E36" s="12">
        <v>36</v>
      </c>
      <c r="F36" s="8">
        <v>1.1499999999999999</v>
      </c>
      <c r="G36" s="12">
        <v>101</v>
      </c>
      <c r="H36" s="8">
        <v>3.05</v>
      </c>
      <c r="I36" s="12">
        <v>0</v>
      </c>
    </row>
    <row r="37" spans="2:9" ht="15" customHeight="1" x14ac:dyDescent="0.2">
      <c r="B37" t="s">
        <v>81</v>
      </c>
      <c r="C37" s="12">
        <v>134</v>
      </c>
      <c r="D37" s="8">
        <v>2.0699999999999998</v>
      </c>
      <c r="E37" s="12">
        <v>1</v>
      </c>
      <c r="F37" s="8">
        <v>0.03</v>
      </c>
      <c r="G37" s="12">
        <v>126</v>
      </c>
      <c r="H37" s="8">
        <v>3.8</v>
      </c>
      <c r="I37" s="12">
        <v>1</v>
      </c>
    </row>
    <row r="38" spans="2:9" ht="15" customHeight="1" x14ac:dyDescent="0.2">
      <c r="B38" t="s">
        <v>84</v>
      </c>
      <c r="C38" s="12">
        <v>126</v>
      </c>
      <c r="D38" s="8">
        <v>1.94</v>
      </c>
      <c r="E38" s="12">
        <v>30</v>
      </c>
      <c r="F38" s="8">
        <v>0.96</v>
      </c>
      <c r="G38" s="12">
        <v>96</v>
      </c>
      <c r="H38" s="8">
        <v>2.9</v>
      </c>
      <c r="I38" s="12">
        <v>0</v>
      </c>
    </row>
    <row r="39" spans="2:9" ht="15" customHeight="1" x14ac:dyDescent="0.2">
      <c r="B39" t="s">
        <v>64</v>
      </c>
      <c r="C39" s="12">
        <v>108</v>
      </c>
      <c r="D39" s="8">
        <v>1.67</v>
      </c>
      <c r="E39" s="12">
        <v>52</v>
      </c>
      <c r="F39" s="8">
        <v>1.66</v>
      </c>
      <c r="G39" s="12">
        <v>56</v>
      </c>
      <c r="H39" s="8">
        <v>1.69</v>
      </c>
      <c r="I39" s="12">
        <v>0</v>
      </c>
    </row>
    <row r="40" spans="2:9" ht="15" customHeight="1" x14ac:dyDescent="0.2">
      <c r="B40" t="s">
        <v>68</v>
      </c>
      <c r="C40" s="12">
        <v>99</v>
      </c>
      <c r="D40" s="8">
        <v>1.53</v>
      </c>
      <c r="E40" s="12">
        <v>12</v>
      </c>
      <c r="F40" s="8">
        <v>0.38</v>
      </c>
      <c r="G40" s="12">
        <v>87</v>
      </c>
      <c r="H40" s="8">
        <v>2.63</v>
      </c>
      <c r="I40" s="12">
        <v>0</v>
      </c>
    </row>
    <row r="41" spans="2:9" ht="15" customHeight="1" x14ac:dyDescent="0.2">
      <c r="B41" t="s">
        <v>78</v>
      </c>
      <c r="C41" s="12">
        <v>96</v>
      </c>
      <c r="D41" s="8">
        <v>1.48</v>
      </c>
      <c r="E41" s="12">
        <v>39</v>
      </c>
      <c r="F41" s="8">
        <v>1.24</v>
      </c>
      <c r="G41" s="12">
        <v>56</v>
      </c>
      <c r="H41" s="8">
        <v>1.69</v>
      </c>
      <c r="I41" s="12">
        <v>0</v>
      </c>
    </row>
    <row r="42" spans="2:9" ht="15" customHeight="1" x14ac:dyDescent="0.2">
      <c r="B42" t="s">
        <v>85</v>
      </c>
      <c r="C42" s="12">
        <v>93</v>
      </c>
      <c r="D42" s="8">
        <v>1.43</v>
      </c>
      <c r="E42" s="12">
        <v>7</v>
      </c>
      <c r="F42" s="8">
        <v>0.22</v>
      </c>
      <c r="G42" s="12">
        <v>82</v>
      </c>
      <c r="H42" s="8">
        <v>2.48</v>
      </c>
      <c r="I42" s="12">
        <v>3</v>
      </c>
    </row>
    <row r="43" spans="2:9" ht="15" customHeight="1" x14ac:dyDescent="0.2">
      <c r="B43" t="s">
        <v>83</v>
      </c>
      <c r="C43" s="12">
        <v>71</v>
      </c>
      <c r="D43" s="8">
        <v>1.1000000000000001</v>
      </c>
      <c r="E43" s="12">
        <v>13</v>
      </c>
      <c r="F43" s="8">
        <v>0.41</v>
      </c>
      <c r="G43" s="12">
        <v>56</v>
      </c>
      <c r="H43" s="8">
        <v>1.69</v>
      </c>
      <c r="I43" s="12">
        <v>2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347</v>
      </c>
      <c r="D47" s="8">
        <v>5.35</v>
      </c>
      <c r="E47" s="12">
        <v>301</v>
      </c>
      <c r="F47" s="8">
        <v>9.58</v>
      </c>
      <c r="G47" s="12">
        <v>46</v>
      </c>
      <c r="H47" s="8">
        <v>1.39</v>
      </c>
      <c r="I47" s="12">
        <v>0</v>
      </c>
    </row>
    <row r="48" spans="2:9" ht="15" customHeight="1" x14ac:dyDescent="0.2">
      <c r="B48" t="s">
        <v>130</v>
      </c>
      <c r="C48" s="12">
        <v>337</v>
      </c>
      <c r="D48" s="8">
        <v>5.2</v>
      </c>
      <c r="E48" s="12">
        <v>74</v>
      </c>
      <c r="F48" s="8">
        <v>2.36</v>
      </c>
      <c r="G48" s="12">
        <v>263</v>
      </c>
      <c r="H48" s="8">
        <v>7.94</v>
      </c>
      <c r="I48" s="12">
        <v>0</v>
      </c>
    </row>
    <row r="49" spans="2:9" ht="15" customHeight="1" x14ac:dyDescent="0.2">
      <c r="B49" t="s">
        <v>129</v>
      </c>
      <c r="C49" s="12">
        <v>198</v>
      </c>
      <c r="D49" s="8">
        <v>3.06</v>
      </c>
      <c r="E49" s="12">
        <v>17</v>
      </c>
      <c r="F49" s="8">
        <v>0.54</v>
      </c>
      <c r="G49" s="12">
        <v>181</v>
      </c>
      <c r="H49" s="8">
        <v>5.46</v>
      </c>
      <c r="I49" s="12">
        <v>0</v>
      </c>
    </row>
    <row r="50" spans="2:9" ht="15" customHeight="1" x14ac:dyDescent="0.2">
      <c r="B50" t="s">
        <v>133</v>
      </c>
      <c r="C50" s="12">
        <v>195</v>
      </c>
      <c r="D50" s="8">
        <v>3.01</v>
      </c>
      <c r="E50" s="12">
        <v>155</v>
      </c>
      <c r="F50" s="8">
        <v>4.93</v>
      </c>
      <c r="G50" s="12">
        <v>40</v>
      </c>
      <c r="H50" s="8">
        <v>1.21</v>
      </c>
      <c r="I50" s="12">
        <v>0</v>
      </c>
    </row>
    <row r="51" spans="2:9" ht="15" customHeight="1" x14ac:dyDescent="0.2">
      <c r="B51" t="s">
        <v>140</v>
      </c>
      <c r="C51" s="12">
        <v>188</v>
      </c>
      <c r="D51" s="8">
        <v>2.9</v>
      </c>
      <c r="E51" s="12">
        <v>165</v>
      </c>
      <c r="F51" s="8">
        <v>5.25</v>
      </c>
      <c r="G51" s="12">
        <v>23</v>
      </c>
      <c r="H51" s="8">
        <v>0.69</v>
      </c>
      <c r="I51" s="12">
        <v>0</v>
      </c>
    </row>
    <row r="52" spans="2:9" ht="15" customHeight="1" x14ac:dyDescent="0.2">
      <c r="B52" t="s">
        <v>139</v>
      </c>
      <c r="C52" s="12">
        <v>186</v>
      </c>
      <c r="D52" s="8">
        <v>2.87</v>
      </c>
      <c r="E52" s="12">
        <v>130</v>
      </c>
      <c r="F52" s="8">
        <v>4.1399999999999997</v>
      </c>
      <c r="G52" s="12">
        <v>56</v>
      </c>
      <c r="H52" s="8">
        <v>1.69</v>
      </c>
      <c r="I52" s="12">
        <v>0</v>
      </c>
    </row>
    <row r="53" spans="2:9" ht="15" customHeight="1" x14ac:dyDescent="0.2">
      <c r="B53" t="s">
        <v>128</v>
      </c>
      <c r="C53" s="12">
        <v>179</v>
      </c>
      <c r="D53" s="8">
        <v>2.76</v>
      </c>
      <c r="E53" s="12">
        <v>127</v>
      </c>
      <c r="F53" s="8">
        <v>4.04</v>
      </c>
      <c r="G53" s="12">
        <v>52</v>
      </c>
      <c r="H53" s="8">
        <v>1.57</v>
      </c>
      <c r="I53" s="12">
        <v>0</v>
      </c>
    </row>
    <row r="54" spans="2:9" ht="15" customHeight="1" x14ac:dyDescent="0.2">
      <c r="B54" t="s">
        <v>135</v>
      </c>
      <c r="C54" s="12">
        <v>153</v>
      </c>
      <c r="D54" s="8">
        <v>2.36</v>
      </c>
      <c r="E54" s="12">
        <v>130</v>
      </c>
      <c r="F54" s="8">
        <v>4.1399999999999997</v>
      </c>
      <c r="G54" s="12">
        <v>23</v>
      </c>
      <c r="H54" s="8">
        <v>0.69</v>
      </c>
      <c r="I54" s="12">
        <v>0</v>
      </c>
    </row>
    <row r="55" spans="2:9" ht="15" customHeight="1" x14ac:dyDescent="0.2">
      <c r="B55" t="s">
        <v>136</v>
      </c>
      <c r="C55" s="12">
        <v>146</v>
      </c>
      <c r="D55" s="8">
        <v>2.25</v>
      </c>
      <c r="E55" s="12">
        <v>135</v>
      </c>
      <c r="F55" s="8">
        <v>4.3</v>
      </c>
      <c r="G55" s="12">
        <v>11</v>
      </c>
      <c r="H55" s="8">
        <v>0.33</v>
      </c>
      <c r="I55" s="12">
        <v>0</v>
      </c>
    </row>
    <row r="56" spans="2:9" ht="15" customHeight="1" x14ac:dyDescent="0.2">
      <c r="B56" t="s">
        <v>132</v>
      </c>
      <c r="C56" s="12">
        <v>143</v>
      </c>
      <c r="D56" s="8">
        <v>2.21</v>
      </c>
      <c r="E56" s="12">
        <v>37</v>
      </c>
      <c r="F56" s="8">
        <v>1.18</v>
      </c>
      <c r="G56" s="12">
        <v>105</v>
      </c>
      <c r="H56" s="8">
        <v>3.17</v>
      </c>
      <c r="I56" s="12">
        <v>0</v>
      </c>
    </row>
    <row r="57" spans="2:9" ht="15" customHeight="1" x14ac:dyDescent="0.2">
      <c r="B57" t="s">
        <v>134</v>
      </c>
      <c r="C57" s="12">
        <v>121</v>
      </c>
      <c r="D57" s="8">
        <v>1.87</v>
      </c>
      <c r="E57" s="12">
        <v>107</v>
      </c>
      <c r="F57" s="8">
        <v>3.41</v>
      </c>
      <c r="G57" s="12">
        <v>14</v>
      </c>
      <c r="H57" s="8">
        <v>0.42</v>
      </c>
      <c r="I57" s="12">
        <v>0</v>
      </c>
    </row>
    <row r="58" spans="2:9" ht="15" customHeight="1" x14ac:dyDescent="0.2">
      <c r="B58" t="s">
        <v>125</v>
      </c>
      <c r="C58" s="12">
        <v>120</v>
      </c>
      <c r="D58" s="8">
        <v>1.85</v>
      </c>
      <c r="E58" s="12">
        <v>74</v>
      </c>
      <c r="F58" s="8">
        <v>2.36</v>
      </c>
      <c r="G58" s="12">
        <v>45</v>
      </c>
      <c r="H58" s="8">
        <v>1.36</v>
      </c>
      <c r="I58" s="12">
        <v>1</v>
      </c>
    </row>
    <row r="59" spans="2:9" ht="15" customHeight="1" x14ac:dyDescent="0.2">
      <c r="B59" t="s">
        <v>122</v>
      </c>
      <c r="C59" s="12">
        <v>117</v>
      </c>
      <c r="D59" s="8">
        <v>1.81</v>
      </c>
      <c r="E59" s="12">
        <v>33</v>
      </c>
      <c r="F59" s="8">
        <v>1.05</v>
      </c>
      <c r="G59" s="12">
        <v>84</v>
      </c>
      <c r="H59" s="8">
        <v>2.54</v>
      </c>
      <c r="I59" s="12">
        <v>0</v>
      </c>
    </row>
    <row r="60" spans="2:9" ht="15" customHeight="1" x14ac:dyDescent="0.2">
      <c r="B60" t="s">
        <v>131</v>
      </c>
      <c r="C60" s="12">
        <v>97</v>
      </c>
      <c r="D60" s="8">
        <v>1.5</v>
      </c>
      <c r="E60" s="12">
        <v>51</v>
      </c>
      <c r="F60" s="8">
        <v>1.62</v>
      </c>
      <c r="G60" s="12">
        <v>45</v>
      </c>
      <c r="H60" s="8">
        <v>1.36</v>
      </c>
      <c r="I60" s="12">
        <v>1</v>
      </c>
    </row>
    <row r="61" spans="2:9" ht="15" customHeight="1" x14ac:dyDescent="0.2">
      <c r="B61" t="s">
        <v>144</v>
      </c>
      <c r="C61" s="12">
        <v>97</v>
      </c>
      <c r="D61" s="8">
        <v>1.5</v>
      </c>
      <c r="E61" s="12">
        <v>4</v>
      </c>
      <c r="F61" s="8">
        <v>0.13</v>
      </c>
      <c r="G61" s="12">
        <v>92</v>
      </c>
      <c r="H61" s="8">
        <v>2.78</v>
      </c>
      <c r="I61" s="12">
        <v>1</v>
      </c>
    </row>
    <row r="62" spans="2:9" ht="15" customHeight="1" x14ac:dyDescent="0.2">
      <c r="B62" t="s">
        <v>142</v>
      </c>
      <c r="C62" s="12">
        <v>90</v>
      </c>
      <c r="D62" s="8">
        <v>1.39</v>
      </c>
      <c r="E62" s="12">
        <v>53</v>
      </c>
      <c r="F62" s="8">
        <v>1.69</v>
      </c>
      <c r="G62" s="12">
        <v>37</v>
      </c>
      <c r="H62" s="8">
        <v>1.1200000000000001</v>
      </c>
      <c r="I62" s="12">
        <v>0</v>
      </c>
    </row>
    <row r="63" spans="2:9" ht="15" customHeight="1" x14ac:dyDescent="0.2">
      <c r="B63" t="s">
        <v>123</v>
      </c>
      <c r="C63" s="12">
        <v>86</v>
      </c>
      <c r="D63" s="8">
        <v>1.33</v>
      </c>
      <c r="E63" s="12">
        <v>15</v>
      </c>
      <c r="F63" s="8">
        <v>0.48</v>
      </c>
      <c r="G63" s="12">
        <v>71</v>
      </c>
      <c r="H63" s="8">
        <v>2.14</v>
      </c>
      <c r="I63" s="12">
        <v>0</v>
      </c>
    </row>
    <row r="64" spans="2:9" ht="15" customHeight="1" x14ac:dyDescent="0.2">
      <c r="B64" t="s">
        <v>143</v>
      </c>
      <c r="C64" s="12">
        <v>85</v>
      </c>
      <c r="D64" s="8">
        <v>1.31</v>
      </c>
      <c r="E64" s="12">
        <v>23</v>
      </c>
      <c r="F64" s="8">
        <v>0.73</v>
      </c>
      <c r="G64" s="12">
        <v>62</v>
      </c>
      <c r="H64" s="8">
        <v>1.87</v>
      </c>
      <c r="I64" s="12">
        <v>0</v>
      </c>
    </row>
    <row r="65" spans="2:9" ht="15" customHeight="1" x14ac:dyDescent="0.2">
      <c r="B65" t="s">
        <v>138</v>
      </c>
      <c r="C65" s="12">
        <v>84</v>
      </c>
      <c r="D65" s="8">
        <v>1.3</v>
      </c>
      <c r="E65" s="12">
        <v>57</v>
      </c>
      <c r="F65" s="8">
        <v>1.81</v>
      </c>
      <c r="G65" s="12">
        <v>27</v>
      </c>
      <c r="H65" s="8">
        <v>0.82</v>
      </c>
      <c r="I65" s="12">
        <v>0</v>
      </c>
    </row>
    <row r="66" spans="2:9" ht="15" customHeight="1" x14ac:dyDescent="0.2">
      <c r="B66" t="s">
        <v>145</v>
      </c>
      <c r="C66" s="12">
        <v>83</v>
      </c>
      <c r="D66" s="8">
        <v>1.28</v>
      </c>
      <c r="E66" s="12">
        <v>6</v>
      </c>
      <c r="F66" s="8">
        <v>0.19</v>
      </c>
      <c r="G66" s="12">
        <v>76</v>
      </c>
      <c r="H66" s="8">
        <v>2.29</v>
      </c>
      <c r="I66" s="12">
        <v>1</v>
      </c>
    </row>
    <row r="68" spans="2:9" ht="15" customHeight="1" x14ac:dyDescent="0.2">
      <c r="B68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79F5-90DE-42D8-B6EB-07D153E6D52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183</v>
      </c>
      <c r="D6" s="8">
        <v>13</v>
      </c>
      <c r="E6" s="12">
        <v>94</v>
      </c>
      <c r="F6" s="8">
        <v>10.76</v>
      </c>
      <c r="G6" s="12">
        <v>89</v>
      </c>
      <c r="H6" s="8">
        <v>17.149999999999999</v>
      </c>
      <c r="I6" s="12">
        <v>0</v>
      </c>
    </row>
    <row r="7" spans="2:9" ht="15" customHeight="1" x14ac:dyDescent="0.2">
      <c r="B7" t="s">
        <v>42</v>
      </c>
      <c r="C7" s="12">
        <v>229</v>
      </c>
      <c r="D7" s="8">
        <v>16.260000000000002</v>
      </c>
      <c r="E7" s="12">
        <v>143</v>
      </c>
      <c r="F7" s="8">
        <v>16.36</v>
      </c>
      <c r="G7" s="12">
        <v>86</v>
      </c>
      <c r="H7" s="8">
        <v>16.57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11</v>
      </c>
      <c r="D9" s="8">
        <v>0.78</v>
      </c>
      <c r="E9" s="12">
        <v>0</v>
      </c>
      <c r="F9" s="8">
        <v>0</v>
      </c>
      <c r="G9" s="12">
        <v>11</v>
      </c>
      <c r="H9" s="8">
        <v>2.12</v>
      </c>
      <c r="I9" s="12">
        <v>0</v>
      </c>
    </row>
    <row r="10" spans="2:9" ht="15" customHeight="1" x14ac:dyDescent="0.2">
      <c r="B10" t="s">
        <v>45</v>
      </c>
      <c r="C10" s="12">
        <v>2</v>
      </c>
      <c r="D10" s="8">
        <v>0.14000000000000001</v>
      </c>
      <c r="E10" s="12">
        <v>0</v>
      </c>
      <c r="F10" s="8">
        <v>0</v>
      </c>
      <c r="G10" s="12">
        <v>2</v>
      </c>
      <c r="H10" s="8">
        <v>0.39</v>
      </c>
      <c r="I10" s="12">
        <v>0</v>
      </c>
    </row>
    <row r="11" spans="2:9" ht="15" customHeight="1" x14ac:dyDescent="0.2">
      <c r="B11" t="s">
        <v>46</v>
      </c>
      <c r="C11" s="12">
        <v>352</v>
      </c>
      <c r="D11" s="8">
        <v>25</v>
      </c>
      <c r="E11" s="12">
        <v>232</v>
      </c>
      <c r="F11" s="8">
        <v>26.54</v>
      </c>
      <c r="G11" s="12">
        <v>120</v>
      </c>
      <c r="H11" s="8">
        <v>23.12</v>
      </c>
      <c r="I11" s="12">
        <v>0</v>
      </c>
    </row>
    <row r="12" spans="2:9" ht="15" customHeight="1" x14ac:dyDescent="0.2">
      <c r="B12" t="s">
        <v>47</v>
      </c>
      <c r="C12" s="12">
        <v>9</v>
      </c>
      <c r="D12" s="8">
        <v>0.64</v>
      </c>
      <c r="E12" s="12">
        <v>1</v>
      </c>
      <c r="F12" s="8">
        <v>0.11</v>
      </c>
      <c r="G12" s="12">
        <v>8</v>
      </c>
      <c r="H12" s="8">
        <v>1.54</v>
      </c>
      <c r="I12" s="12">
        <v>0</v>
      </c>
    </row>
    <row r="13" spans="2:9" ht="15" customHeight="1" x14ac:dyDescent="0.2">
      <c r="B13" t="s">
        <v>48</v>
      </c>
      <c r="C13" s="12">
        <v>94</v>
      </c>
      <c r="D13" s="8">
        <v>6.68</v>
      </c>
      <c r="E13" s="12">
        <v>46</v>
      </c>
      <c r="F13" s="8">
        <v>5.26</v>
      </c>
      <c r="G13" s="12">
        <v>48</v>
      </c>
      <c r="H13" s="8">
        <v>9.25</v>
      </c>
      <c r="I13" s="12">
        <v>0</v>
      </c>
    </row>
    <row r="14" spans="2:9" ht="15" customHeight="1" x14ac:dyDescent="0.2">
      <c r="B14" t="s">
        <v>49</v>
      </c>
      <c r="C14" s="12">
        <v>73</v>
      </c>
      <c r="D14" s="8">
        <v>5.18</v>
      </c>
      <c r="E14" s="12">
        <v>37</v>
      </c>
      <c r="F14" s="8">
        <v>4.2300000000000004</v>
      </c>
      <c r="G14" s="12">
        <v>36</v>
      </c>
      <c r="H14" s="8">
        <v>6.94</v>
      </c>
      <c r="I14" s="12">
        <v>0</v>
      </c>
    </row>
    <row r="15" spans="2:9" ht="15" customHeight="1" x14ac:dyDescent="0.2">
      <c r="B15" t="s">
        <v>50</v>
      </c>
      <c r="C15" s="12">
        <v>98</v>
      </c>
      <c r="D15" s="8">
        <v>6.96</v>
      </c>
      <c r="E15" s="12">
        <v>83</v>
      </c>
      <c r="F15" s="8">
        <v>9.5</v>
      </c>
      <c r="G15" s="12">
        <v>15</v>
      </c>
      <c r="H15" s="8">
        <v>2.89</v>
      </c>
      <c r="I15" s="12">
        <v>0</v>
      </c>
    </row>
    <row r="16" spans="2:9" ht="15" customHeight="1" x14ac:dyDescent="0.2">
      <c r="B16" t="s">
        <v>51</v>
      </c>
      <c r="C16" s="12">
        <v>167</v>
      </c>
      <c r="D16" s="8">
        <v>11.86</v>
      </c>
      <c r="E16" s="12">
        <v>131</v>
      </c>
      <c r="F16" s="8">
        <v>14.99</v>
      </c>
      <c r="G16" s="12">
        <v>36</v>
      </c>
      <c r="H16" s="8">
        <v>6.94</v>
      </c>
      <c r="I16" s="12">
        <v>0</v>
      </c>
    </row>
    <row r="17" spans="2:9" ht="15" customHeight="1" x14ac:dyDescent="0.2">
      <c r="B17" t="s">
        <v>52</v>
      </c>
      <c r="C17" s="12">
        <v>51</v>
      </c>
      <c r="D17" s="8">
        <v>3.62</v>
      </c>
      <c r="E17" s="12">
        <v>29</v>
      </c>
      <c r="F17" s="8">
        <v>3.32</v>
      </c>
      <c r="G17" s="12">
        <v>14</v>
      </c>
      <c r="H17" s="8">
        <v>2.7</v>
      </c>
      <c r="I17" s="12">
        <v>1</v>
      </c>
    </row>
    <row r="18" spans="2:9" ht="15" customHeight="1" x14ac:dyDescent="0.2">
      <c r="B18" t="s">
        <v>53</v>
      </c>
      <c r="C18" s="12">
        <v>86</v>
      </c>
      <c r="D18" s="8">
        <v>6.11</v>
      </c>
      <c r="E18" s="12">
        <v>53</v>
      </c>
      <c r="F18" s="8">
        <v>6.06</v>
      </c>
      <c r="G18" s="12">
        <v>29</v>
      </c>
      <c r="H18" s="8">
        <v>5.59</v>
      </c>
      <c r="I18" s="12">
        <v>0</v>
      </c>
    </row>
    <row r="19" spans="2:9" ht="15" customHeight="1" x14ac:dyDescent="0.2">
      <c r="B19" t="s">
        <v>54</v>
      </c>
      <c r="C19" s="12">
        <v>53</v>
      </c>
      <c r="D19" s="8">
        <v>3.76</v>
      </c>
      <c r="E19" s="12">
        <v>25</v>
      </c>
      <c r="F19" s="8">
        <v>2.86</v>
      </c>
      <c r="G19" s="12">
        <v>25</v>
      </c>
      <c r="H19" s="8">
        <v>4.82</v>
      </c>
      <c r="I19" s="12">
        <v>0</v>
      </c>
    </row>
    <row r="20" spans="2:9" ht="15" customHeight="1" x14ac:dyDescent="0.2">
      <c r="B20" s="9" t="s">
        <v>278</v>
      </c>
      <c r="C20" s="12">
        <f>SUM(LTBL_29202[総数／事業所数])</f>
        <v>1408</v>
      </c>
      <c r="E20" s="12">
        <f>SUBTOTAL(109,LTBL_29202[個人／事業所数])</f>
        <v>874</v>
      </c>
      <c r="G20" s="12">
        <f>SUBTOTAL(109,LTBL_29202[法人／事業所数])</f>
        <v>519</v>
      </c>
      <c r="I20" s="12">
        <f>SUBTOTAL(109,LTBL_29202[法人以外の団体／事業所数])</f>
        <v>1</v>
      </c>
    </row>
    <row r="21" spans="2:9" ht="15" customHeight="1" x14ac:dyDescent="0.2">
      <c r="E21" s="11">
        <f>LTBL_29202[[#Totals],[個人／事業所数]]/LTBL_29202[[#Totals],[総数／事業所数]]</f>
        <v>0.62073863636363635</v>
      </c>
      <c r="G21" s="11">
        <f>LTBL_29202[[#Totals],[法人／事業所数]]/LTBL_29202[[#Totals],[総数／事業所数]]</f>
        <v>0.36860795454545453</v>
      </c>
      <c r="I21" s="11">
        <f>LTBL_29202[[#Totals],[法人以外の団体／事業所数]]/LTBL_29202[[#Totals],[総数／事業所数]]</f>
        <v>7.1022727272727275E-4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138</v>
      </c>
      <c r="D24" s="8">
        <v>9.8000000000000007</v>
      </c>
      <c r="E24" s="12">
        <v>116</v>
      </c>
      <c r="F24" s="8">
        <v>13.27</v>
      </c>
      <c r="G24" s="12">
        <v>22</v>
      </c>
      <c r="H24" s="8">
        <v>4.24</v>
      </c>
      <c r="I24" s="12">
        <v>0</v>
      </c>
    </row>
    <row r="25" spans="2:9" ht="15" customHeight="1" x14ac:dyDescent="0.2">
      <c r="B25" t="s">
        <v>72</v>
      </c>
      <c r="C25" s="12">
        <v>102</v>
      </c>
      <c r="D25" s="8">
        <v>7.24</v>
      </c>
      <c r="E25" s="12">
        <v>69</v>
      </c>
      <c r="F25" s="8">
        <v>7.89</v>
      </c>
      <c r="G25" s="12">
        <v>33</v>
      </c>
      <c r="H25" s="8">
        <v>6.36</v>
      </c>
      <c r="I25" s="12">
        <v>0</v>
      </c>
    </row>
    <row r="26" spans="2:9" ht="15" customHeight="1" x14ac:dyDescent="0.2">
      <c r="B26" t="s">
        <v>66</v>
      </c>
      <c r="C26" s="12">
        <v>95</v>
      </c>
      <c r="D26" s="8">
        <v>6.75</v>
      </c>
      <c r="E26" s="12">
        <v>74</v>
      </c>
      <c r="F26" s="8">
        <v>8.4700000000000006</v>
      </c>
      <c r="G26" s="12">
        <v>21</v>
      </c>
      <c r="H26" s="8">
        <v>4.05</v>
      </c>
      <c r="I26" s="12">
        <v>0</v>
      </c>
    </row>
    <row r="27" spans="2:9" ht="15" customHeight="1" x14ac:dyDescent="0.2">
      <c r="B27" t="s">
        <v>63</v>
      </c>
      <c r="C27" s="12">
        <v>86</v>
      </c>
      <c r="D27" s="8">
        <v>6.11</v>
      </c>
      <c r="E27" s="12">
        <v>35</v>
      </c>
      <c r="F27" s="8">
        <v>4</v>
      </c>
      <c r="G27" s="12">
        <v>51</v>
      </c>
      <c r="H27" s="8">
        <v>9.83</v>
      </c>
      <c r="I27" s="12">
        <v>0</v>
      </c>
    </row>
    <row r="28" spans="2:9" ht="15" customHeight="1" x14ac:dyDescent="0.2">
      <c r="B28" t="s">
        <v>76</v>
      </c>
      <c r="C28" s="12">
        <v>82</v>
      </c>
      <c r="D28" s="8">
        <v>5.82</v>
      </c>
      <c r="E28" s="12">
        <v>73</v>
      </c>
      <c r="F28" s="8">
        <v>8.35</v>
      </c>
      <c r="G28" s="12">
        <v>9</v>
      </c>
      <c r="H28" s="8">
        <v>1.73</v>
      </c>
      <c r="I28" s="12">
        <v>0</v>
      </c>
    </row>
    <row r="29" spans="2:9" ht="15" customHeight="1" x14ac:dyDescent="0.2">
      <c r="B29" t="s">
        <v>73</v>
      </c>
      <c r="C29" s="12">
        <v>72</v>
      </c>
      <c r="D29" s="8">
        <v>5.1100000000000003</v>
      </c>
      <c r="E29" s="12">
        <v>38</v>
      </c>
      <c r="F29" s="8">
        <v>4.3499999999999996</v>
      </c>
      <c r="G29" s="12">
        <v>34</v>
      </c>
      <c r="H29" s="8">
        <v>6.55</v>
      </c>
      <c r="I29" s="12">
        <v>0</v>
      </c>
    </row>
    <row r="30" spans="2:9" ht="15" customHeight="1" x14ac:dyDescent="0.2">
      <c r="B30" t="s">
        <v>70</v>
      </c>
      <c r="C30" s="12">
        <v>70</v>
      </c>
      <c r="D30" s="8">
        <v>4.97</v>
      </c>
      <c r="E30" s="12">
        <v>58</v>
      </c>
      <c r="F30" s="8">
        <v>6.64</v>
      </c>
      <c r="G30" s="12">
        <v>12</v>
      </c>
      <c r="H30" s="8">
        <v>2.31</v>
      </c>
      <c r="I30" s="12">
        <v>0</v>
      </c>
    </row>
    <row r="31" spans="2:9" ht="15" customHeight="1" x14ac:dyDescent="0.2">
      <c r="B31" t="s">
        <v>80</v>
      </c>
      <c r="C31" s="12">
        <v>57</v>
      </c>
      <c r="D31" s="8">
        <v>4.05</v>
      </c>
      <c r="E31" s="12">
        <v>51</v>
      </c>
      <c r="F31" s="8">
        <v>5.84</v>
      </c>
      <c r="G31" s="12">
        <v>6</v>
      </c>
      <c r="H31" s="8">
        <v>1.1599999999999999</v>
      </c>
      <c r="I31" s="12">
        <v>0</v>
      </c>
    </row>
    <row r="32" spans="2:9" ht="15" customHeight="1" x14ac:dyDescent="0.2">
      <c r="B32" t="s">
        <v>69</v>
      </c>
      <c r="C32" s="12">
        <v>53</v>
      </c>
      <c r="D32" s="8">
        <v>3.76</v>
      </c>
      <c r="E32" s="12">
        <v>41</v>
      </c>
      <c r="F32" s="8">
        <v>4.6900000000000004</v>
      </c>
      <c r="G32" s="12">
        <v>12</v>
      </c>
      <c r="H32" s="8">
        <v>2.31</v>
      </c>
      <c r="I32" s="12">
        <v>0</v>
      </c>
    </row>
    <row r="33" spans="2:9" ht="15" customHeight="1" x14ac:dyDescent="0.2">
      <c r="B33" t="s">
        <v>79</v>
      </c>
      <c r="C33" s="12">
        <v>51</v>
      </c>
      <c r="D33" s="8">
        <v>3.62</v>
      </c>
      <c r="E33" s="12">
        <v>29</v>
      </c>
      <c r="F33" s="8">
        <v>3.32</v>
      </c>
      <c r="G33" s="12">
        <v>14</v>
      </c>
      <c r="H33" s="8">
        <v>2.7</v>
      </c>
      <c r="I33" s="12">
        <v>1</v>
      </c>
    </row>
    <row r="34" spans="2:9" ht="15" customHeight="1" x14ac:dyDescent="0.2">
      <c r="B34" t="s">
        <v>65</v>
      </c>
      <c r="C34" s="12">
        <v>50</v>
      </c>
      <c r="D34" s="8">
        <v>3.55</v>
      </c>
      <c r="E34" s="12">
        <v>25</v>
      </c>
      <c r="F34" s="8">
        <v>2.86</v>
      </c>
      <c r="G34" s="12">
        <v>25</v>
      </c>
      <c r="H34" s="8">
        <v>4.82</v>
      </c>
      <c r="I34" s="12">
        <v>0</v>
      </c>
    </row>
    <row r="35" spans="2:9" ht="15" customHeight="1" x14ac:dyDescent="0.2">
      <c r="B35" t="s">
        <v>71</v>
      </c>
      <c r="C35" s="12">
        <v>50</v>
      </c>
      <c r="D35" s="8">
        <v>3.55</v>
      </c>
      <c r="E35" s="12">
        <v>36</v>
      </c>
      <c r="F35" s="8">
        <v>4.12</v>
      </c>
      <c r="G35" s="12">
        <v>14</v>
      </c>
      <c r="H35" s="8">
        <v>2.7</v>
      </c>
      <c r="I35" s="12">
        <v>0</v>
      </c>
    </row>
    <row r="36" spans="2:9" ht="15" customHeight="1" x14ac:dyDescent="0.2">
      <c r="B36" t="s">
        <v>64</v>
      </c>
      <c r="C36" s="12">
        <v>47</v>
      </c>
      <c r="D36" s="8">
        <v>3.34</v>
      </c>
      <c r="E36" s="12">
        <v>34</v>
      </c>
      <c r="F36" s="8">
        <v>3.89</v>
      </c>
      <c r="G36" s="12">
        <v>13</v>
      </c>
      <c r="H36" s="8">
        <v>2.5</v>
      </c>
      <c r="I36" s="12">
        <v>0</v>
      </c>
    </row>
    <row r="37" spans="2:9" ht="15" customHeight="1" x14ac:dyDescent="0.2">
      <c r="B37" t="s">
        <v>74</v>
      </c>
      <c r="C37" s="12">
        <v>47</v>
      </c>
      <c r="D37" s="8">
        <v>3.34</v>
      </c>
      <c r="E37" s="12">
        <v>26</v>
      </c>
      <c r="F37" s="8">
        <v>2.97</v>
      </c>
      <c r="G37" s="12">
        <v>21</v>
      </c>
      <c r="H37" s="8">
        <v>4.05</v>
      </c>
      <c r="I37" s="12">
        <v>0</v>
      </c>
    </row>
    <row r="38" spans="2:9" ht="15" customHeight="1" x14ac:dyDescent="0.2">
      <c r="B38" t="s">
        <v>81</v>
      </c>
      <c r="C38" s="12">
        <v>29</v>
      </c>
      <c r="D38" s="8">
        <v>2.06</v>
      </c>
      <c r="E38" s="12">
        <v>2</v>
      </c>
      <c r="F38" s="8">
        <v>0.23</v>
      </c>
      <c r="G38" s="12">
        <v>23</v>
      </c>
      <c r="H38" s="8">
        <v>4.43</v>
      </c>
      <c r="I38" s="12">
        <v>0</v>
      </c>
    </row>
    <row r="39" spans="2:9" ht="15" customHeight="1" x14ac:dyDescent="0.2">
      <c r="B39" t="s">
        <v>75</v>
      </c>
      <c r="C39" s="12">
        <v>26</v>
      </c>
      <c r="D39" s="8">
        <v>1.85</v>
      </c>
      <c r="E39" s="12">
        <v>11</v>
      </c>
      <c r="F39" s="8">
        <v>1.26</v>
      </c>
      <c r="G39" s="12">
        <v>15</v>
      </c>
      <c r="H39" s="8">
        <v>2.89</v>
      </c>
      <c r="I39" s="12">
        <v>0</v>
      </c>
    </row>
    <row r="40" spans="2:9" ht="15" customHeight="1" x14ac:dyDescent="0.2">
      <c r="B40" t="s">
        <v>88</v>
      </c>
      <c r="C40" s="12">
        <v>23</v>
      </c>
      <c r="D40" s="8">
        <v>1.63</v>
      </c>
      <c r="E40" s="12">
        <v>11</v>
      </c>
      <c r="F40" s="8">
        <v>1.26</v>
      </c>
      <c r="G40" s="12">
        <v>12</v>
      </c>
      <c r="H40" s="8">
        <v>2.31</v>
      </c>
      <c r="I40" s="12">
        <v>0</v>
      </c>
    </row>
    <row r="41" spans="2:9" ht="15" customHeight="1" x14ac:dyDescent="0.2">
      <c r="B41" t="s">
        <v>78</v>
      </c>
      <c r="C41" s="12">
        <v>20</v>
      </c>
      <c r="D41" s="8">
        <v>1.42</v>
      </c>
      <c r="E41" s="12">
        <v>11</v>
      </c>
      <c r="F41" s="8">
        <v>1.26</v>
      </c>
      <c r="G41" s="12">
        <v>9</v>
      </c>
      <c r="H41" s="8">
        <v>1.73</v>
      </c>
      <c r="I41" s="12">
        <v>0</v>
      </c>
    </row>
    <row r="42" spans="2:9" ht="15" customHeight="1" x14ac:dyDescent="0.2">
      <c r="B42" t="s">
        <v>86</v>
      </c>
      <c r="C42" s="12">
        <v>19</v>
      </c>
      <c r="D42" s="8">
        <v>1.35</v>
      </c>
      <c r="E42" s="12">
        <v>9</v>
      </c>
      <c r="F42" s="8">
        <v>1.03</v>
      </c>
      <c r="G42" s="12">
        <v>10</v>
      </c>
      <c r="H42" s="8">
        <v>1.93</v>
      </c>
      <c r="I42" s="12">
        <v>0</v>
      </c>
    </row>
    <row r="43" spans="2:9" ht="15" customHeight="1" x14ac:dyDescent="0.2">
      <c r="B43" t="s">
        <v>87</v>
      </c>
      <c r="C43" s="12">
        <v>19</v>
      </c>
      <c r="D43" s="8">
        <v>1.35</v>
      </c>
      <c r="E43" s="12">
        <v>10</v>
      </c>
      <c r="F43" s="8">
        <v>1.1399999999999999</v>
      </c>
      <c r="G43" s="12">
        <v>9</v>
      </c>
      <c r="H43" s="8">
        <v>1.73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65</v>
      </c>
      <c r="D47" s="8">
        <v>4.62</v>
      </c>
      <c r="E47" s="12">
        <v>55</v>
      </c>
      <c r="F47" s="8">
        <v>6.29</v>
      </c>
      <c r="G47" s="12">
        <v>10</v>
      </c>
      <c r="H47" s="8">
        <v>1.93</v>
      </c>
      <c r="I47" s="12">
        <v>0</v>
      </c>
    </row>
    <row r="48" spans="2:9" ht="15" customHeight="1" x14ac:dyDescent="0.2">
      <c r="B48" t="s">
        <v>150</v>
      </c>
      <c r="C48" s="12">
        <v>46</v>
      </c>
      <c r="D48" s="8">
        <v>3.27</v>
      </c>
      <c r="E48" s="12">
        <v>37</v>
      </c>
      <c r="F48" s="8">
        <v>4.2300000000000004</v>
      </c>
      <c r="G48" s="12">
        <v>9</v>
      </c>
      <c r="H48" s="8">
        <v>1.73</v>
      </c>
      <c r="I48" s="12">
        <v>0</v>
      </c>
    </row>
    <row r="49" spans="2:9" ht="15" customHeight="1" x14ac:dyDescent="0.2">
      <c r="B49" t="s">
        <v>136</v>
      </c>
      <c r="C49" s="12">
        <v>43</v>
      </c>
      <c r="D49" s="8">
        <v>3.05</v>
      </c>
      <c r="E49" s="12">
        <v>40</v>
      </c>
      <c r="F49" s="8">
        <v>4.58</v>
      </c>
      <c r="G49" s="12">
        <v>3</v>
      </c>
      <c r="H49" s="8">
        <v>0.57999999999999996</v>
      </c>
      <c r="I49" s="12">
        <v>0</v>
      </c>
    </row>
    <row r="50" spans="2:9" ht="15" customHeight="1" x14ac:dyDescent="0.2">
      <c r="B50" t="s">
        <v>140</v>
      </c>
      <c r="C50" s="12">
        <v>40</v>
      </c>
      <c r="D50" s="8">
        <v>2.84</v>
      </c>
      <c r="E50" s="12">
        <v>36</v>
      </c>
      <c r="F50" s="8">
        <v>4.12</v>
      </c>
      <c r="G50" s="12">
        <v>4</v>
      </c>
      <c r="H50" s="8">
        <v>0.77</v>
      </c>
      <c r="I50" s="12">
        <v>0</v>
      </c>
    </row>
    <row r="51" spans="2:9" ht="15" customHeight="1" x14ac:dyDescent="0.2">
      <c r="B51" t="s">
        <v>122</v>
      </c>
      <c r="C51" s="12">
        <v>37</v>
      </c>
      <c r="D51" s="8">
        <v>2.63</v>
      </c>
      <c r="E51" s="12">
        <v>18</v>
      </c>
      <c r="F51" s="8">
        <v>2.06</v>
      </c>
      <c r="G51" s="12">
        <v>19</v>
      </c>
      <c r="H51" s="8">
        <v>3.66</v>
      </c>
      <c r="I51" s="12">
        <v>0</v>
      </c>
    </row>
    <row r="52" spans="2:9" ht="15" customHeight="1" x14ac:dyDescent="0.2">
      <c r="B52" t="s">
        <v>130</v>
      </c>
      <c r="C52" s="12">
        <v>32</v>
      </c>
      <c r="D52" s="8">
        <v>2.27</v>
      </c>
      <c r="E52" s="12">
        <v>16</v>
      </c>
      <c r="F52" s="8">
        <v>1.83</v>
      </c>
      <c r="G52" s="12">
        <v>16</v>
      </c>
      <c r="H52" s="8">
        <v>3.08</v>
      </c>
      <c r="I52" s="12">
        <v>0</v>
      </c>
    </row>
    <row r="53" spans="2:9" ht="15" customHeight="1" x14ac:dyDescent="0.2">
      <c r="B53" t="s">
        <v>142</v>
      </c>
      <c r="C53" s="12">
        <v>29</v>
      </c>
      <c r="D53" s="8">
        <v>2.06</v>
      </c>
      <c r="E53" s="12">
        <v>20</v>
      </c>
      <c r="F53" s="8">
        <v>2.29</v>
      </c>
      <c r="G53" s="12">
        <v>9</v>
      </c>
      <c r="H53" s="8">
        <v>1.73</v>
      </c>
      <c r="I53" s="12">
        <v>0</v>
      </c>
    </row>
    <row r="54" spans="2:9" ht="15" customHeight="1" x14ac:dyDescent="0.2">
      <c r="B54" t="s">
        <v>125</v>
      </c>
      <c r="C54" s="12">
        <v>28</v>
      </c>
      <c r="D54" s="8">
        <v>1.99</v>
      </c>
      <c r="E54" s="12">
        <v>23</v>
      </c>
      <c r="F54" s="8">
        <v>2.63</v>
      </c>
      <c r="G54" s="12">
        <v>5</v>
      </c>
      <c r="H54" s="8">
        <v>0.96</v>
      </c>
      <c r="I54" s="12">
        <v>0</v>
      </c>
    </row>
    <row r="55" spans="2:9" ht="15" customHeight="1" x14ac:dyDescent="0.2">
      <c r="B55" t="s">
        <v>128</v>
      </c>
      <c r="C55" s="12">
        <v>27</v>
      </c>
      <c r="D55" s="8">
        <v>1.92</v>
      </c>
      <c r="E55" s="12">
        <v>22</v>
      </c>
      <c r="F55" s="8">
        <v>2.52</v>
      </c>
      <c r="G55" s="12">
        <v>5</v>
      </c>
      <c r="H55" s="8">
        <v>0.96</v>
      </c>
      <c r="I55" s="12">
        <v>0</v>
      </c>
    </row>
    <row r="56" spans="2:9" ht="15" customHeight="1" x14ac:dyDescent="0.2">
      <c r="B56" t="s">
        <v>147</v>
      </c>
      <c r="C56" s="12">
        <v>26</v>
      </c>
      <c r="D56" s="8">
        <v>1.85</v>
      </c>
      <c r="E56" s="12">
        <v>15</v>
      </c>
      <c r="F56" s="8">
        <v>1.72</v>
      </c>
      <c r="G56" s="12">
        <v>11</v>
      </c>
      <c r="H56" s="8">
        <v>2.12</v>
      </c>
      <c r="I56" s="12">
        <v>0</v>
      </c>
    </row>
    <row r="57" spans="2:9" ht="15" customHeight="1" x14ac:dyDescent="0.2">
      <c r="B57" t="s">
        <v>139</v>
      </c>
      <c r="C57" s="12">
        <v>25</v>
      </c>
      <c r="D57" s="8">
        <v>1.78</v>
      </c>
      <c r="E57" s="12">
        <v>16</v>
      </c>
      <c r="F57" s="8">
        <v>1.83</v>
      </c>
      <c r="G57" s="12">
        <v>8</v>
      </c>
      <c r="H57" s="8">
        <v>1.54</v>
      </c>
      <c r="I57" s="12">
        <v>1</v>
      </c>
    </row>
    <row r="58" spans="2:9" ht="15" customHeight="1" x14ac:dyDescent="0.2">
      <c r="B58" t="s">
        <v>151</v>
      </c>
      <c r="C58" s="12">
        <v>22</v>
      </c>
      <c r="D58" s="8">
        <v>1.56</v>
      </c>
      <c r="E58" s="12">
        <v>15</v>
      </c>
      <c r="F58" s="8">
        <v>1.72</v>
      </c>
      <c r="G58" s="12">
        <v>7</v>
      </c>
      <c r="H58" s="8">
        <v>1.35</v>
      </c>
      <c r="I58" s="12">
        <v>0</v>
      </c>
    </row>
    <row r="59" spans="2:9" ht="15" customHeight="1" x14ac:dyDescent="0.2">
      <c r="B59" t="s">
        <v>131</v>
      </c>
      <c r="C59" s="12">
        <v>22</v>
      </c>
      <c r="D59" s="8">
        <v>1.56</v>
      </c>
      <c r="E59" s="12">
        <v>19</v>
      </c>
      <c r="F59" s="8">
        <v>2.17</v>
      </c>
      <c r="G59" s="12">
        <v>3</v>
      </c>
      <c r="H59" s="8">
        <v>0.57999999999999996</v>
      </c>
      <c r="I59" s="12">
        <v>0</v>
      </c>
    </row>
    <row r="60" spans="2:9" ht="15" customHeight="1" x14ac:dyDescent="0.2">
      <c r="B60" t="s">
        <v>148</v>
      </c>
      <c r="C60" s="12">
        <v>21</v>
      </c>
      <c r="D60" s="8">
        <v>1.49</v>
      </c>
      <c r="E60" s="12">
        <v>10</v>
      </c>
      <c r="F60" s="8">
        <v>1.1399999999999999</v>
      </c>
      <c r="G60" s="12">
        <v>11</v>
      </c>
      <c r="H60" s="8">
        <v>2.12</v>
      </c>
      <c r="I60" s="12">
        <v>0</v>
      </c>
    </row>
    <row r="61" spans="2:9" ht="15" customHeight="1" x14ac:dyDescent="0.2">
      <c r="B61" t="s">
        <v>126</v>
      </c>
      <c r="C61" s="12">
        <v>21</v>
      </c>
      <c r="D61" s="8">
        <v>1.49</v>
      </c>
      <c r="E61" s="12">
        <v>17</v>
      </c>
      <c r="F61" s="8">
        <v>1.95</v>
      </c>
      <c r="G61" s="12">
        <v>4</v>
      </c>
      <c r="H61" s="8">
        <v>0.77</v>
      </c>
      <c r="I61" s="12">
        <v>0</v>
      </c>
    </row>
    <row r="62" spans="2:9" ht="15" customHeight="1" x14ac:dyDescent="0.2">
      <c r="B62" t="s">
        <v>146</v>
      </c>
      <c r="C62" s="12">
        <v>19</v>
      </c>
      <c r="D62" s="8">
        <v>1.35</v>
      </c>
      <c r="E62" s="12">
        <v>15</v>
      </c>
      <c r="F62" s="8">
        <v>1.72</v>
      </c>
      <c r="G62" s="12">
        <v>4</v>
      </c>
      <c r="H62" s="8">
        <v>0.77</v>
      </c>
      <c r="I62" s="12">
        <v>0</v>
      </c>
    </row>
    <row r="63" spans="2:9" ht="15" customHeight="1" x14ac:dyDescent="0.2">
      <c r="B63" t="s">
        <v>149</v>
      </c>
      <c r="C63" s="12">
        <v>18</v>
      </c>
      <c r="D63" s="8">
        <v>1.28</v>
      </c>
      <c r="E63" s="12">
        <v>13</v>
      </c>
      <c r="F63" s="8">
        <v>1.49</v>
      </c>
      <c r="G63" s="12">
        <v>5</v>
      </c>
      <c r="H63" s="8">
        <v>0.96</v>
      </c>
      <c r="I63" s="12">
        <v>0</v>
      </c>
    </row>
    <row r="64" spans="2:9" ht="15" customHeight="1" x14ac:dyDescent="0.2">
      <c r="B64" t="s">
        <v>135</v>
      </c>
      <c r="C64" s="12">
        <v>18</v>
      </c>
      <c r="D64" s="8">
        <v>1.28</v>
      </c>
      <c r="E64" s="12">
        <v>18</v>
      </c>
      <c r="F64" s="8">
        <v>2.06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17</v>
      </c>
      <c r="D65" s="8">
        <v>1.21</v>
      </c>
      <c r="E65" s="12">
        <v>3</v>
      </c>
      <c r="F65" s="8">
        <v>0.34</v>
      </c>
      <c r="G65" s="12">
        <v>14</v>
      </c>
      <c r="H65" s="8">
        <v>2.7</v>
      </c>
      <c r="I65" s="12">
        <v>0</v>
      </c>
    </row>
    <row r="66" spans="2:9" ht="15" customHeight="1" x14ac:dyDescent="0.2">
      <c r="B66" t="s">
        <v>132</v>
      </c>
      <c r="C66" s="12">
        <v>17</v>
      </c>
      <c r="D66" s="8">
        <v>1.21</v>
      </c>
      <c r="E66" s="12">
        <v>9</v>
      </c>
      <c r="F66" s="8">
        <v>1.03</v>
      </c>
      <c r="G66" s="12">
        <v>8</v>
      </c>
      <c r="H66" s="8">
        <v>1.54</v>
      </c>
      <c r="I66" s="12">
        <v>0</v>
      </c>
    </row>
    <row r="67" spans="2:9" ht="15" customHeight="1" x14ac:dyDescent="0.2">
      <c r="B67" t="s">
        <v>133</v>
      </c>
      <c r="C67" s="12">
        <v>17</v>
      </c>
      <c r="D67" s="8">
        <v>1.21</v>
      </c>
      <c r="E67" s="12">
        <v>13</v>
      </c>
      <c r="F67" s="8">
        <v>1.49</v>
      </c>
      <c r="G67" s="12">
        <v>4</v>
      </c>
      <c r="H67" s="8">
        <v>0.77</v>
      </c>
      <c r="I67" s="12">
        <v>0</v>
      </c>
    </row>
    <row r="68" spans="2:9" ht="15" customHeight="1" x14ac:dyDescent="0.2">
      <c r="B68" t="s">
        <v>138</v>
      </c>
      <c r="C68" s="12">
        <v>17</v>
      </c>
      <c r="D68" s="8">
        <v>1.21</v>
      </c>
      <c r="E68" s="12">
        <v>13</v>
      </c>
      <c r="F68" s="8">
        <v>1.49</v>
      </c>
      <c r="G68" s="12">
        <v>4</v>
      </c>
      <c r="H68" s="8">
        <v>0.77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141D-C674-42B8-AA01-00A834ED928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137</v>
      </c>
      <c r="D6" s="8">
        <v>9.1300000000000008</v>
      </c>
      <c r="E6" s="12">
        <v>43</v>
      </c>
      <c r="F6" s="8">
        <v>5.42</v>
      </c>
      <c r="G6" s="12">
        <v>94</v>
      </c>
      <c r="H6" s="8">
        <v>13.45</v>
      </c>
      <c r="I6" s="12">
        <v>0</v>
      </c>
    </row>
    <row r="7" spans="2:9" ht="15" customHeight="1" x14ac:dyDescent="0.2">
      <c r="B7" t="s">
        <v>42</v>
      </c>
      <c r="C7" s="12">
        <v>112</v>
      </c>
      <c r="D7" s="8">
        <v>7.47</v>
      </c>
      <c r="E7" s="12">
        <v>33</v>
      </c>
      <c r="F7" s="8">
        <v>4.16</v>
      </c>
      <c r="G7" s="12">
        <v>78</v>
      </c>
      <c r="H7" s="8">
        <v>11.16</v>
      </c>
      <c r="I7" s="12">
        <v>1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11</v>
      </c>
      <c r="D9" s="8">
        <v>0.73</v>
      </c>
      <c r="E9" s="12">
        <v>1</v>
      </c>
      <c r="F9" s="8">
        <v>0.13</v>
      </c>
      <c r="G9" s="12">
        <v>10</v>
      </c>
      <c r="H9" s="8">
        <v>1.43</v>
      </c>
      <c r="I9" s="12">
        <v>0</v>
      </c>
    </row>
    <row r="10" spans="2:9" ht="15" customHeight="1" x14ac:dyDescent="0.2">
      <c r="B10" t="s">
        <v>45</v>
      </c>
      <c r="C10" s="12">
        <v>17</v>
      </c>
      <c r="D10" s="8">
        <v>1.1299999999999999</v>
      </c>
      <c r="E10" s="12">
        <v>1</v>
      </c>
      <c r="F10" s="8">
        <v>0.13</v>
      </c>
      <c r="G10" s="12">
        <v>16</v>
      </c>
      <c r="H10" s="8">
        <v>2.29</v>
      </c>
      <c r="I10" s="12">
        <v>0</v>
      </c>
    </row>
    <row r="11" spans="2:9" ht="15" customHeight="1" x14ac:dyDescent="0.2">
      <c r="B11" t="s">
        <v>46</v>
      </c>
      <c r="C11" s="12">
        <v>403</v>
      </c>
      <c r="D11" s="8">
        <v>26.87</v>
      </c>
      <c r="E11" s="12">
        <v>191</v>
      </c>
      <c r="F11" s="8">
        <v>24.09</v>
      </c>
      <c r="G11" s="12">
        <v>212</v>
      </c>
      <c r="H11" s="8">
        <v>30.33</v>
      </c>
      <c r="I11" s="12">
        <v>0</v>
      </c>
    </row>
    <row r="12" spans="2:9" ht="15" customHeight="1" x14ac:dyDescent="0.2">
      <c r="B12" t="s">
        <v>47</v>
      </c>
      <c r="C12" s="12">
        <v>9</v>
      </c>
      <c r="D12" s="8">
        <v>0.6</v>
      </c>
      <c r="E12" s="12">
        <v>0</v>
      </c>
      <c r="F12" s="8">
        <v>0</v>
      </c>
      <c r="G12" s="12">
        <v>9</v>
      </c>
      <c r="H12" s="8">
        <v>1.29</v>
      </c>
      <c r="I12" s="12">
        <v>0</v>
      </c>
    </row>
    <row r="13" spans="2:9" ht="15" customHeight="1" x14ac:dyDescent="0.2">
      <c r="B13" t="s">
        <v>48</v>
      </c>
      <c r="C13" s="12">
        <v>163</v>
      </c>
      <c r="D13" s="8">
        <v>10.87</v>
      </c>
      <c r="E13" s="12">
        <v>62</v>
      </c>
      <c r="F13" s="8">
        <v>7.82</v>
      </c>
      <c r="G13" s="12">
        <v>101</v>
      </c>
      <c r="H13" s="8">
        <v>14.45</v>
      </c>
      <c r="I13" s="12">
        <v>0</v>
      </c>
    </row>
    <row r="14" spans="2:9" ht="15" customHeight="1" x14ac:dyDescent="0.2">
      <c r="B14" t="s">
        <v>49</v>
      </c>
      <c r="C14" s="12">
        <v>61</v>
      </c>
      <c r="D14" s="8">
        <v>4.07</v>
      </c>
      <c r="E14" s="12">
        <v>30</v>
      </c>
      <c r="F14" s="8">
        <v>3.78</v>
      </c>
      <c r="G14" s="12">
        <v>31</v>
      </c>
      <c r="H14" s="8">
        <v>4.43</v>
      </c>
      <c r="I14" s="12">
        <v>0</v>
      </c>
    </row>
    <row r="15" spans="2:9" ht="15" customHeight="1" x14ac:dyDescent="0.2">
      <c r="B15" t="s">
        <v>50</v>
      </c>
      <c r="C15" s="12">
        <v>153</v>
      </c>
      <c r="D15" s="8">
        <v>10.199999999999999</v>
      </c>
      <c r="E15" s="12">
        <v>133</v>
      </c>
      <c r="F15" s="8">
        <v>16.77</v>
      </c>
      <c r="G15" s="12">
        <v>18</v>
      </c>
      <c r="H15" s="8">
        <v>2.58</v>
      </c>
      <c r="I15" s="12">
        <v>1</v>
      </c>
    </row>
    <row r="16" spans="2:9" ht="15" customHeight="1" x14ac:dyDescent="0.2">
      <c r="B16" t="s">
        <v>51</v>
      </c>
      <c r="C16" s="12">
        <v>214</v>
      </c>
      <c r="D16" s="8">
        <v>14.27</v>
      </c>
      <c r="E16" s="12">
        <v>163</v>
      </c>
      <c r="F16" s="8">
        <v>20.55</v>
      </c>
      <c r="G16" s="12">
        <v>49</v>
      </c>
      <c r="H16" s="8">
        <v>7.01</v>
      </c>
      <c r="I16" s="12">
        <v>0</v>
      </c>
    </row>
    <row r="17" spans="2:9" ht="15" customHeight="1" x14ac:dyDescent="0.2">
      <c r="B17" t="s">
        <v>52</v>
      </c>
      <c r="C17" s="12">
        <v>59</v>
      </c>
      <c r="D17" s="8">
        <v>3.93</v>
      </c>
      <c r="E17" s="12">
        <v>48</v>
      </c>
      <c r="F17" s="8">
        <v>6.05</v>
      </c>
      <c r="G17" s="12">
        <v>11</v>
      </c>
      <c r="H17" s="8">
        <v>1.57</v>
      </c>
      <c r="I17" s="12">
        <v>0</v>
      </c>
    </row>
    <row r="18" spans="2:9" ht="15" customHeight="1" x14ac:dyDescent="0.2">
      <c r="B18" t="s">
        <v>53</v>
      </c>
      <c r="C18" s="12">
        <v>106</v>
      </c>
      <c r="D18" s="8">
        <v>7.07</v>
      </c>
      <c r="E18" s="12">
        <v>67</v>
      </c>
      <c r="F18" s="8">
        <v>8.4499999999999993</v>
      </c>
      <c r="G18" s="12">
        <v>36</v>
      </c>
      <c r="H18" s="8">
        <v>5.15</v>
      </c>
      <c r="I18" s="12">
        <v>0</v>
      </c>
    </row>
    <row r="19" spans="2:9" ht="15" customHeight="1" x14ac:dyDescent="0.2">
      <c r="B19" t="s">
        <v>54</v>
      </c>
      <c r="C19" s="12">
        <v>55</v>
      </c>
      <c r="D19" s="8">
        <v>3.67</v>
      </c>
      <c r="E19" s="12">
        <v>21</v>
      </c>
      <c r="F19" s="8">
        <v>2.65</v>
      </c>
      <c r="G19" s="12">
        <v>34</v>
      </c>
      <c r="H19" s="8">
        <v>4.8600000000000003</v>
      </c>
      <c r="I19" s="12">
        <v>0</v>
      </c>
    </row>
    <row r="20" spans="2:9" ht="15" customHeight="1" x14ac:dyDescent="0.2">
      <c r="B20" s="9" t="s">
        <v>278</v>
      </c>
      <c r="C20" s="12">
        <f>SUM(LTBL_29203[総数／事業所数])</f>
        <v>1500</v>
      </c>
      <c r="E20" s="12">
        <f>SUBTOTAL(109,LTBL_29203[個人／事業所数])</f>
        <v>793</v>
      </c>
      <c r="G20" s="12">
        <f>SUBTOTAL(109,LTBL_29203[法人／事業所数])</f>
        <v>699</v>
      </c>
      <c r="I20" s="12">
        <f>SUBTOTAL(109,LTBL_29203[法人以外の団体／事業所数])</f>
        <v>2</v>
      </c>
    </row>
    <row r="21" spans="2:9" ht="15" customHeight="1" x14ac:dyDescent="0.2">
      <c r="E21" s="11">
        <f>LTBL_29203[[#Totals],[個人／事業所数]]/LTBL_29203[[#Totals],[総数／事業所数]]</f>
        <v>0.52866666666666662</v>
      </c>
      <c r="G21" s="11">
        <f>LTBL_29203[[#Totals],[法人／事業所数]]/LTBL_29203[[#Totals],[総数／事業所数]]</f>
        <v>0.46600000000000003</v>
      </c>
      <c r="I21" s="11">
        <f>LTBL_29203[[#Totals],[法人以外の団体／事業所数]]/LTBL_29203[[#Totals],[総数／事業所数]]</f>
        <v>1.3333333333333333E-3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168</v>
      </c>
      <c r="D24" s="8">
        <v>11.2</v>
      </c>
      <c r="E24" s="12">
        <v>142</v>
      </c>
      <c r="F24" s="8">
        <v>17.91</v>
      </c>
      <c r="G24" s="12">
        <v>26</v>
      </c>
      <c r="H24" s="8">
        <v>3.72</v>
      </c>
      <c r="I24" s="12">
        <v>0</v>
      </c>
    </row>
    <row r="25" spans="2:9" ht="15" customHeight="1" x14ac:dyDescent="0.2">
      <c r="B25" t="s">
        <v>76</v>
      </c>
      <c r="C25" s="12">
        <v>142</v>
      </c>
      <c r="D25" s="8">
        <v>9.4700000000000006</v>
      </c>
      <c r="E25" s="12">
        <v>131</v>
      </c>
      <c r="F25" s="8">
        <v>16.52</v>
      </c>
      <c r="G25" s="12">
        <v>10</v>
      </c>
      <c r="H25" s="8">
        <v>1.43</v>
      </c>
      <c r="I25" s="12">
        <v>1</v>
      </c>
    </row>
    <row r="26" spans="2:9" ht="15" customHeight="1" x14ac:dyDescent="0.2">
      <c r="B26" t="s">
        <v>73</v>
      </c>
      <c r="C26" s="12">
        <v>128</v>
      </c>
      <c r="D26" s="8">
        <v>8.5299999999999994</v>
      </c>
      <c r="E26" s="12">
        <v>53</v>
      </c>
      <c r="F26" s="8">
        <v>6.68</v>
      </c>
      <c r="G26" s="12">
        <v>75</v>
      </c>
      <c r="H26" s="8">
        <v>10.73</v>
      </c>
      <c r="I26" s="12">
        <v>0</v>
      </c>
    </row>
    <row r="27" spans="2:9" ht="15" customHeight="1" x14ac:dyDescent="0.2">
      <c r="B27" t="s">
        <v>72</v>
      </c>
      <c r="C27" s="12">
        <v>99</v>
      </c>
      <c r="D27" s="8">
        <v>6.6</v>
      </c>
      <c r="E27" s="12">
        <v>54</v>
      </c>
      <c r="F27" s="8">
        <v>6.81</v>
      </c>
      <c r="G27" s="12">
        <v>45</v>
      </c>
      <c r="H27" s="8">
        <v>6.44</v>
      </c>
      <c r="I27" s="12">
        <v>0</v>
      </c>
    </row>
    <row r="28" spans="2:9" ht="15" customHeight="1" x14ac:dyDescent="0.2">
      <c r="B28" t="s">
        <v>80</v>
      </c>
      <c r="C28" s="12">
        <v>80</v>
      </c>
      <c r="D28" s="8">
        <v>5.33</v>
      </c>
      <c r="E28" s="12">
        <v>66</v>
      </c>
      <c r="F28" s="8">
        <v>8.32</v>
      </c>
      <c r="G28" s="12">
        <v>14</v>
      </c>
      <c r="H28" s="8">
        <v>2</v>
      </c>
      <c r="I28" s="12">
        <v>0</v>
      </c>
    </row>
    <row r="29" spans="2:9" ht="15" customHeight="1" x14ac:dyDescent="0.2">
      <c r="B29" t="s">
        <v>70</v>
      </c>
      <c r="C29" s="12">
        <v>79</v>
      </c>
      <c r="D29" s="8">
        <v>5.27</v>
      </c>
      <c r="E29" s="12">
        <v>61</v>
      </c>
      <c r="F29" s="8">
        <v>7.69</v>
      </c>
      <c r="G29" s="12">
        <v>18</v>
      </c>
      <c r="H29" s="8">
        <v>2.58</v>
      </c>
      <c r="I29" s="12">
        <v>0</v>
      </c>
    </row>
    <row r="30" spans="2:9" ht="15" customHeight="1" x14ac:dyDescent="0.2">
      <c r="B30" t="s">
        <v>63</v>
      </c>
      <c r="C30" s="12">
        <v>76</v>
      </c>
      <c r="D30" s="8">
        <v>5.07</v>
      </c>
      <c r="E30" s="12">
        <v>21</v>
      </c>
      <c r="F30" s="8">
        <v>2.65</v>
      </c>
      <c r="G30" s="12">
        <v>55</v>
      </c>
      <c r="H30" s="8">
        <v>7.87</v>
      </c>
      <c r="I30" s="12">
        <v>0</v>
      </c>
    </row>
    <row r="31" spans="2:9" ht="15" customHeight="1" x14ac:dyDescent="0.2">
      <c r="B31" t="s">
        <v>71</v>
      </c>
      <c r="C31" s="12">
        <v>59</v>
      </c>
      <c r="D31" s="8">
        <v>3.93</v>
      </c>
      <c r="E31" s="12">
        <v>33</v>
      </c>
      <c r="F31" s="8">
        <v>4.16</v>
      </c>
      <c r="G31" s="12">
        <v>26</v>
      </c>
      <c r="H31" s="8">
        <v>3.72</v>
      </c>
      <c r="I31" s="12">
        <v>0</v>
      </c>
    </row>
    <row r="32" spans="2:9" ht="15" customHeight="1" x14ac:dyDescent="0.2">
      <c r="B32" t="s">
        <v>79</v>
      </c>
      <c r="C32" s="12">
        <v>59</v>
      </c>
      <c r="D32" s="8">
        <v>3.93</v>
      </c>
      <c r="E32" s="12">
        <v>48</v>
      </c>
      <c r="F32" s="8">
        <v>6.05</v>
      </c>
      <c r="G32" s="12">
        <v>11</v>
      </c>
      <c r="H32" s="8">
        <v>1.57</v>
      </c>
      <c r="I32" s="12">
        <v>0</v>
      </c>
    </row>
    <row r="33" spans="2:9" ht="15" customHeight="1" x14ac:dyDescent="0.2">
      <c r="B33" t="s">
        <v>69</v>
      </c>
      <c r="C33" s="12">
        <v>51</v>
      </c>
      <c r="D33" s="8">
        <v>3.4</v>
      </c>
      <c r="E33" s="12">
        <v>22</v>
      </c>
      <c r="F33" s="8">
        <v>2.77</v>
      </c>
      <c r="G33" s="12">
        <v>29</v>
      </c>
      <c r="H33" s="8">
        <v>4.1500000000000004</v>
      </c>
      <c r="I33" s="12">
        <v>0</v>
      </c>
    </row>
    <row r="34" spans="2:9" ht="15" customHeight="1" x14ac:dyDescent="0.2">
      <c r="B34" t="s">
        <v>65</v>
      </c>
      <c r="C34" s="12">
        <v>35</v>
      </c>
      <c r="D34" s="8">
        <v>2.33</v>
      </c>
      <c r="E34" s="12">
        <v>8</v>
      </c>
      <c r="F34" s="8">
        <v>1.01</v>
      </c>
      <c r="G34" s="12">
        <v>27</v>
      </c>
      <c r="H34" s="8">
        <v>3.86</v>
      </c>
      <c r="I34" s="12">
        <v>0</v>
      </c>
    </row>
    <row r="35" spans="2:9" ht="15" customHeight="1" x14ac:dyDescent="0.2">
      <c r="B35" t="s">
        <v>74</v>
      </c>
      <c r="C35" s="12">
        <v>33</v>
      </c>
      <c r="D35" s="8">
        <v>2.2000000000000002</v>
      </c>
      <c r="E35" s="12">
        <v>19</v>
      </c>
      <c r="F35" s="8">
        <v>2.4</v>
      </c>
      <c r="G35" s="12">
        <v>14</v>
      </c>
      <c r="H35" s="8">
        <v>2</v>
      </c>
      <c r="I35" s="12">
        <v>0</v>
      </c>
    </row>
    <row r="36" spans="2:9" ht="15" customHeight="1" x14ac:dyDescent="0.2">
      <c r="B36" t="s">
        <v>68</v>
      </c>
      <c r="C36" s="12">
        <v>32</v>
      </c>
      <c r="D36" s="8">
        <v>2.13</v>
      </c>
      <c r="E36" s="12">
        <v>7</v>
      </c>
      <c r="F36" s="8">
        <v>0.88</v>
      </c>
      <c r="G36" s="12">
        <v>25</v>
      </c>
      <c r="H36" s="8">
        <v>3.58</v>
      </c>
      <c r="I36" s="12">
        <v>0</v>
      </c>
    </row>
    <row r="37" spans="2:9" ht="15" customHeight="1" x14ac:dyDescent="0.2">
      <c r="B37" t="s">
        <v>78</v>
      </c>
      <c r="C37" s="12">
        <v>32</v>
      </c>
      <c r="D37" s="8">
        <v>2.13</v>
      </c>
      <c r="E37" s="12">
        <v>16</v>
      </c>
      <c r="F37" s="8">
        <v>2.02</v>
      </c>
      <c r="G37" s="12">
        <v>15</v>
      </c>
      <c r="H37" s="8">
        <v>2.15</v>
      </c>
      <c r="I37" s="12">
        <v>0</v>
      </c>
    </row>
    <row r="38" spans="2:9" ht="15" customHeight="1" x14ac:dyDescent="0.2">
      <c r="B38" t="s">
        <v>89</v>
      </c>
      <c r="C38" s="12">
        <v>27</v>
      </c>
      <c r="D38" s="8">
        <v>1.8</v>
      </c>
      <c r="E38" s="12">
        <v>1</v>
      </c>
      <c r="F38" s="8">
        <v>0.13</v>
      </c>
      <c r="G38" s="12">
        <v>26</v>
      </c>
      <c r="H38" s="8">
        <v>3.72</v>
      </c>
      <c r="I38" s="12">
        <v>0</v>
      </c>
    </row>
    <row r="39" spans="2:9" ht="15" customHeight="1" x14ac:dyDescent="0.2">
      <c r="B39" t="s">
        <v>64</v>
      </c>
      <c r="C39" s="12">
        <v>26</v>
      </c>
      <c r="D39" s="8">
        <v>1.73</v>
      </c>
      <c r="E39" s="12">
        <v>14</v>
      </c>
      <c r="F39" s="8">
        <v>1.77</v>
      </c>
      <c r="G39" s="12">
        <v>12</v>
      </c>
      <c r="H39" s="8">
        <v>1.72</v>
      </c>
      <c r="I39" s="12">
        <v>0</v>
      </c>
    </row>
    <row r="40" spans="2:9" ht="15" customHeight="1" x14ac:dyDescent="0.2">
      <c r="B40" t="s">
        <v>81</v>
      </c>
      <c r="C40" s="12">
        <v>26</v>
      </c>
      <c r="D40" s="8">
        <v>1.73</v>
      </c>
      <c r="E40" s="12">
        <v>1</v>
      </c>
      <c r="F40" s="8">
        <v>0.13</v>
      </c>
      <c r="G40" s="12">
        <v>22</v>
      </c>
      <c r="H40" s="8">
        <v>3.15</v>
      </c>
      <c r="I40" s="12">
        <v>0</v>
      </c>
    </row>
    <row r="41" spans="2:9" ht="15" customHeight="1" x14ac:dyDescent="0.2">
      <c r="B41" t="s">
        <v>75</v>
      </c>
      <c r="C41" s="12">
        <v>25</v>
      </c>
      <c r="D41" s="8">
        <v>1.67</v>
      </c>
      <c r="E41" s="12">
        <v>11</v>
      </c>
      <c r="F41" s="8">
        <v>1.39</v>
      </c>
      <c r="G41" s="12">
        <v>14</v>
      </c>
      <c r="H41" s="8">
        <v>2</v>
      </c>
      <c r="I41" s="12">
        <v>0</v>
      </c>
    </row>
    <row r="42" spans="2:9" ht="15" customHeight="1" x14ac:dyDescent="0.2">
      <c r="B42" t="s">
        <v>90</v>
      </c>
      <c r="C42" s="12">
        <v>22</v>
      </c>
      <c r="D42" s="8">
        <v>1.47</v>
      </c>
      <c r="E42" s="12">
        <v>8</v>
      </c>
      <c r="F42" s="8">
        <v>1.01</v>
      </c>
      <c r="G42" s="12">
        <v>14</v>
      </c>
      <c r="H42" s="8">
        <v>2</v>
      </c>
      <c r="I42" s="12">
        <v>0</v>
      </c>
    </row>
    <row r="43" spans="2:9" ht="15" customHeight="1" x14ac:dyDescent="0.2">
      <c r="B43" t="s">
        <v>84</v>
      </c>
      <c r="C43" s="12">
        <v>22</v>
      </c>
      <c r="D43" s="8">
        <v>1.47</v>
      </c>
      <c r="E43" s="12">
        <v>6</v>
      </c>
      <c r="F43" s="8">
        <v>0.76</v>
      </c>
      <c r="G43" s="12">
        <v>16</v>
      </c>
      <c r="H43" s="8">
        <v>2.29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88</v>
      </c>
      <c r="D47" s="8">
        <v>5.87</v>
      </c>
      <c r="E47" s="12">
        <v>79</v>
      </c>
      <c r="F47" s="8">
        <v>9.9600000000000009</v>
      </c>
      <c r="G47" s="12">
        <v>9</v>
      </c>
      <c r="H47" s="8">
        <v>1.29</v>
      </c>
      <c r="I47" s="12">
        <v>0</v>
      </c>
    </row>
    <row r="48" spans="2:9" ht="15" customHeight="1" x14ac:dyDescent="0.2">
      <c r="B48" t="s">
        <v>130</v>
      </c>
      <c r="C48" s="12">
        <v>63</v>
      </c>
      <c r="D48" s="8">
        <v>4.2</v>
      </c>
      <c r="E48" s="12">
        <v>29</v>
      </c>
      <c r="F48" s="8">
        <v>3.66</v>
      </c>
      <c r="G48" s="12">
        <v>34</v>
      </c>
      <c r="H48" s="8">
        <v>4.8600000000000003</v>
      </c>
      <c r="I48" s="12">
        <v>0</v>
      </c>
    </row>
    <row r="49" spans="2:9" ht="15" customHeight="1" x14ac:dyDescent="0.2">
      <c r="B49" t="s">
        <v>140</v>
      </c>
      <c r="C49" s="12">
        <v>51</v>
      </c>
      <c r="D49" s="8">
        <v>3.4</v>
      </c>
      <c r="E49" s="12">
        <v>43</v>
      </c>
      <c r="F49" s="8">
        <v>5.42</v>
      </c>
      <c r="G49" s="12">
        <v>8</v>
      </c>
      <c r="H49" s="8">
        <v>1.1399999999999999</v>
      </c>
      <c r="I49" s="12">
        <v>0</v>
      </c>
    </row>
    <row r="50" spans="2:9" ht="15" customHeight="1" x14ac:dyDescent="0.2">
      <c r="B50" t="s">
        <v>136</v>
      </c>
      <c r="C50" s="12">
        <v>50</v>
      </c>
      <c r="D50" s="8">
        <v>3.33</v>
      </c>
      <c r="E50" s="12">
        <v>47</v>
      </c>
      <c r="F50" s="8">
        <v>5.93</v>
      </c>
      <c r="G50" s="12">
        <v>3</v>
      </c>
      <c r="H50" s="8">
        <v>0.43</v>
      </c>
      <c r="I50" s="12">
        <v>0</v>
      </c>
    </row>
    <row r="51" spans="2:9" ht="15" customHeight="1" x14ac:dyDescent="0.2">
      <c r="B51" t="s">
        <v>128</v>
      </c>
      <c r="C51" s="12">
        <v>39</v>
      </c>
      <c r="D51" s="8">
        <v>2.6</v>
      </c>
      <c r="E51" s="12">
        <v>27</v>
      </c>
      <c r="F51" s="8">
        <v>3.4</v>
      </c>
      <c r="G51" s="12">
        <v>12</v>
      </c>
      <c r="H51" s="8">
        <v>1.72</v>
      </c>
      <c r="I51" s="12">
        <v>0</v>
      </c>
    </row>
    <row r="52" spans="2:9" ht="15" customHeight="1" x14ac:dyDescent="0.2">
      <c r="B52" t="s">
        <v>134</v>
      </c>
      <c r="C52" s="12">
        <v>38</v>
      </c>
      <c r="D52" s="8">
        <v>2.5299999999999998</v>
      </c>
      <c r="E52" s="12">
        <v>37</v>
      </c>
      <c r="F52" s="8">
        <v>4.67</v>
      </c>
      <c r="G52" s="12">
        <v>1</v>
      </c>
      <c r="H52" s="8">
        <v>0.14000000000000001</v>
      </c>
      <c r="I52" s="12">
        <v>0</v>
      </c>
    </row>
    <row r="53" spans="2:9" ht="15" customHeight="1" x14ac:dyDescent="0.2">
      <c r="B53" t="s">
        <v>126</v>
      </c>
      <c r="C53" s="12">
        <v>36</v>
      </c>
      <c r="D53" s="8">
        <v>2.4</v>
      </c>
      <c r="E53" s="12">
        <v>19</v>
      </c>
      <c r="F53" s="8">
        <v>2.4</v>
      </c>
      <c r="G53" s="12">
        <v>17</v>
      </c>
      <c r="H53" s="8">
        <v>2.4300000000000002</v>
      </c>
      <c r="I53" s="12">
        <v>0</v>
      </c>
    </row>
    <row r="54" spans="2:9" ht="15" customHeight="1" x14ac:dyDescent="0.2">
      <c r="B54" t="s">
        <v>139</v>
      </c>
      <c r="C54" s="12">
        <v>36</v>
      </c>
      <c r="D54" s="8">
        <v>2.4</v>
      </c>
      <c r="E54" s="12">
        <v>31</v>
      </c>
      <c r="F54" s="8">
        <v>3.91</v>
      </c>
      <c r="G54" s="12">
        <v>5</v>
      </c>
      <c r="H54" s="8">
        <v>0.72</v>
      </c>
      <c r="I54" s="12">
        <v>0</v>
      </c>
    </row>
    <row r="55" spans="2:9" ht="15" customHeight="1" x14ac:dyDescent="0.2">
      <c r="B55" t="s">
        <v>135</v>
      </c>
      <c r="C55" s="12">
        <v>35</v>
      </c>
      <c r="D55" s="8">
        <v>2.33</v>
      </c>
      <c r="E55" s="12">
        <v>32</v>
      </c>
      <c r="F55" s="8">
        <v>4.04</v>
      </c>
      <c r="G55" s="12">
        <v>2</v>
      </c>
      <c r="H55" s="8">
        <v>0.28999999999999998</v>
      </c>
      <c r="I55" s="12">
        <v>1</v>
      </c>
    </row>
    <row r="56" spans="2:9" ht="15" customHeight="1" x14ac:dyDescent="0.2">
      <c r="B56" t="s">
        <v>131</v>
      </c>
      <c r="C56" s="12">
        <v>30</v>
      </c>
      <c r="D56" s="8">
        <v>2</v>
      </c>
      <c r="E56" s="12">
        <v>21</v>
      </c>
      <c r="F56" s="8">
        <v>2.65</v>
      </c>
      <c r="G56" s="12">
        <v>9</v>
      </c>
      <c r="H56" s="8">
        <v>1.29</v>
      </c>
      <c r="I56" s="12">
        <v>0</v>
      </c>
    </row>
    <row r="57" spans="2:9" ht="15" customHeight="1" x14ac:dyDescent="0.2">
      <c r="B57" t="s">
        <v>122</v>
      </c>
      <c r="C57" s="12">
        <v>28</v>
      </c>
      <c r="D57" s="8">
        <v>1.87</v>
      </c>
      <c r="E57" s="12">
        <v>8</v>
      </c>
      <c r="F57" s="8">
        <v>1.01</v>
      </c>
      <c r="G57" s="12">
        <v>20</v>
      </c>
      <c r="H57" s="8">
        <v>2.86</v>
      </c>
      <c r="I57" s="12">
        <v>0</v>
      </c>
    </row>
    <row r="58" spans="2:9" ht="15" customHeight="1" x14ac:dyDescent="0.2">
      <c r="B58" t="s">
        <v>125</v>
      </c>
      <c r="C58" s="12">
        <v>28</v>
      </c>
      <c r="D58" s="8">
        <v>1.87</v>
      </c>
      <c r="E58" s="12">
        <v>23</v>
      </c>
      <c r="F58" s="8">
        <v>2.9</v>
      </c>
      <c r="G58" s="12">
        <v>5</v>
      </c>
      <c r="H58" s="8">
        <v>0.72</v>
      </c>
      <c r="I58" s="12">
        <v>0</v>
      </c>
    </row>
    <row r="59" spans="2:9" ht="15" customHeight="1" x14ac:dyDescent="0.2">
      <c r="B59" t="s">
        <v>133</v>
      </c>
      <c r="C59" s="12">
        <v>27</v>
      </c>
      <c r="D59" s="8">
        <v>1.8</v>
      </c>
      <c r="E59" s="12">
        <v>23</v>
      </c>
      <c r="F59" s="8">
        <v>2.9</v>
      </c>
      <c r="G59" s="12">
        <v>4</v>
      </c>
      <c r="H59" s="8">
        <v>0.56999999999999995</v>
      </c>
      <c r="I59" s="12">
        <v>0</v>
      </c>
    </row>
    <row r="60" spans="2:9" ht="15" customHeight="1" x14ac:dyDescent="0.2">
      <c r="B60" t="s">
        <v>129</v>
      </c>
      <c r="C60" s="12">
        <v>26</v>
      </c>
      <c r="D60" s="8">
        <v>1.73</v>
      </c>
      <c r="E60" s="12">
        <v>3</v>
      </c>
      <c r="F60" s="8">
        <v>0.38</v>
      </c>
      <c r="G60" s="12">
        <v>23</v>
      </c>
      <c r="H60" s="8">
        <v>3.29</v>
      </c>
      <c r="I60" s="12">
        <v>0</v>
      </c>
    </row>
    <row r="61" spans="2:9" ht="15" customHeight="1" x14ac:dyDescent="0.2">
      <c r="B61" t="s">
        <v>127</v>
      </c>
      <c r="C61" s="12">
        <v>25</v>
      </c>
      <c r="D61" s="8">
        <v>1.67</v>
      </c>
      <c r="E61" s="12">
        <v>10</v>
      </c>
      <c r="F61" s="8">
        <v>1.26</v>
      </c>
      <c r="G61" s="12">
        <v>15</v>
      </c>
      <c r="H61" s="8">
        <v>2.15</v>
      </c>
      <c r="I61" s="12">
        <v>0</v>
      </c>
    </row>
    <row r="62" spans="2:9" ht="15" customHeight="1" x14ac:dyDescent="0.2">
      <c r="B62" t="s">
        <v>153</v>
      </c>
      <c r="C62" s="12">
        <v>23</v>
      </c>
      <c r="D62" s="8">
        <v>1.53</v>
      </c>
      <c r="E62" s="12">
        <v>21</v>
      </c>
      <c r="F62" s="8">
        <v>2.65</v>
      </c>
      <c r="G62" s="12">
        <v>2</v>
      </c>
      <c r="H62" s="8">
        <v>0.28999999999999998</v>
      </c>
      <c r="I62" s="12">
        <v>0</v>
      </c>
    </row>
    <row r="63" spans="2:9" ht="15" customHeight="1" x14ac:dyDescent="0.2">
      <c r="B63" t="s">
        <v>138</v>
      </c>
      <c r="C63" s="12">
        <v>22</v>
      </c>
      <c r="D63" s="8">
        <v>1.47</v>
      </c>
      <c r="E63" s="12">
        <v>17</v>
      </c>
      <c r="F63" s="8">
        <v>2.14</v>
      </c>
      <c r="G63" s="12">
        <v>5</v>
      </c>
      <c r="H63" s="8">
        <v>0.72</v>
      </c>
      <c r="I63" s="12">
        <v>0</v>
      </c>
    </row>
    <row r="64" spans="2:9" ht="15" customHeight="1" x14ac:dyDescent="0.2">
      <c r="B64" t="s">
        <v>142</v>
      </c>
      <c r="C64" s="12">
        <v>20</v>
      </c>
      <c r="D64" s="8">
        <v>1.33</v>
      </c>
      <c r="E64" s="12">
        <v>9</v>
      </c>
      <c r="F64" s="8">
        <v>1.1299999999999999</v>
      </c>
      <c r="G64" s="12">
        <v>11</v>
      </c>
      <c r="H64" s="8">
        <v>1.57</v>
      </c>
      <c r="I64" s="12">
        <v>0</v>
      </c>
    </row>
    <row r="65" spans="2:9" ht="15" customHeight="1" x14ac:dyDescent="0.2">
      <c r="B65" t="s">
        <v>124</v>
      </c>
      <c r="C65" s="12">
        <v>20</v>
      </c>
      <c r="D65" s="8">
        <v>1.33</v>
      </c>
      <c r="E65" s="12">
        <v>15</v>
      </c>
      <c r="F65" s="8">
        <v>1.89</v>
      </c>
      <c r="G65" s="12">
        <v>5</v>
      </c>
      <c r="H65" s="8">
        <v>0.72</v>
      </c>
      <c r="I65" s="12">
        <v>0</v>
      </c>
    </row>
    <row r="66" spans="2:9" ht="15" customHeight="1" x14ac:dyDescent="0.2">
      <c r="B66" t="s">
        <v>152</v>
      </c>
      <c r="C66" s="12">
        <v>19</v>
      </c>
      <c r="D66" s="8">
        <v>1.27</v>
      </c>
      <c r="E66" s="12">
        <v>5</v>
      </c>
      <c r="F66" s="8">
        <v>0.63</v>
      </c>
      <c r="G66" s="12">
        <v>14</v>
      </c>
      <c r="H66" s="8">
        <v>2</v>
      </c>
      <c r="I66" s="12">
        <v>0</v>
      </c>
    </row>
    <row r="68" spans="2:9" ht="15" customHeight="1" x14ac:dyDescent="0.2">
      <c r="B68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D491-B1CE-443F-8E35-7068B573058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146</v>
      </c>
      <c r="D6" s="8">
        <v>11.57</v>
      </c>
      <c r="E6" s="12">
        <v>63</v>
      </c>
      <c r="F6" s="8">
        <v>8.3000000000000007</v>
      </c>
      <c r="G6" s="12">
        <v>83</v>
      </c>
      <c r="H6" s="8">
        <v>17.29</v>
      </c>
      <c r="I6" s="12">
        <v>0</v>
      </c>
    </row>
    <row r="7" spans="2:9" ht="15" customHeight="1" x14ac:dyDescent="0.2">
      <c r="B7" t="s">
        <v>42</v>
      </c>
      <c r="C7" s="12">
        <v>146</v>
      </c>
      <c r="D7" s="8">
        <v>11.57</v>
      </c>
      <c r="E7" s="12">
        <v>78</v>
      </c>
      <c r="F7" s="8">
        <v>10.28</v>
      </c>
      <c r="G7" s="12">
        <v>68</v>
      </c>
      <c r="H7" s="8">
        <v>14.17</v>
      </c>
      <c r="I7" s="12">
        <v>0</v>
      </c>
    </row>
    <row r="8" spans="2:9" ht="15" customHeight="1" x14ac:dyDescent="0.2">
      <c r="B8" t="s">
        <v>43</v>
      </c>
      <c r="C8" s="12">
        <v>3</v>
      </c>
      <c r="D8" s="8">
        <v>0.24</v>
      </c>
      <c r="E8" s="12">
        <v>0</v>
      </c>
      <c r="F8" s="8">
        <v>0</v>
      </c>
      <c r="G8" s="12">
        <v>3</v>
      </c>
      <c r="H8" s="8">
        <v>0.63</v>
      </c>
      <c r="I8" s="12">
        <v>0</v>
      </c>
    </row>
    <row r="9" spans="2:9" ht="15" customHeight="1" x14ac:dyDescent="0.2">
      <c r="B9" t="s">
        <v>44</v>
      </c>
      <c r="C9" s="12">
        <v>7</v>
      </c>
      <c r="D9" s="8">
        <v>0.55000000000000004</v>
      </c>
      <c r="E9" s="12">
        <v>2</v>
      </c>
      <c r="F9" s="8">
        <v>0.26</v>
      </c>
      <c r="G9" s="12">
        <v>5</v>
      </c>
      <c r="H9" s="8">
        <v>1.04</v>
      </c>
      <c r="I9" s="12">
        <v>0</v>
      </c>
    </row>
    <row r="10" spans="2:9" ht="15" customHeight="1" x14ac:dyDescent="0.2">
      <c r="B10" t="s">
        <v>45</v>
      </c>
      <c r="C10" s="12">
        <v>8</v>
      </c>
      <c r="D10" s="8">
        <v>0.63</v>
      </c>
      <c r="E10" s="12">
        <v>0</v>
      </c>
      <c r="F10" s="8">
        <v>0</v>
      </c>
      <c r="G10" s="12">
        <v>8</v>
      </c>
      <c r="H10" s="8">
        <v>1.67</v>
      </c>
      <c r="I10" s="12">
        <v>0</v>
      </c>
    </row>
    <row r="11" spans="2:9" ht="15" customHeight="1" x14ac:dyDescent="0.2">
      <c r="B11" t="s">
        <v>46</v>
      </c>
      <c r="C11" s="12">
        <v>374</v>
      </c>
      <c r="D11" s="8">
        <v>29.64</v>
      </c>
      <c r="E11" s="12">
        <v>257</v>
      </c>
      <c r="F11" s="8">
        <v>33.86</v>
      </c>
      <c r="G11" s="12">
        <v>117</v>
      </c>
      <c r="H11" s="8">
        <v>24.38</v>
      </c>
      <c r="I11" s="12">
        <v>0</v>
      </c>
    </row>
    <row r="12" spans="2:9" ht="15" customHeight="1" x14ac:dyDescent="0.2">
      <c r="B12" t="s">
        <v>47</v>
      </c>
      <c r="C12" s="12">
        <v>5</v>
      </c>
      <c r="D12" s="8">
        <v>0.4</v>
      </c>
      <c r="E12" s="12">
        <v>1</v>
      </c>
      <c r="F12" s="8">
        <v>0.13</v>
      </c>
      <c r="G12" s="12">
        <v>4</v>
      </c>
      <c r="H12" s="8">
        <v>0.83</v>
      </c>
      <c r="I12" s="12">
        <v>0</v>
      </c>
    </row>
    <row r="13" spans="2:9" ht="15" customHeight="1" x14ac:dyDescent="0.2">
      <c r="B13" t="s">
        <v>48</v>
      </c>
      <c r="C13" s="12">
        <v>89</v>
      </c>
      <c r="D13" s="8">
        <v>7.05</v>
      </c>
      <c r="E13" s="12">
        <v>19</v>
      </c>
      <c r="F13" s="8">
        <v>2.5</v>
      </c>
      <c r="G13" s="12">
        <v>70</v>
      </c>
      <c r="H13" s="8">
        <v>14.58</v>
      </c>
      <c r="I13" s="12">
        <v>0</v>
      </c>
    </row>
    <row r="14" spans="2:9" ht="15" customHeight="1" x14ac:dyDescent="0.2">
      <c r="B14" t="s">
        <v>49</v>
      </c>
      <c r="C14" s="12">
        <v>32</v>
      </c>
      <c r="D14" s="8">
        <v>2.54</v>
      </c>
      <c r="E14" s="12">
        <v>17</v>
      </c>
      <c r="F14" s="8">
        <v>2.2400000000000002</v>
      </c>
      <c r="G14" s="12">
        <v>12</v>
      </c>
      <c r="H14" s="8">
        <v>2.5</v>
      </c>
      <c r="I14" s="12">
        <v>1</v>
      </c>
    </row>
    <row r="15" spans="2:9" ht="15" customHeight="1" x14ac:dyDescent="0.2">
      <c r="B15" t="s">
        <v>50</v>
      </c>
      <c r="C15" s="12">
        <v>145</v>
      </c>
      <c r="D15" s="8">
        <v>11.49</v>
      </c>
      <c r="E15" s="12">
        <v>115</v>
      </c>
      <c r="F15" s="8">
        <v>15.15</v>
      </c>
      <c r="G15" s="12">
        <v>30</v>
      </c>
      <c r="H15" s="8">
        <v>6.25</v>
      </c>
      <c r="I15" s="12">
        <v>0</v>
      </c>
    </row>
    <row r="16" spans="2:9" ht="15" customHeight="1" x14ac:dyDescent="0.2">
      <c r="B16" t="s">
        <v>51</v>
      </c>
      <c r="C16" s="12">
        <v>140</v>
      </c>
      <c r="D16" s="8">
        <v>11.09</v>
      </c>
      <c r="E16" s="12">
        <v>108</v>
      </c>
      <c r="F16" s="8">
        <v>14.23</v>
      </c>
      <c r="G16" s="12">
        <v>31</v>
      </c>
      <c r="H16" s="8">
        <v>6.46</v>
      </c>
      <c r="I16" s="12">
        <v>1</v>
      </c>
    </row>
    <row r="17" spans="2:9" ht="15" customHeight="1" x14ac:dyDescent="0.2">
      <c r="B17" t="s">
        <v>52</v>
      </c>
      <c r="C17" s="12">
        <v>47</v>
      </c>
      <c r="D17" s="8">
        <v>3.72</v>
      </c>
      <c r="E17" s="12">
        <v>24</v>
      </c>
      <c r="F17" s="8">
        <v>3.16</v>
      </c>
      <c r="G17" s="12">
        <v>10</v>
      </c>
      <c r="H17" s="8">
        <v>2.08</v>
      </c>
      <c r="I17" s="12">
        <v>0</v>
      </c>
    </row>
    <row r="18" spans="2:9" ht="15" customHeight="1" x14ac:dyDescent="0.2">
      <c r="B18" t="s">
        <v>53</v>
      </c>
      <c r="C18" s="12">
        <v>72</v>
      </c>
      <c r="D18" s="8">
        <v>5.71</v>
      </c>
      <c r="E18" s="12">
        <v>42</v>
      </c>
      <c r="F18" s="8">
        <v>5.53</v>
      </c>
      <c r="G18" s="12">
        <v>27</v>
      </c>
      <c r="H18" s="8">
        <v>5.63</v>
      </c>
      <c r="I18" s="12">
        <v>0</v>
      </c>
    </row>
    <row r="19" spans="2:9" ht="15" customHeight="1" x14ac:dyDescent="0.2">
      <c r="B19" t="s">
        <v>54</v>
      </c>
      <c r="C19" s="12">
        <v>48</v>
      </c>
      <c r="D19" s="8">
        <v>3.8</v>
      </c>
      <c r="E19" s="12">
        <v>33</v>
      </c>
      <c r="F19" s="8">
        <v>4.3499999999999996</v>
      </c>
      <c r="G19" s="12">
        <v>12</v>
      </c>
      <c r="H19" s="8">
        <v>2.5</v>
      </c>
      <c r="I19" s="12">
        <v>0</v>
      </c>
    </row>
    <row r="20" spans="2:9" ht="15" customHeight="1" x14ac:dyDescent="0.2">
      <c r="B20" s="9" t="s">
        <v>278</v>
      </c>
      <c r="C20" s="12">
        <f>SUM(LTBL_29204[総数／事業所数])</f>
        <v>1262</v>
      </c>
      <c r="E20" s="12">
        <f>SUBTOTAL(109,LTBL_29204[個人／事業所数])</f>
        <v>759</v>
      </c>
      <c r="G20" s="12">
        <f>SUBTOTAL(109,LTBL_29204[法人／事業所数])</f>
        <v>480</v>
      </c>
      <c r="I20" s="12">
        <f>SUBTOTAL(109,LTBL_29204[法人以外の団体／事業所数])</f>
        <v>2</v>
      </c>
    </row>
    <row r="21" spans="2:9" ht="15" customHeight="1" x14ac:dyDescent="0.2">
      <c r="E21" s="11">
        <f>LTBL_29204[[#Totals],[個人／事業所数]]/LTBL_29204[[#Totals],[総数／事業所数]]</f>
        <v>0.60142630744849446</v>
      </c>
      <c r="G21" s="11">
        <f>LTBL_29204[[#Totals],[法人／事業所数]]/LTBL_29204[[#Totals],[総数／事業所数]]</f>
        <v>0.38034865293185421</v>
      </c>
      <c r="I21" s="11">
        <f>LTBL_29204[[#Totals],[法人以外の団体／事業所数]]/LTBL_29204[[#Totals],[総数／事業所数]]</f>
        <v>1.5847860538827259E-3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76</v>
      </c>
      <c r="C24" s="12">
        <v>121</v>
      </c>
      <c r="D24" s="8">
        <v>9.59</v>
      </c>
      <c r="E24" s="12">
        <v>103</v>
      </c>
      <c r="F24" s="8">
        <v>13.57</v>
      </c>
      <c r="G24" s="12">
        <v>18</v>
      </c>
      <c r="H24" s="8">
        <v>3.75</v>
      </c>
      <c r="I24" s="12">
        <v>0</v>
      </c>
    </row>
    <row r="25" spans="2:9" ht="15" customHeight="1" x14ac:dyDescent="0.2">
      <c r="B25" t="s">
        <v>72</v>
      </c>
      <c r="C25" s="12">
        <v>117</v>
      </c>
      <c r="D25" s="8">
        <v>9.27</v>
      </c>
      <c r="E25" s="12">
        <v>83</v>
      </c>
      <c r="F25" s="8">
        <v>10.94</v>
      </c>
      <c r="G25" s="12">
        <v>34</v>
      </c>
      <c r="H25" s="8">
        <v>7.08</v>
      </c>
      <c r="I25" s="12">
        <v>0</v>
      </c>
    </row>
    <row r="26" spans="2:9" ht="15" customHeight="1" x14ac:dyDescent="0.2">
      <c r="B26" t="s">
        <v>77</v>
      </c>
      <c r="C26" s="12">
        <v>107</v>
      </c>
      <c r="D26" s="8">
        <v>8.48</v>
      </c>
      <c r="E26" s="12">
        <v>97</v>
      </c>
      <c r="F26" s="8">
        <v>12.78</v>
      </c>
      <c r="G26" s="12">
        <v>10</v>
      </c>
      <c r="H26" s="8">
        <v>2.08</v>
      </c>
      <c r="I26" s="12">
        <v>0</v>
      </c>
    </row>
    <row r="27" spans="2:9" ht="15" customHeight="1" x14ac:dyDescent="0.2">
      <c r="B27" t="s">
        <v>70</v>
      </c>
      <c r="C27" s="12">
        <v>87</v>
      </c>
      <c r="D27" s="8">
        <v>6.89</v>
      </c>
      <c r="E27" s="12">
        <v>75</v>
      </c>
      <c r="F27" s="8">
        <v>9.8800000000000008</v>
      </c>
      <c r="G27" s="12">
        <v>12</v>
      </c>
      <c r="H27" s="8">
        <v>2.5</v>
      </c>
      <c r="I27" s="12">
        <v>0</v>
      </c>
    </row>
    <row r="28" spans="2:9" ht="15" customHeight="1" x14ac:dyDescent="0.2">
      <c r="B28" t="s">
        <v>63</v>
      </c>
      <c r="C28" s="12">
        <v>77</v>
      </c>
      <c r="D28" s="8">
        <v>6.1</v>
      </c>
      <c r="E28" s="12">
        <v>29</v>
      </c>
      <c r="F28" s="8">
        <v>3.82</v>
      </c>
      <c r="G28" s="12">
        <v>48</v>
      </c>
      <c r="H28" s="8">
        <v>10</v>
      </c>
      <c r="I28" s="12">
        <v>0</v>
      </c>
    </row>
    <row r="29" spans="2:9" ht="15" customHeight="1" x14ac:dyDescent="0.2">
      <c r="B29" t="s">
        <v>73</v>
      </c>
      <c r="C29" s="12">
        <v>69</v>
      </c>
      <c r="D29" s="8">
        <v>5.47</v>
      </c>
      <c r="E29" s="12">
        <v>16</v>
      </c>
      <c r="F29" s="8">
        <v>2.11</v>
      </c>
      <c r="G29" s="12">
        <v>53</v>
      </c>
      <c r="H29" s="8">
        <v>11.04</v>
      </c>
      <c r="I29" s="12">
        <v>0</v>
      </c>
    </row>
    <row r="30" spans="2:9" ht="15" customHeight="1" x14ac:dyDescent="0.2">
      <c r="B30" t="s">
        <v>69</v>
      </c>
      <c r="C30" s="12">
        <v>51</v>
      </c>
      <c r="D30" s="8">
        <v>4.04</v>
      </c>
      <c r="E30" s="12">
        <v>39</v>
      </c>
      <c r="F30" s="8">
        <v>5.14</v>
      </c>
      <c r="G30" s="12">
        <v>12</v>
      </c>
      <c r="H30" s="8">
        <v>2.5</v>
      </c>
      <c r="I30" s="12">
        <v>0</v>
      </c>
    </row>
    <row r="31" spans="2:9" ht="15" customHeight="1" x14ac:dyDescent="0.2">
      <c r="B31" t="s">
        <v>71</v>
      </c>
      <c r="C31" s="12">
        <v>51</v>
      </c>
      <c r="D31" s="8">
        <v>4.04</v>
      </c>
      <c r="E31" s="12">
        <v>41</v>
      </c>
      <c r="F31" s="8">
        <v>5.4</v>
      </c>
      <c r="G31" s="12">
        <v>10</v>
      </c>
      <c r="H31" s="8">
        <v>2.08</v>
      </c>
      <c r="I31" s="12">
        <v>0</v>
      </c>
    </row>
    <row r="32" spans="2:9" ht="15" customHeight="1" x14ac:dyDescent="0.2">
      <c r="B32" t="s">
        <v>79</v>
      </c>
      <c r="C32" s="12">
        <v>47</v>
      </c>
      <c r="D32" s="8">
        <v>3.72</v>
      </c>
      <c r="E32" s="12">
        <v>24</v>
      </c>
      <c r="F32" s="8">
        <v>3.16</v>
      </c>
      <c r="G32" s="12">
        <v>10</v>
      </c>
      <c r="H32" s="8">
        <v>2.08</v>
      </c>
      <c r="I32" s="12">
        <v>0</v>
      </c>
    </row>
    <row r="33" spans="2:9" ht="15" customHeight="1" x14ac:dyDescent="0.2">
      <c r="B33" t="s">
        <v>80</v>
      </c>
      <c r="C33" s="12">
        <v>47</v>
      </c>
      <c r="D33" s="8">
        <v>3.72</v>
      </c>
      <c r="E33" s="12">
        <v>42</v>
      </c>
      <c r="F33" s="8">
        <v>5.53</v>
      </c>
      <c r="G33" s="12">
        <v>5</v>
      </c>
      <c r="H33" s="8">
        <v>1.04</v>
      </c>
      <c r="I33" s="12">
        <v>0</v>
      </c>
    </row>
    <row r="34" spans="2:9" ht="15" customHeight="1" x14ac:dyDescent="0.2">
      <c r="B34" t="s">
        <v>64</v>
      </c>
      <c r="C34" s="12">
        <v>44</v>
      </c>
      <c r="D34" s="8">
        <v>3.49</v>
      </c>
      <c r="E34" s="12">
        <v>24</v>
      </c>
      <c r="F34" s="8">
        <v>3.16</v>
      </c>
      <c r="G34" s="12">
        <v>20</v>
      </c>
      <c r="H34" s="8">
        <v>4.17</v>
      </c>
      <c r="I34" s="12">
        <v>0</v>
      </c>
    </row>
    <row r="35" spans="2:9" ht="15" customHeight="1" x14ac:dyDescent="0.2">
      <c r="B35" t="s">
        <v>82</v>
      </c>
      <c r="C35" s="12">
        <v>29</v>
      </c>
      <c r="D35" s="8">
        <v>2.2999999999999998</v>
      </c>
      <c r="E35" s="12">
        <v>27</v>
      </c>
      <c r="F35" s="8">
        <v>3.56</v>
      </c>
      <c r="G35" s="12">
        <v>2</v>
      </c>
      <c r="H35" s="8">
        <v>0.42</v>
      </c>
      <c r="I35" s="12">
        <v>0</v>
      </c>
    </row>
    <row r="36" spans="2:9" ht="15" customHeight="1" x14ac:dyDescent="0.2">
      <c r="B36" t="s">
        <v>78</v>
      </c>
      <c r="C36" s="12">
        <v>28</v>
      </c>
      <c r="D36" s="8">
        <v>2.2200000000000002</v>
      </c>
      <c r="E36" s="12">
        <v>8</v>
      </c>
      <c r="F36" s="8">
        <v>1.05</v>
      </c>
      <c r="G36" s="12">
        <v>19</v>
      </c>
      <c r="H36" s="8">
        <v>3.96</v>
      </c>
      <c r="I36" s="12">
        <v>1</v>
      </c>
    </row>
    <row r="37" spans="2:9" ht="15" customHeight="1" x14ac:dyDescent="0.2">
      <c r="B37" t="s">
        <v>65</v>
      </c>
      <c r="C37" s="12">
        <v>25</v>
      </c>
      <c r="D37" s="8">
        <v>1.98</v>
      </c>
      <c r="E37" s="12">
        <v>10</v>
      </c>
      <c r="F37" s="8">
        <v>1.32</v>
      </c>
      <c r="G37" s="12">
        <v>15</v>
      </c>
      <c r="H37" s="8">
        <v>3.13</v>
      </c>
      <c r="I37" s="12">
        <v>0</v>
      </c>
    </row>
    <row r="38" spans="2:9" ht="15" customHeight="1" x14ac:dyDescent="0.2">
      <c r="B38" t="s">
        <v>81</v>
      </c>
      <c r="C38" s="12">
        <v>25</v>
      </c>
      <c r="D38" s="8">
        <v>1.98</v>
      </c>
      <c r="E38" s="12">
        <v>0</v>
      </c>
      <c r="F38" s="8">
        <v>0</v>
      </c>
      <c r="G38" s="12">
        <v>22</v>
      </c>
      <c r="H38" s="8">
        <v>4.58</v>
      </c>
      <c r="I38" s="12">
        <v>0</v>
      </c>
    </row>
    <row r="39" spans="2:9" ht="15" customHeight="1" x14ac:dyDescent="0.2">
      <c r="B39" t="s">
        <v>87</v>
      </c>
      <c r="C39" s="12">
        <v>24</v>
      </c>
      <c r="D39" s="8">
        <v>1.9</v>
      </c>
      <c r="E39" s="12">
        <v>14</v>
      </c>
      <c r="F39" s="8">
        <v>1.84</v>
      </c>
      <c r="G39" s="12">
        <v>10</v>
      </c>
      <c r="H39" s="8">
        <v>2.08</v>
      </c>
      <c r="I39" s="12">
        <v>0</v>
      </c>
    </row>
    <row r="40" spans="2:9" ht="15" customHeight="1" x14ac:dyDescent="0.2">
      <c r="B40" t="s">
        <v>90</v>
      </c>
      <c r="C40" s="12">
        <v>20</v>
      </c>
      <c r="D40" s="8">
        <v>1.58</v>
      </c>
      <c r="E40" s="12">
        <v>4</v>
      </c>
      <c r="F40" s="8">
        <v>0.53</v>
      </c>
      <c r="G40" s="12">
        <v>16</v>
      </c>
      <c r="H40" s="8">
        <v>3.33</v>
      </c>
      <c r="I40" s="12">
        <v>0</v>
      </c>
    </row>
    <row r="41" spans="2:9" ht="15" customHeight="1" x14ac:dyDescent="0.2">
      <c r="B41" t="s">
        <v>75</v>
      </c>
      <c r="C41" s="12">
        <v>18</v>
      </c>
      <c r="D41" s="8">
        <v>1.43</v>
      </c>
      <c r="E41" s="12">
        <v>10</v>
      </c>
      <c r="F41" s="8">
        <v>1.32</v>
      </c>
      <c r="G41" s="12">
        <v>5</v>
      </c>
      <c r="H41" s="8">
        <v>1.04</v>
      </c>
      <c r="I41" s="12">
        <v>1</v>
      </c>
    </row>
    <row r="42" spans="2:9" ht="15" customHeight="1" x14ac:dyDescent="0.2">
      <c r="B42" t="s">
        <v>92</v>
      </c>
      <c r="C42" s="12">
        <v>16</v>
      </c>
      <c r="D42" s="8">
        <v>1.27</v>
      </c>
      <c r="E42" s="12">
        <v>5</v>
      </c>
      <c r="F42" s="8">
        <v>0.66</v>
      </c>
      <c r="G42" s="12">
        <v>11</v>
      </c>
      <c r="H42" s="8">
        <v>2.29</v>
      </c>
      <c r="I42" s="12">
        <v>0</v>
      </c>
    </row>
    <row r="43" spans="2:9" ht="15" customHeight="1" x14ac:dyDescent="0.2">
      <c r="B43" t="s">
        <v>91</v>
      </c>
      <c r="C43" s="12">
        <v>15</v>
      </c>
      <c r="D43" s="8">
        <v>1.19</v>
      </c>
      <c r="E43" s="12">
        <v>8</v>
      </c>
      <c r="F43" s="8">
        <v>1.05</v>
      </c>
      <c r="G43" s="12">
        <v>7</v>
      </c>
      <c r="H43" s="8">
        <v>1.46</v>
      </c>
      <c r="I43" s="12">
        <v>0</v>
      </c>
    </row>
    <row r="44" spans="2:9" ht="15" customHeight="1" x14ac:dyDescent="0.2">
      <c r="B44" t="s">
        <v>88</v>
      </c>
      <c r="C44" s="12">
        <v>15</v>
      </c>
      <c r="D44" s="8">
        <v>1.19</v>
      </c>
      <c r="E44" s="12">
        <v>10</v>
      </c>
      <c r="F44" s="8">
        <v>1.32</v>
      </c>
      <c r="G44" s="12">
        <v>5</v>
      </c>
      <c r="H44" s="8">
        <v>1.04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137</v>
      </c>
      <c r="C48" s="12">
        <v>57</v>
      </c>
      <c r="D48" s="8">
        <v>4.5199999999999996</v>
      </c>
      <c r="E48" s="12">
        <v>52</v>
      </c>
      <c r="F48" s="8">
        <v>6.85</v>
      </c>
      <c r="G48" s="12">
        <v>5</v>
      </c>
      <c r="H48" s="8">
        <v>1.04</v>
      </c>
      <c r="I48" s="12">
        <v>0</v>
      </c>
    </row>
    <row r="49" spans="2:9" ht="15" customHeight="1" x14ac:dyDescent="0.2">
      <c r="B49" t="s">
        <v>136</v>
      </c>
      <c r="C49" s="12">
        <v>35</v>
      </c>
      <c r="D49" s="8">
        <v>2.77</v>
      </c>
      <c r="E49" s="12">
        <v>33</v>
      </c>
      <c r="F49" s="8">
        <v>4.3499999999999996</v>
      </c>
      <c r="G49" s="12">
        <v>2</v>
      </c>
      <c r="H49" s="8">
        <v>0.42</v>
      </c>
      <c r="I49" s="12">
        <v>0</v>
      </c>
    </row>
    <row r="50" spans="2:9" ht="15" customHeight="1" x14ac:dyDescent="0.2">
      <c r="B50" t="s">
        <v>133</v>
      </c>
      <c r="C50" s="12">
        <v>33</v>
      </c>
      <c r="D50" s="8">
        <v>2.61</v>
      </c>
      <c r="E50" s="12">
        <v>27</v>
      </c>
      <c r="F50" s="8">
        <v>3.56</v>
      </c>
      <c r="G50" s="12">
        <v>6</v>
      </c>
      <c r="H50" s="8">
        <v>1.25</v>
      </c>
      <c r="I50" s="12">
        <v>0</v>
      </c>
    </row>
    <row r="51" spans="2:9" ht="15" customHeight="1" x14ac:dyDescent="0.2">
      <c r="B51" t="s">
        <v>140</v>
      </c>
      <c r="C51" s="12">
        <v>32</v>
      </c>
      <c r="D51" s="8">
        <v>2.54</v>
      </c>
      <c r="E51" s="12">
        <v>31</v>
      </c>
      <c r="F51" s="8">
        <v>4.08</v>
      </c>
      <c r="G51" s="12">
        <v>1</v>
      </c>
      <c r="H51" s="8">
        <v>0.21</v>
      </c>
      <c r="I51" s="12">
        <v>0</v>
      </c>
    </row>
    <row r="52" spans="2:9" ht="15" customHeight="1" x14ac:dyDescent="0.2">
      <c r="B52" t="s">
        <v>126</v>
      </c>
      <c r="C52" s="12">
        <v>31</v>
      </c>
      <c r="D52" s="8">
        <v>2.46</v>
      </c>
      <c r="E52" s="12">
        <v>24</v>
      </c>
      <c r="F52" s="8">
        <v>3.16</v>
      </c>
      <c r="G52" s="12">
        <v>7</v>
      </c>
      <c r="H52" s="8">
        <v>1.46</v>
      </c>
      <c r="I52" s="12">
        <v>0</v>
      </c>
    </row>
    <row r="53" spans="2:9" ht="15" customHeight="1" x14ac:dyDescent="0.2">
      <c r="B53" t="s">
        <v>125</v>
      </c>
      <c r="C53" s="12">
        <v>29</v>
      </c>
      <c r="D53" s="8">
        <v>2.2999999999999998</v>
      </c>
      <c r="E53" s="12">
        <v>27</v>
      </c>
      <c r="F53" s="8">
        <v>3.56</v>
      </c>
      <c r="G53" s="12">
        <v>2</v>
      </c>
      <c r="H53" s="8">
        <v>0.42</v>
      </c>
      <c r="I53" s="12">
        <v>0</v>
      </c>
    </row>
    <row r="54" spans="2:9" ht="15" customHeight="1" x14ac:dyDescent="0.2">
      <c r="B54" t="s">
        <v>141</v>
      </c>
      <c r="C54" s="12">
        <v>29</v>
      </c>
      <c r="D54" s="8">
        <v>2.2999999999999998</v>
      </c>
      <c r="E54" s="12">
        <v>27</v>
      </c>
      <c r="F54" s="8">
        <v>3.56</v>
      </c>
      <c r="G54" s="12">
        <v>2</v>
      </c>
      <c r="H54" s="8">
        <v>0.42</v>
      </c>
      <c r="I54" s="12">
        <v>0</v>
      </c>
    </row>
    <row r="55" spans="2:9" ht="15" customHeight="1" x14ac:dyDescent="0.2">
      <c r="B55" t="s">
        <v>130</v>
      </c>
      <c r="C55" s="12">
        <v>27</v>
      </c>
      <c r="D55" s="8">
        <v>2.14</v>
      </c>
      <c r="E55" s="12">
        <v>6</v>
      </c>
      <c r="F55" s="8">
        <v>0.79</v>
      </c>
      <c r="G55" s="12">
        <v>21</v>
      </c>
      <c r="H55" s="8">
        <v>4.38</v>
      </c>
      <c r="I55" s="12">
        <v>0</v>
      </c>
    </row>
    <row r="56" spans="2:9" ht="15" customHeight="1" x14ac:dyDescent="0.2">
      <c r="B56" t="s">
        <v>124</v>
      </c>
      <c r="C56" s="12">
        <v>26</v>
      </c>
      <c r="D56" s="8">
        <v>2.06</v>
      </c>
      <c r="E56" s="12">
        <v>21</v>
      </c>
      <c r="F56" s="8">
        <v>2.77</v>
      </c>
      <c r="G56" s="12">
        <v>5</v>
      </c>
      <c r="H56" s="8">
        <v>1.04</v>
      </c>
      <c r="I56" s="12">
        <v>0</v>
      </c>
    </row>
    <row r="57" spans="2:9" ht="15" customHeight="1" x14ac:dyDescent="0.2">
      <c r="B57" t="s">
        <v>127</v>
      </c>
      <c r="C57" s="12">
        <v>26</v>
      </c>
      <c r="D57" s="8">
        <v>2.06</v>
      </c>
      <c r="E57" s="12">
        <v>14</v>
      </c>
      <c r="F57" s="8">
        <v>1.84</v>
      </c>
      <c r="G57" s="12">
        <v>12</v>
      </c>
      <c r="H57" s="8">
        <v>2.5</v>
      </c>
      <c r="I57" s="12">
        <v>0</v>
      </c>
    </row>
    <row r="58" spans="2:9" ht="15" customHeight="1" x14ac:dyDescent="0.2">
      <c r="B58" t="s">
        <v>128</v>
      </c>
      <c r="C58" s="12">
        <v>26</v>
      </c>
      <c r="D58" s="8">
        <v>2.06</v>
      </c>
      <c r="E58" s="12">
        <v>23</v>
      </c>
      <c r="F58" s="8">
        <v>3.03</v>
      </c>
      <c r="G58" s="12">
        <v>3</v>
      </c>
      <c r="H58" s="8">
        <v>0.63</v>
      </c>
      <c r="I58" s="12">
        <v>0</v>
      </c>
    </row>
    <row r="59" spans="2:9" ht="15" customHeight="1" x14ac:dyDescent="0.2">
      <c r="B59" t="s">
        <v>135</v>
      </c>
      <c r="C59" s="12">
        <v>25</v>
      </c>
      <c r="D59" s="8">
        <v>1.98</v>
      </c>
      <c r="E59" s="12">
        <v>21</v>
      </c>
      <c r="F59" s="8">
        <v>2.77</v>
      </c>
      <c r="G59" s="12">
        <v>4</v>
      </c>
      <c r="H59" s="8">
        <v>0.83</v>
      </c>
      <c r="I59" s="12">
        <v>0</v>
      </c>
    </row>
    <row r="60" spans="2:9" ht="15" customHeight="1" x14ac:dyDescent="0.2">
      <c r="B60" t="s">
        <v>134</v>
      </c>
      <c r="C60" s="12">
        <v>24</v>
      </c>
      <c r="D60" s="8">
        <v>1.9</v>
      </c>
      <c r="E60" s="12">
        <v>23</v>
      </c>
      <c r="F60" s="8">
        <v>3.03</v>
      </c>
      <c r="G60" s="12">
        <v>1</v>
      </c>
      <c r="H60" s="8">
        <v>0.21</v>
      </c>
      <c r="I60" s="12">
        <v>0</v>
      </c>
    </row>
    <row r="61" spans="2:9" ht="15" customHeight="1" x14ac:dyDescent="0.2">
      <c r="B61" t="s">
        <v>122</v>
      </c>
      <c r="C61" s="12">
        <v>21</v>
      </c>
      <c r="D61" s="8">
        <v>1.66</v>
      </c>
      <c r="E61" s="12">
        <v>8</v>
      </c>
      <c r="F61" s="8">
        <v>1.05</v>
      </c>
      <c r="G61" s="12">
        <v>13</v>
      </c>
      <c r="H61" s="8">
        <v>2.71</v>
      </c>
      <c r="I61" s="12">
        <v>0</v>
      </c>
    </row>
    <row r="62" spans="2:9" ht="15" customHeight="1" x14ac:dyDescent="0.2">
      <c r="B62" t="s">
        <v>123</v>
      </c>
      <c r="C62" s="12">
        <v>20</v>
      </c>
      <c r="D62" s="8">
        <v>1.58</v>
      </c>
      <c r="E62" s="12">
        <v>7</v>
      </c>
      <c r="F62" s="8">
        <v>0.92</v>
      </c>
      <c r="G62" s="12">
        <v>13</v>
      </c>
      <c r="H62" s="8">
        <v>2.71</v>
      </c>
      <c r="I62" s="12">
        <v>0</v>
      </c>
    </row>
    <row r="63" spans="2:9" ht="15" customHeight="1" x14ac:dyDescent="0.2">
      <c r="B63" t="s">
        <v>139</v>
      </c>
      <c r="C63" s="12">
        <v>19</v>
      </c>
      <c r="D63" s="8">
        <v>1.51</v>
      </c>
      <c r="E63" s="12">
        <v>12</v>
      </c>
      <c r="F63" s="8">
        <v>1.58</v>
      </c>
      <c r="G63" s="12">
        <v>7</v>
      </c>
      <c r="H63" s="8">
        <v>1.46</v>
      </c>
      <c r="I63" s="12">
        <v>0</v>
      </c>
    </row>
    <row r="64" spans="2:9" ht="15" customHeight="1" x14ac:dyDescent="0.2">
      <c r="B64" t="s">
        <v>142</v>
      </c>
      <c r="C64" s="12">
        <v>18</v>
      </c>
      <c r="D64" s="8">
        <v>1.43</v>
      </c>
      <c r="E64" s="12">
        <v>14</v>
      </c>
      <c r="F64" s="8">
        <v>1.84</v>
      </c>
      <c r="G64" s="12">
        <v>4</v>
      </c>
      <c r="H64" s="8">
        <v>0.83</v>
      </c>
      <c r="I64" s="12">
        <v>0</v>
      </c>
    </row>
    <row r="65" spans="2:9" ht="15" customHeight="1" x14ac:dyDescent="0.2">
      <c r="B65" t="s">
        <v>155</v>
      </c>
      <c r="C65" s="12">
        <v>18</v>
      </c>
      <c r="D65" s="8">
        <v>1.43</v>
      </c>
      <c r="E65" s="12">
        <v>16</v>
      </c>
      <c r="F65" s="8">
        <v>2.11</v>
      </c>
      <c r="G65" s="12">
        <v>2</v>
      </c>
      <c r="H65" s="8">
        <v>0.42</v>
      </c>
      <c r="I65" s="12">
        <v>0</v>
      </c>
    </row>
    <row r="66" spans="2:9" ht="15" customHeight="1" x14ac:dyDescent="0.2">
      <c r="B66" t="s">
        <v>154</v>
      </c>
      <c r="C66" s="12">
        <v>17</v>
      </c>
      <c r="D66" s="8">
        <v>1.35</v>
      </c>
      <c r="E66" s="12">
        <v>9</v>
      </c>
      <c r="F66" s="8">
        <v>1.19</v>
      </c>
      <c r="G66" s="12">
        <v>8</v>
      </c>
      <c r="H66" s="8">
        <v>1.67</v>
      </c>
      <c r="I66" s="12">
        <v>0</v>
      </c>
    </row>
    <row r="67" spans="2:9" ht="15" customHeight="1" x14ac:dyDescent="0.2">
      <c r="B67" t="s">
        <v>156</v>
      </c>
      <c r="C67" s="12">
        <v>17</v>
      </c>
      <c r="D67" s="8">
        <v>1.35</v>
      </c>
      <c r="E67" s="12">
        <v>15</v>
      </c>
      <c r="F67" s="8">
        <v>1.98</v>
      </c>
      <c r="G67" s="12">
        <v>2</v>
      </c>
      <c r="H67" s="8">
        <v>0.42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A40C-2559-4A98-B14A-1D5CDB26974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243</v>
      </c>
      <c r="D6" s="8">
        <v>10.79</v>
      </c>
      <c r="E6" s="12">
        <v>87</v>
      </c>
      <c r="F6" s="8">
        <v>6.67</v>
      </c>
      <c r="G6" s="12">
        <v>156</v>
      </c>
      <c r="H6" s="8">
        <v>16.77</v>
      </c>
      <c r="I6" s="12">
        <v>0</v>
      </c>
    </row>
    <row r="7" spans="2:9" ht="15" customHeight="1" x14ac:dyDescent="0.2">
      <c r="B7" t="s">
        <v>42</v>
      </c>
      <c r="C7" s="12">
        <v>210</v>
      </c>
      <c r="D7" s="8">
        <v>9.33</v>
      </c>
      <c r="E7" s="12">
        <v>125</v>
      </c>
      <c r="F7" s="8">
        <v>9.59</v>
      </c>
      <c r="G7" s="12">
        <v>85</v>
      </c>
      <c r="H7" s="8">
        <v>9.14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44</v>
      </c>
      <c r="C9" s="12">
        <v>16</v>
      </c>
      <c r="D9" s="8">
        <v>0.71</v>
      </c>
      <c r="E9" s="12">
        <v>0</v>
      </c>
      <c r="F9" s="8">
        <v>0</v>
      </c>
      <c r="G9" s="12">
        <v>16</v>
      </c>
      <c r="H9" s="8">
        <v>1.72</v>
      </c>
      <c r="I9" s="12">
        <v>0</v>
      </c>
    </row>
    <row r="10" spans="2:9" ht="15" customHeight="1" x14ac:dyDescent="0.2">
      <c r="B10" t="s">
        <v>45</v>
      </c>
      <c r="C10" s="12">
        <v>7</v>
      </c>
      <c r="D10" s="8">
        <v>0.31</v>
      </c>
      <c r="E10" s="12">
        <v>0</v>
      </c>
      <c r="F10" s="8">
        <v>0</v>
      </c>
      <c r="G10" s="12">
        <v>7</v>
      </c>
      <c r="H10" s="8">
        <v>0.75</v>
      </c>
      <c r="I10" s="12">
        <v>0</v>
      </c>
    </row>
    <row r="11" spans="2:9" ht="15" customHeight="1" x14ac:dyDescent="0.2">
      <c r="B11" t="s">
        <v>46</v>
      </c>
      <c r="C11" s="12">
        <v>521</v>
      </c>
      <c r="D11" s="8">
        <v>23.13</v>
      </c>
      <c r="E11" s="12">
        <v>298</v>
      </c>
      <c r="F11" s="8">
        <v>22.85</v>
      </c>
      <c r="G11" s="12">
        <v>223</v>
      </c>
      <c r="H11" s="8">
        <v>23.98</v>
      </c>
      <c r="I11" s="12">
        <v>0</v>
      </c>
    </row>
    <row r="12" spans="2:9" ht="15" customHeight="1" x14ac:dyDescent="0.2">
      <c r="B12" t="s">
        <v>47</v>
      </c>
      <c r="C12" s="12">
        <v>13</v>
      </c>
      <c r="D12" s="8">
        <v>0.57999999999999996</v>
      </c>
      <c r="E12" s="12">
        <v>2</v>
      </c>
      <c r="F12" s="8">
        <v>0.15</v>
      </c>
      <c r="G12" s="12">
        <v>11</v>
      </c>
      <c r="H12" s="8">
        <v>1.18</v>
      </c>
      <c r="I12" s="12">
        <v>0</v>
      </c>
    </row>
    <row r="13" spans="2:9" ht="15" customHeight="1" x14ac:dyDescent="0.2">
      <c r="B13" t="s">
        <v>48</v>
      </c>
      <c r="C13" s="12">
        <v>341</v>
      </c>
      <c r="D13" s="8">
        <v>15.14</v>
      </c>
      <c r="E13" s="12">
        <v>172</v>
      </c>
      <c r="F13" s="8">
        <v>13.19</v>
      </c>
      <c r="G13" s="12">
        <v>168</v>
      </c>
      <c r="H13" s="8">
        <v>18.059999999999999</v>
      </c>
      <c r="I13" s="12">
        <v>1</v>
      </c>
    </row>
    <row r="14" spans="2:9" ht="15" customHeight="1" x14ac:dyDescent="0.2">
      <c r="B14" t="s">
        <v>49</v>
      </c>
      <c r="C14" s="12">
        <v>114</v>
      </c>
      <c r="D14" s="8">
        <v>5.0599999999999996</v>
      </c>
      <c r="E14" s="12">
        <v>60</v>
      </c>
      <c r="F14" s="8">
        <v>4.5999999999999996</v>
      </c>
      <c r="G14" s="12">
        <v>53</v>
      </c>
      <c r="H14" s="8">
        <v>5.7</v>
      </c>
      <c r="I14" s="12">
        <v>0</v>
      </c>
    </row>
    <row r="15" spans="2:9" ht="15" customHeight="1" x14ac:dyDescent="0.2">
      <c r="B15" t="s">
        <v>50</v>
      </c>
      <c r="C15" s="12">
        <v>208</v>
      </c>
      <c r="D15" s="8">
        <v>9.24</v>
      </c>
      <c r="E15" s="12">
        <v>170</v>
      </c>
      <c r="F15" s="8">
        <v>13.04</v>
      </c>
      <c r="G15" s="12">
        <v>36</v>
      </c>
      <c r="H15" s="8">
        <v>3.87</v>
      </c>
      <c r="I15" s="12">
        <v>0</v>
      </c>
    </row>
    <row r="16" spans="2:9" ht="15" customHeight="1" x14ac:dyDescent="0.2">
      <c r="B16" t="s">
        <v>51</v>
      </c>
      <c r="C16" s="12">
        <v>255</v>
      </c>
      <c r="D16" s="8">
        <v>11.32</v>
      </c>
      <c r="E16" s="12">
        <v>184</v>
      </c>
      <c r="F16" s="8">
        <v>14.11</v>
      </c>
      <c r="G16" s="12">
        <v>70</v>
      </c>
      <c r="H16" s="8">
        <v>7.53</v>
      </c>
      <c r="I16" s="12">
        <v>0</v>
      </c>
    </row>
    <row r="17" spans="2:9" ht="15" customHeight="1" x14ac:dyDescent="0.2">
      <c r="B17" t="s">
        <v>52</v>
      </c>
      <c r="C17" s="12">
        <v>106</v>
      </c>
      <c r="D17" s="8">
        <v>4.71</v>
      </c>
      <c r="E17" s="12">
        <v>72</v>
      </c>
      <c r="F17" s="8">
        <v>5.52</v>
      </c>
      <c r="G17" s="12">
        <v>31</v>
      </c>
      <c r="H17" s="8">
        <v>3.33</v>
      </c>
      <c r="I17" s="12">
        <v>0</v>
      </c>
    </row>
    <row r="18" spans="2:9" ht="15" customHeight="1" x14ac:dyDescent="0.2">
      <c r="B18" t="s">
        <v>53</v>
      </c>
      <c r="C18" s="12">
        <v>132</v>
      </c>
      <c r="D18" s="8">
        <v>5.86</v>
      </c>
      <c r="E18" s="12">
        <v>84</v>
      </c>
      <c r="F18" s="8">
        <v>6.44</v>
      </c>
      <c r="G18" s="12">
        <v>41</v>
      </c>
      <c r="H18" s="8">
        <v>4.41</v>
      </c>
      <c r="I18" s="12">
        <v>4</v>
      </c>
    </row>
    <row r="19" spans="2:9" ht="15" customHeight="1" x14ac:dyDescent="0.2">
      <c r="B19" t="s">
        <v>54</v>
      </c>
      <c r="C19" s="12">
        <v>85</v>
      </c>
      <c r="D19" s="8">
        <v>3.77</v>
      </c>
      <c r="E19" s="12">
        <v>50</v>
      </c>
      <c r="F19" s="8">
        <v>3.83</v>
      </c>
      <c r="G19" s="12">
        <v>32</v>
      </c>
      <c r="H19" s="8">
        <v>3.44</v>
      </c>
      <c r="I19" s="12">
        <v>1</v>
      </c>
    </row>
    <row r="20" spans="2:9" ht="15" customHeight="1" x14ac:dyDescent="0.2">
      <c r="B20" s="9" t="s">
        <v>278</v>
      </c>
      <c r="C20" s="12">
        <f>SUM(LTBL_29205[総数／事業所数])</f>
        <v>2252</v>
      </c>
      <c r="E20" s="12">
        <f>SUBTOTAL(109,LTBL_29205[個人／事業所数])</f>
        <v>1304</v>
      </c>
      <c r="G20" s="12">
        <f>SUBTOTAL(109,LTBL_29205[法人／事業所数])</f>
        <v>930</v>
      </c>
      <c r="I20" s="12">
        <f>SUBTOTAL(109,LTBL_29205[法人以外の団体／事業所数])</f>
        <v>6</v>
      </c>
    </row>
    <row r="21" spans="2:9" ht="15" customHeight="1" x14ac:dyDescent="0.2">
      <c r="E21" s="11">
        <f>LTBL_29205[[#Totals],[個人／事業所数]]/LTBL_29205[[#Totals],[総数／事業所数]]</f>
        <v>0.57904085257548843</v>
      </c>
      <c r="G21" s="11">
        <f>LTBL_29205[[#Totals],[法人／事業所数]]/LTBL_29205[[#Totals],[総数／事業所数]]</f>
        <v>0.41296625222024869</v>
      </c>
      <c r="I21" s="11">
        <f>LTBL_29205[[#Totals],[法人以外の団体／事業所数]]/LTBL_29205[[#Totals],[総数／事業所数]]</f>
        <v>2.6642984014209592E-3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73</v>
      </c>
      <c r="C24" s="12">
        <v>293</v>
      </c>
      <c r="D24" s="8">
        <v>13.01</v>
      </c>
      <c r="E24" s="12">
        <v>160</v>
      </c>
      <c r="F24" s="8">
        <v>12.27</v>
      </c>
      <c r="G24" s="12">
        <v>132</v>
      </c>
      <c r="H24" s="8">
        <v>14.19</v>
      </c>
      <c r="I24" s="12">
        <v>1</v>
      </c>
    </row>
    <row r="25" spans="2:9" ht="15" customHeight="1" x14ac:dyDescent="0.2">
      <c r="B25" t="s">
        <v>77</v>
      </c>
      <c r="C25" s="12">
        <v>201</v>
      </c>
      <c r="D25" s="8">
        <v>8.93</v>
      </c>
      <c r="E25" s="12">
        <v>161</v>
      </c>
      <c r="F25" s="8">
        <v>12.35</v>
      </c>
      <c r="G25" s="12">
        <v>40</v>
      </c>
      <c r="H25" s="8">
        <v>4.3</v>
      </c>
      <c r="I25" s="12">
        <v>0</v>
      </c>
    </row>
    <row r="26" spans="2:9" ht="15" customHeight="1" x14ac:dyDescent="0.2">
      <c r="B26" t="s">
        <v>76</v>
      </c>
      <c r="C26" s="12">
        <v>184</v>
      </c>
      <c r="D26" s="8">
        <v>8.17</v>
      </c>
      <c r="E26" s="12">
        <v>158</v>
      </c>
      <c r="F26" s="8">
        <v>12.12</v>
      </c>
      <c r="G26" s="12">
        <v>26</v>
      </c>
      <c r="H26" s="8">
        <v>2.8</v>
      </c>
      <c r="I26" s="12">
        <v>0</v>
      </c>
    </row>
    <row r="27" spans="2:9" ht="15" customHeight="1" x14ac:dyDescent="0.2">
      <c r="B27" t="s">
        <v>72</v>
      </c>
      <c r="C27" s="12">
        <v>153</v>
      </c>
      <c r="D27" s="8">
        <v>6.79</v>
      </c>
      <c r="E27" s="12">
        <v>93</v>
      </c>
      <c r="F27" s="8">
        <v>7.13</v>
      </c>
      <c r="G27" s="12">
        <v>60</v>
      </c>
      <c r="H27" s="8">
        <v>6.45</v>
      </c>
      <c r="I27" s="12">
        <v>0</v>
      </c>
    </row>
    <row r="28" spans="2:9" ht="15" customHeight="1" x14ac:dyDescent="0.2">
      <c r="B28" t="s">
        <v>63</v>
      </c>
      <c r="C28" s="12">
        <v>142</v>
      </c>
      <c r="D28" s="8">
        <v>6.31</v>
      </c>
      <c r="E28" s="12">
        <v>44</v>
      </c>
      <c r="F28" s="8">
        <v>3.37</v>
      </c>
      <c r="G28" s="12">
        <v>98</v>
      </c>
      <c r="H28" s="8">
        <v>10.54</v>
      </c>
      <c r="I28" s="12">
        <v>0</v>
      </c>
    </row>
    <row r="29" spans="2:9" ht="15" customHeight="1" x14ac:dyDescent="0.2">
      <c r="B29" t="s">
        <v>79</v>
      </c>
      <c r="C29" s="12">
        <v>106</v>
      </c>
      <c r="D29" s="8">
        <v>4.71</v>
      </c>
      <c r="E29" s="12">
        <v>72</v>
      </c>
      <c r="F29" s="8">
        <v>5.52</v>
      </c>
      <c r="G29" s="12">
        <v>31</v>
      </c>
      <c r="H29" s="8">
        <v>3.33</v>
      </c>
      <c r="I29" s="12">
        <v>0</v>
      </c>
    </row>
    <row r="30" spans="2:9" ht="15" customHeight="1" x14ac:dyDescent="0.2">
      <c r="B30" t="s">
        <v>70</v>
      </c>
      <c r="C30" s="12">
        <v>103</v>
      </c>
      <c r="D30" s="8">
        <v>4.57</v>
      </c>
      <c r="E30" s="12">
        <v>86</v>
      </c>
      <c r="F30" s="8">
        <v>6.6</v>
      </c>
      <c r="G30" s="12">
        <v>17</v>
      </c>
      <c r="H30" s="8">
        <v>1.83</v>
      </c>
      <c r="I30" s="12">
        <v>0</v>
      </c>
    </row>
    <row r="31" spans="2:9" ht="15" customHeight="1" x14ac:dyDescent="0.2">
      <c r="B31" t="s">
        <v>80</v>
      </c>
      <c r="C31" s="12">
        <v>97</v>
      </c>
      <c r="D31" s="8">
        <v>4.3099999999999996</v>
      </c>
      <c r="E31" s="12">
        <v>84</v>
      </c>
      <c r="F31" s="8">
        <v>6.44</v>
      </c>
      <c r="G31" s="12">
        <v>12</v>
      </c>
      <c r="H31" s="8">
        <v>1.29</v>
      </c>
      <c r="I31" s="12">
        <v>1</v>
      </c>
    </row>
    <row r="32" spans="2:9" ht="15" customHeight="1" x14ac:dyDescent="0.2">
      <c r="B32" t="s">
        <v>69</v>
      </c>
      <c r="C32" s="12">
        <v>75</v>
      </c>
      <c r="D32" s="8">
        <v>3.33</v>
      </c>
      <c r="E32" s="12">
        <v>34</v>
      </c>
      <c r="F32" s="8">
        <v>2.61</v>
      </c>
      <c r="G32" s="12">
        <v>41</v>
      </c>
      <c r="H32" s="8">
        <v>4.41</v>
      </c>
      <c r="I32" s="12">
        <v>0</v>
      </c>
    </row>
    <row r="33" spans="2:9" ht="15" customHeight="1" x14ac:dyDescent="0.2">
      <c r="B33" t="s">
        <v>71</v>
      </c>
      <c r="C33" s="12">
        <v>66</v>
      </c>
      <c r="D33" s="8">
        <v>2.93</v>
      </c>
      <c r="E33" s="12">
        <v>48</v>
      </c>
      <c r="F33" s="8">
        <v>3.68</v>
      </c>
      <c r="G33" s="12">
        <v>18</v>
      </c>
      <c r="H33" s="8">
        <v>1.94</v>
      </c>
      <c r="I33" s="12">
        <v>0</v>
      </c>
    </row>
    <row r="34" spans="2:9" ht="15" customHeight="1" x14ac:dyDescent="0.2">
      <c r="B34" t="s">
        <v>66</v>
      </c>
      <c r="C34" s="12">
        <v>54</v>
      </c>
      <c r="D34" s="8">
        <v>2.4</v>
      </c>
      <c r="E34" s="12">
        <v>36</v>
      </c>
      <c r="F34" s="8">
        <v>2.76</v>
      </c>
      <c r="G34" s="12">
        <v>18</v>
      </c>
      <c r="H34" s="8">
        <v>1.94</v>
      </c>
      <c r="I34" s="12">
        <v>0</v>
      </c>
    </row>
    <row r="35" spans="2:9" ht="15" customHeight="1" x14ac:dyDescent="0.2">
      <c r="B35" t="s">
        <v>75</v>
      </c>
      <c r="C35" s="12">
        <v>54</v>
      </c>
      <c r="D35" s="8">
        <v>2.4</v>
      </c>
      <c r="E35" s="12">
        <v>27</v>
      </c>
      <c r="F35" s="8">
        <v>2.0699999999999998</v>
      </c>
      <c r="G35" s="12">
        <v>26</v>
      </c>
      <c r="H35" s="8">
        <v>2.8</v>
      </c>
      <c r="I35" s="12">
        <v>0</v>
      </c>
    </row>
    <row r="36" spans="2:9" ht="15" customHeight="1" x14ac:dyDescent="0.2">
      <c r="B36" t="s">
        <v>74</v>
      </c>
      <c r="C36" s="12">
        <v>53</v>
      </c>
      <c r="D36" s="8">
        <v>2.35</v>
      </c>
      <c r="E36" s="12">
        <v>32</v>
      </c>
      <c r="F36" s="8">
        <v>2.4500000000000002</v>
      </c>
      <c r="G36" s="12">
        <v>21</v>
      </c>
      <c r="H36" s="8">
        <v>2.2599999999999998</v>
      </c>
      <c r="I36" s="12">
        <v>0</v>
      </c>
    </row>
    <row r="37" spans="2:9" ht="15" customHeight="1" x14ac:dyDescent="0.2">
      <c r="B37" t="s">
        <v>64</v>
      </c>
      <c r="C37" s="12">
        <v>52</v>
      </c>
      <c r="D37" s="8">
        <v>2.31</v>
      </c>
      <c r="E37" s="12">
        <v>19</v>
      </c>
      <c r="F37" s="8">
        <v>1.46</v>
      </c>
      <c r="G37" s="12">
        <v>33</v>
      </c>
      <c r="H37" s="8">
        <v>3.55</v>
      </c>
      <c r="I37" s="12">
        <v>0</v>
      </c>
    </row>
    <row r="38" spans="2:9" ht="15" customHeight="1" x14ac:dyDescent="0.2">
      <c r="B38" t="s">
        <v>65</v>
      </c>
      <c r="C38" s="12">
        <v>49</v>
      </c>
      <c r="D38" s="8">
        <v>2.1800000000000002</v>
      </c>
      <c r="E38" s="12">
        <v>24</v>
      </c>
      <c r="F38" s="8">
        <v>1.84</v>
      </c>
      <c r="G38" s="12">
        <v>25</v>
      </c>
      <c r="H38" s="8">
        <v>2.69</v>
      </c>
      <c r="I38" s="12">
        <v>0</v>
      </c>
    </row>
    <row r="39" spans="2:9" ht="15" customHeight="1" x14ac:dyDescent="0.2">
      <c r="B39" t="s">
        <v>82</v>
      </c>
      <c r="C39" s="12">
        <v>44</v>
      </c>
      <c r="D39" s="8">
        <v>1.95</v>
      </c>
      <c r="E39" s="12">
        <v>39</v>
      </c>
      <c r="F39" s="8">
        <v>2.99</v>
      </c>
      <c r="G39" s="12">
        <v>5</v>
      </c>
      <c r="H39" s="8">
        <v>0.54</v>
      </c>
      <c r="I39" s="12">
        <v>0</v>
      </c>
    </row>
    <row r="40" spans="2:9" ht="15" customHeight="1" x14ac:dyDescent="0.2">
      <c r="B40" t="s">
        <v>84</v>
      </c>
      <c r="C40" s="12">
        <v>40</v>
      </c>
      <c r="D40" s="8">
        <v>1.78</v>
      </c>
      <c r="E40" s="12">
        <v>11</v>
      </c>
      <c r="F40" s="8">
        <v>0.84</v>
      </c>
      <c r="G40" s="12">
        <v>29</v>
      </c>
      <c r="H40" s="8">
        <v>3.12</v>
      </c>
      <c r="I40" s="12">
        <v>0</v>
      </c>
    </row>
    <row r="41" spans="2:9" ht="15" customHeight="1" x14ac:dyDescent="0.2">
      <c r="B41" t="s">
        <v>68</v>
      </c>
      <c r="C41" s="12">
        <v>38</v>
      </c>
      <c r="D41" s="8">
        <v>1.69</v>
      </c>
      <c r="E41" s="12">
        <v>9</v>
      </c>
      <c r="F41" s="8">
        <v>0.69</v>
      </c>
      <c r="G41" s="12">
        <v>29</v>
      </c>
      <c r="H41" s="8">
        <v>3.12</v>
      </c>
      <c r="I41" s="12">
        <v>0</v>
      </c>
    </row>
    <row r="42" spans="2:9" ht="15" customHeight="1" x14ac:dyDescent="0.2">
      <c r="B42" t="s">
        <v>81</v>
      </c>
      <c r="C42" s="12">
        <v>35</v>
      </c>
      <c r="D42" s="8">
        <v>1.55</v>
      </c>
      <c r="E42" s="12">
        <v>0</v>
      </c>
      <c r="F42" s="8">
        <v>0</v>
      </c>
      <c r="G42" s="12">
        <v>29</v>
      </c>
      <c r="H42" s="8">
        <v>3.12</v>
      </c>
      <c r="I42" s="12">
        <v>3</v>
      </c>
    </row>
    <row r="43" spans="2:9" ht="15" customHeight="1" x14ac:dyDescent="0.2">
      <c r="B43" t="s">
        <v>78</v>
      </c>
      <c r="C43" s="12">
        <v>32</v>
      </c>
      <c r="D43" s="8">
        <v>1.42</v>
      </c>
      <c r="E43" s="12">
        <v>15</v>
      </c>
      <c r="F43" s="8">
        <v>1.1499999999999999</v>
      </c>
      <c r="G43" s="12">
        <v>17</v>
      </c>
      <c r="H43" s="8">
        <v>1.83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130</v>
      </c>
      <c r="C47" s="12">
        <v>154</v>
      </c>
      <c r="D47" s="8">
        <v>6.84</v>
      </c>
      <c r="E47" s="12">
        <v>101</v>
      </c>
      <c r="F47" s="8">
        <v>7.75</v>
      </c>
      <c r="G47" s="12">
        <v>53</v>
      </c>
      <c r="H47" s="8">
        <v>5.7</v>
      </c>
      <c r="I47" s="12">
        <v>0</v>
      </c>
    </row>
    <row r="48" spans="2:9" ht="15" customHeight="1" x14ac:dyDescent="0.2">
      <c r="B48" t="s">
        <v>137</v>
      </c>
      <c r="C48" s="12">
        <v>105</v>
      </c>
      <c r="D48" s="8">
        <v>4.66</v>
      </c>
      <c r="E48" s="12">
        <v>87</v>
      </c>
      <c r="F48" s="8">
        <v>6.67</v>
      </c>
      <c r="G48" s="12">
        <v>18</v>
      </c>
      <c r="H48" s="8">
        <v>1.94</v>
      </c>
      <c r="I48" s="12">
        <v>0</v>
      </c>
    </row>
    <row r="49" spans="2:9" ht="15" customHeight="1" x14ac:dyDescent="0.2">
      <c r="B49" t="s">
        <v>140</v>
      </c>
      <c r="C49" s="12">
        <v>73</v>
      </c>
      <c r="D49" s="8">
        <v>3.24</v>
      </c>
      <c r="E49" s="12">
        <v>65</v>
      </c>
      <c r="F49" s="8">
        <v>4.9800000000000004</v>
      </c>
      <c r="G49" s="12">
        <v>8</v>
      </c>
      <c r="H49" s="8">
        <v>0.86</v>
      </c>
      <c r="I49" s="12">
        <v>0</v>
      </c>
    </row>
    <row r="50" spans="2:9" ht="15" customHeight="1" x14ac:dyDescent="0.2">
      <c r="B50" t="s">
        <v>139</v>
      </c>
      <c r="C50" s="12">
        <v>60</v>
      </c>
      <c r="D50" s="8">
        <v>2.66</v>
      </c>
      <c r="E50" s="12">
        <v>42</v>
      </c>
      <c r="F50" s="8">
        <v>3.22</v>
      </c>
      <c r="G50" s="12">
        <v>18</v>
      </c>
      <c r="H50" s="8">
        <v>1.94</v>
      </c>
      <c r="I50" s="12">
        <v>0</v>
      </c>
    </row>
    <row r="51" spans="2:9" ht="15" customHeight="1" x14ac:dyDescent="0.2">
      <c r="B51" t="s">
        <v>128</v>
      </c>
      <c r="C51" s="12">
        <v>55</v>
      </c>
      <c r="D51" s="8">
        <v>2.44</v>
      </c>
      <c r="E51" s="12">
        <v>41</v>
      </c>
      <c r="F51" s="8">
        <v>3.14</v>
      </c>
      <c r="G51" s="12">
        <v>14</v>
      </c>
      <c r="H51" s="8">
        <v>1.51</v>
      </c>
      <c r="I51" s="12">
        <v>0</v>
      </c>
    </row>
    <row r="52" spans="2:9" ht="15" customHeight="1" x14ac:dyDescent="0.2">
      <c r="B52" t="s">
        <v>136</v>
      </c>
      <c r="C52" s="12">
        <v>55</v>
      </c>
      <c r="D52" s="8">
        <v>2.44</v>
      </c>
      <c r="E52" s="12">
        <v>50</v>
      </c>
      <c r="F52" s="8">
        <v>3.83</v>
      </c>
      <c r="G52" s="12">
        <v>5</v>
      </c>
      <c r="H52" s="8">
        <v>0.54</v>
      </c>
      <c r="I52" s="12">
        <v>0</v>
      </c>
    </row>
    <row r="53" spans="2:9" ht="15" customHeight="1" x14ac:dyDescent="0.2">
      <c r="B53" t="s">
        <v>131</v>
      </c>
      <c r="C53" s="12">
        <v>54</v>
      </c>
      <c r="D53" s="8">
        <v>2.4</v>
      </c>
      <c r="E53" s="12">
        <v>48</v>
      </c>
      <c r="F53" s="8">
        <v>3.68</v>
      </c>
      <c r="G53" s="12">
        <v>6</v>
      </c>
      <c r="H53" s="8">
        <v>0.65</v>
      </c>
      <c r="I53" s="12">
        <v>0</v>
      </c>
    </row>
    <row r="54" spans="2:9" ht="15" customHeight="1" x14ac:dyDescent="0.2">
      <c r="B54" t="s">
        <v>135</v>
      </c>
      <c r="C54" s="12">
        <v>52</v>
      </c>
      <c r="D54" s="8">
        <v>2.31</v>
      </c>
      <c r="E54" s="12">
        <v>47</v>
      </c>
      <c r="F54" s="8">
        <v>3.6</v>
      </c>
      <c r="G54" s="12">
        <v>5</v>
      </c>
      <c r="H54" s="8">
        <v>0.54</v>
      </c>
      <c r="I54" s="12">
        <v>0</v>
      </c>
    </row>
    <row r="55" spans="2:9" ht="15" customHeight="1" x14ac:dyDescent="0.2">
      <c r="B55" t="s">
        <v>122</v>
      </c>
      <c r="C55" s="12">
        <v>50</v>
      </c>
      <c r="D55" s="8">
        <v>2.2200000000000002</v>
      </c>
      <c r="E55" s="12">
        <v>15</v>
      </c>
      <c r="F55" s="8">
        <v>1.1499999999999999</v>
      </c>
      <c r="G55" s="12">
        <v>35</v>
      </c>
      <c r="H55" s="8">
        <v>3.76</v>
      </c>
      <c r="I55" s="12">
        <v>0</v>
      </c>
    </row>
    <row r="56" spans="2:9" ht="15" customHeight="1" x14ac:dyDescent="0.2">
      <c r="B56" t="s">
        <v>129</v>
      </c>
      <c r="C56" s="12">
        <v>49</v>
      </c>
      <c r="D56" s="8">
        <v>2.1800000000000002</v>
      </c>
      <c r="E56" s="12">
        <v>7</v>
      </c>
      <c r="F56" s="8">
        <v>0.54</v>
      </c>
      <c r="G56" s="12">
        <v>41</v>
      </c>
      <c r="H56" s="8">
        <v>4.41</v>
      </c>
      <c r="I56" s="12">
        <v>1</v>
      </c>
    </row>
    <row r="57" spans="2:9" ht="15" customHeight="1" x14ac:dyDescent="0.2">
      <c r="B57" t="s">
        <v>133</v>
      </c>
      <c r="C57" s="12">
        <v>46</v>
      </c>
      <c r="D57" s="8">
        <v>2.04</v>
      </c>
      <c r="E57" s="12">
        <v>36</v>
      </c>
      <c r="F57" s="8">
        <v>2.76</v>
      </c>
      <c r="G57" s="12">
        <v>10</v>
      </c>
      <c r="H57" s="8">
        <v>1.08</v>
      </c>
      <c r="I57" s="12">
        <v>0</v>
      </c>
    </row>
    <row r="58" spans="2:9" ht="15" customHeight="1" x14ac:dyDescent="0.2">
      <c r="B58" t="s">
        <v>141</v>
      </c>
      <c r="C58" s="12">
        <v>44</v>
      </c>
      <c r="D58" s="8">
        <v>1.95</v>
      </c>
      <c r="E58" s="12">
        <v>39</v>
      </c>
      <c r="F58" s="8">
        <v>2.99</v>
      </c>
      <c r="G58" s="12">
        <v>5</v>
      </c>
      <c r="H58" s="8">
        <v>0.54</v>
      </c>
      <c r="I58" s="12">
        <v>0</v>
      </c>
    </row>
    <row r="59" spans="2:9" ht="15" customHeight="1" x14ac:dyDescent="0.2">
      <c r="B59" t="s">
        <v>127</v>
      </c>
      <c r="C59" s="12">
        <v>39</v>
      </c>
      <c r="D59" s="8">
        <v>1.73</v>
      </c>
      <c r="E59" s="12">
        <v>18</v>
      </c>
      <c r="F59" s="8">
        <v>1.38</v>
      </c>
      <c r="G59" s="12">
        <v>21</v>
      </c>
      <c r="H59" s="8">
        <v>2.2599999999999998</v>
      </c>
      <c r="I59" s="12">
        <v>0</v>
      </c>
    </row>
    <row r="60" spans="2:9" ht="15" customHeight="1" x14ac:dyDescent="0.2">
      <c r="B60" t="s">
        <v>134</v>
      </c>
      <c r="C60" s="12">
        <v>38</v>
      </c>
      <c r="D60" s="8">
        <v>1.69</v>
      </c>
      <c r="E60" s="12">
        <v>34</v>
      </c>
      <c r="F60" s="8">
        <v>2.61</v>
      </c>
      <c r="G60" s="12">
        <v>4</v>
      </c>
      <c r="H60" s="8">
        <v>0.43</v>
      </c>
      <c r="I60" s="12">
        <v>0</v>
      </c>
    </row>
    <row r="61" spans="2:9" ht="15" customHeight="1" x14ac:dyDescent="0.2">
      <c r="B61" t="s">
        <v>144</v>
      </c>
      <c r="C61" s="12">
        <v>36</v>
      </c>
      <c r="D61" s="8">
        <v>1.6</v>
      </c>
      <c r="E61" s="12">
        <v>4</v>
      </c>
      <c r="F61" s="8">
        <v>0.31</v>
      </c>
      <c r="G61" s="12">
        <v>32</v>
      </c>
      <c r="H61" s="8">
        <v>3.44</v>
      </c>
      <c r="I61" s="12">
        <v>0</v>
      </c>
    </row>
    <row r="62" spans="2:9" ht="15" customHeight="1" x14ac:dyDescent="0.2">
      <c r="B62" t="s">
        <v>123</v>
      </c>
      <c r="C62" s="12">
        <v>34</v>
      </c>
      <c r="D62" s="8">
        <v>1.51</v>
      </c>
      <c r="E62" s="12">
        <v>7</v>
      </c>
      <c r="F62" s="8">
        <v>0.54</v>
      </c>
      <c r="G62" s="12">
        <v>27</v>
      </c>
      <c r="H62" s="8">
        <v>2.9</v>
      </c>
      <c r="I62" s="12">
        <v>0</v>
      </c>
    </row>
    <row r="63" spans="2:9" ht="15" customHeight="1" x14ac:dyDescent="0.2">
      <c r="B63" t="s">
        <v>138</v>
      </c>
      <c r="C63" s="12">
        <v>34</v>
      </c>
      <c r="D63" s="8">
        <v>1.51</v>
      </c>
      <c r="E63" s="12">
        <v>27</v>
      </c>
      <c r="F63" s="8">
        <v>2.0699999999999998</v>
      </c>
      <c r="G63" s="12">
        <v>7</v>
      </c>
      <c r="H63" s="8">
        <v>0.75</v>
      </c>
      <c r="I63" s="12">
        <v>0</v>
      </c>
    </row>
    <row r="64" spans="2:9" ht="15" customHeight="1" x14ac:dyDescent="0.2">
      <c r="B64" t="s">
        <v>142</v>
      </c>
      <c r="C64" s="12">
        <v>33</v>
      </c>
      <c r="D64" s="8">
        <v>1.47</v>
      </c>
      <c r="E64" s="12">
        <v>13</v>
      </c>
      <c r="F64" s="8">
        <v>1</v>
      </c>
      <c r="G64" s="12">
        <v>20</v>
      </c>
      <c r="H64" s="8">
        <v>2.15</v>
      </c>
      <c r="I64" s="12">
        <v>0</v>
      </c>
    </row>
    <row r="65" spans="2:9" ht="15" customHeight="1" x14ac:dyDescent="0.2">
      <c r="B65" t="s">
        <v>126</v>
      </c>
      <c r="C65" s="12">
        <v>33</v>
      </c>
      <c r="D65" s="8">
        <v>1.47</v>
      </c>
      <c r="E65" s="12">
        <v>25</v>
      </c>
      <c r="F65" s="8">
        <v>1.92</v>
      </c>
      <c r="G65" s="12">
        <v>8</v>
      </c>
      <c r="H65" s="8">
        <v>0.86</v>
      </c>
      <c r="I65" s="12">
        <v>0</v>
      </c>
    </row>
    <row r="66" spans="2:9" ht="15" customHeight="1" x14ac:dyDescent="0.2">
      <c r="B66" t="s">
        <v>125</v>
      </c>
      <c r="C66" s="12">
        <v>32</v>
      </c>
      <c r="D66" s="8">
        <v>1.42</v>
      </c>
      <c r="E66" s="12">
        <v>26</v>
      </c>
      <c r="F66" s="8">
        <v>1.99</v>
      </c>
      <c r="G66" s="12">
        <v>6</v>
      </c>
      <c r="H66" s="8">
        <v>0.65</v>
      </c>
      <c r="I66" s="12">
        <v>0</v>
      </c>
    </row>
    <row r="67" spans="2:9" ht="15" customHeight="1" x14ac:dyDescent="0.2">
      <c r="B67" t="s">
        <v>132</v>
      </c>
      <c r="C67" s="12">
        <v>32</v>
      </c>
      <c r="D67" s="8">
        <v>1.42</v>
      </c>
      <c r="E67" s="12">
        <v>12</v>
      </c>
      <c r="F67" s="8">
        <v>0.92</v>
      </c>
      <c r="G67" s="12">
        <v>19</v>
      </c>
      <c r="H67" s="8">
        <v>2.04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9D68-A772-49DD-B64C-81029CC7817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157</v>
      </c>
      <c r="D6" s="8">
        <v>11.06</v>
      </c>
      <c r="E6" s="12">
        <v>91</v>
      </c>
      <c r="F6" s="8">
        <v>9.51</v>
      </c>
      <c r="G6" s="12">
        <v>66</v>
      </c>
      <c r="H6" s="8">
        <v>14.73</v>
      </c>
      <c r="I6" s="12">
        <v>0</v>
      </c>
    </row>
    <row r="7" spans="2:9" ht="15" customHeight="1" x14ac:dyDescent="0.2">
      <c r="B7" t="s">
        <v>42</v>
      </c>
      <c r="C7" s="12">
        <v>204</v>
      </c>
      <c r="D7" s="8">
        <v>14.38</v>
      </c>
      <c r="E7" s="12">
        <v>144</v>
      </c>
      <c r="F7" s="8">
        <v>15.05</v>
      </c>
      <c r="G7" s="12">
        <v>60</v>
      </c>
      <c r="H7" s="8">
        <v>13.39</v>
      </c>
      <c r="I7" s="12">
        <v>0</v>
      </c>
    </row>
    <row r="8" spans="2:9" ht="15" customHeight="1" x14ac:dyDescent="0.2">
      <c r="B8" t="s">
        <v>43</v>
      </c>
      <c r="C8" s="12">
        <v>4</v>
      </c>
      <c r="D8" s="8">
        <v>0.28000000000000003</v>
      </c>
      <c r="E8" s="12">
        <v>0</v>
      </c>
      <c r="F8" s="8">
        <v>0</v>
      </c>
      <c r="G8" s="12">
        <v>4</v>
      </c>
      <c r="H8" s="8">
        <v>0.89</v>
      </c>
      <c r="I8" s="12">
        <v>0</v>
      </c>
    </row>
    <row r="9" spans="2:9" ht="15" customHeight="1" x14ac:dyDescent="0.2">
      <c r="B9" t="s">
        <v>44</v>
      </c>
      <c r="C9" s="12">
        <v>15</v>
      </c>
      <c r="D9" s="8">
        <v>1.06</v>
      </c>
      <c r="E9" s="12">
        <v>1</v>
      </c>
      <c r="F9" s="8">
        <v>0.1</v>
      </c>
      <c r="G9" s="12">
        <v>14</v>
      </c>
      <c r="H9" s="8">
        <v>3.13</v>
      </c>
      <c r="I9" s="12">
        <v>0</v>
      </c>
    </row>
    <row r="10" spans="2:9" ht="15" customHeight="1" x14ac:dyDescent="0.2">
      <c r="B10" t="s">
        <v>45</v>
      </c>
      <c r="C10" s="12">
        <v>12</v>
      </c>
      <c r="D10" s="8">
        <v>0.85</v>
      </c>
      <c r="E10" s="12">
        <v>5</v>
      </c>
      <c r="F10" s="8">
        <v>0.52</v>
      </c>
      <c r="G10" s="12">
        <v>6</v>
      </c>
      <c r="H10" s="8">
        <v>1.34</v>
      </c>
      <c r="I10" s="12">
        <v>1</v>
      </c>
    </row>
    <row r="11" spans="2:9" ht="15" customHeight="1" x14ac:dyDescent="0.2">
      <c r="B11" t="s">
        <v>46</v>
      </c>
      <c r="C11" s="12">
        <v>353</v>
      </c>
      <c r="D11" s="8">
        <v>24.88</v>
      </c>
      <c r="E11" s="12">
        <v>259</v>
      </c>
      <c r="F11" s="8">
        <v>27.06</v>
      </c>
      <c r="G11" s="12">
        <v>94</v>
      </c>
      <c r="H11" s="8">
        <v>20.98</v>
      </c>
      <c r="I11" s="12">
        <v>0</v>
      </c>
    </row>
    <row r="12" spans="2:9" ht="15" customHeight="1" x14ac:dyDescent="0.2">
      <c r="B12" t="s">
        <v>47</v>
      </c>
      <c r="C12" s="12">
        <v>2</v>
      </c>
      <c r="D12" s="8">
        <v>0.14000000000000001</v>
      </c>
      <c r="E12" s="12">
        <v>0</v>
      </c>
      <c r="F12" s="8">
        <v>0</v>
      </c>
      <c r="G12" s="12">
        <v>2</v>
      </c>
      <c r="H12" s="8">
        <v>0.45</v>
      </c>
      <c r="I12" s="12">
        <v>0</v>
      </c>
    </row>
    <row r="13" spans="2:9" ht="15" customHeight="1" x14ac:dyDescent="0.2">
      <c r="B13" t="s">
        <v>48</v>
      </c>
      <c r="C13" s="12">
        <v>139</v>
      </c>
      <c r="D13" s="8">
        <v>9.8000000000000007</v>
      </c>
      <c r="E13" s="12">
        <v>60</v>
      </c>
      <c r="F13" s="8">
        <v>6.27</v>
      </c>
      <c r="G13" s="12">
        <v>78</v>
      </c>
      <c r="H13" s="8">
        <v>17.41</v>
      </c>
      <c r="I13" s="12">
        <v>1</v>
      </c>
    </row>
    <row r="14" spans="2:9" ht="15" customHeight="1" x14ac:dyDescent="0.2">
      <c r="B14" t="s">
        <v>49</v>
      </c>
      <c r="C14" s="12">
        <v>49</v>
      </c>
      <c r="D14" s="8">
        <v>3.45</v>
      </c>
      <c r="E14" s="12">
        <v>29</v>
      </c>
      <c r="F14" s="8">
        <v>3.03</v>
      </c>
      <c r="G14" s="12">
        <v>20</v>
      </c>
      <c r="H14" s="8">
        <v>4.46</v>
      </c>
      <c r="I14" s="12">
        <v>0</v>
      </c>
    </row>
    <row r="15" spans="2:9" ht="15" customHeight="1" x14ac:dyDescent="0.2">
      <c r="B15" t="s">
        <v>50</v>
      </c>
      <c r="C15" s="12">
        <v>158</v>
      </c>
      <c r="D15" s="8">
        <v>11.13</v>
      </c>
      <c r="E15" s="12">
        <v>136</v>
      </c>
      <c r="F15" s="8">
        <v>14.21</v>
      </c>
      <c r="G15" s="12">
        <v>21</v>
      </c>
      <c r="H15" s="8">
        <v>4.6900000000000004</v>
      </c>
      <c r="I15" s="12">
        <v>0</v>
      </c>
    </row>
    <row r="16" spans="2:9" ht="15" customHeight="1" x14ac:dyDescent="0.2">
      <c r="B16" t="s">
        <v>51</v>
      </c>
      <c r="C16" s="12">
        <v>129</v>
      </c>
      <c r="D16" s="8">
        <v>9.09</v>
      </c>
      <c r="E16" s="12">
        <v>105</v>
      </c>
      <c r="F16" s="8">
        <v>10.97</v>
      </c>
      <c r="G16" s="12">
        <v>21</v>
      </c>
      <c r="H16" s="8">
        <v>4.6900000000000004</v>
      </c>
      <c r="I16" s="12">
        <v>3</v>
      </c>
    </row>
    <row r="17" spans="2:9" ht="15" customHeight="1" x14ac:dyDescent="0.2">
      <c r="B17" t="s">
        <v>52</v>
      </c>
      <c r="C17" s="12">
        <v>49</v>
      </c>
      <c r="D17" s="8">
        <v>3.45</v>
      </c>
      <c r="E17" s="12">
        <v>37</v>
      </c>
      <c r="F17" s="8">
        <v>3.87</v>
      </c>
      <c r="G17" s="12">
        <v>9</v>
      </c>
      <c r="H17" s="8">
        <v>2.0099999999999998</v>
      </c>
      <c r="I17" s="12">
        <v>2</v>
      </c>
    </row>
    <row r="18" spans="2:9" ht="15" customHeight="1" x14ac:dyDescent="0.2">
      <c r="B18" t="s">
        <v>53</v>
      </c>
      <c r="C18" s="12">
        <v>84</v>
      </c>
      <c r="D18" s="8">
        <v>5.92</v>
      </c>
      <c r="E18" s="12">
        <v>48</v>
      </c>
      <c r="F18" s="8">
        <v>5.0199999999999996</v>
      </c>
      <c r="G18" s="12">
        <v>34</v>
      </c>
      <c r="H18" s="8">
        <v>7.59</v>
      </c>
      <c r="I18" s="12">
        <v>1</v>
      </c>
    </row>
    <row r="19" spans="2:9" ht="15" customHeight="1" x14ac:dyDescent="0.2">
      <c r="B19" t="s">
        <v>54</v>
      </c>
      <c r="C19" s="12">
        <v>64</v>
      </c>
      <c r="D19" s="8">
        <v>4.51</v>
      </c>
      <c r="E19" s="12">
        <v>42</v>
      </c>
      <c r="F19" s="8">
        <v>4.3899999999999997</v>
      </c>
      <c r="G19" s="12">
        <v>19</v>
      </c>
      <c r="H19" s="8">
        <v>4.24</v>
      </c>
      <c r="I19" s="12">
        <v>1</v>
      </c>
    </row>
    <row r="20" spans="2:9" ht="15" customHeight="1" x14ac:dyDescent="0.2">
      <c r="B20" s="9" t="s">
        <v>278</v>
      </c>
      <c r="C20" s="12">
        <f>SUM(LTBL_29206[総数／事業所数])</f>
        <v>1419</v>
      </c>
      <c r="E20" s="12">
        <f>SUBTOTAL(109,LTBL_29206[個人／事業所数])</f>
        <v>957</v>
      </c>
      <c r="G20" s="12">
        <f>SUBTOTAL(109,LTBL_29206[法人／事業所数])</f>
        <v>448</v>
      </c>
      <c r="I20" s="12">
        <f>SUBTOTAL(109,LTBL_29206[法人以外の団体／事業所数])</f>
        <v>9</v>
      </c>
    </row>
    <row r="21" spans="2:9" ht="15" customHeight="1" x14ac:dyDescent="0.2">
      <c r="E21" s="11">
        <f>LTBL_29206[[#Totals],[個人／事業所数]]/LTBL_29206[[#Totals],[総数／事業所数]]</f>
        <v>0.67441860465116277</v>
      </c>
      <c r="G21" s="11">
        <f>LTBL_29206[[#Totals],[法人／事業所数]]/LTBL_29206[[#Totals],[総数／事業所数]]</f>
        <v>0.31571529245947849</v>
      </c>
      <c r="I21" s="11">
        <f>LTBL_29206[[#Totals],[法人以外の団体／事業所数]]/LTBL_29206[[#Totals],[総数／事業所数]]</f>
        <v>6.3424947145877377E-3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76</v>
      </c>
      <c r="C24" s="12">
        <v>137</v>
      </c>
      <c r="D24" s="8">
        <v>9.65</v>
      </c>
      <c r="E24" s="12">
        <v>123</v>
      </c>
      <c r="F24" s="8">
        <v>12.85</v>
      </c>
      <c r="G24" s="12">
        <v>14</v>
      </c>
      <c r="H24" s="8">
        <v>3.13</v>
      </c>
      <c r="I24" s="12">
        <v>0</v>
      </c>
    </row>
    <row r="25" spans="2:9" ht="15" customHeight="1" x14ac:dyDescent="0.2">
      <c r="B25" t="s">
        <v>73</v>
      </c>
      <c r="C25" s="12">
        <v>122</v>
      </c>
      <c r="D25" s="8">
        <v>8.6</v>
      </c>
      <c r="E25" s="12">
        <v>59</v>
      </c>
      <c r="F25" s="8">
        <v>6.17</v>
      </c>
      <c r="G25" s="12">
        <v>62</v>
      </c>
      <c r="H25" s="8">
        <v>13.84</v>
      </c>
      <c r="I25" s="12">
        <v>1</v>
      </c>
    </row>
    <row r="26" spans="2:9" ht="15" customHeight="1" x14ac:dyDescent="0.2">
      <c r="B26" t="s">
        <v>72</v>
      </c>
      <c r="C26" s="12">
        <v>115</v>
      </c>
      <c r="D26" s="8">
        <v>8.1</v>
      </c>
      <c r="E26" s="12">
        <v>86</v>
      </c>
      <c r="F26" s="8">
        <v>8.99</v>
      </c>
      <c r="G26" s="12">
        <v>29</v>
      </c>
      <c r="H26" s="8">
        <v>6.47</v>
      </c>
      <c r="I26" s="12">
        <v>0</v>
      </c>
    </row>
    <row r="27" spans="2:9" ht="15" customHeight="1" x14ac:dyDescent="0.2">
      <c r="B27" t="s">
        <v>77</v>
      </c>
      <c r="C27" s="12">
        <v>107</v>
      </c>
      <c r="D27" s="8">
        <v>7.54</v>
      </c>
      <c r="E27" s="12">
        <v>92</v>
      </c>
      <c r="F27" s="8">
        <v>9.61</v>
      </c>
      <c r="G27" s="12">
        <v>13</v>
      </c>
      <c r="H27" s="8">
        <v>2.9</v>
      </c>
      <c r="I27" s="12">
        <v>2</v>
      </c>
    </row>
    <row r="28" spans="2:9" ht="15" customHeight="1" x14ac:dyDescent="0.2">
      <c r="B28" t="s">
        <v>70</v>
      </c>
      <c r="C28" s="12">
        <v>92</v>
      </c>
      <c r="D28" s="8">
        <v>6.48</v>
      </c>
      <c r="E28" s="12">
        <v>78</v>
      </c>
      <c r="F28" s="8">
        <v>8.15</v>
      </c>
      <c r="G28" s="12">
        <v>14</v>
      </c>
      <c r="H28" s="8">
        <v>3.13</v>
      </c>
      <c r="I28" s="12">
        <v>0</v>
      </c>
    </row>
    <row r="29" spans="2:9" ht="15" customHeight="1" x14ac:dyDescent="0.2">
      <c r="B29" t="s">
        <v>63</v>
      </c>
      <c r="C29" s="12">
        <v>83</v>
      </c>
      <c r="D29" s="8">
        <v>5.85</v>
      </c>
      <c r="E29" s="12">
        <v>41</v>
      </c>
      <c r="F29" s="8">
        <v>4.28</v>
      </c>
      <c r="G29" s="12">
        <v>42</v>
      </c>
      <c r="H29" s="8">
        <v>9.3800000000000008</v>
      </c>
      <c r="I29" s="12">
        <v>0</v>
      </c>
    </row>
    <row r="30" spans="2:9" ht="15" customHeight="1" x14ac:dyDescent="0.2">
      <c r="B30" t="s">
        <v>67</v>
      </c>
      <c r="C30" s="12">
        <v>68</v>
      </c>
      <c r="D30" s="8">
        <v>4.79</v>
      </c>
      <c r="E30" s="12">
        <v>51</v>
      </c>
      <c r="F30" s="8">
        <v>5.33</v>
      </c>
      <c r="G30" s="12">
        <v>17</v>
      </c>
      <c r="H30" s="8">
        <v>3.79</v>
      </c>
      <c r="I30" s="12">
        <v>0</v>
      </c>
    </row>
    <row r="31" spans="2:9" ht="15" customHeight="1" x14ac:dyDescent="0.2">
      <c r="B31" t="s">
        <v>79</v>
      </c>
      <c r="C31" s="12">
        <v>49</v>
      </c>
      <c r="D31" s="8">
        <v>3.45</v>
      </c>
      <c r="E31" s="12">
        <v>37</v>
      </c>
      <c r="F31" s="8">
        <v>3.87</v>
      </c>
      <c r="G31" s="12">
        <v>9</v>
      </c>
      <c r="H31" s="8">
        <v>2.0099999999999998</v>
      </c>
      <c r="I31" s="12">
        <v>2</v>
      </c>
    </row>
    <row r="32" spans="2:9" ht="15" customHeight="1" x14ac:dyDescent="0.2">
      <c r="B32" t="s">
        <v>80</v>
      </c>
      <c r="C32" s="12">
        <v>49</v>
      </c>
      <c r="D32" s="8">
        <v>3.45</v>
      </c>
      <c r="E32" s="12">
        <v>48</v>
      </c>
      <c r="F32" s="8">
        <v>5.0199999999999996</v>
      </c>
      <c r="G32" s="12">
        <v>1</v>
      </c>
      <c r="H32" s="8">
        <v>0.22</v>
      </c>
      <c r="I32" s="12">
        <v>0</v>
      </c>
    </row>
    <row r="33" spans="2:9" ht="15" customHeight="1" x14ac:dyDescent="0.2">
      <c r="B33" t="s">
        <v>64</v>
      </c>
      <c r="C33" s="12">
        <v>46</v>
      </c>
      <c r="D33" s="8">
        <v>3.24</v>
      </c>
      <c r="E33" s="12">
        <v>33</v>
      </c>
      <c r="F33" s="8">
        <v>3.45</v>
      </c>
      <c r="G33" s="12">
        <v>13</v>
      </c>
      <c r="H33" s="8">
        <v>2.9</v>
      </c>
      <c r="I33" s="12">
        <v>0</v>
      </c>
    </row>
    <row r="34" spans="2:9" ht="15" customHeight="1" x14ac:dyDescent="0.2">
      <c r="B34" t="s">
        <v>71</v>
      </c>
      <c r="C34" s="12">
        <v>42</v>
      </c>
      <c r="D34" s="8">
        <v>2.96</v>
      </c>
      <c r="E34" s="12">
        <v>34</v>
      </c>
      <c r="F34" s="8">
        <v>3.55</v>
      </c>
      <c r="G34" s="12">
        <v>8</v>
      </c>
      <c r="H34" s="8">
        <v>1.79</v>
      </c>
      <c r="I34" s="12">
        <v>0</v>
      </c>
    </row>
    <row r="35" spans="2:9" ht="15" customHeight="1" x14ac:dyDescent="0.2">
      <c r="B35" t="s">
        <v>82</v>
      </c>
      <c r="C35" s="12">
        <v>38</v>
      </c>
      <c r="D35" s="8">
        <v>2.68</v>
      </c>
      <c r="E35" s="12">
        <v>33</v>
      </c>
      <c r="F35" s="8">
        <v>3.45</v>
      </c>
      <c r="G35" s="12">
        <v>5</v>
      </c>
      <c r="H35" s="8">
        <v>1.1200000000000001</v>
      </c>
      <c r="I35" s="12">
        <v>0</v>
      </c>
    </row>
    <row r="36" spans="2:9" ht="15" customHeight="1" x14ac:dyDescent="0.2">
      <c r="B36" t="s">
        <v>69</v>
      </c>
      <c r="C36" s="12">
        <v>37</v>
      </c>
      <c r="D36" s="8">
        <v>2.61</v>
      </c>
      <c r="E36" s="12">
        <v>27</v>
      </c>
      <c r="F36" s="8">
        <v>2.82</v>
      </c>
      <c r="G36" s="12">
        <v>10</v>
      </c>
      <c r="H36" s="8">
        <v>2.23</v>
      </c>
      <c r="I36" s="12">
        <v>0</v>
      </c>
    </row>
    <row r="37" spans="2:9" ht="15" customHeight="1" x14ac:dyDescent="0.2">
      <c r="B37" t="s">
        <v>81</v>
      </c>
      <c r="C37" s="12">
        <v>35</v>
      </c>
      <c r="D37" s="8">
        <v>2.4700000000000002</v>
      </c>
      <c r="E37" s="12">
        <v>0</v>
      </c>
      <c r="F37" s="8">
        <v>0</v>
      </c>
      <c r="G37" s="12">
        <v>33</v>
      </c>
      <c r="H37" s="8">
        <v>7.37</v>
      </c>
      <c r="I37" s="12">
        <v>1</v>
      </c>
    </row>
    <row r="38" spans="2:9" ht="15" customHeight="1" x14ac:dyDescent="0.2">
      <c r="B38" t="s">
        <v>91</v>
      </c>
      <c r="C38" s="12">
        <v>32</v>
      </c>
      <c r="D38" s="8">
        <v>2.2599999999999998</v>
      </c>
      <c r="E38" s="12">
        <v>26</v>
      </c>
      <c r="F38" s="8">
        <v>2.72</v>
      </c>
      <c r="G38" s="12">
        <v>6</v>
      </c>
      <c r="H38" s="8">
        <v>1.34</v>
      </c>
      <c r="I38" s="12">
        <v>0</v>
      </c>
    </row>
    <row r="39" spans="2:9" ht="15" customHeight="1" x14ac:dyDescent="0.2">
      <c r="B39" t="s">
        <v>65</v>
      </c>
      <c r="C39" s="12">
        <v>28</v>
      </c>
      <c r="D39" s="8">
        <v>1.97</v>
      </c>
      <c r="E39" s="12">
        <v>17</v>
      </c>
      <c r="F39" s="8">
        <v>1.78</v>
      </c>
      <c r="G39" s="12">
        <v>11</v>
      </c>
      <c r="H39" s="8">
        <v>2.46</v>
      </c>
      <c r="I39" s="12">
        <v>0</v>
      </c>
    </row>
    <row r="40" spans="2:9" ht="15" customHeight="1" x14ac:dyDescent="0.2">
      <c r="B40" t="s">
        <v>74</v>
      </c>
      <c r="C40" s="12">
        <v>25</v>
      </c>
      <c r="D40" s="8">
        <v>1.76</v>
      </c>
      <c r="E40" s="12">
        <v>18</v>
      </c>
      <c r="F40" s="8">
        <v>1.88</v>
      </c>
      <c r="G40" s="12">
        <v>7</v>
      </c>
      <c r="H40" s="8">
        <v>1.56</v>
      </c>
      <c r="I40" s="12">
        <v>0</v>
      </c>
    </row>
    <row r="41" spans="2:9" ht="15" customHeight="1" x14ac:dyDescent="0.2">
      <c r="B41" t="s">
        <v>75</v>
      </c>
      <c r="C41" s="12">
        <v>23</v>
      </c>
      <c r="D41" s="8">
        <v>1.62</v>
      </c>
      <c r="E41" s="12">
        <v>10</v>
      </c>
      <c r="F41" s="8">
        <v>1.04</v>
      </c>
      <c r="G41" s="12">
        <v>13</v>
      </c>
      <c r="H41" s="8">
        <v>2.9</v>
      </c>
      <c r="I41" s="12">
        <v>0</v>
      </c>
    </row>
    <row r="42" spans="2:9" ht="15" customHeight="1" x14ac:dyDescent="0.2">
      <c r="B42" t="s">
        <v>90</v>
      </c>
      <c r="C42" s="12">
        <v>22</v>
      </c>
      <c r="D42" s="8">
        <v>1.55</v>
      </c>
      <c r="E42" s="12">
        <v>14</v>
      </c>
      <c r="F42" s="8">
        <v>1.46</v>
      </c>
      <c r="G42" s="12">
        <v>8</v>
      </c>
      <c r="H42" s="8">
        <v>1.79</v>
      </c>
      <c r="I42" s="12">
        <v>0</v>
      </c>
    </row>
    <row r="43" spans="2:9" ht="15" customHeight="1" x14ac:dyDescent="0.2">
      <c r="B43" t="s">
        <v>66</v>
      </c>
      <c r="C43" s="12">
        <v>16</v>
      </c>
      <c r="D43" s="8">
        <v>1.1299999999999999</v>
      </c>
      <c r="E43" s="12">
        <v>11</v>
      </c>
      <c r="F43" s="8">
        <v>1.1499999999999999</v>
      </c>
      <c r="G43" s="12">
        <v>5</v>
      </c>
      <c r="H43" s="8">
        <v>1.1200000000000001</v>
      </c>
      <c r="I43" s="12">
        <v>0</v>
      </c>
    </row>
    <row r="44" spans="2:9" ht="15" customHeight="1" x14ac:dyDescent="0.2">
      <c r="B44" t="s">
        <v>88</v>
      </c>
      <c r="C44" s="12">
        <v>16</v>
      </c>
      <c r="D44" s="8">
        <v>1.1299999999999999</v>
      </c>
      <c r="E44" s="12">
        <v>13</v>
      </c>
      <c r="F44" s="8">
        <v>1.36</v>
      </c>
      <c r="G44" s="12">
        <v>3</v>
      </c>
      <c r="H44" s="8">
        <v>0.67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158</v>
      </c>
      <c r="C48" s="12">
        <v>58</v>
      </c>
      <c r="D48" s="8">
        <v>4.09</v>
      </c>
      <c r="E48" s="12">
        <v>44</v>
      </c>
      <c r="F48" s="8">
        <v>4.5999999999999996</v>
      </c>
      <c r="G48" s="12">
        <v>14</v>
      </c>
      <c r="H48" s="8">
        <v>3.13</v>
      </c>
      <c r="I48" s="12">
        <v>0</v>
      </c>
    </row>
    <row r="49" spans="2:9" ht="15" customHeight="1" x14ac:dyDescent="0.2">
      <c r="B49" t="s">
        <v>137</v>
      </c>
      <c r="C49" s="12">
        <v>52</v>
      </c>
      <c r="D49" s="8">
        <v>3.66</v>
      </c>
      <c r="E49" s="12">
        <v>48</v>
      </c>
      <c r="F49" s="8">
        <v>5.0199999999999996</v>
      </c>
      <c r="G49" s="12">
        <v>4</v>
      </c>
      <c r="H49" s="8">
        <v>0.89</v>
      </c>
      <c r="I49" s="12">
        <v>0</v>
      </c>
    </row>
    <row r="50" spans="2:9" ht="15" customHeight="1" x14ac:dyDescent="0.2">
      <c r="B50" t="s">
        <v>130</v>
      </c>
      <c r="C50" s="12">
        <v>48</v>
      </c>
      <c r="D50" s="8">
        <v>3.38</v>
      </c>
      <c r="E50" s="12">
        <v>16</v>
      </c>
      <c r="F50" s="8">
        <v>1.67</v>
      </c>
      <c r="G50" s="12">
        <v>32</v>
      </c>
      <c r="H50" s="8">
        <v>7.14</v>
      </c>
      <c r="I50" s="12">
        <v>0</v>
      </c>
    </row>
    <row r="51" spans="2:9" ht="15" customHeight="1" x14ac:dyDescent="0.2">
      <c r="B51" t="s">
        <v>131</v>
      </c>
      <c r="C51" s="12">
        <v>45</v>
      </c>
      <c r="D51" s="8">
        <v>3.17</v>
      </c>
      <c r="E51" s="12">
        <v>39</v>
      </c>
      <c r="F51" s="8">
        <v>4.08</v>
      </c>
      <c r="G51" s="12">
        <v>5</v>
      </c>
      <c r="H51" s="8">
        <v>1.1200000000000001</v>
      </c>
      <c r="I51" s="12">
        <v>1</v>
      </c>
    </row>
    <row r="52" spans="2:9" ht="15" customHeight="1" x14ac:dyDescent="0.2">
      <c r="B52" t="s">
        <v>141</v>
      </c>
      <c r="C52" s="12">
        <v>38</v>
      </c>
      <c r="D52" s="8">
        <v>2.68</v>
      </c>
      <c r="E52" s="12">
        <v>33</v>
      </c>
      <c r="F52" s="8">
        <v>3.45</v>
      </c>
      <c r="G52" s="12">
        <v>5</v>
      </c>
      <c r="H52" s="8">
        <v>1.1200000000000001</v>
      </c>
      <c r="I52" s="12">
        <v>0</v>
      </c>
    </row>
    <row r="53" spans="2:9" ht="15" customHeight="1" x14ac:dyDescent="0.2">
      <c r="B53" t="s">
        <v>136</v>
      </c>
      <c r="C53" s="12">
        <v>36</v>
      </c>
      <c r="D53" s="8">
        <v>2.54</v>
      </c>
      <c r="E53" s="12">
        <v>35</v>
      </c>
      <c r="F53" s="8">
        <v>3.66</v>
      </c>
      <c r="G53" s="12">
        <v>1</v>
      </c>
      <c r="H53" s="8">
        <v>0.22</v>
      </c>
      <c r="I53" s="12">
        <v>0</v>
      </c>
    </row>
    <row r="54" spans="2:9" ht="15" customHeight="1" x14ac:dyDescent="0.2">
      <c r="B54" t="s">
        <v>140</v>
      </c>
      <c r="C54" s="12">
        <v>36</v>
      </c>
      <c r="D54" s="8">
        <v>2.54</v>
      </c>
      <c r="E54" s="12">
        <v>36</v>
      </c>
      <c r="F54" s="8">
        <v>3.76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128</v>
      </c>
      <c r="C55" s="12">
        <v>34</v>
      </c>
      <c r="D55" s="8">
        <v>2.4</v>
      </c>
      <c r="E55" s="12">
        <v>33</v>
      </c>
      <c r="F55" s="8">
        <v>3.45</v>
      </c>
      <c r="G55" s="12">
        <v>1</v>
      </c>
      <c r="H55" s="8">
        <v>0.22</v>
      </c>
      <c r="I55" s="12">
        <v>0</v>
      </c>
    </row>
    <row r="56" spans="2:9" ht="15" customHeight="1" x14ac:dyDescent="0.2">
      <c r="B56" t="s">
        <v>122</v>
      </c>
      <c r="C56" s="12">
        <v>32</v>
      </c>
      <c r="D56" s="8">
        <v>2.2599999999999998</v>
      </c>
      <c r="E56" s="12">
        <v>15</v>
      </c>
      <c r="F56" s="8">
        <v>1.57</v>
      </c>
      <c r="G56" s="12">
        <v>17</v>
      </c>
      <c r="H56" s="8">
        <v>3.79</v>
      </c>
      <c r="I56" s="12">
        <v>0</v>
      </c>
    </row>
    <row r="57" spans="2:9" ht="15" customHeight="1" x14ac:dyDescent="0.2">
      <c r="B57" t="s">
        <v>134</v>
      </c>
      <c r="C57" s="12">
        <v>32</v>
      </c>
      <c r="D57" s="8">
        <v>2.2599999999999998</v>
      </c>
      <c r="E57" s="12">
        <v>30</v>
      </c>
      <c r="F57" s="8">
        <v>3.13</v>
      </c>
      <c r="G57" s="12">
        <v>2</v>
      </c>
      <c r="H57" s="8">
        <v>0.45</v>
      </c>
      <c r="I57" s="12">
        <v>0</v>
      </c>
    </row>
    <row r="58" spans="2:9" ht="15" customHeight="1" x14ac:dyDescent="0.2">
      <c r="B58" t="s">
        <v>125</v>
      </c>
      <c r="C58" s="12">
        <v>30</v>
      </c>
      <c r="D58" s="8">
        <v>2.11</v>
      </c>
      <c r="E58" s="12">
        <v>26</v>
      </c>
      <c r="F58" s="8">
        <v>2.72</v>
      </c>
      <c r="G58" s="12">
        <v>4</v>
      </c>
      <c r="H58" s="8">
        <v>0.89</v>
      </c>
      <c r="I58" s="12">
        <v>0</v>
      </c>
    </row>
    <row r="59" spans="2:9" ht="15" customHeight="1" x14ac:dyDescent="0.2">
      <c r="B59" t="s">
        <v>135</v>
      </c>
      <c r="C59" s="12">
        <v>30</v>
      </c>
      <c r="D59" s="8">
        <v>2.11</v>
      </c>
      <c r="E59" s="12">
        <v>28</v>
      </c>
      <c r="F59" s="8">
        <v>2.93</v>
      </c>
      <c r="G59" s="12">
        <v>2</v>
      </c>
      <c r="H59" s="8">
        <v>0.45</v>
      </c>
      <c r="I59" s="12">
        <v>0</v>
      </c>
    </row>
    <row r="60" spans="2:9" ht="15" customHeight="1" x14ac:dyDescent="0.2">
      <c r="B60" t="s">
        <v>139</v>
      </c>
      <c r="C60" s="12">
        <v>29</v>
      </c>
      <c r="D60" s="8">
        <v>2.04</v>
      </c>
      <c r="E60" s="12">
        <v>20</v>
      </c>
      <c r="F60" s="8">
        <v>2.09</v>
      </c>
      <c r="G60" s="12">
        <v>7</v>
      </c>
      <c r="H60" s="8">
        <v>1.56</v>
      </c>
      <c r="I60" s="12">
        <v>2</v>
      </c>
    </row>
    <row r="61" spans="2:9" ht="15" customHeight="1" x14ac:dyDescent="0.2">
      <c r="B61" t="s">
        <v>157</v>
      </c>
      <c r="C61" s="12">
        <v>27</v>
      </c>
      <c r="D61" s="8">
        <v>1.9</v>
      </c>
      <c r="E61" s="12">
        <v>22</v>
      </c>
      <c r="F61" s="8">
        <v>2.2999999999999998</v>
      </c>
      <c r="G61" s="12">
        <v>5</v>
      </c>
      <c r="H61" s="8">
        <v>1.1200000000000001</v>
      </c>
      <c r="I61" s="12">
        <v>0</v>
      </c>
    </row>
    <row r="62" spans="2:9" ht="15" customHeight="1" x14ac:dyDescent="0.2">
      <c r="B62" t="s">
        <v>133</v>
      </c>
      <c r="C62" s="12">
        <v>27</v>
      </c>
      <c r="D62" s="8">
        <v>1.9</v>
      </c>
      <c r="E62" s="12">
        <v>22</v>
      </c>
      <c r="F62" s="8">
        <v>2.2999999999999998</v>
      </c>
      <c r="G62" s="12">
        <v>5</v>
      </c>
      <c r="H62" s="8">
        <v>1.1200000000000001</v>
      </c>
      <c r="I62" s="12">
        <v>0</v>
      </c>
    </row>
    <row r="63" spans="2:9" ht="15" customHeight="1" x14ac:dyDescent="0.2">
      <c r="B63" t="s">
        <v>126</v>
      </c>
      <c r="C63" s="12">
        <v>26</v>
      </c>
      <c r="D63" s="8">
        <v>1.83</v>
      </c>
      <c r="E63" s="12">
        <v>21</v>
      </c>
      <c r="F63" s="8">
        <v>2.19</v>
      </c>
      <c r="G63" s="12">
        <v>5</v>
      </c>
      <c r="H63" s="8">
        <v>1.1200000000000001</v>
      </c>
      <c r="I63" s="12">
        <v>0</v>
      </c>
    </row>
    <row r="64" spans="2:9" ht="15" customHeight="1" x14ac:dyDescent="0.2">
      <c r="B64" t="s">
        <v>129</v>
      </c>
      <c r="C64" s="12">
        <v>23</v>
      </c>
      <c r="D64" s="8">
        <v>1.62</v>
      </c>
      <c r="E64" s="12">
        <v>4</v>
      </c>
      <c r="F64" s="8">
        <v>0.42</v>
      </c>
      <c r="G64" s="12">
        <v>19</v>
      </c>
      <c r="H64" s="8">
        <v>4.24</v>
      </c>
      <c r="I64" s="12">
        <v>0</v>
      </c>
    </row>
    <row r="65" spans="2:9" ht="15" customHeight="1" x14ac:dyDescent="0.2">
      <c r="B65" t="s">
        <v>124</v>
      </c>
      <c r="C65" s="12">
        <v>21</v>
      </c>
      <c r="D65" s="8">
        <v>1.48</v>
      </c>
      <c r="E65" s="12">
        <v>19</v>
      </c>
      <c r="F65" s="8">
        <v>1.99</v>
      </c>
      <c r="G65" s="12">
        <v>2</v>
      </c>
      <c r="H65" s="8">
        <v>0.45</v>
      </c>
      <c r="I65" s="12">
        <v>0</v>
      </c>
    </row>
    <row r="66" spans="2:9" ht="15" customHeight="1" x14ac:dyDescent="0.2">
      <c r="B66" t="s">
        <v>127</v>
      </c>
      <c r="C66" s="12">
        <v>20</v>
      </c>
      <c r="D66" s="8">
        <v>1.41</v>
      </c>
      <c r="E66" s="12">
        <v>10</v>
      </c>
      <c r="F66" s="8">
        <v>1.04</v>
      </c>
      <c r="G66" s="12">
        <v>10</v>
      </c>
      <c r="H66" s="8">
        <v>2.23</v>
      </c>
      <c r="I66" s="12">
        <v>0</v>
      </c>
    </row>
    <row r="67" spans="2:9" ht="15" customHeight="1" x14ac:dyDescent="0.2">
      <c r="B67" t="s">
        <v>123</v>
      </c>
      <c r="C67" s="12">
        <v>19</v>
      </c>
      <c r="D67" s="8">
        <v>1.34</v>
      </c>
      <c r="E67" s="12">
        <v>7</v>
      </c>
      <c r="F67" s="8">
        <v>0.73</v>
      </c>
      <c r="G67" s="12">
        <v>12</v>
      </c>
      <c r="H67" s="8">
        <v>2.68</v>
      </c>
      <c r="I67" s="12">
        <v>0</v>
      </c>
    </row>
    <row r="68" spans="2:9" ht="15" customHeight="1" x14ac:dyDescent="0.2">
      <c r="B68" t="s">
        <v>147</v>
      </c>
      <c r="C68" s="12">
        <v>19</v>
      </c>
      <c r="D68" s="8">
        <v>1.34</v>
      </c>
      <c r="E68" s="12">
        <v>12</v>
      </c>
      <c r="F68" s="8">
        <v>1.25</v>
      </c>
      <c r="G68" s="12">
        <v>7</v>
      </c>
      <c r="H68" s="8">
        <v>1.56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6CC0-7040-427E-B02C-C332D8F8FFC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130</v>
      </c>
      <c r="D6" s="8">
        <v>16.84</v>
      </c>
      <c r="E6" s="12">
        <v>66</v>
      </c>
      <c r="F6" s="8">
        <v>12.62</v>
      </c>
      <c r="G6" s="12">
        <v>64</v>
      </c>
      <c r="H6" s="8">
        <v>28.07</v>
      </c>
      <c r="I6" s="12">
        <v>0</v>
      </c>
    </row>
    <row r="7" spans="2:9" ht="15" customHeight="1" x14ac:dyDescent="0.2">
      <c r="B7" t="s">
        <v>42</v>
      </c>
      <c r="C7" s="12">
        <v>97</v>
      </c>
      <c r="D7" s="8">
        <v>12.56</v>
      </c>
      <c r="E7" s="12">
        <v>49</v>
      </c>
      <c r="F7" s="8">
        <v>9.3699999999999992</v>
      </c>
      <c r="G7" s="12">
        <v>46</v>
      </c>
      <c r="H7" s="8">
        <v>20.18</v>
      </c>
      <c r="I7" s="12">
        <v>0</v>
      </c>
    </row>
    <row r="8" spans="2:9" ht="15" customHeight="1" x14ac:dyDescent="0.2">
      <c r="B8" t="s">
        <v>43</v>
      </c>
      <c r="C8" s="12">
        <v>3</v>
      </c>
      <c r="D8" s="8">
        <v>0.39</v>
      </c>
      <c r="E8" s="12">
        <v>0</v>
      </c>
      <c r="F8" s="8">
        <v>0</v>
      </c>
      <c r="G8" s="12">
        <v>1</v>
      </c>
      <c r="H8" s="8">
        <v>0.44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7</v>
      </c>
      <c r="D10" s="8">
        <v>0.91</v>
      </c>
      <c r="E10" s="12">
        <v>0</v>
      </c>
      <c r="F10" s="8">
        <v>0</v>
      </c>
      <c r="G10" s="12">
        <v>6</v>
      </c>
      <c r="H10" s="8">
        <v>2.63</v>
      </c>
      <c r="I10" s="12">
        <v>0</v>
      </c>
    </row>
    <row r="11" spans="2:9" ht="15" customHeight="1" x14ac:dyDescent="0.2">
      <c r="B11" t="s">
        <v>46</v>
      </c>
      <c r="C11" s="12">
        <v>209</v>
      </c>
      <c r="D11" s="8">
        <v>27.07</v>
      </c>
      <c r="E11" s="12">
        <v>164</v>
      </c>
      <c r="F11" s="8">
        <v>31.36</v>
      </c>
      <c r="G11" s="12">
        <v>45</v>
      </c>
      <c r="H11" s="8">
        <v>19.739999999999998</v>
      </c>
      <c r="I11" s="12">
        <v>0</v>
      </c>
    </row>
    <row r="12" spans="2:9" ht="15" customHeight="1" x14ac:dyDescent="0.2">
      <c r="B12" t="s">
        <v>47</v>
      </c>
      <c r="C12" s="12">
        <v>7</v>
      </c>
      <c r="D12" s="8">
        <v>0.91</v>
      </c>
      <c r="E12" s="12">
        <v>5</v>
      </c>
      <c r="F12" s="8">
        <v>0.96</v>
      </c>
      <c r="G12" s="12">
        <v>2</v>
      </c>
      <c r="H12" s="8">
        <v>0.88</v>
      </c>
      <c r="I12" s="12">
        <v>0</v>
      </c>
    </row>
    <row r="13" spans="2:9" ht="15" customHeight="1" x14ac:dyDescent="0.2">
      <c r="B13" t="s">
        <v>48</v>
      </c>
      <c r="C13" s="12">
        <v>71</v>
      </c>
      <c r="D13" s="8">
        <v>9.1999999999999993</v>
      </c>
      <c r="E13" s="12">
        <v>50</v>
      </c>
      <c r="F13" s="8">
        <v>9.56</v>
      </c>
      <c r="G13" s="12">
        <v>21</v>
      </c>
      <c r="H13" s="8">
        <v>9.2100000000000009</v>
      </c>
      <c r="I13" s="12">
        <v>0</v>
      </c>
    </row>
    <row r="14" spans="2:9" ht="15" customHeight="1" x14ac:dyDescent="0.2">
      <c r="B14" t="s">
        <v>49</v>
      </c>
      <c r="C14" s="12">
        <v>21</v>
      </c>
      <c r="D14" s="8">
        <v>2.72</v>
      </c>
      <c r="E14" s="12">
        <v>14</v>
      </c>
      <c r="F14" s="8">
        <v>2.68</v>
      </c>
      <c r="G14" s="12">
        <v>6</v>
      </c>
      <c r="H14" s="8">
        <v>2.63</v>
      </c>
      <c r="I14" s="12">
        <v>0</v>
      </c>
    </row>
    <row r="15" spans="2:9" ht="15" customHeight="1" x14ac:dyDescent="0.2">
      <c r="B15" t="s">
        <v>50</v>
      </c>
      <c r="C15" s="12">
        <v>72</v>
      </c>
      <c r="D15" s="8">
        <v>9.33</v>
      </c>
      <c r="E15" s="12">
        <v>65</v>
      </c>
      <c r="F15" s="8">
        <v>12.43</v>
      </c>
      <c r="G15" s="12">
        <v>6</v>
      </c>
      <c r="H15" s="8">
        <v>2.63</v>
      </c>
      <c r="I15" s="12">
        <v>0</v>
      </c>
    </row>
    <row r="16" spans="2:9" ht="15" customHeight="1" x14ac:dyDescent="0.2">
      <c r="B16" t="s">
        <v>51</v>
      </c>
      <c r="C16" s="12">
        <v>87</v>
      </c>
      <c r="D16" s="8">
        <v>11.27</v>
      </c>
      <c r="E16" s="12">
        <v>73</v>
      </c>
      <c r="F16" s="8">
        <v>13.96</v>
      </c>
      <c r="G16" s="12">
        <v>11</v>
      </c>
      <c r="H16" s="8">
        <v>4.82</v>
      </c>
      <c r="I16" s="12">
        <v>1</v>
      </c>
    </row>
    <row r="17" spans="2:9" ht="15" customHeight="1" x14ac:dyDescent="0.2">
      <c r="B17" t="s">
        <v>52</v>
      </c>
      <c r="C17" s="12">
        <v>11</v>
      </c>
      <c r="D17" s="8">
        <v>1.42</v>
      </c>
      <c r="E17" s="12">
        <v>7</v>
      </c>
      <c r="F17" s="8">
        <v>1.34</v>
      </c>
      <c r="G17" s="12">
        <v>2</v>
      </c>
      <c r="H17" s="8">
        <v>0.88</v>
      </c>
      <c r="I17" s="12">
        <v>1</v>
      </c>
    </row>
    <row r="18" spans="2:9" ht="15" customHeight="1" x14ac:dyDescent="0.2">
      <c r="B18" t="s">
        <v>53</v>
      </c>
      <c r="C18" s="12">
        <v>25</v>
      </c>
      <c r="D18" s="8">
        <v>3.24</v>
      </c>
      <c r="E18" s="12">
        <v>13</v>
      </c>
      <c r="F18" s="8">
        <v>2.4900000000000002</v>
      </c>
      <c r="G18" s="12">
        <v>5</v>
      </c>
      <c r="H18" s="8">
        <v>2.19</v>
      </c>
      <c r="I18" s="12">
        <v>0</v>
      </c>
    </row>
    <row r="19" spans="2:9" ht="15" customHeight="1" x14ac:dyDescent="0.2">
      <c r="B19" t="s">
        <v>54</v>
      </c>
      <c r="C19" s="12">
        <v>32</v>
      </c>
      <c r="D19" s="8">
        <v>4.1500000000000004</v>
      </c>
      <c r="E19" s="12">
        <v>17</v>
      </c>
      <c r="F19" s="8">
        <v>3.25</v>
      </c>
      <c r="G19" s="12">
        <v>13</v>
      </c>
      <c r="H19" s="8">
        <v>5.7</v>
      </c>
      <c r="I19" s="12">
        <v>0</v>
      </c>
    </row>
    <row r="20" spans="2:9" ht="15" customHeight="1" x14ac:dyDescent="0.2">
      <c r="B20" s="9" t="s">
        <v>278</v>
      </c>
      <c r="C20" s="12">
        <f>SUM(LTBL_29207[総数／事業所数])</f>
        <v>772</v>
      </c>
      <c r="E20" s="12">
        <f>SUBTOTAL(109,LTBL_29207[個人／事業所数])</f>
        <v>523</v>
      </c>
      <c r="G20" s="12">
        <f>SUBTOTAL(109,LTBL_29207[法人／事業所数])</f>
        <v>228</v>
      </c>
      <c r="I20" s="12">
        <f>SUBTOTAL(109,LTBL_29207[法人以外の団体／事業所数])</f>
        <v>2</v>
      </c>
    </row>
    <row r="21" spans="2:9" ht="15" customHeight="1" x14ac:dyDescent="0.2">
      <c r="E21" s="11">
        <f>LTBL_29207[[#Totals],[個人／事業所数]]/LTBL_29207[[#Totals],[総数／事業所数]]</f>
        <v>0.67746113989637302</v>
      </c>
      <c r="G21" s="11">
        <f>LTBL_29207[[#Totals],[法人／事業所数]]/LTBL_29207[[#Totals],[総数／事業所数]]</f>
        <v>0.29533678756476683</v>
      </c>
      <c r="I21" s="11">
        <f>LTBL_29207[[#Totals],[法人以外の団体／事業所数]]/LTBL_29207[[#Totals],[総数／事業所数]]</f>
        <v>2.5906735751295338E-3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79</v>
      </c>
      <c r="D24" s="8">
        <v>10.23</v>
      </c>
      <c r="E24" s="12">
        <v>34</v>
      </c>
      <c r="F24" s="8">
        <v>6.5</v>
      </c>
      <c r="G24" s="12">
        <v>45</v>
      </c>
      <c r="H24" s="8">
        <v>19.739999999999998</v>
      </c>
      <c r="I24" s="12">
        <v>0</v>
      </c>
    </row>
    <row r="25" spans="2:9" ht="15" customHeight="1" x14ac:dyDescent="0.2">
      <c r="B25" t="s">
        <v>77</v>
      </c>
      <c r="C25" s="12">
        <v>73</v>
      </c>
      <c r="D25" s="8">
        <v>9.4600000000000009</v>
      </c>
      <c r="E25" s="12">
        <v>67</v>
      </c>
      <c r="F25" s="8">
        <v>12.81</v>
      </c>
      <c r="G25" s="12">
        <v>5</v>
      </c>
      <c r="H25" s="8">
        <v>2.19</v>
      </c>
      <c r="I25" s="12">
        <v>1</v>
      </c>
    </row>
    <row r="26" spans="2:9" ht="15" customHeight="1" x14ac:dyDescent="0.2">
      <c r="B26" t="s">
        <v>70</v>
      </c>
      <c r="C26" s="12">
        <v>64</v>
      </c>
      <c r="D26" s="8">
        <v>8.2899999999999991</v>
      </c>
      <c r="E26" s="12">
        <v>59</v>
      </c>
      <c r="F26" s="8">
        <v>11.28</v>
      </c>
      <c r="G26" s="12">
        <v>5</v>
      </c>
      <c r="H26" s="8">
        <v>2.19</v>
      </c>
      <c r="I26" s="12">
        <v>0</v>
      </c>
    </row>
    <row r="27" spans="2:9" ht="15" customHeight="1" x14ac:dyDescent="0.2">
      <c r="B27" t="s">
        <v>73</v>
      </c>
      <c r="C27" s="12">
        <v>63</v>
      </c>
      <c r="D27" s="8">
        <v>8.16</v>
      </c>
      <c r="E27" s="12">
        <v>49</v>
      </c>
      <c r="F27" s="8">
        <v>9.3699999999999992</v>
      </c>
      <c r="G27" s="12">
        <v>14</v>
      </c>
      <c r="H27" s="8">
        <v>6.14</v>
      </c>
      <c r="I27" s="12">
        <v>0</v>
      </c>
    </row>
    <row r="28" spans="2:9" ht="15" customHeight="1" x14ac:dyDescent="0.2">
      <c r="B28" t="s">
        <v>76</v>
      </c>
      <c r="C28" s="12">
        <v>62</v>
      </c>
      <c r="D28" s="8">
        <v>8.0299999999999994</v>
      </c>
      <c r="E28" s="12">
        <v>58</v>
      </c>
      <c r="F28" s="8">
        <v>11.09</v>
      </c>
      <c r="G28" s="12">
        <v>4</v>
      </c>
      <c r="H28" s="8">
        <v>1.75</v>
      </c>
      <c r="I28" s="12">
        <v>0</v>
      </c>
    </row>
    <row r="29" spans="2:9" ht="15" customHeight="1" x14ac:dyDescent="0.2">
      <c r="B29" t="s">
        <v>72</v>
      </c>
      <c r="C29" s="12">
        <v>57</v>
      </c>
      <c r="D29" s="8">
        <v>7.38</v>
      </c>
      <c r="E29" s="12">
        <v>52</v>
      </c>
      <c r="F29" s="8">
        <v>9.94</v>
      </c>
      <c r="G29" s="12">
        <v>5</v>
      </c>
      <c r="H29" s="8">
        <v>2.19</v>
      </c>
      <c r="I29" s="12">
        <v>0</v>
      </c>
    </row>
    <row r="30" spans="2:9" ht="15" customHeight="1" x14ac:dyDescent="0.2">
      <c r="B30" t="s">
        <v>67</v>
      </c>
      <c r="C30" s="12">
        <v>32</v>
      </c>
      <c r="D30" s="8">
        <v>4.1500000000000004</v>
      </c>
      <c r="E30" s="12">
        <v>16</v>
      </c>
      <c r="F30" s="8">
        <v>3.06</v>
      </c>
      <c r="G30" s="12">
        <v>15</v>
      </c>
      <c r="H30" s="8">
        <v>6.58</v>
      </c>
      <c r="I30" s="12">
        <v>0</v>
      </c>
    </row>
    <row r="31" spans="2:9" ht="15" customHeight="1" x14ac:dyDescent="0.2">
      <c r="B31" t="s">
        <v>65</v>
      </c>
      <c r="C31" s="12">
        <v>28</v>
      </c>
      <c r="D31" s="8">
        <v>3.63</v>
      </c>
      <c r="E31" s="12">
        <v>17</v>
      </c>
      <c r="F31" s="8">
        <v>3.25</v>
      </c>
      <c r="G31" s="12">
        <v>11</v>
      </c>
      <c r="H31" s="8">
        <v>4.82</v>
      </c>
      <c r="I31" s="12">
        <v>0</v>
      </c>
    </row>
    <row r="32" spans="2:9" ht="15" customHeight="1" x14ac:dyDescent="0.2">
      <c r="B32" t="s">
        <v>69</v>
      </c>
      <c r="C32" s="12">
        <v>27</v>
      </c>
      <c r="D32" s="8">
        <v>3.5</v>
      </c>
      <c r="E32" s="12">
        <v>17</v>
      </c>
      <c r="F32" s="8">
        <v>3.25</v>
      </c>
      <c r="G32" s="12">
        <v>10</v>
      </c>
      <c r="H32" s="8">
        <v>4.3899999999999997</v>
      </c>
      <c r="I32" s="12">
        <v>0</v>
      </c>
    </row>
    <row r="33" spans="2:9" ht="15" customHeight="1" x14ac:dyDescent="0.2">
      <c r="B33" t="s">
        <v>71</v>
      </c>
      <c r="C33" s="12">
        <v>27</v>
      </c>
      <c r="D33" s="8">
        <v>3.5</v>
      </c>
      <c r="E33" s="12">
        <v>22</v>
      </c>
      <c r="F33" s="8">
        <v>4.21</v>
      </c>
      <c r="G33" s="12">
        <v>5</v>
      </c>
      <c r="H33" s="8">
        <v>2.19</v>
      </c>
      <c r="I33" s="12">
        <v>0</v>
      </c>
    </row>
    <row r="34" spans="2:9" ht="15" customHeight="1" x14ac:dyDescent="0.2">
      <c r="B34" t="s">
        <v>64</v>
      </c>
      <c r="C34" s="12">
        <v>23</v>
      </c>
      <c r="D34" s="8">
        <v>2.98</v>
      </c>
      <c r="E34" s="12">
        <v>15</v>
      </c>
      <c r="F34" s="8">
        <v>2.87</v>
      </c>
      <c r="G34" s="12">
        <v>8</v>
      </c>
      <c r="H34" s="8">
        <v>3.51</v>
      </c>
      <c r="I34" s="12">
        <v>0</v>
      </c>
    </row>
    <row r="35" spans="2:9" ht="15" customHeight="1" x14ac:dyDescent="0.2">
      <c r="B35" t="s">
        <v>80</v>
      </c>
      <c r="C35" s="12">
        <v>14</v>
      </c>
      <c r="D35" s="8">
        <v>1.81</v>
      </c>
      <c r="E35" s="12">
        <v>13</v>
      </c>
      <c r="F35" s="8">
        <v>2.4900000000000002</v>
      </c>
      <c r="G35" s="12">
        <v>1</v>
      </c>
      <c r="H35" s="8">
        <v>0.44</v>
      </c>
      <c r="I35" s="12">
        <v>0</v>
      </c>
    </row>
    <row r="36" spans="2:9" ht="15" customHeight="1" x14ac:dyDescent="0.2">
      <c r="B36" t="s">
        <v>82</v>
      </c>
      <c r="C36" s="12">
        <v>14</v>
      </c>
      <c r="D36" s="8">
        <v>1.81</v>
      </c>
      <c r="E36" s="12">
        <v>12</v>
      </c>
      <c r="F36" s="8">
        <v>2.29</v>
      </c>
      <c r="G36" s="12">
        <v>2</v>
      </c>
      <c r="H36" s="8">
        <v>0.88</v>
      </c>
      <c r="I36" s="12">
        <v>0</v>
      </c>
    </row>
    <row r="37" spans="2:9" ht="15" customHeight="1" x14ac:dyDescent="0.2">
      <c r="B37" t="s">
        <v>89</v>
      </c>
      <c r="C37" s="12">
        <v>12</v>
      </c>
      <c r="D37" s="8">
        <v>1.55</v>
      </c>
      <c r="E37" s="12">
        <v>5</v>
      </c>
      <c r="F37" s="8">
        <v>0.96</v>
      </c>
      <c r="G37" s="12">
        <v>7</v>
      </c>
      <c r="H37" s="8">
        <v>3.07</v>
      </c>
      <c r="I37" s="12">
        <v>0</v>
      </c>
    </row>
    <row r="38" spans="2:9" ht="15" customHeight="1" x14ac:dyDescent="0.2">
      <c r="B38" t="s">
        <v>75</v>
      </c>
      <c r="C38" s="12">
        <v>12</v>
      </c>
      <c r="D38" s="8">
        <v>1.55</v>
      </c>
      <c r="E38" s="12">
        <v>7</v>
      </c>
      <c r="F38" s="8">
        <v>1.34</v>
      </c>
      <c r="G38" s="12">
        <v>4</v>
      </c>
      <c r="H38" s="8">
        <v>1.75</v>
      </c>
      <c r="I38" s="12">
        <v>0</v>
      </c>
    </row>
    <row r="39" spans="2:9" ht="15" customHeight="1" x14ac:dyDescent="0.2">
      <c r="B39" t="s">
        <v>87</v>
      </c>
      <c r="C39" s="12">
        <v>11</v>
      </c>
      <c r="D39" s="8">
        <v>1.42</v>
      </c>
      <c r="E39" s="12">
        <v>7</v>
      </c>
      <c r="F39" s="8">
        <v>1.34</v>
      </c>
      <c r="G39" s="12">
        <v>4</v>
      </c>
      <c r="H39" s="8">
        <v>1.75</v>
      </c>
      <c r="I39" s="12">
        <v>0</v>
      </c>
    </row>
    <row r="40" spans="2:9" ht="15" customHeight="1" x14ac:dyDescent="0.2">
      <c r="B40" t="s">
        <v>79</v>
      </c>
      <c r="C40" s="12">
        <v>11</v>
      </c>
      <c r="D40" s="8">
        <v>1.42</v>
      </c>
      <c r="E40" s="12">
        <v>7</v>
      </c>
      <c r="F40" s="8">
        <v>1.34</v>
      </c>
      <c r="G40" s="12">
        <v>2</v>
      </c>
      <c r="H40" s="8">
        <v>0.88</v>
      </c>
      <c r="I40" s="12">
        <v>1</v>
      </c>
    </row>
    <row r="41" spans="2:9" ht="15" customHeight="1" x14ac:dyDescent="0.2">
      <c r="B41" t="s">
        <v>81</v>
      </c>
      <c r="C41" s="12">
        <v>11</v>
      </c>
      <c r="D41" s="8">
        <v>1.42</v>
      </c>
      <c r="E41" s="12">
        <v>0</v>
      </c>
      <c r="F41" s="8">
        <v>0</v>
      </c>
      <c r="G41" s="12">
        <v>4</v>
      </c>
      <c r="H41" s="8">
        <v>1.75</v>
      </c>
      <c r="I41" s="12">
        <v>0</v>
      </c>
    </row>
    <row r="42" spans="2:9" ht="15" customHeight="1" x14ac:dyDescent="0.2">
      <c r="B42" t="s">
        <v>66</v>
      </c>
      <c r="C42" s="12">
        <v>10</v>
      </c>
      <c r="D42" s="8">
        <v>1.3</v>
      </c>
      <c r="E42" s="12">
        <v>9</v>
      </c>
      <c r="F42" s="8">
        <v>1.72</v>
      </c>
      <c r="G42" s="12">
        <v>1</v>
      </c>
      <c r="H42" s="8">
        <v>0.44</v>
      </c>
      <c r="I42" s="12">
        <v>0</v>
      </c>
    </row>
    <row r="43" spans="2:9" ht="15" customHeight="1" x14ac:dyDescent="0.2">
      <c r="B43" t="s">
        <v>91</v>
      </c>
      <c r="C43" s="12">
        <v>9</v>
      </c>
      <c r="D43" s="8">
        <v>1.17</v>
      </c>
      <c r="E43" s="12">
        <v>2</v>
      </c>
      <c r="F43" s="8">
        <v>0.38</v>
      </c>
      <c r="G43" s="12">
        <v>6</v>
      </c>
      <c r="H43" s="8">
        <v>2.63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122</v>
      </c>
      <c r="C47" s="12">
        <v>49</v>
      </c>
      <c r="D47" s="8">
        <v>6.35</v>
      </c>
      <c r="E47" s="12">
        <v>23</v>
      </c>
      <c r="F47" s="8">
        <v>4.4000000000000004</v>
      </c>
      <c r="G47" s="12">
        <v>26</v>
      </c>
      <c r="H47" s="8">
        <v>11.4</v>
      </c>
      <c r="I47" s="12">
        <v>0</v>
      </c>
    </row>
    <row r="48" spans="2:9" ht="15" customHeight="1" x14ac:dyDescent="0.2">
      <c r="B48" t="s">
        <v>130</v>
      </c>
      <c r="C48" s="12">
        <v>46</v>
      </c>
      <c r="D48" s="8">
        <v>5.96</v>
      </c>
      <c r="E48" s="12">
        <v>40</v>
      </c>
      <c r="F48" s="8">
        <v>7.65</v>
      </c>
      <c r="G48" s="12">
        <v>6</v>
      </c>
      <c r="H48" s="8">
        <v>2.63</v>
      </c>
      <c r="I48" s="12">
        <v>0</v>
      </c>
    </row>
    <row r="49" spans="2:9" ht="15" customHeight="1" x14ac:dyDescent="0.2">
      <c r="B49" t="s">
        <v>137</v>
      </c>
      <c r="C49" s="12">
        <v>41</v>
      </c>
      <c r="D49" s="8">
        <v>5.31</v>
      </c>
      <c r="E49" s="12">
        <v>36</v>
      </c>
      <c r="F49" s="8">
        <v>6.88</v>
      </c>
      <c r="G49" s="12">
        <v>5</v>
      </c>
      <c r="H49" s="8">
        <v>2.19</v>
      </c>
      <c r="I49" s="12">
        <v>0</v>
      </c>
    </row>
    <row r="50" spans="2:9" ht="15" customHeight="1" x14ac:dyDescent="0.2">
      <c r="B50" t="s">
        <v>125</v>
      </c>
      <c r="C50" s="12">
        <v>29</v>
      </c>
      <c r="D50" s="8">
        <v>3.76</v>
      </c>
      <c r="E50" s="12">
        <v>26</v>
      </c>
      <c r="F50" s="8">
        <v>4.97</v>
      </c>
      <c r="G50" s="12">
        <v>3</v>
      </c>
      <c r="H50" s="8">
        <v>1.32</v>
      </c>
      <c r="I50" s="12">
        <v>0</v>
      </c>
    </row>
    <row r="51" spans="2:9" ht="15" customHeight="1" x14ac:dyDescent="0.2">
      <c r="B51" t="s">
        <v>136</v>
      </c>
      <c r="C51" s="12">
        <v>23</v>
      </c>
      <c r="D51" s="8">
        <v>2.98</v>
      </c>
      <c r="E51" s="12">
        <v>23</v>
      </c>
      <c r="F51" s="8">
        <v>4.4000000000000004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158</v>
      </c>
      <c r="C52" s="12">
        <v>17</v>
      </c>
      <c r="D52" s="8">
        <v>2.2000000000000002</v>
      </c>
      <c r="E52" s="12">
        <v>8</v>
      </c>
      <c r="F52" s="8">
        <v>1.53</v>
      </c>
      <c r="G52" s="12">
        <v>8</v>
      </c>
      <c r="H52" s="8">
        <v>3.51</v>
      </c>
      <c r="I52" s="12">
        <v>0</v>
      </c>
    </row>
    <row r="53" spans="2:9" ht="15" customHeight="1" x14ac:dyDescent="0.2">
      <c r="B53" t="s">
        <v>155</v>
      </c>
      <c r="C53" s="12">
        <v>17</v>
      </c>
      <c r="D53" s="8">
        <v>2.2000000000000002</v>
      </c>
      <c r="E53" s="12">
        <v>16</v>
      </c>
      <c r="F53" s="8">
        <v>3.06</v>
      </c>
      <c r="G53" s="12">
        <v>1</v>
      </c>
      <c r="H53" s="8">
        <v>0.44</v>
      </c>
      <c r="I53" s="12">
        <v>0</v>
      </c>
    </row>
    <row r="54" spans="2:9" ht="15" customHeight="1" x14ac:dyDescent="0.2">
      <c r="B54" t="s">
        <v>133</v>
      </c>
      <c r="C54" s="12">
        <v>15</v>
      </c>
      <c r="D54" s="8">
        <v>1.94</v>
      </c>
      <c r="E54" s="12">
        <v>15</v>
      </c>
      <c r="F54" s="8">
        <v>2.87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142</v>
      </c>
      <c r="C55" s="12">
        <v>14</v>
      </c>
      <c r="D55" s="8">
        <v>1.81</v>
      </c>
      <c r="E55" s="12">
        <v>8</v>
      </c>
      <c r="F55" s="8">
        <v>1.53</v>
      </c>
      <c r="G55" s="12">
        <v>6</v>
      </c>
      <c r="H55" s="8">
        <v>2.63</v>
      </c>
      <c r="I55" s="12">
        <v>0</v>
      </c>
    </row>
    <row r="56" spans="2:9" ht="15" customHeight="1" x14ac:dyDescent="0.2">
      <c r="B56" t="s">
        <v>151</v>
      </c>
      <c r="C56" s="12">
        <v>14</v>
      </c>
      <c r="D56" s="8">
        <v>1.81</v>
      </c>
      <c r="E56" s="12">
        <v>11</v>
      </c>
      <c r="F56" s="8">
        <v>2.1</v>
      </c>
      <c r="G56" s="12">
        <v>3</v>
      </c>
      <c r="H56" s="8">
        <v>1.32</v>
      </c>
      <c r="I56" s="12">
        <v>0</v>
      </c>
    </row>
    <row r="57" spans="2:9" ht="15" customHeight="1" x14ac:dyDescent="0.2">
      <c r="B57" t="s">
        <v>135</v>
      </c>
      <c r="C57" s="12">
        <v>14</v>
      </c>
      <c r="D57" s="8">
        <v>1.81</v>
      </c>
      <c r="E57" s="12">
        <v>12</v>
      </c>
      <c r="F57" s="8">
        <v>2.29</v>
      </c>
      <c r="G57" s="12">
        <v>2</v>
      </c>
      <c r="H57" s="8">
        <v>0.88</v>
      </c>
      <c r="I57" s="12">
        <v>0</v>
      </c>
    </row>
    <row r="58" spans="2:9" ht="15" customHeight="1" x14ac:dyDescent="0.2">
      <c r="B58" t="s">
        <v>141</v>
      </c>
      <c r="C58" s="12">
        <v>14</v>
      </c>
      <c r="D58" s="8">
        <v>1.81</v>
      </c>
      <c r="E58" s="12">
        <v>12</v>
      </c>
      <c r="F58" s="8">
        <v>2.29</v>
      </c>
      <c r="G58" s="12">
        <v>2</v>
      </c>
      <c r="H58" s="8">
        <v>0.88</v>
      </c>
      <c r="I58" s="12">
        <v>0</v>
      </c>
    </row>
    <row r="59" spans="2:9" ht="15" customHeight="1" x14ac:dyDescent="0.2">
      <c r="B59" t="s">
        <v>147</v>
      </c>
      <c r="C59" s="12">
        <v>13</v>
      </c>
      <c r="D59" s="8">
        <v>1.68</v>
      </c>
      <c r="E59" s="12">
        <v>9</v>
      </c>
      <c r="F59" s="8">
        <v>1.72</v>
      </c>
      <c r="G59" s="12">
        <v>4</v>
      </c>
      <c r="H59" s="8">
        <v>1.75</v>
      </c>
      <c r="I59" s="12">
        <v>0</v>
      </c>
    </row>
    <row r="60" spans="2:9" ht="15" customHeight="1" x14ac:dyDescent="0.2">
      <c r="B60" t="s">
        <v>123</v>
      </c>
      <c r="C60" s="12">
        <v>12</v>
      </c>
      <c r="D60" s="8">
        <v>1.55</v>
      </c>
      <c r="E60" s="12">
        <v>4</v>
      </c>
      <c r="F60" s="8">
        <v>0.76</v>
      </c>
      <c r="G60" s="12">
        <v>8</v>
      </c>
      <c r="H60" s="8">
        <v>3.51</v>
      </c>
      <c r="I60" s="12">
        <v>0</v>
      </c>
    </row>
    <row r="61" spans="2:9" ht="15" customHeight="1" x14ac:dyDescent="0.2">
      <c r="B61" t="s">
        <v>126</v>
      </c>
      <c r="C61" s="12">
        <v>11</v>
      </c>
      <c r="D61" s="8">
        <v>1.42</v>
      </c>
      <c r="E61" s="12">
        <v>9</v>
      </c>
      <c r="F61" s="8">
        <v>1.72</v>
      </c>
      <c r="G61" s="12">
        <v>2</v>
      </c>
      <c r="H61" s="8">
        <v>0.88</v>
      </c>
      <c r="I61" s="12">
        <v>0</v>
      </c>
    </row>
    <row r="62" spans="2:9" ht="15" customHeight="1" x14ac:dyDescent="0.2">
      <c r="B62" t="s">
        <v>127</v>
      </c>
      <c r="C62" s="12">
        <v>11</v>
      </c>
      <c r="D62" s="8">
        <v>1.42</v>
      </c>
      <c r="E62" s="12">
        <v>10</v>
      </c>
      <c r="F62" s="8">
        <v>1.91</v>
      </c>
      <c r="G62" s="12">
        <v>1</v>
      </c>
      <c r="H62" s="8">
        <v>0.44</v>
      </c>
      <c r="I62" s="12">
        <v>0</v>
      </c>
    </row>
    <row r="63" spans="2:9" ht="15" customHeight="1" x14ac:dyDescent="0.2">
      <c r="B63" t="s">
        <v>159</v>
      </c>
      <c r="C63" s="12">
        <v>11</v>
      </c>
      <c r="D63" s="8">
        <v>1.42</v>
      </c>
      <c r="E63" s="12">
        <v>10</v>
      </c>
      <c r="F63" s="8">
        <v>1.91</v>
      </c>
      <c r="G63" s="12">
        <v>1</v>
      </c>
      <c r="H63" s="8">
        <v>0.44</v>
      </c>
      <c r="I63" s="12">
        <v>0</v>
      </c>
    </row>
    <row r="64" spans="2:9" ht="15" customHeight="1" x14ac:dyDescent="0.2">
      <c r="B64" t="s">
        <v>140</v>
      </c>
      <c r="C64" s="12">
        <v>11</v>
      </c>
      <c r="D64" s="8">
        <v>1.42</v>
      </c>
      <c r="E64" s="12">
        <v>10</v>
      </c>
      <c r="F64" s="8">
        <v>1.91</v>
      </c>
      <c r="G64" s="12">
        <v>1</v>
      </c>
      <c r="H64" s="8">
        <v>0.44</v>
      </c>
      <c r="I64" s="12">
        <v>0</v>
      </c>
    </row>
    <row r="65" spans="2:9" ht="15" customHeight="1" x14ac:dyDescent="0.2">
      <c r="B65" t="s">
        <v>148</v>
      </c>
      <c r="C65" s="12">
        <v>10</v>
      </c>
      <c r="D65" s="8">
        <v>1.3</v>
      </c>
      <c r="E65" s="12">
        <v>8</v>
      </c>
      <c r="F65" s="8">
        <v>1.53</v>
      </c>
      <c r="G65" s="12">
        <v>2</v>
      </c>
      <c r="H65" s="8">
        <v>0.88</v>
      </c>
      <c r="I65" s="12">
        <v>0</v>
      </c>
    </row>
    <row r="66" spans="2:9" ht="15" customHeight="1" x14ac:dyDescent="0.2">
      <c r="B66" t="s">
        <v>128</v>
      </c>
      <c r="C66" s="12">
        <v>10</v>
      </c>
      <c r="D66" s="8">
        <v>1.3</v>
      </c>
      <c r="E66" s="12">
        <v>10</v>
      </c>
      <c r="F66" s="8">
        <v>1.91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131</v>
      </c>
      <c r="C67" s="12">
        <v>10</v>
      </c>
      <c r="D67" s="8">
        <v>1.3</v>
      </c>
      <c r="E67" s="12">
        <v>9</v>
      </c>
      <c r="F67" s="8">
        <v>1.72</v>
      </c>
      <c r="G67" s="12">
        <v>1</v>
      </c>
      <c r="H67" s="8">
        <v>0.44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5C16-10A9-46B9-BD41-FDC81C340D8A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1</v>
      </c>
      <c r="D5" s="8">
        <v>0.18</v>
      </c>
      <c r="E5" s="12">
        <v>0</v>
      </c>
      <c r="F5" s="8">
        <v>0</v>
      </c>
      <c r="G5" s="12">
        <v>1</v>
      </c>
      <c r="H5" s="8">
        <v>0.51</v>
      </c>
      <c r="I5" s="12">
        <v>0</v>
      </c>
    </row>
    <row r="6" spans="2:9" ht="15" customHeight="1" x14ac:dyDescent="0.2">
      <c r="B6" t="s">
        <v>41</v>
      </c>
      <c r="C6" s="12">
        <v>76</v>
      </c>
      <c r="D6" s="8">
        <v>13.6</v>
      </c>
      <c r="E6" s="12">
        <v>32</v>
      </c>
      <c r="F6" s="8">
        <v>9.17</v>
      </c>
      <c r="G6" s="12">
        <v>44</v>
      </c>
      <c r="H6" s="8">
        <v>22.34</v>
      </c>
      <c r="I6" s="12">
        <v>0</v>
      </c>
    </row>
    <row r="7" spans="2:9" ht="15" customHeight="1" x14ac:dyDescent="0.2">
      <c r="B7" t="s">
        <v>42</v>
      </c>
      <c r="C7" s="12">
        <v>104</v>
      </c>
      <c r="D7" s="8">
        <v>18.600000000000001</v>
      </c>
      <c r="E7" s="12">
        <v>61</v>
      </c>
      <c r="F7" s="8">
        <v>17.48</v>
      </c>
      <c r="G7" s="12">
        <v>43</v>
      </c>
      <c r="H7" s="8">
        <v>21.83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0.51</v>
      </c>
      <c r="I8" s="12">
        <v>0</v>
      </c>
    </row>
    <row r="9" spans="2:9" ht="15" customHeight="1" x14ac:dyDescent="0.2">
      <c r="B9" t="s">
        <v>44</v>
      </c>
      <c r="C9" s="12">
        <v>2</v>
      </c>
      <c r="D9" s="8">
        <v>0.36</v>
      </c>
      <c r="E9" s="12">
        <v>0</v>
      </c>
      <c r="F9" s="8">
        <v>0</v>
      </c>
      <c r="G9" s="12">
        <v>2</v>
      </c>
      <c r="H9" s="8">
        <v>1.02</v>
      </c>
      <c r="I9" s="12">
        <v>0</v>
      </c>
    </row>
    <row r="10" spans="2:9" ht="15" customHeight="1" x14ac:dyDescent="0.2">
      <c r="B10" t="s">
        <v>45</v>
      </c>
      <c r="C10" s="12">
        <v>8</v>
      </c>
      <c r="D10" s="8">
        <v>1.43</v>
      </c>
      <c r="E10" s="12">
        <v>1</v>
      </c>
      <c r="F10" s="8">
        <v>0.28999999999999998</v>
      </c>
      <c r="G10" s="12">
        <v>7</v>
      </c>
      <c r="H10" s="8">
        <v>3.55</v>
      </c>
      <c r="I10" s="12">
        <v>0</v>
      </c>
    </row>
    <row r="11" spans="2:9" ht="15" customHeight="1" x14ac:dyDescent="0.2">
      <c r="B11" t="s">
        <v>46</v>
      </c>
      <c r="C11" s="12">
        <v>172</v>
      </c>
      <c r="D11" s="8">
        <v>30.77</v>
      </c>
      <c r="E11" s="12">
        <v>124</v>
      </c>
      <c r="F11" s="8">
        <v>35.53</v>
      </c>
      <c r="G11" s="12">
        <v>48</v>
      </c>
      <c r="H11" s="8">
        <v>24.37</v>
      </c>
      <c r="I11" s="12">
        <v>0</v>
      </c>
    </row>
    <row r="12" spans="2:9" ht="15" customHeight="1" x14ac:dyDescent="0.2">
      <c r="B12" t="s">
        <v>47</v>
      </c>
      <c r="C12" s="12">
        <v>3</v>
      </c>
      <c r="D12" s="8">
        <v>0.54</v>
      </c>
      <c r="E12" s="12">
        <v>1</v>
      </c>
      <c r="F12" s="8">
        <v>0.28999999999999998</v>
      </c>
      <c r="G12" s="12">
        <v>2</v>
      </c>
      <c r="H12" s="8">
        <v>1.02</v>
      </c>
      <c r="I12" s="12">
        <v>0</v>
      </c>
    </row>
    <row r="13" spans="2:9" ht="15" customHeight="1" x14ac:dyDescent="0.2">
      <c r="B13" t="s">
        <v>48</v>
      </c>
      <c r="C13" s="12">
        <v>37</v>
      </c>
      <c r="D13" s="8">
        <v>6.62</v>
      </c>
      <c r="E13" s="12">
        <v>20</v>
      </c>
      <c r="F13" s="8">
        <v>5.73</v>
      </c>
      <c r="G13" s="12">
        <v>17</v>
      </c>
      <c r="H13" s="8">
        <v>8.6300000000000008</v>
      </c>
      <c r="I13" s="12">
        <v>0</v>
      </c>
    </row>
    <row r="14" spans="2:9" ht="15" customHeight="1" x14ac:dyDescent="0.2">
      <c r="B14" t="s">
        <v>49</v>
      </c>
      <c r="C14" s="12">
        <v>17</v>
      </c>
      <c r="D14" s="8">
        <v>3.04</v>
      </c>
      <c r="E14" s="12">
        <v>13</v>
      </c>
      <c r="F14" s="8">
        <v>3.72</v>
      </c>
      <c r="G14" s="12">
        <v>4</v>
      </c>
      <c r="H14" s="8">
        <v>2.0299999999999998</v>
      </c>
      <c r="I14" s="12">
        <v>0</v>
      </c>
    </row>
    <row r="15" spans="2:9" ht="15" customHeight="1" x14ac:dyDescent="0.2">
      <c r="B15" t="s">
        <v>50</v>
      </c>
      <c r="C15" s="12">
        <v>30</v>
      </c>
      <c r="D15" s="8">
        <v>5.37</v>
      </c>
      <c r="E15" s="12">
        <v>28</v>
      </c>
      <c r="F15" s="8">
        <v>8.02</v>
      </c>
      <c r="G15" s="12">
        <v>1</v>
      </c>
      <c r="H15" s="8">
        <v>0.51</v>
      </c>
      <c r="I15" s="12">
        <v>0</v>
      </c>
    </row>
    <row r="16" spans="2:9" ht="15" customHeight="1" x14ac:dyDescent="0.2">
      <c r="B16" t="s">
        <v>51</v>
      </c>
      <c r="C16" s="12">
        <v>45</v>
      </c>
      <c r="D16" s="8">
        <v>8.0500000000000007</v>
      </c>
      <c r="E16" s="12">
        <v>41</v>
      </c>
      <c r="F16" s="8">
        <v>11.75</v>
      </c>
      <c r="G16" s="12">
        <v>4</v>
      </c>
      <c r="H16" s="8">
        <v>2.0299999999999998</v>
      </c>
      <c r="I16" s="12">
        <v>0</v>
      </c>
    </row>
    <row r="17" spans="2:9" ht="15" customHeight="1" x14ac:dyDescent="0.2">
      <c r="B17" t="s">
        <v>52</v>
      </c>
      <c r="C17" s="12">
        <v>12</v>
      </c>
      <c r="D17" s="8">
        <v>2.15</v>
      </c>
      <c r="E17" s="12">
        <v>5</v>
      </c>
      <c r="F17" s="8">
        <v>1.43</v>
      </c>
      <c r="G17" s="12">
        <v>3</v>
      </c>
      <c r="H17" s="8">
        <v>1.52</v>
      </c>
      <c r="I17" s="12">
        <v>1</v>
      </c>
    </row>
    <row r="18" spans="2:9" ht="15" customHeight="1" x14ac:dyDescent="0.2">
      <c r="B18" t="s">
        <v>53</v>
      </c>
      <c r="C18" s="12">
        <v>20</v>
      </c>
      <c r="D18" s="8">
        <v>3.58</v>
      </c>
      <c r="E18" s="12">
        <v>13</v>
      </c>
      <c r="F18" s="8">
        <v>3.72</v>
      </c>
      <c r="G18" s="12">
        <v>4</v>
      </c>
      <c r="H18" s="8">
        <v>2.0299999999999998</v>
      </c>
      <c r="I18" s="12">
        <v>0</v>
      </c>
    </row>
    <row r="19" spans="2:9" ht="15" customHeight="1" x14ac:dyDescent="0.2">
      <c r="B19" t="s">
        <v>54</v>
      </c>
      <c r="C19" s="12">
        <v>31</v>
      </c>
      <c r="D19" s="8">
        <v>5.55</v>
      </c>
      <c r="E19" s="12">
        <v>10</v>
      </c>
      <c r="F19" s="8">
        <v>2.87</v>
      </c>
      <c r="G19" s="12">
        <v>16</v>
      </c>
      <c r="H19" s="8">
        <v>8.1199999999999992</v>
      </c>
      <c r="I19" s="12">
        <v>2</v>
      </c>
    </row>
    <row r="20" spans="2:9" ht="15" customHeight="1" x14ac:dyDescent="0.2">
      <c r="B20" s="9" t="s">
        <v>278</v>
      </c>
      <c r="C20" s="12">
        <f>SUM(LTBL_29208[総数／事業所数])</f>
        <v>559</v>
      </c>
      <c r="E20" s="12">
        <f>SUBTOTAL(109,LTBL_29208[個人／事業所数])</f>
        <v>349</v>
      </c>
      <c r="G20" s="12">
        <f>SUBTOTAL(109,LTBL_29208[法人／事業所数])</f>
        <v>197</v>
      </c>
      <c r="I20" s="12">
        <f>SUBTOTAL(109,LTBL_29208[法人以外の団体／事業所数])</f>
        <v>3</v>
      </c>
    </row>
    <row r="21" spans="2:9" ht="15" customHeight="1" x14ac:dyDescent="0.2">
      <c r="E21" s="11">
        <f>LTBL_29208[[#Totals],[個人／事業所数]]/LTBL_29208[[#Totals],[総数／事業所数]]</f>
        <v>0.62432915921288012</v>
      </c>
      <c r="G21" s="11">
        <f>LTBL_29208[[#Totals],[法人／事業所数]]/LTBL_29208[[#Totals],[総数／事業所数]]</f>
        <v>0.35241502683363146</v>
      </c>
      <c r="I21" s="11">
        <f>LTBL_29208[[#Totals],[法人以外の団体／事業所数]]/LTBL_29208[[#Totals],[総数／事業所数]]</f>
        <v>5.3667262969588547E-3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72</v>
      </c>
      <c r="C24" s="12">
        <v>55</v>
      </c>
      <c r="D24" s="8">
        <v>9.84</v>
      </c>
      <c r="E24" s="12">
        <v>47</v>
      </c>
      <c r="F24" s="8">
        <v>13.47</v>
      </c>
      <c r="G24" s="12">
        <v>8</v>
      </c>
      <c r="H24" s="8">
        <v>4.0599999999999996</v>
      </c>
      <c r="I24" s="12">
        <v>0</v>
      </c>
    </row>
    <row r="25" spans="2:9" ht="15" customHeight="1" x14ac:dyDescent="0.2">
      <c r="B25" t="s">
        <v>63</v>
      </c>
      <c r="C25" s="12">
        <v>49</v>
      </c>
      <c r="D25" s="8">
        <v>8.77</v>
      </c>
      <c r="E25" s="12">
        <v>18</v>
      </c>
      <c r="F25" s="8">
        <v>5.16</v>
      </c>
      <c r="G25" s="12">
        <v>31</v>
      </c>
      <c r="H25" s="8">
        <v>15.74</v>
      </c>
      <c r="I25" s="12">
        <v>0</v>
      </c>
    </row>
    <row r="26" spans="2:9" ht="15" customHeight="1" x14ac:dyDescent="0.2">
      <c r="B26" t="s">
        <v>70</v>
      </c>
      <c r="C26" s="12">
        <v>39</v>
      </c>
      <c r="D26" s="8">
        <v>6.98</v>
      </c>
      <c r="E26" s="12">
        <v>37</v>
      </c>
      <c r="F26" s="8">
        <v>10.6</v>
      </c>
      <c r="G26" s="12">
        <v>2</v>
      </c>
      <c r="H26" s="8">
        <v>1.02</v>
      </c>
      <c r="I26" s="12">
        <v>0</v>
      </c>
    </row>
    <row r="27" spans="2:9" ht="15" customHeight="1" x14ac:dyDescent="0.2">
      <c r="B27" t="s">
        <v>77</v>
      </c>
      <c r="C27" s="12">
        <v>37</v>
      </c>
      <c r="D27" s="8">
        <v>6.62</v>
      </c>
      <c r="E27" s="12">
        <v>35</v>
      </c>
      <c r="F27" s="8">
        <v>10.029999999999999</v>
      </c>
      <c r="G27" s="12">
        <v>2</v>
      </c>
      <c r="H27" s="8">
        <v>1.02</v>
      </c>
      <c r="I27" s="12">
        <v>0</v>
      </c>
    </row>
    <row r="28" spans="2:9" ht="15" customHeight="1" x14ac:dyDescent="0.2">
      <c r="B28" t="s">
        <v>73</v>
      </c>
      <c r="C28" s="12">
        <v>35</v>
      </c>
      <c r="D28" s="8">
        <v>6.26</v>
      </c>
      <c r="E28" s="12">
        <v>18</v>
      </c>
      <c r="F28" s="8">
        <v>5.16</v>
      </c>
      <c r="G28" s="12">
        <v>17</v>
      </c>
      <c r="H28" s="8">
        <v>8.6300000000000008</v>
      </c>
      <c r="I28" s="12">
        <v>0</v>
      </c>
    </row>
    <row r="29" spans="2:9" ht="15" customHeight="1" x14ac:dyDescent="0.2">
      <c r="B29" t="s">
        <v>76</v>
      </c>
      <c r="C29" s="12">
        <v>27</v>
      </c>
      <c r="D29" s="8">
        <v>4.83</v>
      </c>
      <c r="E29" s="12">
        <v>26</v>
      </c>
      <c r="F29" s="8">
        <v>7.45</v>
      </c>
      <c r="G29" s="12">
        <v>1</v>
      </c>
      <c r="H29" s="8">
        <v>0.51</v>
      </c>
      <c r="I29" s="12">
        <v>0</v>
      </c>
    </row>
    <row r="30" spans="2:9" ht="15" customHeight="1" x14ac:dyDescent="0.2">
      <c r="B30" t="s">
        <v>66</v>
      </c>
      <c r="C30" s="12">
        <v>23</v>
      </c>
      <c r="D30" s="8">
        <v>4.1100000000000003</v>
      </c>
      <c r="E30" s="12">
        <v>18</v>
      </c>
      <c r="F30" s="8">
        <v>5.16</v>
      </c>
      <c r="G30" s="12">
        <v>5</v>
      </c>
      <c r="H30" s="8">
        <v>2.54</v>
      </c>
      <c r="I30" s="12">
        <v>0</v>
      </c>
    </row>
    <row r="31" spans="2:9" ht="15" customHeight="1" x14ac:dyDescent="0.2">
      <c r="B31" t="s">
        <v>68</v>
      </c>
      <c r="C31" s="12">
        <v>17</v>
      </c>
      <c r="D31" s="8">
        <v>3.04</v>
      </c>
      <c r="E31" s="12">
        <v>6</v>
      </c>
      <c r="F31" s="8">
        <v>1.72</v>
      </c>
      <c r="G31" s="12">
        <v>11</v>
      </c>
      <c r="H31" s="8">
        <v>5.58</v>
      </c>
      <c r="I31" s="12">
        <v>0</v>
      </c>
    </row>
    <row r="32" spans="2:9" ht="15" customHeight="1" x14ac:dyDescent="0.2">
      <c r="B32" t="s">
        <v>69</v>
      </c>
      <c r="C32" s="12">
        <v>17</v>
      </c>
      <c r="D32" s="8">
        <v>3.04</v>
      </c>
      <c r="E32" s="12">
        <v>15</v>
      </c>
      <c r="F32" s="8">
        <v>4.3</v>
      </c>
      <c r="G32" s="12">
        <v>2</v>
      </c>
      <c r="H32" s="8">
        <v>1.02</v>
      </c>
      <c r="I32" s="12">
        <v>0</v>
      </c>
    </row>
    <row r="33" spans="2:9" ht="15" customHeight="1" x14ac:dyDescent="0.2">
      <c r="B33" t="s">
        <v>71</v>
      </c>
      <c r="C33" s="12">
        <v>16</v>
      </c>
      <c r="D33" s="8">
        <v>2.86</v>
      </c>
      <c r="E33" s="12">
        <v>9</v>
      </c>
      <c r="F33" s="8">
        <v>2.58</v>
      </c>
      <c r="G33" s="12">
        <v>7</v>
      </c>
      <c r="H33" s="8">
        <v>3.55</v>
      </c>
      <c r="I33" s="12">
        <v>0</v>
      </c>
    </row>
    <row r="34" spans="2:9" ht="15" customHeight="1" x14ac:dyDescent="0.2">
      <c r="B34" t="s">
        <v>65</v>
      </c>
      <c r="C34" s="12">
        <v>15</v>
      </c>
      <c r="D34" s="8">
        <v>2.68</v>
      </c>
      <c r="E34" s="12">
        <v>6</v>
      </c>
      <c r="F34" s="8">
        <v>1.72</v>
      </c>
      <c r="G34" s="12">
        <v>9</v>
      </c>
      <c r="H34" s="8">
        <v>4.57</v>
      </c>
      <c r="I34" s="12">
        <v>0</v>
      </c>
    </row>
    <row r="35" spans="2:9" ht="15" customHeight="1" x14ac:dyDescent="0.2">
      <c r="B35" t="s">
        <v>93</v>
      </c>
      <c r="C35" s="12">
        <v>14</v>
      </c>
      <c r="D35" s="8">
        <v>2.5</v>
      </c>
      <c r="E35" s="12">
        <v>8</v>
      </c>
      <c r="F35" s="8">
        <v>2.29</v>
      </c>
      <c r="G35" s="12">
        <v>6</v>
      </c>
      <c r="H35" s="8">
        <v>3.05</v>
      </c>
      <c r="I35" s="12">
        <v>0</v>
      </c>
    </row>
    <row r="36" spans="2:9" ht="15" customHeight="1" x14ac:dyDescent="0.2">
      <c r="B36" t="s">
        <v>80</v>
      </c>
      <c r="C36" s="12">
        <v>13</v>
      </c>
      <c r="D36" s="8">
        <v>2.33</v>
      </c>
      <c r="E36" s="12">
        <v>13</v>
      </c>
      <c r="F36" s="8">
        <v>3.72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64</v>
      </c>
      <c r="C37" s="12">
        <v>12</v>
      </c>
      <c r="D37" s="8">
        <v>2.15</v>
      </c>
      <c r="E37" s="12">
        <v>8</v>
      </c>
      <c r="F37" s="8">
        <v>2.29</v>
      </c>
      <c r="G37" s="12">
        <v>4</v>
      </c>
      <c r="H37" s="8">
        <v>2.0299999999999998</v>
      </c>
      <c r="I37" s="12">
        <v>0</v>
      </c>
    </row>
    <row r="38" spans="2:9" ht="15" customHeight="1" x14ac:dyDescent="0.2">
      <c r="B38" t="s">
        <v>79</v>
      </c>
      <c r="C38" s="12">
        <v>12</v>
      </c>
      <c r="D38" s="8">
        <v>2.15</v>
      </c>
      <c r="E38" s="12">
        <v>5</v>
      </c>
      <c r="F38" s="8">
        <v>1.43</v>
      </c>
      <c r="G38" s="12">
        <v>3</v>
      </c>
      <c r="H38" s="8">
        <v>1.52</v>
      </c>
      <c r="I38" s="12">
        <v>1</v>
      </c>
    </row>
    <row r="39" spans="2:9" ht="15" customHeight="1" x14ac:dyDescent="0.2">
      <c r="B39" t="s">
        <v>90</v>
      </c>
      <c r="C39" s="12">
        <v>11</v>
      </c>
      <c r="D39" s="8">
        <v>1.97</v>
      </c>
      <c r="E39" s="12">
        <v>4</v>
      </c>
      <c r="F39" s="8">
        <v>1.1499999999999999</v>
      </c>
      <c r="G39" s="12">
        <v>7</v>
      </c>
      <c r="H39" s="8">
        <v>3.55</v>
      </c>
      <c r="I39" s="12">
        <v>0</v>
      </c>
    </row>
    <row r="40" spans="2:9" ht="15" customHeight="1" x14ac:dyDescent="0.2">
      <c r="B40" t="s">
        <v>75</v>
      </c>
      <c r="C40" s="12">
        <v>9</v>
      </c>
      <c r="D40" s="8">
        <v>1.61</v>
      </c>
      <c r="E40" s="12">
        <v>8</v>
      </c>
      <c r="F40" s="8">
        <v>2.29</v>
      </c>
      <c r="G40" s="12">
        <v>1</v>
      </c>
      <c r="H40" s="8">
        <v>0.51</v>
      </c>
      <c r="I40" s="12">
        <v>0</v>
      </c>
    </row>
    <row r="41" spans="2:9" ht="15" customHeight="1" x14ac:dyDescent="0.2">
      <c r="B41" t="s">
        <v>85</v>
      </c>
      <c r="C41" s="12">
        <v>9</v>
      </c>
      <c r="D41" s="8">
        <v>1.61</v>
      </c>
      <c r="E41" s="12">
        <v>1</v>
      </c>
      <c r="F41" s="8">
        <v>0.28999999999999998</v>
      </c>
      <c r="G41" s="12">
        <v>5</v>
      </c>
      <c r="H41" s="8">
        <v>2.54</v>
      </c>
      <c r="I41" s="12">
        <v>2</v>
      </c>
    </row>
    <row r="42" spans="2:9" ht="15" customHeight="1" x14ac:dyDescent="0.2">
      <c r="B42" t="s">
        <v>94</v>
      </c>
      <c r="C42" s="12">
        <v>8</v>
      </c>
      <c r="D42" s="8">
        <v>1.43</v>
      </c>
      <c r="E42" s="12">
        <v>0</v>
      </c>
      <c r="F42" s="8">
        <v>0</v>
      </c>
      <c r="G42" s="12">
        <v>8</v>
      </c>
      <c r="H42" s="8">
        <v>4.0599999999999996</v>
      </c>
      <c r="I42" s="12">
        <v>0</v>
      </c>
    </row>
    <row r="43" spans="2:9" ht="15" customHeight="1" x14ac:dyDescent="0.2">
      <c r="B43" t="s">
        <v>88</v>
      </c>
      <c r="C43" s="12">
        <v>7</v>
      </c>
      <c r="D43" s="8">
        <v>1.25</v>
      </c>
      <c r="E43" s="12">
        <v>5</v>
      </c>
      <c r="F43" s="8">
        <v>1.43</v>
      </c>
      <c r="G43" s="12">
        <v>2</v>
      </c>
      <c r="H43" s="8">
        <v>1.02</v>
      </c>
      <c r="I43" s="12">
        <v>0</v>
      </c>
    </row>
    <row r="44" spans="2:9" ht="15" customHeight="1" x14ac:dyDescent="0.2">
      <c r="B44" t="s">
        <v>74</v>
      </c>
      <c r="C44" s="12">
        <v>7</v>
      </c>
      <c r="D44" s="8">
        <v>1.25</v>
      </c>
      <c r="E44" s="12">
        <v>5</v>
      </c>
      <c r="F44" s="8">
        <v>1.43</v>
      </c>
      <c r="G44" s="12">
        <v>2</v>
      </c>
      <c r="H44" s="8">
        <v>1.02</v>
      </c>
      <c r="I44" s="12">
        <v>0</v>
      </c>
    </row>
    <row r="45" spans="2:9" ht="15" customHeight="1" x14ac:dyDescent="0.2">
      <c r="B45" t="s">
        <v>78</v>
      </c>
      <c r="C45" s="12">
        <v>7</v>
      </c>
      <c r="D45" s="8">
        <v>1.25</v>
      </c>
      <c r="E45" s="12">
        <v>5</v>
      </c>
      <c r="F45" s="8">
        <v>1.43</v>
      </c>
      <c r="G45" s="12">
        <v>2</v>
      </c>
      <c r="H45" s="8">
        <v>1.02</v>
      </c>
      <c r="I45" s="12">
        <v>0</v>
      </c>
    </row>
    <row r="46" spans="2:9" ht="15" customHeight="1" x14ac:dyDescent="0.2">
      <c r="B46" t="s">
        <v>81</v>
      </c>
      <c r="C46" s="12">
        <v>7</v>
      </c>
      <c r="D46" s="8">
        <v>1.25</v>
      </c>
      <c r="E46" s="12">
        <v>0</v>
      </c>
      <c r="F46" s="8">
        <v>0</v>
      </c>
      <c r="G46" s="12">
        <v>4</v>
      </c>
      <c r="H46" s="8">
        <v>2.0299999999999998</v>
      </c>
      <c r="I46" s="12">
        <v>0</v>
      </c>
    </row>
    <row r="47" spans="2:9" ht="15" customHeight="1" x14ac:dyDescent="0.2">
      <c r="B47" t="s">
        <v>82</v>
      </c>
      <c r="C47" s="12">
        <v>7</v>
      </c>
      <c r="D47" s="8">
        <v>1.25</v>
      </c>
      <c r="E47" s="12">
        <v>6</v>
      </c>
      <c r="F47" s="8">
        <v>1.72</v>
      </c>
      <c r="G47" s="12">
        <v>1</v>
      </c>
      <c r="H47" s="8">
        <v>0.51</v>
      </c>
      <c r="I47" s="12">
        <v>0</v>
      </c>
    </row>
    <row r="50" spans="2:9" ht="33" customHeight="1" x14ac:dyDescent="0.2">
      <c r="B50" t="s">
        <v>280</v>
      </c>
      <c r="C50" s="10" t="s">
        <v>56</v>
      </c>
      <c r="D50" s="10" t="s">
        <v>57</v>
      </c>
      <c r="E50" s="10" t="s">
        <v>58</v>
      </c>
      <c r="F50" s="10" t="s">
        <v>59</v>
      </c>
      <c r="G50" s="10" t="s">
        <v>60</v>
      </c>
      <c r="H50" s="10" t="s">
        <v>61</v>
      </c>
      <c r="I50" s="10" t="s">
        <v>62</v>
      </c>
    </row>
    <row r="51" spans="2:9" ht="15" customHeight="1" x14ac:dyDescent="0.2">
      <c r="B51" t="s">
        <v>122</v>
      </c>
      <c r="C51" s="12">
        <v>23</v>
      </c>
      <c r="D51" s="8">
        <v>4.1100000000000003</v>
      </c>
      <c r="E51" s="12">
        <v>8</v>
      </c>
      <c r="F51" s="8">
        <v>2.29</v>
      </c>
      <c r="G51" s="12">
        <v>15</v>
      </c>
      <c r="H51" s="8">
        <v>7.61</v>
      </c>
      <c r="I51" s="12">
        <v>0</v>
      </c>
    </row>
    <row r="52" spans="2:9" ht="15" customHeight="1" x14ac:dyDescent="0.2">
      <c r="B52" t="s">
        <v>128</v>
      </c>
      <c r="C52" s="12">
        <v>20</v>
      </c>
      <c r="D52" s="8">
        <v>3.58</v>
      </c>
      <c r="E52" s="12">
        <v>17</v>
      </c>
      <c r="F52" s="8">
        <v>4.87</v>
      </c>
      <c r="G52" s="12">
        <v>3</v>
      </c>
      <c r="H52" s="8">
        <v>1.52</v>
      </c>
      <c r="I52" s="12">
        <v>0</v>
      </c>
    </row>
    <row r="53" spans="2:9" ht="15" customHeight="1" x14ac:dyDescent="0.2">
      <c r="B53" t="s">
        <v>130</v>
      </c>
      <c r="C53" s="12">
        <v>18</v>
      </c>
      <c r="D53" s="8">
        <v>3.22</v>
      </c>
      <c r="E53" s="12">
        <v>8</v>
      </c>
      <c r="F53" s="8">
        <v>2.29</v>
      </c>
      <c r="G53" s="12">
        <v>10</v>
      </c>
      <c r="H53" s="8">
        <v>5.08</v>
      </c>
      <c r="I53" s="12">
        <v>0</v>
      </c>
    </row>
    <row r="54" spans="2:9" ht="15" customHeight="1" x14ac:dyDescent="0.2">
      <c r="B54" t="s">
        <v>137</v>
      </c>
      <c r="C54" s="12">
        <v>18</v>
      </c>
      <c r="D54" s="8">
        <v>3.22</v>
      </c>
      <c r="E54" s="12">
        <v>16</v>
      </c>
      <c r="F54" s="8">
        <v>4.58</v>
      </c>
      <c r="G54" s="12">
        <v>2</v>
      </c>
      <c r="H54" s="8">
        <v>1.02</v>
      </c>
      <c r="I54" s="12">
        <v>0</v>
      </c>
    </row>
    <row r="55" spans="2:9" ht="15" customHeight="1" x14ac:dyDescent="0.2">
      <c r="B55" t="s">
        <v>136</v>
      </c>
      <c r="C55" s="12">
        <v>16</v>
      </c>
      <c r="D55" s="8">
        <v>2.86</v>
      </c>
      <c r="E55" s="12">
        <v>16</v>
      </c>
      <c r="F55" s="8">
        <v>4.58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125</v>
      </c>
      <c r="C56" s="12">
        <v>15</v>
      </c>
      <c r="D56" s="8">
        <v>2.68</v>
      </c>
      <c r="E56" s="12">
        <v>15</v>
      </c>
      <c r="F56" s="8">
        <v>4.3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159</v>
      </c>
      <c r="C57" s="12">
        <v>13</v>
      </c>
      <c r="D57" s="8">
        <v>2.33</v>
      </c>
      <c r="E57" s="12">
        <v>11</v>
      </c>
      <c r="F57" s="8">
        <v>3.15</v>
      </c>
      <c r="G57" s="12">
        <v>2</v>
      </c>
      <c r="H57" s="8">
        <v>1.02</v>
      </c>
      <c r="I57" s="12">
        <v>0</v>
      </c>
    </row>
    <row r="58" spans="2:9" ht="15" customHeight="1" x14ac:dyDescent="0.2">
      <c r="B58" t="s">
        <v>135</v>
      </c>
      <c r="C58" s="12">
        <v>13</v>
      </c>
      <c r="D58" s="8">
        <v>2.33</v>
      </c>
      <c r="E58" s="12">
        <v>13</v>
      </c>
      <c r="F58" s="8">
        <v>3.72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123</v>
      </c>
      <c r="C59" s="12">
        <v>12</v>
      </c>
      <c r="D59" s="8">
        <v>2.15</v>
      </c>
      <c r="E59" s="12">
        <v>8</v>
      </c>
      <c r="F59" s="8">
        <v>2.29</v>
      </c>
      <c r="G59" s="12">
        <v>4</v>
      </c>
      <c r="H59" s="8">
        <v>2.0299999999999998</v>
      </c>
      <c r="I59" s="12">
        <v>0</v>
      </c>
    </row>
    <row r="60" spans="2:9" ht="15" customHeight="1" x14ac:dyDescent="0.2">
      <c r="B60" t="s">
        <v>131</v>
      </c>
      <c r="C60" s="12">
        <v>11</v>
      </c>
      <c r="D60" s="8">
        <v>1.97</v>
      </c>
      <c r="E60" s="12">
        <v>9</v>
      </c>
      <c r="F60" s="8">
        <v>2.58</v>
      </c>
      <c r="G60" s="12">
        <v>2</v>
      </c>
      <c r="H60" s="8">
        <v>1.02</v>
      </c>
      <c r="I60" s="12">
        <v>0</v>
      </c>
    </row>
    <row r="61" spans="2:9" ht="15" customHeight="1" x14ac:dyDescent="0.2">
      <c r="B61" t="s">
        <v>126</v>
      </c>
      <c r="C61" s="12">
        <v>9</v>
      </c>
      <c r="D61" s="8">
        <v>1.61</v>
      </c>
      <c r="E61" s="12">
        <v>5</v>
      </c>
      <c r="F61" s="8">
        <v>1.43</v>
      </c>
      <c r="G61" s="12">
        <v>4</v>
      </c>
      <c r="H61" s="8">
        <v>2.0299999999999998</v>
      </c>
      <c r="I61" s="12">
        <v>0</v>
      </c>
    </row>
    <row r="62" spans="2:9" ht="15" customHeight="1" x14ac:dyDescent="0.2">
      <c r="B62" t="s">
        <v>148</v>
      </c>
      <c r="C62" s="12">
        <v>8</v>
      </c>
      <c r="D62" s="8">
        <v>1.43</v>
      </c>
      <c r="E62" s="12">
        <v>4</v>
      </c>
      <c r="F62" s="8">
        <v>1.1499999999999999</v>
      </c>
      <c r="G62" s="12">
        <v>4</v>
      </c>
      <c r="H62" s="8">
        <v>2.0299999999999998</v>
      </c>
      <c r="I62" s="12">
        <v>0</v>
      </c>
    </row>
    <row r="63" spans="2:9" ht="15" customHeight="1" x14ac:dyDescent="0.2">
      <c r="B63" t="s">
        <v>162</v>
      </c>
      <c r="C63" s="12">
        <v>8</v>
      </c>
      <c r="D63" s="8">
        <v>1.43</v>
      </c>
      <c r="E63" s="12">
        <v>7</v>
      </c>
      <c r="F63" s="8">
        <v>2.0099999999999998</v>
      </c>
      <c r="G63" s="12">
        <v>1</v>
      </c>
      <c r="H63" s="8">
        <v>0.51</v>
      </c>
      <c r="I63" s="12">
        <v>0</v>
      </c>
    </row>
    <row r="64" spans="2:9" ht="15" customHeight="1" x14ac:dyDescent="0.2">
      <c r="B64" t="s">
        <v>163</v>
      </c>
      <c r="C64" s="12">
        <v>8</v>
      </c>
      <c r="D64" s="8">
        <v>1.43</v>
      </c>
      <c r="E64" s="12">
        <v>3</v>
      </c>
      <c r="F64" s="8">
        <v>0.86</v>
      </c>
      <c r="G64" s="12">
        <v>5</v>
      </c>
      <c r="H64" s="8">
        <v>2.54</v>
      </c>
      <c r="I64" s="12">
        <v>0</v>
      </c>
    </row>
    <row r="65" spans="2:9" ht="15" customHeight="1" x14ac:dyDescent="0.2">
      <c r="B65" t="s">
        <v>127</v>
      </c>
      <c r="C65" s="12">
        <v>8</v>
      </c>
      <c r="D65" s="8">
        <v>1.43</v>
      </c>
      <c r="E65" s="12">
        <v>5</v>
      </c>
      <c r="F65" s="8">
        <v>1.43</v>
      </c>
      <c r="G65" s="12">
        <v>3</v>
      </c>
      <c r="H65" s="8">
        <v>1.52</v>
      </c>
      <c r="I65" s="12">
        <v>0</v>
      </c>
    </row>
    <row r="66" spans="2:9" ht="15" customHeight="1" x14ac:dyDescent="0.2">
      <c r="B66" t="s">
        <v>154</v>
      </c>
      <c r="C66" s="12">
        <v>7</v>
      </c>
      <c r="D66" s="8">
        <v>1.25</v>
      </c>
      <c r="E66" s="12">
        <v>2</v>
      </c>
      <c r="F66" s="8">
        <v>0.56999999999999995</v>
      </c>
      <c r="G66" s="12">
        <v>5</v>
      </c>
      <c r="H66" s="8">
        <v>2.54</v>
      </c>
      <c r="I66" s="12">
        <v>0</v>
      </c>
    </row>
    <row r="67" spans="2:9" ht="15" customHeight="1" x14ac:dyDescent="0.2">
      <c r="B67" t="s">
        <v>140</v>
      </c>
      <c r="C67" s="12">
        <v>7</v>
      </c>
      <c r="D67" s="8">
        <v>1.25</v>
      </c>
      <c r="E67" s="12">
        <v>7</v>
      </c>
      <c r="F67" s="8">
        <v>2.0099999999999998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165</v>
      </c>
      <c r="C68" s="12">
        <v>7</v>
      </c>
      <c r="D68" s="8">
        <v>1.25</v>
      </c>
      <c r="E68" s="12">
        <v>0</v>
      </c>
      <c r="F68" s="8">
        <v>0</v>
      </c>
      <c r="G68" s="12">
        <v>7</v>
      </c>
      <c r="H68" s="8">
        <v>3.55</v>
      </c>
      <c r="I68" s="12">
        <v>0</v>
      </c>
    </row>
    <row r="69" spans="2:9" ht="15" customHeight="1" x14ac:dyDescent="0.2">
      <c r="B69" t="s">
        <v>141</v>
      </c>
      <c r="C69" s="12">
        <v>7</v>
      </c>
      <c r="D69" s="8">
        <v>1.25</v>
      </c>
      <c r="E69" s="12">
        <v>6</v>
      </c>
      <c r="F69" s="8">
        <v>1.72</v>
      </c>
      <c r="G69" s="12">
        <v>1</v>
      </c>
      <c r="H69" s="8">
        <v>0.51</v>
      </c>
      <c r="I69" s="12">
        <v>0</v>
      </c>
    </row>
    <row r="70" spans="2:9" ht="15" customHeight="1" x14ac:dyDescent="0.2">
      <c r="B70" t="s">
        <v>160</v>
      </c>
      <c r="C70" s="12">
        <v>6</v>
      </c>
      <c r="D70" s="8">
        <v>1.07</v>
      </c>
      <c r="E70" s="12">
        <v>5</v>
      </c>
      <c r="F70" s="8">
        <v>1.43</v>
      </c>
      <c r="G70" s="12">
        <v>1</v>
      </c>
      <c r="H70" s="8">
        <v>0.51</v>
      </c>
      <c r="I70" s="12">
        <v>0</v>
      </c>
    </row>
    <row r="71" spans="2:9" ht="15" customHeight="1" x14ac:dyDescent="0.2">
      <c r="B71" t="s">
        <v>161</v>
      </c>
      <c r="C71" s="12">
        <v>6</v>
      </c>
      <c r="D71" s="8">
        <v>1.07</v>
      </c>
      <c r="E71" s="12">
        <v>0</v>
      </c>
      <c r="F71" s="8">
        <v>0</v>
      </c>
      <c r="G71" s="12">
        <v>6</v>
      </c>
      <c r="H71" s="8">
        <v>3.05</v>
      </c>
      <c r="I71" s="12">
        <v>0</v>
      </c>
    </row>
    <row r="72" spans="2:9" ht="15" customHeight="1" x14ac:dyDescent="0.2">
      <c r="B72" t="s">
        <v>142</v>
      </c>
      <c r="C72" s="12">
        <v>6</v>
      </c>
      <c r="D72" s="8">
        <v>1.07</v>
      </c>
      <c r="E72" s="12">
        <v>5</v>
      </c>
      <c r="F72" s="8">
        <v>1.43</v>
      </c>
      <c r="G72" s="12">
        <v>1</v>
      </c>
      <c r="H72" s="8">
        <v>0.51</v>
      </c>
      <c r="I72" s="12">
        <v>0</v>
      </c>
    </row>
    <row r="73" spans="2:9" ht="15" customHeight="1" x14ac:dyDescent="0.2">
      <c r="B73" t="s">
        <v>124</v>
      </c>
      <c r="C73" s="12">
        <v>6</v>
      </c>
      <c r="D73" s="8">
        <v>1.07</v>
      </c>
      <c r="E73" s="12">
        <v>5</v>
      </c>
      <c r="F73" s="8">
        <v>1.43</v>
      </c>
      <c r="G73" s="12">
        <v>1</v>
      </c>
      <c r="H73" s="8">
        <v>0.51</v>
      </c>
      <c r="I73" s="12">
        <v>0</v>
      </c>
    </row>
    <row r="74" spans="2:9" ht="15" customHeight="1" x14ac:dyDescent="0.2">
      <c r="B74" t="s">
        <v>151</v>
      </c>
      <c r="C74" s="12">
        <v>6</v>
      </c>
      <c r="D74" s="8">
        <v>1.07</v>
      </c>
      <c r="E74" s="12">
        <v>3</v>
      </c>
      <c r="F74" s="8">
        <v>0.86</v>
      </c>
      <c r="G74" s="12">
        <v>3</v>
      </c>
      <c r="H74" s="8">
        <v>1.52</v>
      </c>
      <c r="I74" s="12">
        <v>0</v>
      </c>
    </row>
    <row r="75" spans="2:9" ht="15" customHeight="1" x14ac:dyDescent="0.2">
      <c r="B75" t="s">
        <v>164</v>
      </c>
      <c r="C75" s="12">
        <v>6</v>
      </c>
      <c r="D75" s="8">
        <v>1.07</v>
      </c>
      <c r="E75" s="12">
        <v>6</v>
      </c>
      <c r="F75" s="8">
        <v>1.72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139</v>
      </c>
      <c r="C76" s="12">
        <v>6</v>
      </c>
      <c r="D76" s="8">
        <v>1.07</v>
      </c>
      <c r="E76" s="12">
        <v>4</v>
      </c>
      <c r="F76" s="8">
        <v>1.1499999999999999</v>
      </c>
      <c r="G76" s="12">
        <v>2</v>
      </c>
      <c r="H76" s="8">
        <v>1.02</v>
      </c>
      <c r="I76" s="12">
        <v>0</v>
      </c>
    </row>
    <row r="77" spans="2:9" ht="15" customHeight="1" x14ac:dyDescent="0.2">
      <c r="B77" t="s">
        <v>153</v>
      </c>
      <c r="C77" s="12">
        <v>6</v>
      </c>
      <c r="D77" s="8">
        <v>1.07</v>
      </c>
      <c r="E77" s="12">
        <v>6</v>
      </c>
      <c r="F77" s="8">
        <v>1.72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033D-BF08-4BE6-A700-ECE147F48E5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172</v>
      </c>
      <c r="D6" s="8">
        <v>9.9499999999999993</v>
      </c>
      <c r="E6" s="12">
        <v>51</v>
      </c>
      <c r="F6" s="8">
        <v>6.14</v>
      </c>
      <c r="G6" s="12">
        <v>121</v>
      </c>
      <c r="H6" s="8">
        <v>13.55</v>
      </c>
      <c r="I6" s="12">
        <v>0</v>
      </c>
    </row>
    <row r="7" spans="2:9" ht="15" customHeight="1" x14ac:dyDescent="0.2">
      <c r="B7" t="s">
        <v>42</v>
      </c>
      <c r="C7" s="12">
        <v>114</v>
      </c>
      <c r="D7" s="8">
        <v>6.59</v>
      </c>
      <c r="E7" s="12">
        <v>45</v>
      </c>
      <c r="F7" s="8">
        <v>5.42</v>
      </c>
      <c r="G7" s="12">
        <v>69</v>
      </c>
      <c r="H7" s="8">
        <v>7.73</v>
      </c>
      <c r="I7" s="12">
        <v>0</v>
      </c>
    </row>
    <row r="8" spans="2:9" ht="15" customHeight="1" x14ac:dyDescent="0.2">
      <c r="B8" t="s">
        <v>43</v>
      </c>
      <c r="C8" s="12">
        <v>4</v>
      </c>
      <c r="D8" s="8">
        <v>0.23</v>
      </c>
      <c r="E8" s="12">
        <v>0</v>
      </c>
      <c r="F8" s="8">
        <v>0</v>
      </c>
      <c r="G8" s="12">
        <v>3</v>
      </c>
      <c r="H8" s="8">
        <v>0.34</v>
      </c>
      <c r="I8" s="12">
        <v>0</v>
      </c>
    </row>
    <row r="9" spans="2:9" ht="15" customHeight="1" x14ac:dyDescent="0.2">
      <c r="B9" t="s">
        <v>44</v>
      </c>
      <c r="C9" s="12">
        <v>34</v>
      </c>
      <c r="D9" s="8">
        <v>1.97</v>
      </c>
      <c r="E9" s="12">
        <v>3</v>
      </c>
      <c r="F9" s="8">
        <v>0.36</v>
      </c>
      <c r="G9" s="12">
        <v>31</v>
      </c>
      <c r="H9" s="8">
        <v>3.47</v>
      </c>
      <c r="I9" s="12">
        <v>0</v>
      </c>
    </row>
    <row r="10" spans="2:9" ht="15" customHeight="1" x14ac:dyDescent="0.2">
      <c r="B10" t="s">
        <v>45</v>
      </c>
      <c r="C10" s="12">
        <v>18</v>
      </c>
      <c r="D10" s="8">
        <v>1.04</v>
      </c>
      <c r="E10" s="12">
        <v>0</v>
      </c>
      <c r="F10" s="8">
        <v>0</v>
      </c>
      <c r="G10" s="12">
        <v>18</v>
      </c>
      <c r="H10" s="8">
        <v>2.02</v>
      </c>
      <c r="I10" s="12">
        <v>0</v>
      </c>
    </row>
    <row r="11" spans="2:9" ht="15" customHeight="1" x14ac:dyDescent="0.2">
      <c r="B11" t="s">
        <v>46</v>
      </c>
      <c r="C11" s="12">
        <v>362</v>
      </c>
      <c r="D11" s="8">
        <v>20.94</v>
      </c>
      <c r="E11" s="12">
        <v>155</v>
      </c>
      <c r="F11" s="8">
        <v>18.670000000000002</v>
      </c>
      <c r="G11" s="12">
        <v>207</v>
      </c>
      <c r="H11" s="8">
        <v>23.18</v>
      </c>
      <c r="I11" s="12">
        <v>0</v>
      </c>
    </row>
    <row r="12" spans="2:9" ht="15" customHeight="1" x14ac:dyDescent="0.2">
      <c r="B12" t="s">
        <v>47</v>
      </c>
      <c r="C12" s="12">
        <v>13</v>
      </c>
      <c r="D12" s="8">
        <v>0.75</v>
      </c>
      <c r="E12" s="12">
        <v>0</v>
      </c>
      <c r="F12" s="8">
        <v>0</v>
      </c>
      <c r="G12" s="12">
        <v>13</v>
      </c>
      <c r="H12" s="8">
        <v>1.46</v>
      </c>
      <c r="I12" s="12">
        <v>0</v>
      </c>
    </row>
    <row r="13" spans="2:9" ht="15" customHeight="1" x14ac:dyDescent="0.2">
      <c r="B13" t="s">
        <v>48</v>
      </c>
      <c r="C13" s="12">
        <v>209</v>
      </c>
      <c r="D13" s="8">
        <v>12.09</v>
      </c>
      <c r="E13" s="12">
        <v>40</v>
      </c>
      <c r="F13" s="8">
        <v>4.82</v>
      </c>
      <c r="G13" s="12">
        <v>169</v>
      </c>
      <c r="H13" s="8">
        <v>18.920000000000002</v>
      </c>
      <c r="I13" s="12">
        <v>0</v>
      </c>
    </row>
    <row r="14" spans="2:9" ht="15" customHeight="1" x14ac:dyDescent="0.2">
      <c r="B14" t="s">
        <v>49</v>
      </c>
      <c r="C14" s="12">
        <v>116</v>
      </c>
      <c r="D14" s="8">
        <v>6.71</v>
      </c>
      <c r="E14" s="12">
        <v>47</v>
      </c>
      <c r="F14" s="8">
        <v>5.66</v>
      </c>
      <c r="G14" s="12">
        <v>69</v>
      </c>
      <c r="H14" s="8">
        <v>7.73</v>
      </c>
      <c r="I14" s="12">
        <v>0</v>
      </c>
    </row>
    <row r="15" spans="2:9" ht="15" customHeight="1" x14ac:dyDescent="0.2">
      <c r="B15" t="s">
        <v>50</v>
      </c>
      <c r="C15" s="12">
        <v>151</v>
      </c>
      <c r="D15" s="8">
        <v>8.73</v>
      </c>
      <c r="E15" s="12">
        <v>131</v>
      </c>
      <c r="F15" s="8">
        <v>15.78</v>
      </c>
      <c r="G15" s="12">
        <v>19</v>
      </c>
      <c r="H15" s="8">
        <v>2.13</v>
      </c>
      <c r="I15" s="12">
        <v>0</v>
      </c>
    </row>
    <row r="16" spans="2:9" ht="15" customHeight="1" x14ac:dyDescent="0.2">
      <c r="B16" t="s">
        <v>51</v>
      </c>
      <c r="C16" s="12">
        <v>219</v>
      </c>
      <c r="D16" s="8">
        <v>12.67</v>
      </c>
      <c r="E16" s="12">
        <v>149</v>
      </c>
      <c r="F16" s="8">
        <v>17.95</v>
      </c>
      <c r="G16" s="12">
        <v>70</v>
      </c>
      <c r="H16" s="8">
        <v>7.84</v>
      </c>
      <c r="I16" s="12">
        <v>0</v>
      </c>
    </row>
    <row r="17" spans="2:9" ht="15" customHeight="1" x14ac:dyDescent="0.2">
      <c r="B17" t="s">
        <v>52</v>
      </c>
      <c r="C17" s="12">
        <v>129</v>
      </c>
      <c r="D17" s="8">
        <v>7.46</v>
      </c>
      <c r="E17" s="12">
        <v>98</v>
      </c>
      <c r="F17" s="8">
        <v>11.81</v>
      </c>
      <c r="G17" s="12">
        <v>31</v>
      </c>
      <c r="H17" s="8">
        <v>3.47</v>
      </c>
      <c r="I17" s="12">
        <v>0</v>
      </c>
    </row>
    <row r="18" spans="2:9" ht="15" customHeight="1" x14ac:dyDescent="0.2">
      <c r="B18" t="s">
        <v>53</v>
      </c>
      <c r="C18" s="12">
        <v>128</v>
      </c>
      <c r="D18" s="8">
        <v>7.4</v>
      </c>
      <c r="E18" s="12">
        <v>90</v>
      </c>
      <c r="F18" s="8">
        <v>10.84</v>
      </c>
      <c r="G18" s="12">
        <v>35</v>
      </c>
      <c r="H18" s="8">
        <v>3.92</v>
      </c>
      <c r="I18" s="12">
        <v>1</v>
      </c>
    </row>
    <row r="19" spans="2:9" ht="15" customHeight="1" x14ac:dyDescent="0.2">
      <c r="B19" t="s">
        <v>54</v>
      </c>
      <c r="C19" s="12">
        <v>60</v>
      </c>
      <c r="D19" s="8">
        <v>3.47</v>
      </c>
      <c r="E19" s="12">
        <v>21</v>
      </c>
      <c r="F19" s="8">
        <v>2.5299999999999998</v>
      </c>
      <c r="G19" s="12">
        <v>38</v>
      </c>
      <c r="H19" s="8">
        <v>4.26</v>
      </c>
      <c r="I19" s="12">
        <v>0</v>
      </c>
    </row>
    <row r="20" spans="2:9" ht="15" customHeight="1" x14ac:dyDescent="0.2">
      <c r="B20" s="9" t="s">
        <v>278</v>
      </c>
      <c r="C20" s="12">
        <f>SUM(LTBL_29209[総数／事業所数])</f>
        <v>1729</v>
      </c>
      <c r="E20" s="12">
        <f>SUBTOTAL(109,LTBL_29209[個人／事業所数])</f>
        <v>830</v>
      </c>
      <c r="G20" s="12">
        <f>SUBTOTAL(109,LTBL_29209[法人／事業所数])</f>
        <v>893</v>
      </c>
      <c r="I20" s="12">
        <f>SUBTOTAL(109,LTBL_29209[法人以外の団体／事業所数])</f>
        <v>1</v>
      </c>
    </row>
    <row r="21" spans="2:9" ht="15" customHeight="1" x14ac:dyDescent="0.2">
      <c r="E21" s="11">
        <f>LTBL_29209[[#Totals],[個人／事業所数]]/LTBL_29209[[#Totals],[総数／事業所数]]</f>
        <v>0.48004626951995372</v>
      </c>
      <c r="G21" s="11">
        <f>LTBL_29209[[#Totals],[法人／事業所数]]/LTBL_29209[[#Totals],[総数／事業所数]]</f>
        <v>0.51648351648351654</v>
      </c>
      <c r="I21" s="11">
        <f>LTBL_29209[[#Totals],[法人以外の団体／事業所数]]/LTBL_29209[[#Totals],[総数／事業所数]]</f>
        <v>5.7836899942163096E-4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178</v>
      </c>
      <c r="D24" s="8">
        <v>10.29</v>
      </c>
      <c r="E24" s="12">
        <v>133</v>
      </c>
      <c r="F24" s="8">
        <v>16.02</v>
      </c>
      <c r="G24" s="12">
        <v>45</v>
      </c>
      <c r="H24" s="8">
        <v>5.04</v>
      </c>
      <c r="I24" s="12">
        <v>0</v>
      </c>
    </row>
    <row r="25" spans="2:9" ht="15" customHeight="1" x14ac:dyDescent="0.2">
      <c r="B25" t="s">
        <v>73</v>
      </c>
      <c r="C25" s="12">
        <v>169</v>
      </c>
      <c r="D25" s="8">
        <v>9.77</v>
      </c>
      <c r="E25" s="12">
        <v>32</v>
      </c>
      <c r="F25" s="8">
        <v>3.86</v>
      </c>
      <c r="G25" s="12">
        <v>137</v>
      </c>
      <c r="H25" s="8">
        <v>15.34</v>
      </c>
      <c r="I25" s="12">
        <v>0</v>
      </c>
    </row>
    <row r="26" spans="2:9" ht="15" customHeight="1" x14ac:dyDescent="0.2">
      <c r="B26" t="s">
        <v>76</v>
      </c>
      <c r="C26" s="12">
        <v>132</v>
      </c>
      <c r="D26" s="8">
        <v>7.63</v>
      </c>
      <c r="E26" s="12">
        <v>119</v>
      </c>
      <c r="F26" s="8">
        <v>14.34</v>
      </c>
      <c r="G26" s="12">
        <v>13</v>
      </c>
      <c r="H26" s="8">
        <v>1.46</v>
      </c>
      <c r="I26" s="12">
        <v>0</v>
      </c>
    </row>
    <row r="27" spans="2:9" ht="15" customHeight="1" x14ac:dyDescent="0.2">
      <c r="B27" t="s">
        <v>79</v>
      </c>
      <c r="C27" s="12">
        <v>129</v>
      </c>
      <c r="D27" s="8">
        <v>7.46</v>
      </c>
      <c r="E27" s="12">
        <v>98</v>
      </c>
      <c r="F27" s="8">
        <v>11.81</v>
      </c>
      <c r="G27" s="12">
        <v>31</v>
      </c>
      <c r="H27" s="8">
        <v>3.47</v>
      </c>
      <c r="I27" s="12">
        <v>0</v>
      </c>
    </row>
    <row r="28" spans="2:9" ht="15" customHeight="1" x14ac:dyDescent="0.2">
      <c r="B28" t="s">
        <v>72</v>
      </c>
      <c r="C28" s="12">
        <v>107</v>
      </c>
      <c r="D28" s="8">
        <v>6.19</v>
      </c>
      <c r="E28" s="12">
        <v>55</v>
      </c>
      <c r="F28" s="8">
        <v>6.63</v>
      </c>
      <c r="G28" s="12">
        <v>52</v>
      </c>
      <c r="H28" s="8">
        <v>5.82</v>
      </c>
      <c r="I28" s="12">
        <v>0</v>
      </c>
    </row>
    <row r="29" spans="2:9" ht="15" customHeight="1" x14ac:dyDescent="0.2">
      <c r="B29" t="s">
        <v>63</v>
      </c>
      <c r="C29" s="12">
        <v>104</v>
      </c>
      <c r="D29" s="8">
        <v>6.02</v>
      </c>
      <c r="E29" s="12">
        <v>25</v>
      </c>
      <c r="F29" s="8">
        <v>3.01</v>
      </c>
      <c r="G29" s="12">
        <v>79</v>
      </c>
      <c r="H29" s="8">
        <v>8.85</v>
      </c>
      <c r="I29" s="12">
        <v>0</v>
      </c>
    </row>
    <row r="30" spans="2:9" ht="15" customHeight="1" x14ac:dyDescent="0.2">
      <c r="B30" t="s">
        <v>80</v>
      </c>
      <c r="C30" s="12">
        <v>98</v>
      </c>
      <c r="D30" s="8">
        <v>5.67</v>
      </c>
      <c r="E30" s="12">
        <v>89</v>
      </c>
      <c r="F30" s="8">
        <v>10.72</v>
      </c>
      <c r="G30" s="12">
        <v>9</v>
      </c>
      <c r="H30" s="8">
        <v>1.01</v>
      </c>
      <c r="I30" s="12">
        <v>0</v>
      </c>
    </row>
    <row r="31" spans="2:9" ht="15" customHeight="1" x14ac:dyDescent="0.2">
      <c r="B31" t="s">
        <v>70</v>
      </c>
      <c r="C31" s="12">
        <v>63</v>
      </c>
      <c r="D31" s="8">
        <v>3.64</v>
      </c>
      <c r="E31" s="12">
        <v>41</v>
      </c>
      <c r="F31" s="8">
        <v>4.9400000000000004</v>
      </c>
      <c r="G31" s="12">
        <v>22</v>
      </c>
      <c r="H31" s="8">
        <v>2.46</v>
      </c>
      <c r="I31" s="12">
        <v>0</v>
      </c>
    </row>
    <row r="32" spans="2:9" ht="15" customHeight="1" x14ac:dyDescent="0.2">
      <c r="B32" t="s">
        <v>74</v>
      </c>
      <c r="C32" s="12">
        <v>63</v>
      </c>
      <c r="D32" s="8">
        <v>3.64</v>
      </c>
      <c r="E32" s="12">
        <v>30</v>
      </c>
      <c r="F32" s="8">
        <v>3.61</v>
      </c>
      <c r="G32" s="12">
        <v>33</v>
      </c>
      <c r="H32" s="8">
        <v>3.7</v>
      </c>
      <c r="I32" s="12">
        <v>0</v>
      </c>
    </row>
    <row r="33" spans="2:9" ht="15" customHeight="1" x14ac:dyDescent="0.2">
      <c r="B33" t="s">
        <v>71</v>
      </c>
      <c r="C33" s="12">
        <v>45</v>
      </c>
      <c r="D33" s="8">
        <v>2.6</v>
      </c>
      <c r="E33" s="12">
        <v>26</v>
      </c>
      <c r="F33" s="8">
        <v>3.13</v>
      </c>
      <c r="G33" s="12">
        <v>19</v>
      </c>
      <c r="H33" s="8">
        <v>2.13</v>
      </c>
      <c r="I33" s="12">
        <v>0</v>
      </c>
    </row>
    <row r="34" spans="2:9" ht="15" customHeight="1" x14ac:dyDescent="0.2">
      <c r="B34" t="s">
        <v>75</v>
      </c>
      <c r="C34" s="12">
        <v>45</v>
      </c>
      <c r="D34" s="8">
        <v>2.6</v>
      </c>
      <c r="E34" s="12">
        <v>16</v>
      </c>
      <c r="F34" s="8">
        <v>1.93</v>
      </c>
      <c r="G34" s="12">
        <v>29</v>
      </c>
      <c r="H34" s="8">
        <v>3.25</v>
      </c>
      <c r="I34" s="12">
        <v>0</v>
      </c>
    </row>
    <row r="35" spans="2:9" ht="15" customHeight="1" x14ac:dyDescent="0.2">
      <c r="B35" t="s">
        <v>64</v>
      </c>
      <c r="C35" s="12">
        <v>35</v>
      </c>
      <c r="D35" s="8">
        <v>2.02</v>
      </c>
      <c r="E35" s="12">
        <v>14</v>
      </c>
      <c r="F35" s="8">
        <v>1.69</v>
      </c>
      <c r="G35" s="12">
        <v>21</v>
      </c>
      <c r="H35" s="8">
        <v>2.35</v>
      </c>
      <c r="I35" s="12">
        <v>0</v>
      </c>
    </row>
    <row r="36" spans="2:9" ht="15" customHeight="1" x14ac:dyDescent="0.2">
      <c r="B36" t="s">
        <v>65</v>
      </c>
      <c r="C36" s="12">
        <v>33</v>
      </c>
      <c r="D36" s="8">
        <v>1.91</v>
      </c>
      <c r="E36" s="12">
        <v>12</v>
      </c>
      <c r="F36" s="8">
        <v>1.45</v>
      </c>
      <c r="G36" s="12">
        <v>21</v>
      </c>
      <c r="H36" s="8">
        <v>2.35</v>
      </c>
      <c r="I36" s="12">
        <v>0</v>
      </c>
    </row>
    <row r="37" spans="2:9" ht="15" customHeight="1" x14ac:dyDescent="0.2">
      <c r="B37" t="s">
        <v>69</v>
      </c>
      <c r="C37" s="12">
        <v>33</v>
      </c>
      <c r="D37" s="8">
        <v>1.91</v>
      </c>
      <c r="E37" s="12">
        <v>21</v>
      </c>
      <c r="F37" s="8">
        <v>2.5299999999999998</v>
      </c>
      <c r="G37" s="12">
        <v>12</v>
      </c>
      <c r="H37" s="8">
        <v>1.34</v>
      </c>
      <c r="I37" s="12">
        <v>0</v>
      </c>
    </row>
    <row r="38" spans="2:9" ht="15" customHeight="1" x14ac:dyDescent="0.2">
      <c r="B38" t="s">
        <v>68</v>
      </c>
      <c r="C38" s="12">
        <v>32</v>
      </c>
      <c r="D38" s="8">
        <v>1.85</v>
      </c>
      <c r="E38" s="12">
        <v>3</v>
      </c>
      <c r="F38" s="8">
        <v>0.36</v>
      </c>
      <c r="G38" s="12">
        <v>29</v>
      </c>
      <c r="H38" s="8">
        <v>3.25</v>
      </c>
      <c r="I38" s="12">
        <v>0</v>
      </c>
    </row>
    <row r="39" spans="2:9" ht="15" customHeight="1" x14ac:dyDescent="0.2">
      <c r="B39" t="s">
        <v>84</v>
      </c>
      <c r="C39" s="12">
        <v>31</v>
      </c>
      <c r="D39" s="8">
        <v>1.79</v>
      </c>
      <c r="E39" s="12">
        <v>7</v>
      </c>
      <c r="F39" s="8">
        <v>0.84</v>
      </c>
      <c r="G39" s="12">
        <v>24</v>
      </c>
      <c r="H39" s="8">
        <v>2.69</v>
      </c>
      <c r="I39" s="12">
        <v>0</v>
      </c>
    </row>
    <row r="40" spans="2:9" ht="15" customHeight="1" x14ac:dyDescent="0.2">
      <c r="B40" t="s">
        <v>78</v>
      </c>
      <c r="C40" s="12">
        <v>30</v>
      </c>
      <c r="D40" s="8">
        <v>1.74</v>
      </c>
      <c r="E40" s="12">
        <v>12</v>
      </c>
      <c r="F40" s="8">
        <v>1.45</v>
      </c>
      <c r="G40" s="12">
        <v>18</v>
      </c>
      <c r="H40" s="8">
        <v>2.02</v>
      </c>
      <c r="I40" s="12">
        <v>0</v>
      </c>
    </row>
    <row r="41" spans="2:9" ht="15" customHeight="1" x14ac:dyDescent="0.2">
      <c r="B41" t="s">
        <v>81</v>
      </c>
      <c r="C41" s="12">
        <v>30</v>
      </c>
      <c r="D41" s="8">
        <v>1.74</v>
      </c>
      <c r="E41" s="12">
        <v>1</v>
      </c>
      <c r="F41" s="8">
        <v>0.12</v>
      </c>
      <c r="G41" s="12">
        <v>26</v>
      </c>
      <c r="H41" s="8">
        <v>2.91</v>
      </c>
      <c r="I41" s="12">
        <v>1</v>
      </c>
    </row>
    <row r="42" spans="2:9" ht="15" customHeight="1" x14ac:dyDescent="0.2">
      <c r="B42" t="s">
        <v>67</v>
      </c>
      <c r="C42" s="12">
        <v>26</v>
      </c>
      <c r="D42" s="8">
        <v>1.5</v>
      </c>
      <c r="E42" s="12">
        <v>22</v>
      </c>
      <c r="F42" s="8">
        <v>2.65</v>
      </c>
      <c r="G42" s="12">
        <v>4</v>
      </c>
      <c r="H42" s="8">
        <v>0.45</v>
      </c>
      <c r="I42" s="12">
        <v>0</v>
      </c>
    </row>
    <row r="43" spans="2:9" ht="15" customHeight="1" x14ac:dyDescent="0.2">
      <c r="B43" t="s">
        <v>83</v>
      </c>
      <c r="C43" s="12">
        <v>25</v>
      </c>
      <c r="D43" s="8">
        <v>1.45</v>
      </c>
      <c r="E43" s="12">
        <v>1</v>
      </c>
      <c r="F43" s="8">
        <v>0.12</v>
      </c>
      <c r="G43" s="12">
        <v>24</v>
      </c>
      <c r="H43" s="8">
        <v>2.69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102</v>
      </c>
      <c r="D47" s="8">
        <v>5.9</v>
      </c>
      <c r="E47" s="12">
        <v>86</v>
      </c>
      <c r="F47" s="8">
        <v>10.36</v>
      </c>
      <c r="G47" s="12">
        <v>16</v>
      </c>
      <c r="H47" s="8">
        <v>1.79</v>
      </c>
      <c r="I47" s="12">
        <v>0</v>
      </c>
    </row>
    <row r="48" spans="2:9" ht="15" customHeight="1" x14ac:dyDescent="0.2">
      <c r="B48" t="s">
        <v>130</v>
      </c>
      <c r="C48" s="12">
        <v>86</v>
      </c>
      <c r="D48" s="8">
        <v>4.97</v>
      </c>
      <c r="E48" s="12">
        <v>17</v>
      </c>
      <c r="F48" s="8">
        <v>2.0499999999999998</v>
      </c>
      <c r="G48" s="12">
        <v>69</v>
      </c>
      <c r="H48" s="8">
        <v>7.73</v>
      </c>
      <c r="I48" s="12">
        <v>0</v>
      </c>
    </row>
    <row r="49" spans="2:9" ht="15" customHeight="1" x14ac:dyDescent="0.2">
      <c r="B49" t="s">
        <v>139</v>
      </c>
      <c r="C49" s="12">
        <v>83</v>
      </c>
      <c r="D49" s="8">
        <v>4.8</v>
      </c>
      <c r="E49" s="12">
        <v>65</v>
      </c>
      <c r="F49" s="8">
        <v>7.83</v>
      </c>
      <c r="G49" s="12">
        <v>18</v>
      </c>
      <c r="H49" s="8">
        <v>2.02</v>
      </c>
      <c r="I49" s="12">
        <v>0</v>
      </c>
    </row>
    <row r="50" spans="2:9" ht="15" customHeight="1" x14ac:dyDescent="0.2">
      <c r="B50" t="s">
        <v>140</v>
      </c>
      <c r="C50" s="12">
        <v>75</v>
      </c>
      <c r="D50" s="8">
        <v>4.34</v>
      </c>
      <c r="E50" s="12">
        <v>68</v>
      </c>
      <c r="F50" s="8">
        <v>8.19</v>
      </c>
      <c r="G50" s="12">
        <v>7</v>
      </c>
      <c r="H50" s="8">
        <v>0.78</v>
      </c>
      <c r="I50" s="12">
        <v>0</v>
      </c>
    </row>
    <row r="51" spans="2:9" ht="15" customHeight="1" x14ac:dyDescent="0.2">
      <c r="B51" t="s">
        <v>135</v>
      </c>
      <c r="C51" s="12">
        <v>45</v>
      </c>
      <c r="D51" s="8">
        <v>2.6</v>
      </c>
      <c r="E51" s="12">
        <v>44</v>
      </c>
      <c r="F51" s="8">
        <v>5.3</v>
      </c>
      <c r="G51" s="12">
        <v>1</v>
      </c>
      <c r="H51" s="8">
        <v>0.11</v>
      </c>
      <c r="I51" s="12">
        <v>0</v>
      </c>
    </row>
    <row r="52" spans="2:9" ht="15" customHeight="1" x14ac:dyDescent="0.2">
      <c r="B52" t="s">
        <v>138</v>
      </c>
      <c r="C52" s="12">
        <v>41</v>
      </c>
      <c r="D52" s="8">
        <v>2.37</v>
      </c>
      <c r="E52" s="12">
        <v>32</v>
      </c>
      <c r="F52" s="8">
        <v>3.86</v>
      </c>
      <c r="G52" s="12">
        <v>9</v>
      </c>
      <c r="H52" s="8">
        <v>1.01</v>
      </c>
      <c r="I52" s="12">
        <v>0</v>
      </c>
    </row>
    <row r="53" spans="2:9" ht="15" customHeight="1" x14ac:dyDescent="0.2">
      <c r="B53" t="s">
        <v>122</v>
      </c>
      <c r="C53" s="12">
        <v>40</v>
      </c>
      <c r="D53" s="8">
        <v>2.31</v>
      </c>
      <c r="E53" s="12">
        <v>7</v>
      </c>
      <c r="F53" s="8">
        <v>0.84</v>
      </c>
      <c r="G53" s="12">
        <v>33</v>
      </c>
      <c r="H53" s="8">
        <v>3.7</v>
      </c>
      <c r="I53" s="12">
        <v>0</v>
      </c>
    </row>
    <row r="54" spans="2:9" ht="15" customHeight="1" x14ac:dyDescent="0.2">
      <c r="B54" t="s">
        <v>129</v>
      </c>
      <c r="C54" s="12">
        <v>40</v>
      </c>
      <c r="D54" s="8">
        <v>2.31</v>
      </c>
      <c r="E54" s="12">
        <v>5</v>
      </c>
      <c r="F54" s="8">
        <v>0.6</v>
      </c>
      <c r="G54" s="12">
        <v>35</v>
      </c>
      <c r="H54" s="8">
        <v>3.92</v>
      </c>
      <c r="I54" s="12">
        <v>0</v>
      </c>
    </row>
    <row r="55" spans="2:9" ht="15" customHeight="1" x14ac:dyDescent="0.2">
      <c r="B55" t="s">
        <v>136</v>
      </c>
      <c r="C55" s="12">
        <v>37</v>
      </c>
      <c r="D55" s="8">
        <v>2.14</v>
      </c>
      <c r="E55" s="12">
        <v>29</v>
      </c>
      <c r="F55" s="8">
        <v>3.49</v>
      </c>
      <c r="G55" s="12">
        <v>8</v>
      </c>
      <c r="H55" s="8">
        <v>0.9</v>
      </c>
      <c r="I55" s="12">
        <v>0</v>
      </c>
    </row>
    <row r="56" spans="2:9" ht="15" customHeight="1" x14ac:dyDescent="0.2">
      <c r="B56" t="s">
        <v>127</v>
      </c>
      <c r="C56" s="12">
        <v>30</v>
      </c>
      <c r="D56" s="8">
        <v>1.74</v>
      </c>
      <c r="E56" s="12">
        <v>10</v>
      </c>
      <c r="F56" s="8">
        <v>1.2</v>
      </c>
      <c r="G56" s="12">
        <v>20</v>
      </c>
      <c r="H56" s="8">
        <v>2.2400000000000002</v>
      </c>
      <c r="I56" s="12">
        <v>0</v>
      </c>
    </row>
    <row r="57" spans="2:9" ht="15" customHeight="1" x14ac:dyDescent="0.2">
      <c r="B57" t="s">
        <v>132</v>
      </c>
      <c r="C57" s="12">
        <v>30</v>
      </c>
      <c r="D57" s="8">
        <v>1.74</v>
      </c>
      <c r="E57" s="12">
        <v>10</v>
      </c>
      <c r="F57" s="8">
        <v>1.2</v>
      </c>
      <c r="G57" s="12">
        <v>20</v>
      </c>
      <c r="H57" s="8">
        <v>2.2400000000000002</v>
      </c>
      <c r="I57" s="12">
        <v>0</v>
      </c>
    </row>
    <row r="58" spans="2:9" ht="15" customHeight="1" x14ac:dyDescent="0.2">
      <c r="B58" t="s">
        <v>128</v>
      </c>
      <c r="C58" s="12">
        <v>29</v>
      </c>
      <c r="D58" s="8">
        <v>1.68</v>
      </c>
      <c r="E58" s="12">
        <v>19</v>
      </c>
      <c r="F58" s="8">
        <v>2.29</v>
      </c>
      <c r="G58" s="12">
        <v>10</v>
      </c>
      <c r="H58" s="8">
        <v>1.1200000000000001</v>
      </c>
      <c r="I58" s="12">
        <v>0</v>
      </c>
    </row>
    <row r="59" spans="2:9" ht="15" customHeight="1" x14ac:dyDescent="0.2">
      <c r="B59" t="s">
        <v>144</v>
      </c>
      <c r="C59" s="12">
        <v>27</v>
      </c>
      <c r="D59" s="8">
        <v>1.56</v>
      </c>
      <c r="E59" s="12">
        <v>1</v>
      </c>
      <c r="F59" s="8">
        <v>0.12</v>
      </c>
      <c r="G59" s="12">
        <v>26</v>
      </c>
      <c r="H59" s="8">
        <v>2.91</v>
      </c>
      <c r="I59" s="12">
        <v>0</v>
      </c>
    </row>
    <row r="60" spans="2:9" ht="15" customHeight="1" x14ac:dyDescent="0.2">
      <c r="B60" t="s">
        <v>124</v>
      </c>
      <c r="C60" s="12">
        <v>26</v>
      </c>
      <c r="D60" s="8">
        <v>1.5</v>
      </c>
      <c r="E60" s="12">
        <v>18</v>
      </c>
      <c r="F60" s="8">
        <v>2.17</v>
      </c>
      <c r="G60" s="12">
        <v>8</v>
      </c>
      <c r="H60" s="8">
        <v>0.9</v>
      </c>
      <c r="I60" s="12">
        <v>0</v>
      </c>
    </row>
    <row r="61" spans="2:9" ht="15" customHeight="1" x14ac:dyDescent="0.2">
      <c r="B61" t="s">
        <v>126</v>
      </c>
      <c r="C61" s="12">
        <v>25</v>
      </c>
      <c r="D61" s="8">
        <v>1.45</v>
      </c>
      <c r="E61" s="12">
        <v>14</v>
      </c>
      <c r="F61" s="8">
        <v>1.69</v>
      </c>
      <c r="G61" s="12">
        <v>11</v>
      </c>
      <c r="H61" s="8">
        <v>1.23</v>
      </c>
      <c r="I61" s="12">
        <v>0</v>
      </c>
    </row>
    <row r="62" spans="2:9" ht="15" customHeight="1" x14ac:dyDescent="0.2">
      <c r="B62" t="s">
        <v>133</v>
      </c>
      <c r="C62" s="12">
        <v>24</v>
      </c>
      <c r="D62" s="8">
        <v>1.39</v>
      </c>
      <c r="E62" s="12">
        <v>19</v>
      </c>
      <c r="F62" s="8">
        <v>2.29</v>
      </c>
      <c r="G62" s="12">
        <v>5</v>
      </c>
      <c r="H62" s="8">
        <v>0.56000000000000005</v>
      </c>
      <c r="I62" s="12">
        <v>0</v>
      </c>
    </row>
    <row r="63" spans="2:9" ht="15" customHeight="1" x14ac:dyDescent="0.2">
      <c r="B63" t="s">
        <v>167</v>
      </c>
      <c r="C63" s="12">
        <v>23</v>
      </c>
      <c r="D63" s="8">
        <v>1.33</v>
      </c>
      <c r="E63" s="12">
        <v>1</v>
      </c>
      <c r="F63" s="8">
        <v>0.12</v>
      </c>
      <c r="G63" s="12">
        <v>22</v>
      </c>
      <c r="H63" s="8">
        <v>2.46</v>
      </c>
      <c r="I63" s="12">
        <v>0</v>
      </c>
    </row>
    <row r="64" spans="2:9" ht="15" customHeight="1" x14ac:dyDescent="0.2">
      <c r="B64" t="s">
        <v>143</v>
      </c>
      <c r="C64" s="12">
        <v>23</v>
      </c>
      <c r="D64" s="8">
        <v>1.33</v>
      </c>
      <c r="E64" s="12">
        <v>5</v>
      </c>
      <c r="F64" s="8">
        <v>0.6</v>
      </c>
      <c r="G64" s="12">
        <v>18</v>
      </c>
      <c r="H64" s="8">
        <v>2.02</v>
      </c>
      <c r="I64" s="12">
        <v>0</v>
      </c>
    </row>
    <row r="65" spans="2:9" ht="15" customHeight="1" x14ac:dyDescent="0.2">
      <c r="B65" t="s">
        <v>166</v>
      </c>
      <c r="C65" s="12">
        <v>22</v>
      </c>
      <c r="D65" s="8">
        <v>1.27</v>
      </c>
      <c r="E65" s="12">
        <v>20</v>
      </c>
      <c r="F65" s="8">
        <v>2.41</v>
      </c>
      <c r="G65" s="12">
        <v>2</v>
      </c>
      <c r="H65" s="8">
        <v>0.22</v>
      </c>
      <c r="I65" s="12">
        <v>0</v>
      </c>
    </row>
    <row r="66" spans="2:9" ht="15" customHeight="1" x14ac:dyDescent="0.2">
      <c r="B66" t="s">
        <v>168</v>
      </c>
      <c r="C66" s="12">
        <v>22</v>
      </c>
      <c r="D66" s="8">
        <v>1.27</v>
      </c>
      <c r="E66" s="12">
        <v>15</v>
      </c>
      <c r="F66" s="8">
        <v>1.81</v>
      </c>
      <c r="G66" s="12">
        <v>7</v>
      </c>
      <c r="H66" s="8">
        <v>0.78</v>
      </c>
      <c r="I66" s="12">
        <v>0</v>
      </c>
    </row>
    <row r="67" spans="2:9" ht="15" customHeight="1" x14ac:dyDescent="0.2">
      <c r="B67" t="s">
        <v>153</v>
      </c>
      <c r="C67" s="12">
        <v>22</v>
      </c>
      <c r="D67" s="8">
        <v>1.27</v>
      </c>
      <c r="E67" s="12">
        <v>21</v>
      </c>
      <c r="F67" s="8">
        <v>2.5299999999999998</v>
      </c>
      <c r="G67" s="12">
        <v>1</v>
      </c>
      <c r="H67" s="8">
        <v>0.11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E784-E603-4811-B857-B51B375563E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150</v>
      </c>
      <c r="D6" s="8">
        <v>12.83</v>
      </c>
      <c r="E6" s="12">
        <v>50</v>
      </c>
      <c r="F6" s="8">
        <v>7.91</v>
      </c>
      <c r="G6" s="12">
        <v>100</v>
      </c>
      <c r="H6" s="8">
        <v>18.66</v>
      </c>
      <c r="I6" s="12">
        <v>0</v>
      </c>
    </row>
    <row r="7" spans="2:9" ht="15" customHeight="1" x14ac:dyDescent="0.2">
      <c r="B7" t="s">
        <v>42</v>
      </c>
      <c r="C7" s="12">
        <v>111</v>
      </c>
      <c r="D7" s="8">
        <v>9.5</v>
      </c>
      <c r="E7" s="12">
        <v>51</v>
      </c>
      <c r="F7" s="8">
        <v>8.07</v>
      </c>
      <c r="G7" s="12">
        <v>60</v>
      </c>
      <c r="H7" s="8">
        <v>11.19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44</v>
      </c>
      <c r="C9" s="12">
        <v>16</v>
      </c>
      <c r="D9" s="8">
        <v>1.37</v>
      </c>
      <c r="E9" s="12">
        <v>1</v>
      </c>
      <c r="F9" s="8">
        <v>0.16</v>
      </c>
      <c r="G9" s="12">
        <v>15</v>
      </c>
      <c r="H9" s="8">
        <v>2.8</v>
      </c>
      <c r="I9" s="12">
        <v>0</v>
      </c>
    </row>
    <row r="10" spans="2:9" ht="15" customHeight="1" x14ac:dyDescent="0.2">
      <c r="B10" t="s">
        <v>45</v>
      </c>
      <c r="C10" s="12">
        <v>5</v>
      </c>
      <c r="D10" s="8">
        <v>0.43</v>
      </c>
      <c r="E10" s="12">
        <v>1</v>
      </c>
      <c r="F10" s="8">
        <v>0.16</v>
      </c>
      <c r="G10" s="12">
        <v>4</v>
      </c>
      <c r="H10" s="8">
        <v>0.75</v>
      </c>
      <c r="I10" s="12">
        <v>0</v>
      </c>
    </row>
    <row r="11" spans="2:9" ht="15" customHeight="1" x14ac:dyDescent="0.2">
      <c r="B11" t="s">
        <v>46</v>
      </c>
      <c r="C11" s="12">
        <v>205</v>
      </c>
      <c r="D11" s="8">
        <v>17.54</v>
      </c>
      <c r="E11" s="12">
        <v>115</v>
      </c>
      <c r="F11" s="8">
        <v>18.2</v>
      </c>
      <c r="G11" s="12">
        <v>90</v>
      </c>
      <c r="H11" s="8">
        <v>16.79</v>
      </c>
      <c r="I11" s="12">
        <v>0</v>
      </c>
    </row>
    <row r="12" spans="2:9" ht="15" customHeight="1" x14ac:dyDescent="0.2">
      <c r="B12" t="s">
        <v>47</v>
      </c>
      <c r="C12" s="12">
        <v>4</v>
      </c>
      <c r="D12" s="8">
        <v>0.34</v>
      </c>
      <c r="E12" s="12">
        <v>0</v>
      </c>
      <c r="F12" s="8">
        <v>0</v>
      </c>
      <c r="G12" s="12">
        <v>4</v>
      </c>
      <c r="H12" s="8">
        <v>0.75</v>
      </c>
      <c r="I12" s="12">
        <v>0</v>
      </c>
    </row>
    <row r="13" spans="2:9" ht="15" customHeight="1" x14ac:dyDescent="0.2">
      <c r="B13" t="s">
        <v>48</v>
      </c>
      <c r="C13" s="12">
        <v>135</v>
      </c>
      <c r="D13" s="8">
        <v>11.55</v>
      </c>
      <c r="E13" s="12">
        <v>23</v>
      </c>
      <c r="F13" s="8">
        <v>3.64</v>
      </c>
      <c r="G13" s="12">
        <v>112</v>
      </c>
      <c r="H13" s="8">
        <v>20.9</v>
      </c>
      <c r="I13" s="12">
        <v>0</v>
      </c>
    </row>
    <row r="14" spans="2:9" ht="15" customHeight="1" x14ac:dyDescent="0.2">
      <c r="B14" t="s">
        <v>49</v>
      </c>
      <c r="C14" s="12">
        <v>74</v>
      </c>
      <c r="D14" s="8">
        <v>6.33</v>
      </c>
      <c r="E14" s="12">
        <v>35</v>
      </c>
      <c r="F14" s="8">
        <v>5.54</v>
      </c>
      <c r="G14" s="12">
        <v>39</v>
      </c>
      <c r="H14" s="8">
        <v>7.28</v>
      </c>
      <c r="I14" s="12">
        <v>0</v>
      </c>
    </row>
    <row r="15" spans="2:9" ht="15" customHeight="1" x14ac:dyDescent="0.2">
      <c r="B15" t="s">
        <v>50</v>
      </c>
      <c r="C15" s="12">
        <v>97</v>
      </c>
      <c r="D15" s="8">
        <v>8.3000000000000007</v>
      </c>
      <c r="E15" s="12">
        <v>79</v>
      </c>
      <c r="F15" s="8">
        <v>12.5</v>
      </c>
      <c r="G15" s="12">
        <v>18</v>
      </c>
      <c r="H15" s="8">
        <v>3.36</v>
      </c>
      <c r="I15" s="12">
        <v>0</v>
      </c>
    </row>
    <row r="16" spans="2:9" ht="15" customHeight="1" x14ac:dyDescent="0.2">
      <c r="B16" t="s">
        <v>51</v>
      </c>
      <c r="C16" s="12">
        <v>166</v>
      </c>
      <c r="D16" s="8">
        <v>14.2</v>
      </c>
      <c r="E16" s="12">
        <v>134</v>
      </c>
      <c r="F16" s="8">
        <v>21.2</v>
      </c>
      <c r="G16" s="12">
        <v>32</v>
      </c>
      <c r="H16" s="8">
        <v>5.97</v>
      </c>
      <c r="I16" s="12">
        <v>0</v>
      </c>
    </row>
    <row r="17" spans="2:9" ht="15" customHeight="1" x14ac:dyDescent="0.2">
      <c r="B17" t="s">
        <v>52</v>
      </c>
      <c r="C17" s="12">
        <v>84</v>
      </c>
      <c r="D17" s="8">
        <v>7.19</v>
      </c>
      <c r="E17" s="12">
        <v>68</v>
      </c>
      <c r="F17" s="8">
        <v>10.76</v>
      </c>
      <c r="G17" s="12">
        <v>15</v>
      </c>
      <c r="H17" s="8">
        <v>2.8</v>
      </c>
      <c r="I17" s="12">
        <v>0</v>
      </c>
    </row>
    <row r="18" spans="2:9" ht="15" customHeight="1" x14ac:dyDescent="0.2">
      <c r="B18" t="s">
        <v>53</v>
      </c>
      <c r="C18" s="12">
        <v>83</v>
      </c>
      <c r="D18" s="8">
        <v>7.1</v>
      </c>
      <c r="E18" s="12">
        <v>55</v>
      </c>
      <c r="F18" s="8">
        <v>8.6999999999999993</v>
      </c>
      <c r="G18" s="12">
        <v>28</v>
      </c>
      <c r="H18" s="8">
        <v>5.22</v>
      </c>
      <c r="I18" s="12">
        <v>0</v>
      </c>
    </row>
    <row r="19" spans="2:9" ht="15" customHeight="1" x14ac:dyDescent="0.2">
      <c r="B19" t="s">
        <v>54</v>
      </c>
      <c r="C19" s="12">
        <v>38</v>
      </c>
      <c r="D19" s="8">
        <v>3.25</v>
      </c>
      <c r="E19" s="12">
        <v>20</v>
      </c>
      <c r="F19" s="8">
        <v>3.16</v>
      </c>
      <c r="G19" s="12">
        <v>18</v>
      </c>
      <c r="H19" s="8">
        <v>3.36</v>
      </c>
      <c r="I19" s="12">
        <v>0</v>
      </c>
    </row>
    <row r="20" spans="2:9" ht="15" customHeight="1" x14ac:dyDescent="0.2">
      <c r="B20" s="9" t="s">
        <v>278</v>
      </c>
      <c r="C20" s="12">
        <f>SUM(LTBL_29210[総数／事業所数])</f>
        <v>1169</v>
      </c>
      <c r="E20" s="12">
        <f>SUBTOTAL(109,LTBL_29210[個人／事業所数])</f>
        <v>632</v>
      </c>
      <c r="G20" s="12">
        <f>SUBTOTAL(109,LTBL_29210[法人／事業所数])</f>
        <v>536</v>
      </c>
      <c r="I20" s="12">
        <f>SUBTOTAL(109,LTBL_29210[法人以外の団体／事業所数])</f>
        <v>0</v>
      </c>
    </row>
    <row r="21" spans="2:9" ht="15" customHeight="1" x14ac:dyDescent="0.2">
      <c r="E21" s="11">
        <f>LTBL_29210[[#Totals],[個人／事業所数]]/LTBL_29210[[#Totals],[総数／事業所数]]</f>
        <v>0.54063301967493582</v>
      </c>
      <c r="G21" s="11">
        <f>LTBL_29210[[#Totals],[法人／事業所数]]/LTBL_29210[[#Totals],[総数／事業所数]]</f>
        <v>0.4585115483319076</v>
      </c>
      <c r="I21" s="11">
        <f>LTBL_29210[[#Totals],[法人以外の団体／事業所数]]/LTBL_29210[[#Totals],[総数／事業所数]]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133</v>
      </c>
      <c r="D24" s="8">
        <v>11.38</v>
      </c>
      <c r="E24" s="12">
        <v>110</v>
      </c>
      <c r="F24" s="8">
        <v>17.41</v>
      </c>
      <c r="G24" s="12">
        <v>23</v>
      </c>
      <c r="H24" s="8">
        <v>4.29</v>
      </c>
      <c r="I24" s="12">
        <v>0</v>
      </c>
    </row>
    <row r="25" spans="2:9" ht="15" customHeight="1" x14ac:dyDescent="0.2">
      <c r="B25" t="s">
        <v>73</v>
      </c>
      <c r="C25" s="12">
        <v>95</v>
      </c>
      <c r="D25" s="8">
        <v>8.1300000000000008</v>
      </c>
      <c r="E25" s="12">
        <v>14</v>
      </c>
      <c r="F25" s="8">
        <v>2.2200000000000002</v>
      </c>
      <c r="G25" s="12">
        <v>81</v>
      </c>
      <c r="H25" s="8">
        <v>15.11</v>
      </c>
      <c r="I25" s="12">
        <v>0</v>
      </c>
    </row>
    <row r="26" spans="2:9" ht="15" customHeight="1" x14ac:dyDescent="0.2">
      <c r="B26" t="s">
        <v>63</v>
      </c>
      <c r="C26" s="12">
        <v>89</v>
      </c>
      <c r="D26" s="8">
        <v>7.61</v>
      </c>
      <c r="E26" s="12">
        <v>25</v>
      </c>
      <c r="F26" s="8">
        <v>3.96</v>
      </c>
      <c r="G26" s="12">
        <v>64</v>
      </c>
      <c r="H26" s="8">
        <v>11.94</v>
      </c>
      <c r="I26" s="12">
        <v>0</v>
      </c>
    </row>
    <row r="27" spans="2:9" ht="15" customHeight="1" x14ac:dyDescent="0.2">
      <c r="B27" t="s">
        <v>76</v>
      </c>
      <c r="C27" s="12">
        <v>85</v>
      </c>
      <c r="D27" s="8">
        <v>7.27</v>
      </c>
      <c r="E27" s="12">
        <v>73</v>
      </c>
      <c r="F27" s="8">
        <v>11.55</v>
      </c>
      <c r="G27" s="12">
        <v>12</v>
      </c>
      <c r="H27" s="8">
        <v>2.2400000000000002</v>
      </c>
      <c r="I27" s="12">
        <v>0</v>
      </c>
    </row>
    <row r="28" spans="2:9" ht="15" customHeight="1" x14ac:dyDescent="0.2">
      <c r="B28" t="s">
        <v>79</v>
      </c>
      <c r="C28" s="12">
        <v>84</v>
      </c>
      <c r="D28" s="8">
        <v>7.19</v>
      </c>
      <c r="E28" s="12">
        <v>68</v>
      </c>
      <c r="F28" s="8">
        <v>10.76</v>
      </c>
      <c r="G28" s="12">
        <v>15</v>
      </c>
      <c r="H28" s="8">
        <v>2.8</v>
      </c>
      <c r="I28" s="12">
        <v>0</v>
      </c>
    </row>
    <row r="29" spans="2:9" ht="15" customHeight="1" x14ac:dyDescent="0.2">
      <c r="B29" t="s">
        <v>72</v>
      </c>
      <c r="C29" s="12">
        <v>62</v>
      </c>
      <c r="D29" s="8">
        <v>5.3</v>
      </c>
      <c r="E29" s="12">
        <v>37</v>
      </c>
      <c r="F29" s="8">
        <v>5.85</v>
      </c>
      <c r="G29" s="12">
        <v>25</v>
      </c>
      <c r="H29" s="8">
        <v>4.66</v>
      </c>
      <c r="I29" s="12">
        <v>0</v>
      </c>
    </row>
    <row r="30" spans="2:9" ht="15" customHeight="1" x14ac:dyDescent="0.2">
      <c r="B30" t="s">
        <v>80</v>
      </c>
      <c r="C30" s="12">
        <v>62</v>
      </c>
      <c r="D30" s="8">
        <v>5.3</v>
      </c>
      <c r="E30" s="12">
        <v>55</v>
      </c>
      <c r="F30" s="8">
        <v>8.6999999999999993</v>
      </c>
      <c r="G30" s="12">
        <v>7</v>
      </c>
      <c r="H30" s="8">
        <v>1.31</v>
      </c>
      <c r="I30" s="12">
        <v>0</v>
      </c>
    </row>
    <row r="31" spans="2:9" ht="15" customHeight="1" x14ac:dyDescent="0.2">
      <c r="B31" t="s">
        <v>74</v>
      </c>
      <c r="C31" s="12">
        <v>39</v>
      </c>
      <c r="D31" s="8">
        <v>3.34</v>
      </c>
      <c r="E31" s="12">
        <v>23</v>
      </c>
      <c r="F31" s="8">
        <v>3.64</v>
      </c>
      <c r="G31" s="12">
        <v>16</v>
      </c>
      <c r="H31" s="8">
        <v>2.99</v>
      </c>
      <c r="I31" s="12">
        <v>0</v>
      </c>
    </row>
    <row r="32" spans="2:9" ht="15" customHeight="1" x14ac:dyDescent="0.2">
      <c r="B32" t="s">
        <v>70</v>
      </c>
      <c r="C32" s="12">
        <v>36</v>
      </c>
      <c r="D32" s="8">
        <v>3.08</v>
      </c>
      <c r="E32" s="12">
        <v>31</v>
      </c>
      <c r="F32" s="8">
        <v>4.91</v>
      </c>
      <c r="G32" s="12">
        <v>5</v>
      </c>
      <c r="H32" s="8">
        <v>0.93</v>
      </c>
      <c r="I32" s="12">
        <v>0</v>
      </c>
    </row>
    <row r="33" spans="2:9" ht="15" customHeight="1" x14ac:dyDescent="0.2">
      <c r="B33" t="s">
        <v>84</v>
      </c>
      <c r="C33" s="12">
        <v>34</v>
      </c>
      <c r="D33" s="8">
        <v>2.91</v>
      </c>
      <c r="E33" s="12">
        <v>8</v>
      </c>
      <c r="F33" s="8">
        <v>1.27</v>
      </c>
      <c r="G33" s="12">
        <v>26</v>
      </c>
      <c r="H33" s="8">
        <v>4.8499999999999996</v>
      </c>
      <c r="I33" s="12">
        <v>0</v>
      </c>
    </row>
    <row r="34" spans="2:9" ht="15" customHeight="1" x14ac:dyDescent="0.2">
      <c r="B34" t="s">
        <v>64</v>
      </c>
      <c r="C34" s="12">
        <v>33</v>
      </c>
      <c r="D34" s="8">
        <v>2.82</v>
      </c>
      <c r="E34" s="12">
        <v>15</v>
      </c>
      <c r="F34" s="8">
        <v>2.37</v>
      </c>
      <c r="G34" s="12">
        <v>18</v>
      </c>
      <c r="H34" s="8">
        <v>3.36</v>
      </c>
      <c r="I34" s="12">
        <v>0</v>
      </c>
    </row>
    <row r="35" spans="2:9" ht="15" customHeight="1" x14ac:dyDescent="0.2">
      <c r="B35" t="s">
        <v>75</v>
      </c>
      <c r="C35" s="12">
        <v>31</v>
      </c>
      <c r="D35" s="8">
        <v>2.65</v>
      </c>
      <c r="E35" s="12">
        <v>12</v>
      </c>
      <c r="F35" s="8">
        <v>1.9</v>
      </c>
      <c r="G35" s="12">
        <v>19</v>
      </c>
      <c r="H35" s="8">
        <v>3.54</v>
      </c>
      <c r="I35" s="12">
        <v>0</v>
      </c>
    </row>
    <row r="36" spans="2:9" ht="15" customHeight="1" x14ac:dyDescent="0.2">
      <c r="B36" t="s">
        <v>65</v>
      </c>
      <c r="C36" s="12">
        <v>28</v>
      </c>
      <c r="D36" s="8">
        <v>2.4</v>
      </c>
      <c r="E36" s="12">
        <v>10</v>
      </c>
      <c r="F36" s="8">
        <v>1.58</v>
      </c>
      <c r="G36" s="12">
        <v>18</v>
      </c>
      <c r="H36" s="8">
        <v>3.36</v>
      </c>
      <c r="I36" s="12">
        <v>0</v>
      </c>
    </row>
    <row r="37" spans="2:9" ht="15" customHeight="1" x14ac:dyDescent="0.2">
      <c r="B37" t="s">
        <v>66</v>
      </c>
      <c r="C37" s="12">
        <v>26</v>
      </c>
      <c r="D37" s="8">
        <v>2.2200000000000002</v>
      </c>
      <c r="E37" s="12">
        <v>14</v>
      </c>
      <c r="F37" s="8">
        <v>2.2200000000000002</v>
      </c>
      <c r="G37" s="12">
        <v>12</v>
      </c>
      <c r="H37" s="8">
        <v>2.2400000000000002</v>
      </c>
      <c r="I37" s="12">
        <v>0</v>
      </c>
    </row>
    <row r="38" spans="2:9" ht="15" customHeight="1" x14ac:dyDescent="0.2">
      <c r="B38" t="s">
        <v>71</v>
      </c>
      <c r="C38" s="12">
        <v>26</v>
      </c>
      <c r="D38" s="8">
        <v>2.2200000000000002</v>
      </c>
      <c r="E38" s="12">
        <v>16</v>
      </c>
      <c r="F38" s="8">
        <v>2.5299999999999998</v>
      </c>
      <c r="G38" s="12">
        <v>10</v>
      </c>
      <c r="H38" s="8">
        <v>1.87</v>
      </c>
      <c r="I38" s="12">
        <v>0</v>
      </c>
    </row>
    <row r="39" spans="2:9" ht="15" customHeight="1" x14ac:dyDescent="0.2">
      <c r="B39" t="s">
        <v>78</v>
      </c>
      <c r="C39" s="12">
        <v>22</v>
      </c>
      <c r="D39" s="8">
        <v>1.88</v>
      </c>
      <c r="E39" s="12">
        <v>17</v>
      </c>
      <c r="F39" s="8">
        <v>2.69</v>
      </c>
      <c r="G39" s="12">
        <v>5</v>
      </c>
      <c r="H39" s="8">
        <v>0.93</v>
      </c>
      <c r="I39" s="12">
        <v>0</v>
      </c>
    </row>
    <row r="40" spans="2:9" ht="15" customHeight="1" x14ac:dyDescent="0.2">
      <c r="B40" t="s">
        <v>81</v>
      </c>
      <c r="C40" s="12">
        <v>21</v>
      </c>
      <c r="D40" s="8">
        <v>1.8</v>
      </c>
      <c r="E40" s="12">
        <v>0</v>
      </c>
      <c r="F40" s="8">
        <v>0</v>
      </c>
      <c r="G40" s="12">
        <v>21</v>
      </c>
      <c r="H40" s="8">
        <v>3.92</v>
      </c>
      <c r="I40" s="12">
        <v>0</v>
      </c>
    </row>
    <row r="41" spans="2:9" ht="15" customHeight="1" x14ac:dyDescent="0.2">
      <c r="B41" t="s">
        <v>69</v>
      </c>
      <c r="C41" s="12">
        <v>19</v>
      </c>
      <c r="D41" s="8">
        <v>1.63</v>
      </c>
      <c r="E41" s="12">
        <v>15</v>
      </c>
      <c r="F41" s="8">
        <v>2.37</v>
      </c>
      <c r="G41" s="12">
        <v>4</v>
      </c>
      <c r="H41" s="8">
        <v>0.75</v>
      </c>
      <c r="I41" s="12">
        <v>0</v>
      </c>
    </row>
    <row r="42" spans="2:9" ht="15" customHeight="1" x14ac:dyDescent="0.2">
      <c r="B42" t="s">
        <v>85</v>
      </c>
      <c r="C42" s="12">
        <v>17</v>
      </c>
      <c r="D42" s="8">
        <v>1.45</v>
      </c>
      <c r="E42" s="12">
        <v>5</v>
      </c>
      <c r="F42" s="8">
        <v>0.79</v>
      </c>
      <c r="G42" s="12">
        <v>12</v>
      </c>
      <c r="H42" s="8">
        <v>2.2400000000000002</v>
      </c>
      <c r="I42" s="12">
        <v>0</v>
      </c>
    </row>
    <row r="43" spans="2:9" ht="15" customHeight="1" x14ac:dyDescent="0.2">
      <c r="B43" t="s">
        <v>95</v>
      </c>
      <c r="C43" s="12">
        <v>16</v>
      </c>
      <c r="D43" s="8">
        <v>1.37</v>
      </c>
      <c r="E43" s="12">
        <v>8</v>
      </c>
      <c r="F43" s="8">
        <v>1.27</v>
      </c>
      <c r="G43" s="12">
        <v>8</v>
      </c>
      <c r="H43" s="8">
        <v>1.49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80</v>
      </c>
      <c r="D47" s="8">
        <v>6.84</v>
      </c>
      <c r="E47" s="12">
        <v>71</v>
      </c>
      <c r="F47" s="8">
        <v>11.23</v>
      </c>
      <c r="G47" s="12">
        <v>9</v>
      </c>
      <c r="H47" s="8">
        <v>1.68</v>
      </c>
      <c r="I47" s="12">
        <v>0</v>
      </c>
    </row>
    <row r="48" spans="2:9" ht="15" customHeight="1" x14ac:dyDescent="0.2">
      <c r="B48" t="s">
        <v>140</v>
      </c>
      <c r="C48" s="12">
        <v>57</v>
      </c>
      <c r="D48" s="8">
        <v>4.88</v>
      </c>
      <c r="E48" s="12">
        <v>50</v>
      </c>
      <c r="F48" s="8">
        <v>7.91</v>
      </c>
      <c r="G48" s="12">
        <v>7</v>
      </c>
      <c r="H48" s="8">
        <v>1.31</v>
      </c>
      <c r="I48" s="12">
        <v>0</v>
      </c>
    </row>
    <row r="49" spans="2:9" ht="15" customHeight="1" x14ac:dyDescent="0.2">
      <c r="B49" t="s">
        <v>139</v>
      </c>
      <c r="C49" s="12">
        <v>54</v>
      </c>
      <c r="D49" s="8">
        <v>4.62</v>
      </c>
      <c r="E49" s="12">
        <v>45</v>
      </c>
      <c r="F49" s="8">
        <v>7.12</v>
      </c>
      <c r="G49" s="12">
        <v>9</v>
      </c>
      <c r="H49" s="8">
        <v>1.68</v>
      </c>
      <c r="I49" s="12">
        <v>0</v>
      </c>
    </row>
    <row r="50" spans="2:9" ht="15" customHeight="1" x14ac:dyDescent="0.2">
      <c r="B50" t="s">
        <v>130</v>
      </c>
      <c r="C50" s="12">
        <v>48</v>
      </c>
      <c r="D50" s="8">
        <v>4.1100000000000003</v>
      </c>
      <c r="E50" s="12">
        <v>12</v>
      </c>
      <c r="F50" s="8">
        <v>1.9</v>
      </c>
      <c r="G50" s="12">
        <v>36</v>
      </c>
      <c r="H50" s="8">
        <v>6.72</v>
      </c>
      <c r="I50" s="12">
        <v>0</v>
      </c>
    </row>
    <row r="51" spans="2:9" ht="15" customHeight="1" x14ac:dyDescent="0.2">
      <c r="B51" t="s">
        <v>123</v>
      </c>
      <c r="C51" s="12">
        <v>32</v>
      </c>
      <c r="D51" s="8">
        <v>2.74</v>
      </c>
      <c r="E51" s="12">
        <v>10</v>
      </c>
      <c r="F51" s="8">
        <v>1.58</v>
      </c>
      <c r="G51" s="12">
        <v>22</v>
      </c>
      <c r="H51" s="8">
        <v>4.0999999999999996</v>
      </c>
      <c r="I51" s="12">
        <v>0</v>
      </c>
    </row>
    <row r="52" spans="2:9" ht="15" customHeight="1" x14ac:dyDescent="0.2">
      <c r="B52" t="s">
        <v>122</v>
      </c>
      <c r="C52" s="12">
        <v>31</v>
      </c>
      <c r="D52" s="8">
        <v>2.65</v>
      </c>
      <c r="E52" s="12">
        <v>6</v>
      </c>
      <c r="F52" s="8">
        <v>0.95</v>
      </c>
      <c r="G52" s="12">
        <v>25</v>
      </c>
      <c r="H52" s="8">
        <v>4.66</v>
      </c>
      <c r="I52" s="12">
        <v>0</v>
      </c>
    </row>
    <row r="53" spans="2:9" ht="15" customHeight="1" x14ac:dyDescent="0.2">
      <c r="B53" t="s">
        <v>138</v>
      </c>
      <c r="C53" s="12">
        <v>29</v>
      </c>
      <c r="D53" s="8">
        <v>2.48</v>
      </c>
      <c r="E53" s="12">
        <v>23</v>
      </c>
      <c r="F53" s="8">
        <v>3.64</v>
      </c>
      <c r="G53" s="12">
        <v>6</v>
      </c>
      <c r="H53" s="8">
        <v>1.1200000000000001</v>
      </c>
      <c r="I53" s="12">
        <v>0</v>
      </c>
    </row>
    <row r="54" spans="2:9" ht="15" customHeight="1" x14ac:dyDescent="0.2">
      <c r="B54" t="s">
        <v>129</v>
      </c>
      <c r="C54" s="12">
        <v>24</v>
      </c>
      <c r="D54" s="8">
        <v>2.0499999999999998</v>
      </c>
      <c r="E54" s="12">
        <v>1</v>
      </c>
      <c r="F54" s="8">
        <v>0.16</v>
      </c>
      <c r="G54" s="12">
        <v>23</v>
      </c>
      <c r="H54" s="8">
        <v>4.29</v>
      </c>
      <c r="I54" s="12">
        <v>0</v>
      </c>
    </row>
    <row r="55" spans="2:9" ht="15" customHeight="1" x14ac:dyDescent="0.2">
      <c r="B55" t="s">
        <v>136</v>
      </c>
      <c r="C55" s="12">
        <v>24</v>
      </c>
      <c r="D55" s="8">
        <v>2.0499999999999998</v>
      </c>
      <c r="E55" s="12">
        <v>21</v>
      </c>
      <c r="F55" s="8">
        <v>3.32</v>
      </c>
      <c r="G55" s="12">
        <v>3</v>
      </c>
      <c r="H55" s="8">
        <v>0.56000000000000005</v>
      </c>
      <c r="I55" s="12">
        <v>0</v>
      </c>
    </row>
    <row r="56" spans="2:9" ht="15" customHeight="1" x14ac:dyDescent="0.2">
      <c r="B56" t="s">
        <v>143</v>
      </c>
      <c r="C56" s="12">
        <v>22</v>
      </c>
      <c r="D56" s="8">
        <v>1.88</v>
      </c>
      <c r="E56" s="12">
        <v>5</v>
      </c>
      <c r="F56" s="8">
        <v>0.79</v>
      </c>
      <c r="G56" s="12">
        <v>17</v>
      </c>
      <c r="H56" s="8">
        <v>3.17</v>
      </c>
      <c r="I56" s="12">
        <v>0</v>
      </c>
    </row>
    <row r="57" spans="2:9" ht="15" customHeight="1" x14ac:dyDescent="0.2">
      <c r="B57" t="s">
        <v>133</v>
      </c>
      <c r="C57" s="12">
        <v>20</v>
      </c>
      <c r="D57" s="8">
        <v>1.71</v>
      </c>
      <c r="E57" s="12">
        <v>14</v>
      </c>
      <c r="F57" s="8">
        <v>2.2200000000000002</v>
      </c>
      <c r="G57" s="12">
        <v>6</v>
      </c>
      <c r="H57" s="8">
        <v>1.1200000000000001</v>
      </c>
      <c r="I57" s="12">
        <v>0</v>
      </c>
    </row>
    <row r="58" spans="2:9" ht="15" customHeight="1" x14ac:dyDescent="0.2">
      <c r="B58" t="s">
        <v>135</v>
      </c>
      <c r="C58" s="12">
        <v>20</v>
      </c>
      <c r="D58" s="8">
        <v>1.71</v>
      </c>
      <c r="E58" s="12">
        <v>18</v>
      </c>
      <c r="F58" s="8">
        <v>2.85</v>
      </c>
      <c r="G58" s="12">
        <v>2</v>
      </c>
      <c r="H58" s="8">
        <v>0.37</v>
      </c>
      <c r="I58" s="12">
        <v>0</v>
      </c>
    </row>
    <row r="59" spans="2:9" ht="15" customHeight="1" x14ac:dyDescent="0.2">
      <c r="B59" t="s">
        <v>134</v>
      </c>
      <c r="C59" s="12">
        <v>19</v>
      </c>
      <c r="D59" s="8">
        <v>1.63</v>
      </c>
      <c r="E59" s="12">
        <v>18</v>
      </c>
      <c r="F59" s="8">
        <v>2.85</v>
      </c>
      <c r="G59" s="12">
        <v>1</v>
      </c>
      <c r="H59" s="8">
        <v>0.19</v>
      </c>
      <c r="I59" s="12">
        <v>0</v>
      </c>
    </row>
    <row r="60" spans="2:9" ht="15" customHeight="1" x14ac:dyDescent="0.2">
      <c r="B60" t="s">
        <v>146</v>
      </c>
      <c r="C60" s="12">
        <v>17</v>
      </c>
      <c r="D60" s="8">
        <v>1.45</v>
      </c>
      <c r="E60" s="12">
        <v>9</v>
      </c>
      <c r="F60" s="8">
        <v>1.42</v>
      </c>
      <c r="G60" s="12">
        <v>8</v>
      </c>
      <c r="H60" s="8">
        <v>1.49</v>
      </c>
      <c r="I60" s="12">
        <v>0</v>
      </c>
    </row>
    <row r="61" spans="2:9" ht="15" customHeight="1" x14ac:dyDescent="0.2">
      <c r="B61" t="s">
        <v>150</v>
      </c>
      <c r="C61" s="12">
        <v>17</v>
      </c>
      <c r="D61" s="8">
        <v>1.45</v>
      </c>
      <c r="E61" s="12">
        <v>10</v>
      </c>
      <c r="F61" s="8">
        <v>1.58</v>
      </c>
      <c r="G61" s="12">
        <v>7</v>
      </c>
      <c r="H61" s="8">
        <v>1.31</v>
      </c>
      <c r="I61" s="12">
        <v>0</v>
      </c>
    </row>
    <row r="62" spans="2:9" ht="15" customHeight="1" x14ac:dyDescent="0.2">
      <c r="B62" t="s">
        <v>126</v>
      </c>
      <c r="C62" s="12">
        <v>17</v>
      </c>
      <c r="D62" s="8">
        <v>1.45</v>
      </c>
      <c r="E62" s="12">
        <v>9</v>
      </c>
      <c r="F62" s="8">
        <v>1.42</v>
      </c>
      <c r="G62" s="12">
        <v>8</v>
      </c>
      <c r="H62" s="8">
        <v>1.49</v>
      </c>
      <c r="I62" s="12">
        <v>0</v>
      </c>
    </row>
    <row r="63" spans="2:9" ht="15" customHeight="1" x14ac:dyDescent="0.2">
      <c r="B63" t="s">
        <v>132</v>
      </c>
      <c r="C63" s="12">
        <v>17</v>
      </c>
      <c r="D63" s="8">
        <v>1.45</v>
      </c>
      <c r="E63" s="12">
        <v>8</v>
      </c>
      <c r="F63" s="8">
        <v>1.27</v>
      </c>
      <c r="G63" s="12">
        <v>9</v>
      </c>
      <c r="H63" s="8">
        <v>1.68</v>
      </c>
      <c r="I63" s="12">
        <v>0</v>
      </c>
    </row>
    <row r="64" spans="2:9" ht="15" customHeight="1" x14ac:dyDescent="0.2">
      <c r="B64" t="s">
        <v>148</v>
      </c>
      <c r="C64" s="12">
        <v>16</v>
      </c>
      <c r="D64" s="8">
        <v>1.37</v>
      </c>
      <c r="E64" s="12">
        <v>5</v>
      </c>
      <c r="F64" s="8">
        <v>0.79</v>
      </c>
      <c r="G64" s="12">
        <v>11</v>
      </c>
      <c r="H64" s="8">
        <v>2.0499999999999998</v>
      </c>
      <c r="I64" s="12">
        <v>0</v>
      </c>
    </row>
    <row r="65" spans="2:9" ht="15" customHeight="1" x14ac:dyDescent="0.2">
      <c r="B65" t="s">
        <v>128</v>
      </c>
      <c r="C65" s="12">
        <v>16</v>
      </c>
      <c r="D65" s="8">
        <v>1.37</v>
      </c>
      <c r="E65" s="12">
        <v>13</v>
      </c>
      <c r="F65" s="8">
        <v>2.06</v>
      </c>
      <c r="G65" s="12">
        <v>3</v>
      </c>
      <c r="H65" s="8">
        <v>0.56000000000000005</v>
      </c>
      <c r="I65" s="12">
        <v>0</v>
      </c>
    </row>
    <row r="66" spans="2:9" ht="15" customHeight="1" x14ac:dyDescent="0.2">
      <c r="B66" t="s">
        <v>144</v>
      </c>
      <c r="C66" s="12">
        <v>16</v>
      </c>
      <c r="D66" s="8">
        <v>1.37</v>
      </c>
      <c r="E66" s="12">
        <v>0</v>
      </c>
      <c r="F66" s="8">
        <v>0</v>
      </c>
      <c r="G66" s="12">
        <v>16</v>
      </c>
      <c r="H66" s="8">
        <v>2.99</v>
      </c>
      <c r="I66" s="12">
        <v>0</v>
      </c>
    </row>
    <row r="67" spans="2:9" ht="15" customHeight="1" x14ac:dyDescent="0.2">
      <c r="B67" t="s">
        <v>168</v>
      </c>
      <c r="C67" s="12">
        <v>16</v>
      </c>
      <c r="D67" s="8">
        <v>1.37</v>
      </c>
      <c r="E67" s="12">
        <v>11</v>
      </c>
      <c r="F67" s="8">
        <v>1.74</v>
      </c>
      <c r="G67" s="12">
        <v>5</v>
      </c>
      <c r="H67" s="8">
        <v>0.93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B5CF-63EC-467A-9F6E-C8FC66D17FE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102</v>
      </c>
      <c r="D6" s="8">
        <v>14.78</v>
      </c>
      <c r="E6" s="12">
        <v>46</v>
      </c>
      <c r="F6" s="8">
        <v>11.17</v>
      </c>
      <c r="G6" s="12">
        <v>56</v>
      </c>
      <c r="H6" s="8">
        <v>20.59</v>
      </c>
      <c r="I6" s="12">
        <v>0</v>
      </c>
    </row>
    <row r="7" spans="2:9" ht="15" customHeight="1" x14ac:dyDescent="0.2">
      <c r="B7" t="s">
        <v>42</v>
      </c>
      <c r="C7" s="12">
        <v>135</v>
      </c>
      <c r="D7" s="8">
        <v>19.57</v>
      </c>
      <c r="E7" s="12">
        <v>66</v>
      </c>
      <c r="F7" s="8">
        <v>16.02</v>
      </c>
      <c r="G7" s="12">
        <v>69</v>
      </c>
      <c r="H7" s="8">
        <v>25.37</v>
      </c>
      <c r="I7" s="12">
        <v>0</v>
      </c>
    </row>
    <row r="8" spans="2:9" ht="15" customHeight="1" x14ac:dyDescent="0.2">
      <c r="B8" t="s">
        <v>43</v>
      </c>
      <c r="C8" s="12">
        <v>5</v>
      </c>
      <c r="D8" s="8">
        <v>0.72</v>
      </c>
      <c r="E8" s="12">
        <v>1</v>
      </c>
      <c r="F8" s="8">
        <v>0.24</v>
      </c>
      <c r="G8" s="12">
        <v>4</v>
      </c>
      <c r="H8" s="8">
        <v>1.47</v>
      </c>
      <c r="I8" s="12">
        <v>0</v>
      </c>
    </row>
    <row r="9" spans="2:9" ht="15" customHeight="1" x14ac:dyDescent="0.2">
      <c r="B9" t="s">
        <v>44</v>
      </c>
      <c r="C9" s="12">
        <v>7</v>
      </c>
      <c r="D9" s="8">
        <v>1.01</v>
      </c>
      <c r="E9" s="12">
        <v>0</v>
      </c>
      <c r="F9" s="8">
        <v>0</v>
      </c>
      <c r="G9" s="12">
        <v>7</v>
      </c>
      <c r="H9" s="8">
        <v>2.57</v>
      </c>
      <c r="I9" s="12">
        <v>0</v>
      </c>
    </row>
    <row r="10" spans="2:9" ht="15" customHeight="1" x14ac:dyDescent="0.2">
      <c r="B10" t="s">
        <v>45</v>
      </c>
      <c r="C10" s="12">
        <v>8</v>
      </c>
      <c r="D10" s="8">
        <v>1.1599999999999999</v>
      </c>
      <c r="E10" s="12">
        <v>0</v>
      </c>
      <c r="F10" s="8">
        <v>0</v>
      </c>
      <c r="G10" s="12">
        <v>8</v>
      </c>
      <c r="H10" s="8">
        <v>2.94</v>
      </c>
      <c r="I10" s="12">
        <v>0</v>
      </c>
    </row>
    <row r="11" spans="2:9" ht="15" customHeight="1" x14ac:dyDescent="0.2">
      <c r="B11" t="s">
        <v>46</v>
      </c>
      <c r="C11" s="12">
        <v>147</v>
      </c>
      <c r="D11" s="8">
        <v>21.3</v>
      </c>
      <c r="E11" s="12">
        <v>91</v>
      </c>
      <c r="F11" s="8">
        <v>22.09</v>
      </c>
      <c r="G11" s="12">
        <v>56</v>
      </c>
      <c r="H11" s="8">
        <v>20.59</v>
      </c>
      <c r="I11" s="12">
        <v>0</v>
      </c>
    </row>
    <row r="12" spans="2:9" ht="15" customHeight="1" x14ac:dyDescent="0.2">
      <c r="B12" t="s">
        <v>47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0.37</v>
      </c>
      <c r="I12" s="12">
        <v>0</v>
      </c>
    </row>
    <row r="13" spans="2:9" ht="15" customHeight="1" x14ac:dyDescent="0.2">
      <c r="B13" t="s">
        <v>48</v>
      </c>
      <c r="C13" s="12">
        <v>79</v>
      </c>
      <c r="D13" s="8">
        <v>11.45</v>
      </c>
      <c r="E13" s="12">
        <v>52</v>
      </c>
      <c r="F13" s="8">
        <v>12.62</v>
      </c>
      <c r="G13" s="12">
        <v>27</v>
      </c>
      <c r="H13" s="8">
        <v>9.93</v>
      </c>
      <c r="I13" s="12">
        <v>0</v>
      </c>
    </row>
    <row r="14" spans="2:9" ht="15" customHeight="1" x14ac:dyDescent="0.2">
      <c r="B14" t="s">
        <v>49</v>
      </c>
      <c r="C14" s="12">
        <v>18</v>
      </c>
      <c r="D14" s="8">
        <v>2.61</v>
      </c>
      <c r="E14" s="12">
        <v>5</v>
      </c>
      <c r="F14" s="8">
        <v>1.21</v>
      </c>
      <c r="G14" s="12">
        <v>13</v>
      </c>
      <c r="H14" s="8">
        <v>4.78</v>
      </c>
      <c r="I14" s="12">
        <v>0</v>
      </c>
    </row>
    <row r="15" spans="2:9" ht="15" customHeight="1" x14ac:dyDescent="0.2">
      <c r="B15" t="s">
        <v>50</v>
      </c>
      <c r="C15" s="12">
        <v>55</v>
      </c>
      <c r="D15" s="8">
        <v>7.97</v>
      </c>
      <c r="E15" s="12">
        <v>52</v>
      </c>
      <c r="F15" s="8">
        <v>12.62</v>
      </c>
      <c r="G15" s="12">
        <v>3</v>
      </c>
      <c r="H15" s="8">
        <v>1.1000000000000001</v>
      </c>
      <c r="I15" s="12">
        <v>0</v>
      </c>
    </row>
    <row r="16" spans="2:9" ht="15" customHeight="1" x14ac:dyDescent="0.2">
      <c r="B16" t="s">
        <v>51</v>
      </c>
      <c r="C16" s="12">
        <v>62</v>
      </c>
      <c r="D16" s="8">
        <v>8.99</v>
      </c>
      <c r="E16" s="12">
        <v>55</v>
      </c>
      <c r="F16" s="8">
        <v>13.35</v>
      </c>
      <c r="G16" s="12">
        <v>4</v>
      </c>
      <c r="H16" s="8">
        <v>1.47</v>
      </c>
      <c r="I16" s="12">
        <v>0</v>
      </c>
    </row>
    <row r="17" spans="2:9" ht="15" customHeight="1" x14ac:dyDescent="0.2">
      <c r="B17" t="s">
        <v>52</v>
      </c>
      <c r="C17" s="12">
        <v>11</v>
      </c>
      <c r="D17" s="8">
        <v>1.59</v>
      </c>
      <c r="E17" s="12">
        <v>9</v>
      </c>
      <c r="F17" s="8">
        <v>2.1800000000000002</v>
      </c>
      <c r="G17" s="12">
        <v>2</v>
      </c>
      <c r="H17" s="8">
        <v>0.74</v>
      </c>
      <c r="I17" s="12">
        <v>0</v>
      </c>
    </row>
    <row r="18" spans="2:9" ht="15" customHeight="1" x14ac:dyDescent="0.2">
      <c r="B18" t="s">
        <v>53</v>
      </c>
      <c r="C18" s="12">
        <v>27</v>
      </c>
      <c r="D18" s="8">
        <v>3.91</v>
      </c>
      <c r="E18" s="12">
        <v>18</v>
      </c>
      <c r="F18" s="8">
        <v>4.37</v>
      </c>
      <c r="G18" s="12">
        <v>8</v>
      </c>
      <c r="H18" s="8">
        <v>2.94</v>
      </c>
      <c r="I18" s="12">
        <v>0</v>
      </c>
    </row>
    <row r="19" spans="2:9" ht="15" customHeight="1" x14ac:dyDescent="0.2">
      <c r="B19" t="s">
        <v>54</v>
      </c>
      <c r="C19" s="12">
        <v>33</v>
      </c>
      <c r="D19" s="8">
        <v>4.78</v>
      </c>
      <c r="E19" s="12">
        <v>17</v>
      </c>
      <c r="F19" s="8">
        <v>4.13</v>
      </c>
      <c r="G19" s="12">
        <v>14</v>
      </c>
      <c r="H19" s="8">
        <v>5.15</v>
      </c>
      <c r="I19" s="12">
        <v>0</v>
      </c>
    </row>
    <row r="20" spans="2:9" ht="15" customHeight="1" x14ac:dyDescent="0.2">
      <c r="B20" s="9" t="s">
        <v>278</v>
      </c>
      <c r="C20" s="12">
        <f>SUM(LTBL_29211[総数／事業所数])</f>
        <v>690</v>
      </c>
      <c r="E20" s="12">
        <f>SUBTOTAL(109,LTBL_29211[個人／事業所数])</f>
        <v>412</v>
      </c>
      <c r="G20" s="12">
        <f>SUBTOTAL(109,LTBL_29211[法人／事業所数])</f>
        <v>272</v>
      </c>
      <c r="I20" s="12">
        <f>SUBTOTAL(109,LTBL_29211[法人以外の団体／事業所数])</f>
        <v>0</v>
      </c>
    </row>
    <row r="21" spans="2:9" ht="15" customHeight="1" x14ac:dyDescent="0.2">
      <c r="E21" s="11">
        <f>LTBL_29211[[#Totals],[個人／事業所数]]/LTBL_29211[[#Totals],[総数／事業所数]]</f>
        <v>0.59710144927536235</v>
      </c>
      <c r="G21" s="11">
        <f>LTBL_29211[[#Totals],[法人／事業所数]]/LTBL_29211[[#Totals],[総数／事業所数]]</f>
        <v>0.39420289855072466</v>
      </c>
      <c r="I21" s="11">
        <f>LTBL_29211[[#Totals],[法人以外の団体／事業所数]]/LTBL_29211[[#Totals],[総数／事業所数]]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73</v>
      </c>
      <c r="C24" s="12">
        <v>69</v>
      </c>
      <c r="D24" s="8">
        <v>10</v>
      </c>
      <c r="E24" s="12">
        <v>46</v>
      </c>
      <c r="F24" s="8">
        <v>11.17</v>
      </c>
      <c r="G24" s="12">
        <v>23</v>
      </c>
      <c r="H24" s="8">
        <v>8.4600000000000009</v>
      </c>
      <c r="I24" s="12">
        <v>0</v>
      </c>
    </row>
    <row r="25" spans="2:9" ht="15" customHeight="1" x14ac:dyDescent="0.2">
      <c r="B25" t="s">
        <v>63</v>
      </c>
      <c r="C25" s="12">
        <v>55</v>
      </c>
      <c r="D25" s="8">
        <v>7.97</v>
      </c>
      <c r="E25" s="12">
        <v>19</v>
      </c>
      <c r="F25" s="8">
        <v>4.6100000000000003</v>
      </c>
      <c r="G25" s="12">
        <v>36</v>
      </c>
      <c r="H25" s="8">
        <v>13.24</v>
      </c>
      <c r="I25" s="12">
        <v>0</v>
      </c>
    </row>
    <row r="26" spans="2:9" ht="15" customHeight="1" x14ac:dyDescent="0.2">
      <c r="B26" t="s">
        <v>76</v>
      </c>
      <c r="C26" s="12">
        <v>52</v>
      </c>
      <c r="D26" s="8">
        <v>7.54</v>
      </c>
      <c r="E26" s="12">
        <v>50</v>
      </c>
      <c r="F26" s="8">
        <v>12.14</v>
      </c>
      <c r="G26" s="12">
        <v>2</v>
      </c>
      <c r="H26" s="8">
        <v>0.74</v>
      </c>
      <c r="I26" s="12">
        <v>0</v>
      </c>
    </row>
    <row r="27" spans="2:9" ht="15" customHeight="1" x14ac:dyDescent="0.2">
      <c r="B27" t="s">
        <v>77</v>
      </c>
      <c r="C27" s="12">
        <v>52</v>
      </c>
      <c r="D27" s="8">
        <v>7.54</v>
      </c>
      <c r="E27" s="12">
        <v>49</v>
      </c>
      <c r="F27" s="8">
        <v>11.89</v>
      </c>
      <c r="G27" s="12">
        <v>3</v>
      </c>
      <c r="H27" s="8">
        <v>1.1000000000000001</v>
      </c>
      <c r="I27" s="12">
        <v>0</v>
      </c>
    </row>
    <row r="28" spans="2:9" ht="15" customHeight="1" x14ac:dyDescent="0.2">
      <c r="B28" t="s">
        <v>70</v>
      </c>
      <c r="C28" s="12">
        <v>44</v>
      </c>
      <c r="D28" s="8">
        <v>6.38</v>
      </c>
      <c r="E28" s="12">
        <v>38</v>
      </c>
      <c r="F28" s="8">
        <v>9.2200000000000006</v>
      </c>
      <c r="G28" s="12">
        <v>6</v>
      </c>
      <c r="H28" s="8">
        <v>2.21</v>
      </c>
      <c r="I28" s="12">
        <v>0</v>
      </c>
    </row>
    <row r="29" spans="2:9" ht="15" customHeight="1" x14ac:dyDescent="0.2">
      <c r="B29" t="s">
        <v>66</v>
      </c>
      <c r="C29" s="12">
        <v>43</v>
      </c>
      <c r="D29" s="8">
        <v>6.23</v>
      </c>
      <c r="E29" s="12">
        <v>31</v>
      </c>
      <c r="F29" s="8">
        <v>7.52</v>
      </c>
      <c r="G29" s="12">
        <v>12</v>
      </c>
      <c r="H29" s="8">
        <v>4.41</v>
      </c>
      <c r="I29" s="12">
        <v>0</v>
      </c>
    </row>
    <row r="30" spans="2:9" ht="15" customHeight="1" x14ac:dyDescent="0.2">
      <c r="B30" t="s">
        <v>72</v>
      </c>
      <c r="C30" s="12">
        <v>37</v>
      </c>
      <c r="D30" s="8">
        <v>5.36</v>
      </c>
      <c r="E30" s="12">
        <v>26</v>
      </c>
      <c r="F30" s="8">
        <v>6.31</v>
      </c>
      <c r="G30" s="12">
        <v>11</v>
      </c>
      <c r="H30" s="8">
        <v>4.04</v>
      </c>
      <c r="I30" s="12">
        <v>0</v>
      </c>
    </row>
    <row r="31" spans="2:9" ht="15" customHeight="1" x14ac:dyDescent="0.2">
      <c r="B31" t="s">
        <v>64</v>
      </c>
      <c r="C31" s="12">
        <v>27</v>
      </c>
      <c r="D31" s="8">
        <v>3.91</v>
      </c>
      <c r="E31" s="12">
        <v>15</v>
      </c>
      <c r="F31" s="8">
        <v>3.64</v>
      </c>
      <c r="G31" s="12">
        <v>12</v>
      </c>
      <c r="H31" s="8">
        <v>4.41</v>
      </c>
      <c r="I31" s="12">
        <v>0</v>
      </c>
    </row>
    <row r="32" spans="2:9" ht="15" customHeight="1" x14ac:dyDescent="0.2">
      <c r="B32" t="s">
        <v>80</v>
      </c>
      <c r="C32" s="12">
        <v>21</v>
      </c>
      <c r="D32" s="8">
        <v>3.04</v>
      </c>
      <c r="E32" s="12">
        <v>18</v>
      </c>
      <c r="F32" s="8">
        <v>4.37</v>
      </c>
      <c r="G32" s="12">
        <v>3</v>
      </c>
      <c r="H32" s="8">
        <v>1.1000000000000001</v>
      </c>
      <c r="I32" s="12">
        <v>0</v>
      </c>
    </row>
    <row r="33" spans="2:9" ht="15" customHeight="1" x14ac:dyDescent="0.2">
      <c r="B33" t="s">
        <v>65</v>
      </c>
      <c r="C33" s="12">
        <v>20</v>
      </c>
      <c r="D33" s="8">
        <v>2.9</v>
      </c>
      <c r="E33" s="12">
        <v>12</v>
      </c>
      <c r="F33" s="8">
        <v>2.91</v>
      </c>
      <c r="G33" s="12">
        <v>8</v>
      </c>
      <c r="H33" s="8">
        <v>2.94</v>
      </c>
      <c r="I33" s="12">
        <v>0</v>
      </c>
    </row>
    <row r="34" spans="2:9" ht="15" customHeight="1" x14ac:dyDescent="0.2">
      <c r="B34" t="s">
        <v>82</v>
      </c>
      <c r="C34" s="12">
        <v>17</v>
      </c>
      <c r="D34" s="8">
        <v>2.46</v>
      </c>
      <c r="E34" s="12">
        <v>15</v>
      </c>
      <c r="F34" s="8">
        <v>3.64</v>
      </c>
      <c r="G34" s="12">
        <v>2</v>
      </c>
      <c r="H34" s="8">
        <v>0.74</v>
      </c>
      <c r="I34" s="12">
        <v>0</v>
      </c>
    </row>
    <row r="35" spans="2:9" ht="15" customHeight="1" x14ac:dyDescent="0.2">
      <c r="B35" t="s">
        <v>71</v>
      </c>
      <c r="C35" s="12">
        <v>13</v>
      </c>
      <c r="D35" s="8">
        <v>1.88</v>
      </c>
      <c r="E35" s="12">
        <v>7</v>
      </c>
      <c r="F35" s="8">
        <v>1.7</v>
      </c>
      <c r="G35" s="12">
        <v>6</v>
      </c>
      <c r="H35" s="8">
        <v>2.21</v>
      </c>
      <c r="I35" s="12">
        <v>0</v>
      </c>
    </row>
    <row r="36" spans="2:9" ht="15" customHeight="1" x14ac:dyDescent="0.2">
      <c r="B36" t="s">
        <v>86</v>
      </c>
      <c r="C36" s="12">
        <v>12</v>
      </c>
      <c r="D36" s="8">
        <v>1.74</v>
      </c>
      <c r="E36" s="12">
        <v>7</v>
      </c>
      <c r="F36" s="8">
        <v>1.7</v>
      </c>
      <c r="G36" s="12">
        <v>5</v>
      </c>
      <c r="H36" s="8">
        <v>1.84</v>
      </c>
      <c r="I36" s="12">
        <v>0</v>
      </c>
    </row>
    <row r="37" spans="2:9" ht="15" customHeight="1" x14ac:dyDescent="0.2">
      <c r="B37" t="s">
        <v>87</v>
      </c>
      <c r="C37" s="12">
        <v>11</v>
      </c>
      <c r="D37" s="8">
        <v>1.59</v>
      </c>
      <c r="E37" s="12">
        <v>3</v>
      </c>
      <c r="F37" s="8">
        <v>0.73</v>
      </c>
      <c r="G37" s="12">
        <v>8</v>
      </c>
      <c r="H37" s="8">
        <v>2.94</v>
      </c>
      <c r="I37" s="12">
        <v>0</v>
      </c>
    </row>
    <row r="38" spans="2:9" ht="15" customHeight="1" x14ac:dyDescent="0.2">
      <c r="B38" t="s">
        <v>69</v>
      </c>
      <c r="C38" s="12">
        <v>11</v>
      </c>
      <c r="D38" s="8">
        <v>1.59</v>
      </c>
      <c r="E38" s="12">
        <v>8</v>
      </c>
      <c r="F38" s="8">
        <v>1.94</v>
      </c>
      <c r="G38" s="12">
        <v>3</v>
      </c>
      <c r="H38" s="8">
        <v>1.1000000000000001</v>
      </c>
      <c r="I38" s="12">
        <v>0</v>
      </c>
    </row>
    <row r="39" spans="2:9" ht="15" customHeight="1" x14ac:dyDescent="0.2">
      <c r="B39" t="s">
        <v>79</v>
      </c>
      <c r="C39" s="12">
        <v>11</v>
      </c>
      <c r="D39" s="8">
        <v>1.59</v>
      </c>
      <c r="E39" s="12">
        <v>9</v>
      </c>
      <c r="F39" s="8">
        <v>2.1800000000000002</v>
      </c>
      <c r="G39" s="12">
        <v>2</v>
      </c>
      <c r="H39" s="8">
        <v>0.74</v>
      </c>
      <c r="I39" s="12">
        <v>0</v>
      </c>
    </row>
    <row r="40" spans="2:9" ht="15" customHeight="1" x14ac:dyDescent="0.2">
      <c r="B40" t="s">
        <v>83</v>
      </c>
      <c r="C40" s="12">
        <v>10</v>
      </c>
      <c r="D40" s="8">
        <v>1.45</v>
      </c>
      <c r="E40" s="12">
        <v>4</v>
      </c>
      <c r="F40" s="8">
        <v>0.97</v>
      </c>
      <c r="G40" s="12">
        <v>6</v>
      </c>
      <c r="H40" s="8">
        <v>2.21</v>
      </c>
      <c r="I40" s="12">
        <v>0</v>
      </c>
    </row>
    <row r="41" spans="2:9" ht="15" customHeight="1" x14ac:dyDescent="0.2">
      <c r="B41" t="s">
        <v>75</v>
      </c>
      <c r="C41" s="12">
        <v>10</v>
      </c>
      <c r="D41" s="8">
        <v>1.45</v>
      </c>
      <c r="E41" s="12">
        <v>3</v>
      </c>
      <c r="F41" s="8">
        <v>0.73</v>
      </c>
      <c r="G41" s="12">
        <v>7</v>
      </c>
      <c r="H41" s="8">
        <v>2.57</v>
      </c>
      <c r="I41" s="12">
        <v>0</v>
      </c>
    </row>
    <row r="42" spans="2:9" ht="15" customHeight="1" x14ac:dyDescent="0.2">
      <c r="B42" t="s">
        <v>96</v>
      </c>
      <c r="C42" s="12">
        <v>9</v>
      </c>
      <c r="D42" s="8">
        <v>1.3</v>
      </c>
      <c r="E42" s="12">
        <v>5</v>
      </c>
      <c r="F42" s="8">
        <v>1.21</v>
      </c>
      <c r="G42" s="12">
        <v>4</v>
      </c>
      <c r="H42" s="8">
        <v>1.47</v>
      </c>
      <c r="I42" s="12">
        <v>0</v>
      </c>
    </row>
    <row r="43" spans="2:9" ht="15" customHeight="1" x14ac:dyDescent="0.2">
      <c r="B43" t="s">
        <v>90</v>
      </c>
      <c r="C43" s="12">
        <v>9</v>
      </c>
      <c r="D43" s="8">
        <v>1.3</v>
      </c>
      <c r="E43" s="12">
        <v>2</v>
      </c>
      <c r="F43" s="8">
        <v>0.49</v>
      </c>
      <c r="G43" s="12">
        <v>7</v>
      </c>
      <c r="H43" s="8">
        <v>2.57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130</v>
      </c>
      <c r="C47" s="12">
        <v>49</v>
      </c>
      <c r="D47" s="8">
        <v>7.1</v>
      </c>
      <c r="E47" s="12">
        <v>34</v>
      </c>
      <c r="F47" s="8">
        <v>8.25</v>
      </c>
      <c r="G47" s="12">
        <v>15</v>
      </c>
      <c r="H47" s="8">
        <v>5.51</v>
      </c>
      <c r="I47" s="12">
        <v>0</v>
      </c>
    </row>
    <row r="48" spans="2:9" ht="15" customHeight="1" x14ac:dyDescent="0.2">
      <c r="B48" t="s">
        <v>137</v>
      </c>
      <c r="C48" s="12">
        <v>25</v>
      </c>
      <c r="D48" s="8">
        <v>3.62</v>
      </c>
      <c r="E48" s="12">
        <v>25</v>
      </c>
      <c r="F48" s="8">
        <v>6.07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122</v>
      </c>
      <c r="C49" s="12">
        <v>23</v>
      </c>
      <c r="D49" s="8">
        <v>3.33</v>
      </c>
      <c r="E49" s="12">
        <v>8</v>
      </c>
      <c r="F49" s="8">
        <v>1.94</v>
      </c>
      <c r="G49" s="12">
        <v>15</v>
      </c>
      <c r="H49" s="8">
        <v>5.51</v>
      </c>
      <c r="I49" s="12">
        <v>0</v>
      </c>
    </row>
    <row r="50" spans="2:9" ht="15" customHeight="1" x14ac:dyDescent="0.2">
      <c r="B50" t="s">
        <v>136</v>
      </c>
      <c r="C50" s="12">
        <v>19</v>
      </c>
      <c r="D50" s="8">
        <v>2.75</v>
      </c>
      <c r="E50" s="12">
        <v>19</v>
      </c>
      <c r="F50" s="8">
        <v>4.6100000000000003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128</v>
      </c>
      <c r="C51" s="12">
        <v>18</v>
      </c>
      <c r="D51" s="8">
        <v>2.61</v>
      </c>
      <c r="E51" s="12">
        <v>15</v>
      </c>
      <c r="F51" s="8">
        <v>3.64</v>
      </c>
      <c r="G51" s="12">
        <v>3</v>
      </c>
      <c r="H51" s="8">
        <v>1.1000000000000001</v>
      </c>
      <c r="I51" s="12">
        <v>0</v>
      </c>
    </row>
    <row r="52" spans="2:9" ht="15" customHeight="1" x14ac:dyDescent="0.2">
      <c r="B52" t="s">
        <v>141</v>
      </c>
      <c r="C52" s="12">
        <v>17</v>
      </c>
      <c r="D52" s="8">
        <v>2.46</v>
      </c>
      <c r="E52" s="12">
        <v>15</v>
      </c>
      <c r="F52" s="8">
        <v>3.64</v>
      </c>
      <c r="G52" s="12">
        <v>2</v>
      </c>
      <c r="H52" s="8">
        <v>0.74</v>
      </c>
      <c r="I52" s="12">
        <v>0</v>
      </c>
    </row>
    <row r="53" spans="2:9" ht="15" customHeight="1" x14ac:dyDescent="0.2">
      <c r="B53" t="s">
        <v>135</v>
      </c>
      <c r="C53" s="12">
        <v>16</v>
      </c>
      <c r="D53" s="8">
        <v>2.3199999999999998</v>
      </c>
      <c r="E53" s="12">
        <v>16</v>
      </c>
      <c r="F53" s="8">
        <v>3.88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140</v>
      </c>
      <c r="C54" s="12">
        <v>16</v>
      </c>
      <c r="D54" s="8">
        <v>2.3199999999999998</v>
      </c>
      <c r="E54" s="12">
        <v>14</v>
      </c>
      <c r="F54" s="8">
        <v>3.4</v>
      </c>
      <c r="G54" s="12">
        <v>2</v>
      </c>
      <c r="H54" s="8">
        <v>0.74</v>
      </c>
      <c r="I54" s="12">
        <v>0</v>
      </c>
    </row>
    <row r="55" spans="2:9" ht="15" customHeight="1" x14ac:dyDescent="0.2">
      <c r="B55" t="s">
        <v>123</v>
      </c>
      <c r="C55" s="12">
        <v>15</v>
      </c>
      <c r="D55" s="8">
        <v>2.17</v>
      </c>
      <c r="E55" s="12">
        <v>2</v>
      </c>
      <c r="F55" s="8">
        <v>0.49</v>
      </c>
      <c r="G55" s="12">
        <v>13</v>
      </c>
      <c r="H55" s="8">
        <v>4.78</v>
      </c>
      <c r="I55" s="12">
        <v>0</v>
      </c>
    </row>
    <row r="56" spans="2:9" ht="15" customHeight="1" x14ac:dyDescent="0.2">
      <c r="B56" t="s">
        <v>150</v>
      </c>
      <c r="C56" s="12">
        <v>15</v>
      </c>
      <c r="D56" s="8">
        <v>2.17</v>
      </c>
      <c r="E56" s="12">
        <v>13</v>
      </c>
      <c r="F56" s="8">
        <v>3.16</v>
      </c>
      <c r="G56" s="12">
        <v>2</v>
      </c>
      <c r="H56" s="8">
        <v>0.74</v>
      </c>
      <c r="I56" s="12">
        <v>0</v>
      </c>
    </row>
    <row r="57" spans="2:9" ht="15" customHeight="1" x14ac:dyDescent="0.2">
      <c r="B57" t="s">
        <v>125</v>
      </c>
      <c r="C57" s="12">
        <v>15</v>
      </c>
      <c r="D57" s="8">
        <v>2.17</v>
      </c>
      <c r="E57" s="12">
        <v>13</v>
      </c>
      <c r="F57" s="8">
        <v>3.16</v>
      </c>
      <c r="G57" s="12">
        <v>2</v>
      </c>
      <c r="H57" s="8">
        <v>0.74</v>
      </c>
      <c r="I57" s="12">
        <v>0</v>
      </c>
    </row>
    <row r="58" spans="2:9" ht="15" customHeight="1" x14ac:dyDescent="0.2">
      <c r="B58" t="s">
        <v>155</v>
      </c>
      <c r="C58" s="12">
        <v>12</v>
      </c>
      <c r="D58" s="8">
        <v>1.74</v>
      </c>
      <c r="E58" s="12">
        <v>11</v>
      </c>
      <c r="F58" s="8">
        <v>2.67</v>
      </c>
      <c r="G58" s="12">
        <v>1</v>
      </c>
      <c r="H58" s="8">
        <v>0.37</v>
      </c>
      <c r="I58" s="12">
        <v>0</v>
      </c>
    </row>
    <row r="59" spans="2:9" ht="15" customHeight="1" x14ac:dyDescent="0.2">
      <c r="B59" t="s">
        <v>154</v>
      </c>
      <c r="C59" s="12">
        <v>11</v>
      </c>
      <c r="D59" s="8">
        <v>1.59</v>
      </c>
      <c r="E59" s="12">
        <v>7</v>
      </c>
      <c r="F59" s="8">
        <v>1.7</v>
      </c>
      <c r="G59" s="12">
        <v>4</v>
      </c>
      <c r="H59" s="8">
        <v>1.47</v>
      </c>
      <c r="I59" s="12">
        <v>0</v>
      </c>
    </row>
    <row r="60" spans="2:9" ht="15" customHeight="1" x14ac:dyDescent="0.2">
      <c r="B60" t="s">
        <v>148</v>
      </c>
      <c r="C60" s="12">
        <v>11</v>
      </c>
      <c r="D60" s="8">
        <v>1.59</v>
      </c>
      <c r="E60" s="12">
        <v>7</v>
      </c>
      <c r="F60" s="8">
        <v>1.7</v>
      </c>
      <c r="G60" s="12">
        <v>4</v>
      </c>
      <c r="H60" s="8">
        <v>1.47</v>
      </c>
      <c r="I60" s="12">
        <v>0</v>
      </c>
    </row>
    <row r="61" spans="2:9" ht="15" customHeight="1" x14ac:dyDescent="0.2">
      <c r="B61" t="s">
        <v>131</v>
      </c>
      <c r="C61" s="12">
        <v>11</v>
      </c>
      <c r="D61" s="8">
        <v>1.59</v>
      </c>
      <c r="E61" s="12">
        <v>10</v>
      </c>
      <c r="F61" s="8">
        <v>2.4300000000000002</v>
      </c>
      <c r="G61" s="12">
        <v>1</v>
      </c>
      <c r="H61" s="8">
        <v>0.37</v>
      </c>
      <c r="I61" s="12">
        <v>0</v>
      </c>
    </row>
    <row r="62" spans="2:9" ht="15" customHeight="1" x14ac:dyDescent="0.2">
      <c r="B62" t="s">
        <v>133</v>
      </c>
      <c r="C62" s="12">
        <v>11</v>
      </c>
      <c r="D62" s="8">
        <v>1.59</v>
      </c>
      <c r="E62" s="12">
        <v>11</v>
      </c>
      <c r="F62" s="8">
        <v>2.67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149</v>
      </c>
      <c r="C63" s="12">
        <v>10</v>
      </c>
      <c r="D63" s="8">
        <v>1.45</v>
      </c>
      <c r="E63" s="12">
        <v>7</v>
      </c>
      <c r="F63" s="8">
        <v>1.7</v>
      </c>
      <c r="G63" s="12">
        <v>3</v>
      </c>
      <c r="H63" s="8">
        <v>1.1000000000000001</v>
      </c>
      <c r="I63" s="12">
        <v>0</v>
      </c>
    </row>
    <row r="64" spans="2:9" ht="15" customHeight="1" x14ac:dyDescent="0.2">
      <c r="B64" t="s">
        <v>147</v>
      </c>
      <c r="C64" s="12">
        <v>8</v>
      </c>
      <c r="D64" s="8">
        <v>1.1599999999999999</v>
      </c>
      <c r="E64" s="12">
        <v>5</v>
      </c>
      <c r="F64" s="8">
        <v>1.21</v>
      </c>
      <c r="G64" s="12">
        <v>3</v>
      </c>
      <c r="H64" s="8">
        <v>1.1000000000000001</v>
      </c>
      <c r="I64" s="12">
        <v>0</v>
      </c>
    </row>
    <row r="65" spans="2:9" ht="15" customHeight="1" x14ac:dyDescent="0.2">
      <c r="B65" t="s">
        <v>160</v>
      </c>
      <c r="C65" s="12">
        <v>8</v>
      </c>
      <c r="D65" s="8">
        <v>1.1599999999999999</v>
      </c>
      <c r="E65" s="12">
        <v>4</v>
      </c>
      <c r="F65" s="8">
        <v>0.97</v>
      </c>
      <c r="G65" s="12">
        <v>4</v>
      </c>
      <c r="H65" s="8">
        <v>1.47</v>
      </c>
      <c r="I65" s="12">
        <v>0</v>
      </c>
    </row>
    <row r="66" spans="2:9" ht="15" customHeight="1" x14ac:dyDescent="0.2">
      <c r="B66" t="s">
        <v>124</v>
      </c>
      <c r="C66" s="12">
        <v>8</v>
      </c>
      <c r="D66" s="8">
        <v>1.1599999999999999</v>
      </c>
      <c r="E66" s="12">
        <v>7</v>
      </c>
      <c r="F66" s="8">
        <v>1.7</v>
      </c>
      <c r="G66" s="12">
        <v>1</v>
      </c>
      <c r="H66" s="8">
        <v>0.37</v>
      </c>
      <c r="I66" s="12">
        <v>0</v>
      </c>
    </row>
    <row r="67" spans="2:9" ht="15" customHeight="1" x14ac:dyDescent="0.2">
      <c r="B67" t="s">
        <v>127</v>
      </c>
      <c r="C67" s="12">
        <v>8</v>
      </c>
      <c r="D67" s="8">
        <v>1.1599999999999999</v>
      </c>
      <c r="E67" s="12">
        <v>5</v>
      </c>
      <c r="F67" s="8">
        <v>1.21</v>
      </c>
      <c r="G67" s="12">
        <v>3</v>
      </c>
      <c r="H67" s="8">
        <v>1.1000000000000001</v>
      </c>
      <c r="I67" s="12">
        <v>0</v>
      </c>
    </row>
    <row r="68" spans="2:9" ht="15" customHeight="1" x14ac:dyDescent="0.2">
      <c r="B68" t="s">
        <v>167</v>
      </c>
      <c r="C68" s="12">
        <v>8</v>
      </c>
      <c r="D68" s="8">
        <v>1.1599999999999999</v>
      </c>
      <c r="E68" s="12">
        <v>3</v>
      </c>
      <c r="F68" s="8">
        <v>0.73</v>
      </c>
      <c r="G68" s="12">
        <v>5</v>
      </c>
      <c r="H68" s="8">
        <v>1.84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47E6-D3B6-4D46-ACF8-100B13175D2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90</v>
      </c>
      <c r="D6" s="8">
        <v>12.97</v>
      </c>
      <c r="E6" s="12">
        <v>47</v>
      </c>
      <c r="F6" s="8">
        <v>10.130000000000001</v>
      </c>
      <c r="G6" s="12">
        <v>43</v>
      </c>
      <c r="H6" s="8">
        <v>20.09</v>
      </c>
      <c r="I6" s="12">
        <v>0</v>
      </c>
    </row>
    <row r="7" spans="2:9" ht="15" customHeight="1" x14ac:dyDescent="0.2">
      <c r="B7" t="s">
        <v>42</v>
      </c>
      <c r="C7" s="12">
        <v>120</v>
      </c>
      <c r="D7" s="8">
        <v>17.29</v>
      </c>
      <c r="E7" s="12">
        <v>78</v>
      </c>
      <c r="F7" s="8">
        <v>16.809999999999999</v>
      </c>
      <c r="G7" s="12">
        <v>42</v>
      </c>
      <c r="H7" s="8">
        <v>19.63</v>
      </c>
      <c r="I7" s="12">
        <v>0</v>
      </c>
    </row>
    <row r="8" spans="2:9" ht="15" customHeight="1" x14ac:dyDescent="0.2">
      <c r="B8" t="s">
        <v>43</v>
      </c>
      <c r="C8" s="12">
        <v>2</v>
      </c>
      <c r="D8" s="8">
        <v>0.28999999999999998</v>
      </c>
      <c r="E8" s="12">
        <v>0</v>
      </c>
      <c r="F8" s="8">
        <v>0</v>
      </c>
      <c r="G8" s="12">
        <v>1</v>
      </c>
      <c r="H8" s="8">
        <v>0.47</v>
      </c>
      <c r="I8" s="12">
        <v>0</v>
      </c>
    </row>
    <row r="9" spans="2:9" ht="15" customHeight="1" x14ac:dyDescent="0.2">
      <c r="B9" t="s">
        <v>44</v>
      </c>
      <c r="C9" s="12">
        <v>7</v>
      </c>
      <c r="D9" s="8">
        <v>1.01</v>
      </c>
      <c r="E9" s="12">
        <v>0</v>
      </c>
      <c r="F9" s="8">
        <v>0</v>
      </c>
      <c r="G9" s="12">
        <v>7</v>
      </c>
      <c r="H9" s="8">
        <v>3.27</v>
      </c>
      <c r="I9" s="12">
        <v>0</v>
      </c>
    </row>
    <row r="10" spans="2:9" ht="15" customHeight="1" x14ac:dyDescent="0.2">
      <c r="B10" t="s">
        <v>45</v>
      </c>
      <c r="C10" s="12">
        <v>4</v>
      </c>
      <c r="D10" s="8">
        <v>0.57999999999999996</v>
      </c>
      <c r="E10" s="12">
        <v>0</v>
      </c>
      <c r="F10" s="8">
        <v>0</v>
      </c>
      <c r="G10" s="12">
        <v>4</v>
      </c>
      <c r="H10" s="8">
        <v>1.87</v>
      </c>
      <c r="I10" s="12">
        <v>0</v>
      </c>
    </row>
    <row r="11" spans="2:9" ht="15" customHeight="1" x14ac:dyDescent="0.2">
      <c r="B11" t="s">
        <v>46</v>
      </c>
      <c r="C11" s="12">
        <v>205</v>
      </c>
      <c r="D11" s="8">
        <v>29.54</v>
      </c>
      <c r="E11" s="12">
        <v>150</v>
      </c>
      <c r="F11" s="8">
        <v>32.33</v>
      </c>
      <c r="G11" s="12">
        <v>54</v>
      </c>
      <c r="H11" s="8">
        <v>25.23</v>
      </c>
      <c r="I11" s="12">
        <v>1</v>
      </c>
    </row>
    <row r="12" spans="2:9" ht="15" customHeight="1" x14ac:dyDescent="0.2">
      <c r="B12" t="s">
        <v>47</v>
      </c>
      <c r="C12" s="12">
        <v>2</v>
      </c>
      <c r="D12" s="8">
        <v>0.28999999999999998</v>
      </c>
      <c r="E12" s="12">
        <v>0</v>
      </c>
      <c r="F12" s="8">
        <v>0</v>
      </c>
      <c r="G12" s="12">
        <v>2</v>
      </c>
      <c r="H12" s="8">
        <v>0.93</v>
      </c>
      <c r="I12" s="12">
        <v>0</v>
      </c>
    </row>
    <row r="13" spans="2:9" ht="15" customHeight="1" x14ac:dyDescent="0.2">
      <c r="B13" t="s">
        <v>48</v>
      </c>
      <c r="C13" s="12">
        <v>31</v>
      </c>
      <c r="D13" s="8">
        <v>4.47</v>
      </c>
      <c r="E13" s="12">
        <v>14</v>
      </c>
      <c r="F13" s="8">
        <v>3.02</v>
      </c>
      <c r="G13" s="12">
        <v>17</v>
      </c>
      <c r="H13" s="8">
        <v>7.94</v>
      </c>
      <c r="I13" s="12">
        <v>0</v>
      </c>
    </row>
    <row r="14" spans="2:9" ht="15" customHeight="1" x14ac:dyDescent="0.2">
      <c r="B14" t="s">
        <v>49</v>
      </c>
      <c r="C14" s="12">
        <v>20</v>
      </c>
      <c r="D14" s="8">
        <v>2.88</v>
      </c>
      <c r="E14" s="12">
        <v>9</v>
      </c>
      <c r="F14" s="8">
        <v>1.94</v>
      </c>
      <c r="G14" s="12">
        <v>11</v>
      </c>
      <c r="H14" s="8">
        <v>5.14</v>
      </c>
      <c r="I14" s="12">
        <v>0</v>
      </c>
    </row>
    <row r="15" spans="2:9" ht="15" customHeight="1" x14ac:dyDescent="0.2">
      <c r="B15" t="s">
        <v>50</v>
      </c>
      <c r="C15" s="12">
        <v>59</v>
      </c>
      <c r="D15" s="8">
        <v>8.5</v>
      </c>
      <c r="E15" s="12">
        <v>54</v>
      </c>
      <c r="F15" s="8">
        <v>11.64</v>
      </c>
      <c r="G15" s="12">
        <v>5</v>
      </c>
      <c r="H15" s="8">
        <v>2.34</v>
      </c>
      <c r="I15" s="12">
        <v>0</v>
      </c>
    </row>
    <row r="16" spans="2:9" ht="15" customHeight="1" x14ac:dyDescent="0.2">
      <c r="B16" t="s">
        <v>51</v>
      </c>
      <c r="C16" s="12">
        <v>77</v>
      </c>
      <c r="D16" s="8">
        <v>11.1</v>
      </c>
      <c r="E16" s="12">
        <v>61</v>
      </c>
      <c r="F16" s="8">
        <v>13.15</v>
      </c>
      <c r="G16" s="12">
        <v>14</v>
      </c>
      <c r="H16" s="8">
        <v>6.54</v>
      </c>
      <c r="I16" s="12">
        <v>1</v>
      </c>
    </row>
    <row r="17" spans="2:9" ht="15" customHeight="1" x14ac:dyDescent="0.2">
      <c r="B17" t="s">
        <v>52</v>
      </c>
      <c r="C17" s="12">
        <v>31</v>
      </c>
      <c r="D17" s="8">
        <v>4.47</v>
      </c>
      <c r="E17" s="12">
        <v>21</v>
      </c>
      <c r="F17" s="8">
        <v>4.53</v>
      </c>
      <c r="G17" s="12">
        <v>4</v>
      </c>
      <c r="H17" s="8">
        <v>1.87</v>
      </c>
      <c r="I17" s="12">
        <v>0</v>
      </c>
    </row>
    <row r="18" spans="2:9" ht="15" customHeight="1" x14ac:dyDescent="0.2">
      <c r="B18" t="s">
        <v>53</v>
      </c>
      <c r="C18" s="12">
        <v>15</v>
      </c>
      <c r="D18" s="8">
        <v>2.16</v>
      </c>
      <c r="E18" s="12">
        <v>11</v>
      </c>
      <c r="F18" s="8">
        <v>2.37</v>
      </c>
      <c r="G18" s="12">
        <v>3</v>
      </c>
      <c r="H18" s="8">
        <v>1.4</v>
      </c>
      <c r="I18" s="12">
        <v>0</v>
      </c>
    </row>
    <row r="19" spans="2:9" ht="15" customHeight="1" x14ac:dyDescent="0.2">
      <c r="B19" t="s">
        <v>54</v>
      </c>
      <c r="C19" s="12">
        <v>31</v>
      </c>
      <c r="D19" s="8">
        <v>4.47</v>
      </c>
      <c r="E19" s="12">
        <v>19</v>
      </c>
      <c r="F19" s="8">
        <v>4.09</v>
      </c>
      <c r="G19" s="12">
        <v>7</v>
      </c>
      <c r="H19" s="8">
        <v>3.27</v>
      </c>
      <c r="I19" s="12">
        <v>0</v>
      </c>
    </row>
    <row r="20" spans="2:9" ht="15" customHeight="1" x14ac:dyDescent="0.2">
      <c r="B20" s="9" t="s">
        <v>278</v>
      </c>
      <c r="C20" s="12">
        <f>SUM(LTBL_29212[総数／事業所数])</f>
        <v>694</v>
      </c>
      <c r="E20" s="12">
        <f>SUBTOTAL(109,LTBL_29212[個人／事業所数])</f>
        <v>464</v>
      </c>
      <c r="G20" s="12">
        <f>SUBTOTAL(109,LTBL_29212[法人／事業所数])</f>
        <v>214</v>
      </c>
      <c r="I20" s="12">
        <f>SUBTOTAL(109,LTBL_29212[法人以外の団体／事業所数])</f>
        <v>2</v>
      </c>
    </row>
    <row r="21" spans="2:9" ht="15" customHeight="1" x14ac:dyDescent="0.2">
      <c r="E21" s="11">
        <f>LTBL_29212[[#Totals],[個人／事業所数]]/LTBL_29212[[#Totals],[総数／事業所数]]</f>
        <v>0.66858789625360227</v>
      </c>
      <c r="G21" s="11">
        <f>LTBL_29212[[#Totals],[法人／事業所数]]/LTBL_29212[[#Totals],[総数／事業所数]]</f>
        <v>0.30835734870317005</v>
      </c>
      <c r="I21" s="11">
        <f>LTBL_29212[[#Totals],[法人以外の団体／事業所数]]/LTBL_29212[[#Totals],[総数／事業所数]]</f>
        <v>2.881844380403458E-3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72</v>
      </c>
      <c r="C24" s="12">
        <v>63</v>
      </c>
      <c r="D24" s="8">
        <v>9.08</v>
      </c>
      <c r="E24" s="12">
        <v>48</v>
      </c>
      <c r="F24" s="8">
        <v>10.34</v>
      </c>
      <c r="G24" s="12">
        <v>15</v>
      </c>
      <c r="H24" s="8">
        <v>7.01</v>
      </c>
      <c r="I24" s="12">
        <v>0</v>
      </c>
    </row>
    <row r="25" spans="2:9" ht="15" customHeight="1" x14ac:dyDescent="0.2">
      <c r="B25" t="s">
        <v>77</v>
      </c>
      <c r="C25" s="12">
        <v>61</v>
      </c>
      <c r="D25" s="8">
        <v>8.7899999999999991</v>
      </c>
      <c r="E25" s="12">
        <v>54</v>
      </c>
      <c r="F25" s="8">
        <v>11.64</v>
      </c>
      <c r="G25" s="12">
        <v>7</v>
      </c>
      <c r="H25" s="8">
        <v>3.27</v>
      </c>
      <c r="I25" s="12">
        <v>0</v>
      </c>
    </row>
    <row r="26" spans="2:9" ht="15" customHeight="1" x14ac:dyDescent="0.2">
      <c r="B26" t="s">
        <v>70</v>
      </c>
      <c r="C26" s="12">
        <v>60</v>
      </c>
      <c r="D26" s="8">
        <v>8.65</v>
      </c>
      <c r="E26" s="12">
        <v>52</v>
      </c>
      <c r="F26" s="8">
        <v>11.21</v>
      </c>
      <c r="G26" s="12">
        <v>7</v>
      </c>
      <c r="H26" s="8">
        <v>3.27</v>
      </c>
      <c r="I26" s="12">
        <v>1</v>
      </c>
    </row>
    <row r="27" spans="2:9" ht="15" customHeight="1" x14ac:dyDescent="0.2">
      <c r="B27" t="s">
        <v>63</v>
      </c>
      <c r="C27" s="12">
        <v>55</v>
      </c>
      <c r="D27" s="8">
        <v>7.93</v>
      </c>
      <c r="E27" s="12">
        <v>18</v>
      </c>
      <c r="F27" s="8">
        <v>3.88</v>
      </c>
      <c r="G27" s="12">
        <v>37</v>
      </c>
      <c r="H27" s="8">
        <v>17.29</v>
      </c>
      <c r="I27" s="12">
        <v>0</v>
      </c>
    </row>
    <row r="28" spans="2:9" ht="15" customHeight="1" x14ac:dyDescent="0.2">
      <c r="B28" t="s">
        <v>76</v>
      </c>
      <c r="C28" s="12">
        <v>53</v>
      </c>
      <c r="D28" s="8">
        <v>7.64</v>
      </c>
      <c r="E28" s="12">
        <v>50</v>
      </c>
      <c r="F28" s="8">
        <v>10.78</v>
      </c>
      <c r="G28" s="12">
        <v>3</v>
      </c>
      <c r="H28" s="8">
        <v>1.4</v>
      </c>
      <c r="I28" s="12">
        <v>0</v>
      </c>
    </row>
    <row r="29" spans="2:9" ht="15" customHeight="1" x14ac:dyDescent="0.2">
      <c r="B29" t="s">
        <v>79</v>
      </c>
      <c r="C29" s="12">
        <v>31</v>
      </c>
      <c r="D29" s="8">
        <v>4.47</v>
      </c>
      <c r="E29" s="12">
        <v>21</v>
      </c>
      <c r="F29" s="8">
        <v>4.53</v>
      </c>
      <c r="G29" s="12">
        <v>4</v>
      </c>
      <c r="H29" s="8">
        <v>1.87</v>
      </c>
      <c r="I29" s="12">
        <v>0</v>
      </c>
    </row>
    <row r="30" spans="2:9" ht="15" customHeight="1" x14ac:dyDescent="0.2">
      <c r="B30" t="s">
        <v>67</v>
      </c>
      <c r="C30" s="12">
        <v>30</v>
      </c>
      <c r="D30" s="8">
        <v>4.32</v>
      </c>
      <c r="E30" s="12">
        <v>23</v>
      </c>
      <c r="F30" s="8">
        <v>4.96</v>
      </c>
      <c r="G30" s="12">
        <v>7</v>
      </c>
      <c r="H30" s="8">
        <v>3.27</v>
      </c>
      <c r="I30" s="12">
        <v>0</v>
      </c>
    </row>
    <row r="31" spans="2:9" ht="15" customHeight="1" x14ac:dyDescent="0.2">
      <c r="B31" t="s">
        <v>69</v>
      </c>
      <c r="C31" s="12">
        <v>28</v>
      </c>
      <c r="D31" s="8">
        <v>4.03</v>
      </c>
      <c r="E31" s="12">
        <v>22</v>
      </c>
      <c r="F31" s="8">
        <v>4.74</v>
      </c>
      <c r="G31" s="12">
        <v>6</v>
      </c>
      <c r="H31" s="8">
        <v>2.8</v>
      </c>
      <c r="I31" s="12">
        <v>0</v>
      </c>
    </row>
    <row r="32" spans="2:9" ht="15" customHeight="1" x14ac:dyDescent="0.2">
      <c r="B32" t="s">
        <v>73</v>
      </c>
      <c r="C32" s="12">
        <v>27</v>
      </c>
      <c r="D32" s="8">
        <v>3.89</v>
      </c>
      <c r="E32" s="12">
        <v>13</v>
      </c>
      <c r="F32" s="8">
        <v>2.8</v>
      </c>
      <c r="G32" s="12">
        <v>14</v>
      </c>
      <c r="H32" s="8">
        <v>6.54</v>
      </c>
      <c r="I32" s="12">
        <v>0</v>
      </c>
    </row>
    <row r="33" spans="2:9" ht="15" customHeight="1" x14ac:dyDescent="0.2">
      <c r="B33" t="s">
        <v>64</v>
      </c>
      <c r="C33" s="12">
        <v>24</v>
      </c>
      <c r="D33" s="8">
        <v>3.46</v>
      </c>
      <c r="E33" s="12">
        <v>22</v>
      </c>
      <c r="F33" s="8">
        <v>4.74</v>
      </c>
      <c r="G33" s="12">
        <v>2</v>
      </c>
      <c r="H33" s="8">
        <v>0.93</v>
      </c>
      <c r="I33" s="12">
        <v>0</v>
      </c>
    </row>
    <row r="34" spans="2:9" ht="15" customHeight="1" x14ac:dyDescent="0.2">
      <c r="B34" t="s">
        <v>71</v>
      </c>
      <c r="C34" s="12">
        <v>23</v>
      </c>
      <c r="D34" s="8">
        <v>3.31</v>
      </c>
      <c r="E34" s="12">
        <v>18</v>
      </c>
      <c r="F34" s="8">
        <v>3.88</v>
      </c>
      <c r="G34" s="12">
        <v>5</v>
      </c>
      <c r="H34" s="8">
        <v>2.34</v>
      </c>
      <c r="I34" s="12">
        <v>0</v>
      </c>
    </row>
    <row r="35" spans="2:9" ht="15" customHeight="1" x14ac:dyDescent="0.2">
      <c r="B35" t="s">
        <v>82</v>
      </c>
      <c r="C35" s="12">
        <v>14</v>
      </c>
      <c r="D35" s="8">
        <v>2.02</v>
      </c>
      <c r="E35" s="12">
        <v>13</v>
      </c>
      <c r="F35" s="8">
        <v>2.8</v>
      </c>
      <c r="G35" s="12">
        <v>1</v>
      </c>
      <c r="H35" s="8">
        <v>0.47</v>
      </c>
      <c r="I35" s="12">
        <v>0</v>
      </c>
    </row>
    <row r="36" spans="2:9" ht="15" customHeight="1" x14ac:dyDescent="0.2">
      <c r="B36" t="s">
        <v>91</v>
      </c>
      <c r="C36" s="12">
        <v>13</v>
      </c>
      <c r="D36" s="8">
        <v>1.87</v>
      </c>
      <c r="E36" s="12">
        <v>7</v>
      </c>
      <c r="F36" s="8">
        <v>1.51</v>
      </c>
      <c r="G36" s="12">
        <v>6</v>
      </c>
      <c r="H36" s="8">
        <v>2.8</v>
      </c>
      <c r="I36" s="12">
        <v>0</v>
      </c>
    </row>
    <row r="37" spans="2:9" ht="15" customHeight="1" x14ac:dyDescent="0.2">
      <c r="B37" t="s">
        <v>66</v>
      </c>
      <c r="C37" s="12">
        <v>12</v>
      </c>
      <c r="D37" s="8">
        <v>1.73</v>
      </c>
      <c r="E37" s="12">
        <v>11</v>
      </c>
      <c r="F37" s="8">
        <v>2.37</v>
      </c>
      <c r="G37" s="12">
        <v>1</v>
      </c>
      <c r="H37" s="8">
        <v>0.47</v>
      </c>
      <c r="I37" s="12">
        <v>0</v>
      </c>
    </row>
    <row r="38" spans="2:9" ht="15" customHeight="1" x14ac:dyDescent="0.2">
      <c r="B38" t="s">
        <v>78</v>
      </c>
      <c r="C38" s="12">
        <v>12</v>
      </c>
      <c r="D38" s="8">
        <v>1.73</v>
      </c>
      <c r="E38" s="12">
        <v>6</v>
      </c>
      <c r="F38" s="8">
        <v>1.29</v>
      </c>
      <c r="G38" s="12">
        <v>5</v>
      </c>
      <c r="H38" s="8">
        <v>2.34</v>
      </c>
      <c r="I38" s="12">
        <v>1</v>
      </c>
    </row>
    <row r="39" spans="2:9" ht="15" customHeight="1" x14ac:dyDescent="0.2">
      <c r="B39" t="s">
        <v>80</v>
      </c>
      <c r="C39" s="12">
        <v>12</v>
      </c>
      <c r="D39" s="8">
        <v>1.73</v>
      </c>
      <c r="E39" s="12">
        <v>11</v>
      </c>
      <c r="F39" s="8">
        <v>2.37</v>
      </c>
      <c r="G39" s="12">
        <v>1</v>
      </c>
      <c r="H39" s="8">
        <v>0.47</v>
      </c>
      <c r="I39" s="12">
        <v>0</v>
      </c>
    </row>
    <row r="40" spans="2:9" ht="15" customHeight="1" x14ac:dyDescent="0.2">
      <c r="B40" t="s">
        <v>65</v>
      </c>
      <c r="C40" s="12">
        <v>11</v>
      </c>
      <c r="D40" s="8">
        <v>1.59</v>
      </c>
      <c r="E40" s="12">
        <v>7</v>
      </c>
      <c r="F40" s="8">
        <v>1.51</v>
      </c>
      <c r="G40" s="12">
        <v>4</v>
      </c>
      <c r="H40" s="8">
        <v>1.87</v>
      </c>
      <c r="I40" s="12">
        <v>0</v>
      </c>
    </row>
    <row r="41" spans="2:9" ht="15" customHeight="1" x14ac:dyDescent="0.2">
      <c r="B41" t="s">
        <v>90</v>
      </c>
      <c r="C41" s="12">
        <v>11</v>
      </c>
      <c r="D41" s="8">
        <v>1.59</v>
      </c>
      <c r="E41" s="12">
        <v>4</v>
      </c>
      <c r="F41" s="8">
        <v>0.86</v>
      </c>
      <c r="G41" s="12">
        <v>7</v>
      </c>
      <c r="H41" s="8">
        <v>3.27</v>
      </c>
      <c r="I41" s="12">
        <v>0</v>
      </c>
    </row>
    <row r="42" spans="2:9" ht="15" customHeight="1" x14ac:dyDescent="0.2">
      <c r="B42" t="s">
        <v>74</v>
      </c>
      <c r="C42" s="12">
        <v>10</v>
      </c>
      <c r="D42" s="8">
        <v>1.44</v>
      </c>
      <c r="E42" s="12">
        <v>6</v>
      </c>
      <c r="F42" s="8">
        <v>1.29</v>
      </c>
      <c r="G42" s="12">
        <v>4</v>
      </c>
      <c r="H42" s="8">
        <v>1.87</v>
      </c>
      <c r="I42" s="12">
        <v>0</v>
      </c>
    </row>
    <row r="43" spans="2:9" ht="15" customHeight="1" x14ac:dyDescent="0.2">
      <c r="B43" t="s">
        <v>97</v>
      </c>
      <c r="C43" s="12">
        <v>9</v>
      </c>
      <c r="D43" s="8">
        <v>1.3</v>
      </c>
      <c r="E43" s="12">
        <v>5</v>
      </c>
      <c r="F43" s="8">
        <v>1.08</v>
      </c>
      <c r="G43" s="12">
        <v>4</v>
      </c>
      <c r="H43" s="8">
        <v>1.87</v>
      </c>
      <c r="I43" s="12">
        <v>0</v>
      </c>
    </row>
    <row r="44" spans="2:9" ht="15" customHeight="1" x14ac:dyDescent="0.2">
      <c r="B44" t="s">
        <v>88</v>
      </c>
      <c r="C44" s="12">
        <v>9</v>
      </c>
      <c r="D44" s="8">
        <v>1.3</v>
      </c>
      <c r="E44" s="12">
        <v>6</v>
      </c>
      <c r="F44" s="8">
        <v>1.29</v>
      </c>
      <c r="G44" s="12">
        <v>3</v>
      </c>
      <c r="H44" s="8">
        <v>1.4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122</v>
      </c>
      <c r="C48" s="12">
        <v>30</v>
      </c>
      <c r="D48" s="8">
        <v>4.32</v>
      </c>
      <c r="E48" s="12">
        <v>10</v>
      </c>
      <c r="F48" s="8">
        <v>2.16</v>
      </c>
      <c r="G48" s="12">
        <v>20</v>
      </c>
      <c r="H48" s="8">
        <v>9.35</v>
      </c>
      <c r="I48" s="12">
        <v>0</v>
      </c>
    </row>
    <row r="49" spans="2:9" ht="15" customHeight="1" x14ac:dyDescent="0.2">
      <c r="B49" t="s">
        <v>137</v>
      </c>
      <c r="C49" s="12">
        <v>30</v>
      </c>
      <c r="D49" s="8">
        <v>4.32</v>
      </c>
      <c r="E49" s="12">
        <v>27</v>
      </c>
      <c r="F49" s="8">
        <v>5.82</v>
      </c>
      <c r="G49" s="12">
        <v>3</v>
      </c>
      <c r="H49" s="8">
        <v>1.4</v>
      </c>
      <c r="I49" s="12">
        <v>0</v>
      </c>
    </row>
    <row r="50" spans="2:9" ht="15" customHeight="1" x14ac:dyDescent="0.2">
      <c r="B50" t="s">
        <v>158</v>
      </c>
      <c r="C50" s="12">
        <v>19</v>
      </c>
      <c r="D50" s="8">
        <v>2.74</v>
      </c>
      <c r="E50" s="12">
        <v>13</v>
      </c>
      <c r="F50" s="8">
        <v>2.8</v>
      </c>
      <c r="G50" s="12">
        <v>6</v>
      </c>
      <c r="H50" s="8">
        <v>2.8</v>
      </c>
      <c r="I50" s="12">
        <v>0</v>
      </c>
    </row>
    <row r="51" spans="2:9" ht="15" customHeight="1" x14ac:dyDescent="0.2">
      <c r="B51" t="s">
        <v>135</v>
      </c>
      <c r="C51" s="12">
        <v>18</v>
      </c>
      <c r="D51" s="8">
        <v>2.59</v>
      </c>
      <c r="E51" s="12">
        <v>18</v>
      </c>
      <c r="F51" s="8">
        <v>3.88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125</v>
      </c>
      <c r="C52" s="12">
        <v>17</v>
      </c>
      <c r="D52" s="8">
        <v>2.4500000000000002</v>
      </c>
      <c r="E52" s="12">
        <v>14</v>
      </c>
      <c r="F52" s="8">
        <v>3.02</v>
      </c>
      <c r="G52" s="12">
        <v>3</v>
      </c>
      <c r="H52" s="8">
        <v>1.4</v>
      </c>
      <c r="I52" s="12">
        <v>0</v>
      </c>
    </row>
    <row r="53" spans="2:9" ht="15" customHeight="1" x14ac:dyDescent="0.2">
      <c r="B53" t="s">
        <v>124</v>
      </c>
      <c r="C53" s="12">
        <v>16</v>
      </c>
      <c r="D53" s="8">
        <v>2.31</v>
      </c>
      <c r="E53" s="12">
        <v>14</v>
      </c>
      <c r="F53" s="8">
        <v>3.02</v>
      </c>
      <c r="G53" s="12">
        <v>2</v>
      </c>
      <c r="H53" s="8">
        <v>0.93</v>
      </c>
      <c r="I53" s="12">
        <v>0</v>
      </c>
    </row>
    <row r="54" spans="2:9" ht="15" customHeight="1" x14ac:dyDescent="0.2">
      <c r="B54" t="s">
        <v>126</v>
      </c>
      <c r="C54" s="12">
        <v>16</v>
      </c>
      <c r="D54" s="8">
        <v>2.31</v>
      </c>
      <c r="E54" s="12">
        <v>12</v>
      </c>
      <c r="F54" s="8">
        <v>2.59</v>
      </c>
      <c r="G54" s="12">
        <v>4</v>
      </c>
      <c r="H54" s="8">
        <v>1.87</v>
      </c>
      <c r="I54" s="12">
        <v>0</v>
      </c>
    </row>
    <row r="55" spans="2:9" ht="15" customHeight="1" x14ac:dyDescent="0.2">
      <c r="B55" t="s">
        <v>159</v>
      </c>
      <c r="C55" s="12">
        <v>16</v>
      </c>
      <c r="D55" s="8">
        <v>2.31</v>
      </c>
      <c r="E55" s="12">
        <v>9</v>
      </c>
      <c r="F55" s="8">
        <v>1.94</v>
      </c>
      <c r="G55" s="12">
        <v>7</v>
      </c>
      <c r="H55" s="8">
        <v>3.27</v>
      </c>
      <c r="I55" s="12">
        <v>0</v>
      </c>
    </row>
    <row r="56" spans="2:9" ht="15" customHeight="1" x14ac:dyDescent="0.2">
      <c r="B56" t="s">
        <v>136</v>
      </c>
      <c r="C56" s="12">
        <v>16</v>
      </c>
      <c r="D56" s="8">
        <v>2.31</v>
      </c>
      <c r="E56" s="12">
        <v>16</v>
      </c>
      <c r="F56" s="8">
        <v>3.45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14</v>
      </c>
      <c r="D57" s="8">
        <v>2.02</v>
      </c>
      <c r="E57" s="12">
        <v>12</v>
      </c>
      <c r="F57" s="8">
        <v>2.59</v>
      </c>
      <c r="G57" s="12">
        <v>2</v>
      </c>
      <c r="H57" s="8">
        <v>0.93</v>
      </c>
      <c r="I57" s="12">
        <v>0</v>
      </c>
    </row>
    <row r="58" spans="2:9" ht="15" customHeight="1" x14ac:dyDescent="0.2">
      <c r="B58" t="s">
        <v>141</v>
      </c>
      <c r="C58" s="12">
        <v>14</v>
      </c>
      <c r="D58" s="8">
        <v>2.02</v>
      </c>
      <c r="E58" s="12">
        <v>13</v>
      </c>
      <c r="F58" s="8">
        <v>2.8</v>
      </c>
      <c r="G58" s="12">
        <v>1</v>
      </c>
      <c r="H58" s="8">
        <v>0.47</v>
      </c>
      <c r="I58" s="12">
        <v>0</v>
      </c>
    </row>
    <row r="59" spans="2:9" ht="15" customHeight="1" x14ac:dyDescent="0.2">
      <c r="B59" t="s">
        <v>123</v>
      </c>
      <c r="C59" s="12">
        <v>13</v>
      </c>
      <c r="D59" s="8">
        <v>1.87</v>
      </c>
      <c r="E59" s="12">
        <v>3</v>
      </c>
      <c r="F59" s="8">
        <v>0.65</v>
      </c>
      <c r="G59" s="12">
        <v>10</v>
      </c>
      <c r="H59" s="8">
        <v>4.67</v>
      </c>
      <c r="I59" s="12">
        <v>0</v>
      </c>
    </row>
    <row r="60" spans="2:9" ht="15" customHeight="1" x14ac:dyDescent="0.2">
      <c r="B60" t="s">
        <v>128</v>
      </c>
      <c r="C60" s="12">
        <v>13</v>
      </c>
      <c r="D60" s="8">
        <v>1.87</v>
      </c>
      <c r="E60" s="12">
        <v>12</v>
      </c>
      <c r="F60" s="8">
        <v>2.59</v>
      </c>
      <c r="G60" s="12">
        <v>1</v>
      </c>
      <c r="H60" s="8">
        <v>0.47</v>
      </c>
      <c r="I60" s="12">
        <v>0</v>
      </c>
    </row>
    <row r="61" spans="2:9" ht="15" customHeight="1" x14ac:dyDescent="0.2">
      <c r="B61" t="s">
        <v>131</v>
      </c>
      <c r="C61" s="12">
        <v>13</v>
      </c>
      <c r="D61" s="8">
        <v>1.87</v>
      </c>
      <c r="E61" s="12">
        <v>10</v>
      </c>
      <c r="F61" s="8">
        <v>2.16</v>
      </c>
      <c r="G61" s="12">
        <v>3</v>
      </c>
      <c r="H61" s="8">
        <v>1.4</v>
      </c>
      <c r="I61" s="12">
        <v>0</v>
      </c>
    </row>
    <row r="62" spans="2:9" ht="15" customHeight="1" x14ac:dyDescent="0.2">
      <c r="B62" t="s">
        <v>155</v>
      </c>
      <c r="C62" s="12">
        <v>12</v>
      </c>
      <c r="D62" s="8">
        <v>1.73</v>
      </c>
      <c r="E62" s="12">
        <v>11</v>
      </c>
      <c r="F62" s="8">
        <v>2.37</v>
      </c>
      <c r="G62" s="12">
        <v>1</v>
      </c>
      <c r="H62" s="8">
        <v>0.47</v>
      </c>
      <c r="I62" s="12">
        <v>0</v>
      </c>
    </row>
    <row r="63" spans="2:9" ht="15" customHeight="1" x14ac:dyDescent="0.2">
      <c r="B63" t="s">
        <v>138</v>
      </c>
      <c r="C63" s="12">
        <v>12</v>
      </c>
      <c r="D63" s="8">
        <v>1.73</v>
      </c>
      <c r="E63" s="12">
        <v>11</v>
      </c>
      <c r="F63" s="8">
        <v>2.37</v>
      </c>
      <c r="G63" s="12">
        <v>1</v>
      </c>
      <c r="H63" s="8">
        <v>0.47</v>
      </c>
      <c r="I63" s="12">
        <v>0</v>
      </c>
    </row>
    <row r="64" spans="2:9" ht="15" customHeight="1" x14ac:dyDescent="0.2">
      <c r="B64" t="s">
        <v>139</v>
      </c>
      <c r="C64" s="12">
        <v>12</v>
      </c>
      <c r="D64" s="8">
        <v>1.73</v>
      </c>
      <c r="E64" s="12">
        <v>10</v>
      </c>
      <c r="F64" s="8">
        <v>2.16</v>
      </c>
      <c r="G64" s="12">
        <v>2</v>
      </c>
      <c r="H64" s="8">
        <v>0.93</v>
      </c>
      <c r="I64" s="12">
        <v>0</v>
      </c>
    </row>
    <row r="65" spans="2:9" ht="15" customHeight="1" x14ac:dyDescent="0.2">
      <c r="B65" t="s">
        <v>142</v>
      </c>
      <c r="C65" s="12">
        <v>11</v>
      </c>
      <c r="D65" s="8">
        <v>1.59</v>
      </c>
      <c r="E65" s="12">
        <v>9</v>
      </c>
      <c r="F65" s="8">
        <v>1.94</v>
      </c>
      <c r="G65" s="12">
        <v>2</v>
      </c>
      <c r="H65" s="8">
        <v>0.93</v>
      </c>
      <c r="I65" s="12">
        <v>0</v>
      </c>
    </row>
    <row r="66" spans="2:9" ht="15" customHeight="1" x14ac:dyDescent="0.2">
      <c r="B66" t="s">
        <v>169</v>
      </c>
      <c r="C66" s="12">
        <v>10</v>
      </c>
      <c r="D66" s="8">
        <v>1.44</v>
      </c>
      <c r="E66" s="12">
        <v>8</v>
      </c>
      <c r="F66" s="8">
        <v>1.72</v>
      </c>
      <c r="G66" s="12">
        <v>2</v>
      </c>
      <c r="H66" s="8">
        <v>0.93</v>
      </c>
      <c r="I66" s="12">
        <v>0</v>
      </c>
    </row>
    <row r="67" spans="2:9" ht="15" customHeight="1" x14ac:dyDescent="0.2">
      <c r="B67" t="s">
        <v>170</v>
      </c>
      <c r="C67" s="12">
        <v>10</v>
      </c>
      <c r="D67" s="8">
        <v>1.44</v>
      </c>
      <c r="E67" s="12">
        <v>9</v>
      </c>
      <c r="F67" s="8">
        <v>1.94</v>
      </c>
      <c r="G67" s="12">
        <v>1</v>
      </c>
      <c r="H67" s="8">
        <v>0.47</v>
      </c>
      <c r="I67" s="12">
        <v>0</v>
      </c>
    </row>
    <row r="68" spans="2:9" ht="15" customHeight="1" x14ac:dyDescent="0.2">
      <c r="B68" t="s">
        <v>140</v>
      </c>
      <c r="C68" s="12">
        <v>10</v>
      </c>
      <c r="D68" s="8">
        <v>1.44</v>
      </c>
      <c r="E68" s="12">
        <v>9</v>
      </c>
      <c r="F68" s="8">
        <v>1.94</v>
      </c>
      <c r="G68" s="12">
        <v>1</v>
      </c>
      <c r="H68" s="8">
        <v>0.47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6F90-03B3-4F27-B471-B811CDF0120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43</v>
      </c>
      <c r="D6" s="8">
        <v>34.4</v>
      </c>
      <c r="E6" s="12">
        <v>34</v>
      </c>
      <c r="F6" s="8">
        <v>40.96</v>
      </c>
      <c r="G6" s="12">
        <v>9</v>
      </c>
      <c r="H6" s="8">
        <v>25.71</v>
      </c>
      <c r="I6" s="12">
        <v>0</v>
      </c>
    </row>
    <row r="7" spans="2:9" ht="15" customHeight="1" x14ac:dyDescent="0.2">
      <c r="B7" t="s">
        <v>42</v>
      </c>
      <c r="C7" s="12">
        <v>21</v>
      </c>
      <c r="D7" s="8">
        <v>16.8</v>
      </c>
      <c r="E7" s="12">
        <v>8</v>
      </c>
      <c r="F7" s="8">
        <v>9.64</v>
      </c>
      <c r="G7" s="12">
        <v>13</v>
      </c>
      <c r="H7" s="8">
        <v>37.14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35</v>
      </c>
      <c r="D11" s="8">
        <v>28</v>
      </c>
      <c r="E11" s="12">
        <v>26</v>
      </c>
      <c r="F11" s="8">
        <v>31.33</v>
      </c>
      <c r="G11" s="12">
        <v>7</v>
      </c>
      <c r="H11" s="8">
        <v>20</v>
      </c>
      <c r="I11" s="12">
        <v>2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</v>
      </c>
      <c r="D13" s="8">
        <v>0.8</v>
      </c>
      <c r="E13" s="12">
        <v>1</v>
      </c>
      <c r="F13" s="8">
        <v>1.2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0.8</v>
      </c>
      <c r="E14" s="12">
        <v>1</v>
      </c>
      <c r="F14" s="8">
        <v>1.2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5</v>
      </c>
      <c r="D15" s="8">
        <v>4</v>
      </c>
      <c r="E15" s="12">
        <v>5</v>
      </c>
      <c r="F15" s="8">
        <v>6.02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6</v>
      </c>
      <c r="D16" s="8">
        <v>4.8</v>
      </c>
      <c r="E16" s="12">
        <v>4</v>
      </c>
      <c r="F16" s="8">
        <v>4.82</v>
      </c>
      <c r="G16" s="12">
        <v>2</v>
      </c>
      <c r="H16" s="8">
        <v>5.71</v>
      </c>
      <c r="I16" s="12">
        <v>0</v>
      </c>
    </row>
    <row r="17" spans="2:9" ht="15" customHeight="1" x14ac:dyDescent="0.2">
      <c r="B17" t="s">
        <v>52</v>
      </c>
      <c r="C17" s="12">
        <v>3</v>
      </c>
      <c r="D17" s="8">
        <v>2.4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3</v>
      </c>
      <c r="D18" s="8">
        <v>2.4</v>
      </c>
      <c r="E18" s="12">
        <v>1</v>
      </c>
      <c r="F18" s="8">
        <v>1.2</v>
      </c>
      <c r="G18" s="12">
        <v>2</v>
      </c>
      <c r="H18" s="8">
        <v>5.71</v>
      </c>
      <c r="I18" s="12">
        <v>0</v>
      </c>
    </row>
    <row r="19" spans="2:9" ht="15" customHeight="1" x14ac:dyDescent="0.2">
      <c r="B19" t="s">
        <v>54</v>
      </c>
      <c r="C19" s="12">
        <v>7</v>
      </c>
      <c r="D19" s="8">
        <v>5.6</v>
      </c>
      <c r="E19" s="12">
        <v>3</v>
      </c>
      <c r="F19" s="8">
        <v>3.61</v>
      </c>
      <c r="G19" s="12">
        <v>2</v>
      </c>
      <c r="H19" s="8">
        <v>5.71</v>
      </c>
      <c r="I19" s="12">
        <v>0</v>
      </c>
    </row>
    <row r="20" spans="2:9" ht="15" customHeight="1" x14ac:dyDescent="0.2">
      <c r="B20" s="9" t="s">
        <v>278</v>
      </c>
      <c r="C20" s="12">
        <f>SUM(LTBL_29322[総数／事業所数])</f>
        <v>125</v>
      </c>
      <c r="E20" s="12">
        <f>SUBTOTAL(109,LTBL_29322[個人／事業所数])</f>
        <v>83</v>
      </c>
      <c r="G20" s="12">
        <f>SUBTOTAL(109,LTBL_29322[法人／事業所数])</f>
        <v>35</v>
      </c>
      <c r="I20" s="12">
        <f>SUBTOTAL(109,LTBL_29322[法人以外の団体／事業所数])</f>
        <v>2</v>
      </c>
    </row>
    <row r="21" spans="2:9" ht="15" customHeight="1" x14ac:dyDescent="0.2">
      <c r="E21" s="11">
        <f>LTBL_29322[[#Totals],[個人／事業所数]]/LTBL_29322[[#Totals],[総数／事業所数]]</f>
        <v>0.66400000000000003</v>
      </c>
      <c r="G21" s="11">
        <f>LTBL_29322[[#Totals],[法人／事業所数]]/LTBL_29322[[#Totals],[総数／事業所数]]</f>
        <v>0.28000000000000003</v>
      </c>
      <c r="I21" s="11">
        <f>LTBL_29322[[#Totals],[法人以外の団体／事業所数]]/LTBL_29322[[#Totals],[総数／事業所数]]</f>
        <v>1.6E-2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26</v>
      </c>
      <c r="D24" s="8">
        <v>20.8</v>
      </c>
      <c r="E24" s="12">
        <v>19</v>
      </c>
      <c r="F24" s="8">
        <v>22.89</v>
      </c>
      <c r="G24" s="12">
        <v>7</v>
      </c>
      <c r="H24" s="8">
        <v>20</v>
      </c>
      <c r="I24" s="12">
        <v>0</v>
      </c>
    </row>
    <row r="25" spans="2:9" ht="15" customHeight="1" x14ac:dyDescent="0.2">
      <c r="B25" t="s">
        <v>64</v>
      </c>
      <c r="C25" s="12">
        <v>13</v>
      </c>
      <c r="D25" s="8">
        <v>10.4</v>
      </c>
      <c r="E25" s="12">
        <v>11</v>
      </c>
      <c r="F25" s="8">
        <v>13.25</v>
      </c>
      <c r="G25" s="12">
        <v>2</v>
      </c>
      <c r="H25" s="8">
        <v>5.71</v>
      </c>
      <c r="I25" s="12">
        <v>0</v>
      </c>
    </row>
    <row r="26" spans="2:9" ht="15" customHeight="1" x14ac:dyDescent="0.2">
      <c r="B26" t="s">
        <v>70</v>
      </c>
      <c r="C26" s="12">
        <v>11</v>
      </c>
      <c r="D26" s="8">
        <v>8.8000000000000007</v>
      </c>
      <c r="E26" s="12">
        <v>8</v>
      </c>
      <c r="F26" s="8">
        <v>9.64</v>
      </c>
      <c r="G26" s="12">
        <v>2</v>
      </c>
      <c r="H26" s="8">
        <v>5.71</v>
      </c>
      <c r="I26" s="12">
        <v>1</v>
      </c>
    </row>
    <row r="27" spans="2:9" ht="15" customHeight="1" x14ac:dyDescent="0.2">
      <c r="B27" t="s">
        <v>72</v>
      </c>
      <c r="C27" s="12">
        <v>11</v>
      </c>
      <c r="D27" s="8">
        <v>8.8000000000000007</v>
      </c>
      <c r="E27" s="12">
        <v>8</v>
      </c>
      <c r="F27" s="8">
        <v>9.64</v>
      </c>
      <c r="G27" s="12">
        <v>2</v>
      </c>
      <c r="H27" s="8">
        <v>5.71</v>
      </c>
      <c r="I27" s="12">
        <v>1</v>
      </c>
    </row>
    <row r="28" spans="2:9" ht="15" customHeight="1" x14ac:dyDescent="0.2">
      <c r="B28" t="s">
        <v>69</v>
      </c>
      <c r="C28" s="12">
        <v>5</v>
      </c>
      <c r="D28" s="8">
        <v>4</v>
      </c>
      <c r="E28" s="12">
        <v>5</v>
      </c>
      <c r="F28" s="8">
        <v>6.02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71</v>
      </c>
      <c r="C29" s="12">
        <v>5</v>
      </c>
      <c r="D29" s="8">
        <v>4</v>
      </c>
      <c r="E29" s="12">
        <v>4</v>
      </c>
      <c r="F29" s="8">
        <v>4.82</v>
      </c>
      <c r="G29" s="12">
        <v>1</v>
      </c>
      <c r="H29" s="8">
        <v>2.86</v>
      </c>
      <c r="I29" s="12">
        <v>0</v>
      </c>
    </row>
    <row r="30" spans="2:9" ht="15" customHeight="1" x14ac:dyDescent="0.2">
      <c r="B30" t="s">
        <v>65</v>
      </c>
      <c r="C30" s="12">
        <v>4</v>
      </c>
      <c r="D30" s="8">
        <v>3.2</v>
      </c>
      <c r="E30" s="12">
        <v>4</v>
      </c>
      <c r="F30" s="8">
        <v>4.82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86</v>
      </c>
      <c r="C31" s="12">
        <v>4</v>
      </c>
      <c r="D31" s="8">
        <v>3.2</v>
      </c>
      <c r="E31" s="12">
        <v>2</v>
      </c>
      <c r="F31" s="8">
        <v>2.41</v>
      </c>
      <c r="G31" s="12">
        <v>2</v>
      </c>
      <c r="H31" s="8">
        <v>5.71</v>
      </c>
      <c r="I31" s="12">
        <v>0</v>
      </c>
    </row>
    <row r="32" spans="2:9" ht="15" customHeight="1" x14ac:dyDescent="0.2">
      <c r="B32" t="s">
        <v>76</v>
      </c>
      <c r="C32" s="12">
        <v>4</v>
      </c>
      <c r="D32" s="8">
        <v>3.2</v>
      </c>
      <c r="E32" s="12">
        <v>4</v>
      </c>
      <c r="F32" s="8">
        <v>4.82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82</v>
      </c>
      <c r="C33" s="12">
        <v>4</v>
      </c>
      <c r="D33" s="8">
        <v>3.2</v>
      </c>
      <c r="E33" s="12">
        <v>3</v>
      </c>
      <c r="F33" s="8">
        <v>3.61</v>
      </c>
      <c r="G33" s="12">
        <v>1</v>
      </c>
      <c r="H33" s="8">
        <v>2.86</v>
      </c>
      <c r="I33" s="12">
        <v>0</v>
      </c>
    </row>
    <row r="34" spans="2:9" ht="15" customHeight="1" x14ac:dyDescent="0.2">
      <c r="B34" t="s">
        <v>91</v>
      </c>
      <c r="C34" s="12">
        <v>3</v>
      </c>
      <c r="D34" s="8">
        <v>2.4</v>
      </c>
      <c r="E34" s="12">
        <v>3</v>
      </c>
      <c r="F34" s="8">
        <v>3.61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98</v>
      </c>
      <c r="C35" s="12">
        <v>3</v>
      </c>
      <c r="D35" s="8">
        <v>2.4</v>
      </c>
      <c r="E35" s="12">
        <v>0</v>
      </c>
      <c r="F35" s="8">
        <v>0</v>
      </c>
      <c r="G35" s="12">
        <v>3</v>
      </c>
      <c r="H35" s="8">
        <v>8.57</v>
      </c>
      <c r="I35" s="12">
        <v>0</v>
      </c>
    </row>
    <row r="36" spans="2:9" ht="15" customHeight="1" x14ac:dyDescent="0.2">
      <c r="B36" t="s">
        <v>87</v>
      </c>
      <c r="C36" s="12">
        <v>3</v>
      </c>
      <c r="D36" s="8">
        <v>2.4</v>
      </c>
      <c r="E36" s="12">
        <v>0</v>
      </c>
      <c r="F36" s="8">
        <v>0</v>
      </c>
      <c r="G36" s="12">
        <v>3</v>
      </c>
      <c r="H36" s="8">
        <v>8.57</v>
      </c>
      <c r="I36" s="12">
        <v>0</v>
      </c>
    </row>
    <row r="37" spans="2:9" ht="15" customHeight="1" x14ac:dyDescent="0.2">
      <c r="B37" t="s">
        <v>77</v>
      </c>
      <c r="C37" s="12">
        <v>3</v>
      </c>
      <c r="D37" s="8">
        <v>2.4</v>
      </c>
      <c r="E37" s="12">
        <v>3</v>
      </c>
      <c r="F37" s="8">
        <v>3.61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79</v>
      </c>
      <c r="C38" s="12">
        <v>3</v>
      </c>
      <c r="D38" s="8">
        <v>2.4</v>
      </c>
      <c r="E38" s="12">
        <v>0</v>
      </c>
      <c r="F38" s="8">
        <v>0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67</v>
      </c>
      <c r="C39" s="12">
        <v>2</v>
      </c>
      <c r="D39" s="8">
        <v>1.6</v>
      </c>
      <c r="E39" s="12">
        <v>0</v>
      </c>
      <c r="F39" s="8">
        <v>0</v>
      </c>
      <c r="G39" s="12">
        <v>2</v>
      </c>
      <c r="H39" s="8">
        <v>5.71</v>
      </c>
      <c r="I39" s="12">
        <v>0</v>
      </c>
    </row>
    <row r="40" spans="2:9" ht="15" customHeight="1" x14ac:dyDescent="0.2">
      <c r="B40" t="s">
        <v>99</v>
      </c>
      <c r="C40" s="12">
        <v>2</v>
      </c>
      <c r="D40" s="8">
        <v>1.6</v>
      </c>
      <c r="E40" s="12">
        <v>2</v>
      </c>
      <c r="F40" s="8">
        <v>2.41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100</v>
      </c>
      <c r="C41" s="12">
        <v>2</v>
      </c>
      <c r="D41" s="8">
        <v>1.6</v>
      </c>
      <c r="E41" s="12">
        <v>0</v>
      </c>
      <c r="F41" s="8">
        <v>0</v>
      </c>
      <c r="G41" s="12">
        <v>2</v>
      </c>
      <c r="H41" s="8">
        <v>5.71</v>
      </c>
      <c r="I41" s="12">
        <v>0</v>
      </c>
    </row>
    <row r="42" spans="2:9" ht="15" customHeight="1" x14ac:dyDescent="0.2">
      <c r="B42" t="s">
        <v>80</v>
      </c>
      <c r="C42" s="12">
        <v>2</v>
      </c>
      <c r="D42" s="8">
        <v>1.6</v>
      </c>
      <c r="E42" s="12">
        <v>1</v>
      </c>
      <c r="F42" s="8">
        <v>1.2</v>
      </c>
      <c r="G42" s="12">
        <v>1</v>
      </c>
      <c r="H42" s="8">
        <v>2.86</v>
      </c>
      <c r="I42" s="12">
        <v>0</v>
      </c>
    </row>
    <row r="43" spans="2:9" ht="15" customHeight="1" x14ac:dyDescent="0.2">
      <c r="B43" t="s">
        <v>101</v>
      </c>
      <c r="C43" s="12">
        <v>2</v>
      </c>
      <c r="D43" s="8">
        <v>1.6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122</v>
      </c>
      <c r="C47" s="12">
        <v>9</v>
      </c>
      <c r="D47" s="8">
        <v>7.2</v>
      </c>
      <c r="E47" s="12">
        <v>4</v>
      </c>
      <c r="F47" s="8">
        <v>4.82</v>
      </c>
      <c r="G47" s="12">
        <v>5</v>
      </c>
      <c r="H47" s="8">
        <v>14.29</v>
      </c>
      <c r="I47" s="12">
        <v>0</v>
      </c>
    </row>
    <row r="48" spans="2:9" ht="15" customHeight="1" x14ac:dyDescent="0.2">
      <c r="B48" t="s">
        <v>154</v>
      </c>
      <c r="C48" s="12">
        <v>8</v>
      </c>
      <c r="D48" s="8">
        <v>6.4</v>
      </c>
      <c r="E48" s="12">
        <v>8</v>
      </c>
      <c r="F48" s="8">
        <v>9.64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123</v>
      </c>
      <c r="C49" s="12">
        <v>5</v>
      </c>
      <c r="D49" s="8">
        <v>4</v>
      </c>
      <c r="E49" s="12">
        <v>4</v>
      </c>
      <c r="F49" s="8">
        <v>4.82</v>
      </c>
      <c r="G49" s="12">
        <v>1</v>
      </c>
      <c r="H49" s="8">
        <v>2.86</v>
      </c>
      <c r="I49" s="12">
        <v>0</v>
      </c>
    </row>
    <row r="50" spans="2:9" ht="15" customHeight="1" x14ac:dyDescent="0.2">
      <c r="B50" t="s">
        <v>126</v>
      </c>
      <c r="C50" s="12">
        <v>5</v>
      </c>
      <c r="D50" s="8">
        <v>4</v>
      </c>
      <c r="E50" s="12">
        <v>4</v>
      </c>
      <c r="F50" s="8">
        <v>4.82</v>
      </c>
      <c r="G50" s="12">
        <v>1</v>
      </c>
      <c r="H50" s="8">
        <v>2.86</v>
      </c>
      <c r="I50" s="12">
        <v>0</v>
      </c>
    </row>
    <row r="51" spans="2:9" ht="15" customHeight="1" x14ac:dyDescent="0.2">
      <c r="B51" t="s">
        <v>128</v>
      </c>
      <c r="C51" s="12">
        <v>5</v>
      </c>
      <c r="D51" s="8">
        <v>4</v>
      </c>
      <c r="E51" s="12">
        <v>4</v>
      </c>
      <c r="F51" s="8">
        <v>4.82</v>
      </c>
      <c r="G51" s="12">
        <v>0</v>
      </c>
      <c r="H51" s="8">
        <v>0</v>
      </c>
      <c r="I51" s="12">
        <v>1</v>
      </c>
    </row>
    <row r="52" spans="2:9" ht="15" customHeight="1" x14ac:dyDescent="0.2">
      <c r="B52" t="s">
        <v>172</v>
      </c>
      <c r="C52" s="12">
        <v>4</v>
      </c>
      <c r="D52" s="8">
        <v>3.2</v>
      </c>
      <c r="E52" s="12">
        <v>4</v>
      </c>
      <c r="F52" s="8">
        <v>4.82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142</v>
      </c>
      <c r="C53" s="12">
        <v>4</v>
      </c>
      <c r="D53" s="8">
        <v>3.2</v>
      </c>
      <c r="E53" s="12">
        <v>4</v>
      </c>
      <c r="F53" s="8">
        <v>4.82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125</v>
      </c>
      <c r="C54" s="12">
        <v>4</v>
      </c>
      <c r="D54" s="8">
        <v>3.2</v>
      </c>
      <c r="E54" s="12">
        <v>2</v>
      </c>
      <c r="F54" s="8">
        <v>2.41</v>
      </c>
      <c r="G54" s="12">
        <v>2</v>
      </c>
      <c r="H54" s="8">
        <v>5.71</v>
      </c>
      <c r="I54" s="12">
        <v>0</v>
      </c>
    </row>
    <row r="55" spans="2:9" ht="15" customHeight="1" x14ac:dyDescent="0.2">
      <c r="B55" t="s">
        <v>141</v>
      </c>
      <c r="C55" s="12">
        <v>4</v>
      </c>
      <c r="D55" s="8">
        <v>3.2</v>
      </c>
      <c r="E55" s="12">
        <v>3</v>
      </c>
      <c r="F55" s="8">
        <v>3.61</v>
      </c>
      <c r="G55" s="12">
        <v>1</v>
      </c>
      <c r="H55" s="8">
        <v>2.86</v>
      </c>
      <c r="I55" s="12">
        <v>0</v>
      </c>
    </row>
    <row r="56" spans="2:9" ht="15" customHeight="1" x14ac:dyDescent="0.2">
      <c r="B56" t="s">
        <v>171</v>
      </c>
      <c r="C56" s="12">
        <v>3</v>
      </c>
      <c r="D56" s="8">
        <v>2.4</v>
      </c>
      <c r="E56" s="12">
        <v>2</v>
      </c>
      <c r="F56" s="8">
        <v>2.41</v>
      </c>
      <c r="G56" s="12">
        <v>1</v>
      </c>
      <c r="H56" s="8">
        <v>2.86</v>
      </c>
      <c r="I56" s="12">
        <v>0</v>
      </c>
    </row>
    <row r="57" spans="2:9" ht="15" customHeight="1" x14ac:dyDescent="0.2">
      <c r="B57" t="s">
        <v>174</v>
      </c>
      <c r="C57" s="12">
        <v>3</v>
      </c>
      <c r="D57" s="8">
        <v>2.4</v>
      </c>
      <c r="E57" s="12">
        <v>3</v>
      </c>
      <c r="F57" s="8">
        <v>3.61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147</v>
      </c>
      <c r="C58" s="12">
        <v>3</v>
      </c>
      <c r="D58" s="8">
        <v>2.4</v>
      </c>
      <c r="E58" s="12">
        <v>3</v>
      </c>
      <c r="F58" s="8">
        <v>3.61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176</v>
      </c>
      <c r="C59" s="12">
        <v>3</v>
      </c>
      <c r="D59" s="8">
        <v>2.4</v>
      </c>
      <c r="E59" s="12">
        <v>0</v>
      </c>
      <c r="F59" s="8">
        <v>0</v>
      </c>
      <c r="G59" s="12">
        <v>3</v>
      </c>
      <c r="H59" s="8">
        <v>8.57</v>
      </c>
      <c r="I59" s="12">
        <v>0</v>
      </c>
    </row>
    <row r="60" spans="2:9" ht="15" customHeight="1" x14ac:dyDescent="0.2">
      <c r="B60" t="s">
        <v>159</v>
      </c>
      <c r="C60" s="12">
        <v>3</v>
      </c>
      <c r="D60" s="8">
        <v>2.4</v>
      </c>
      <c r="E60" s="12">
        <v>1</v>
      </c>
      <c r="F60" s="8">
        <v>1.2</v>
      </c>
      <c r="G60" s="12">
        <v>2</v>
      </c>
      <c r="H60" s="8">
        <v>5.71</v>
      </c>
      <c r="I60" s="12">
        <v>0</v>
      </c>
    </row>
    <row r="61" spans="2:9" ht="15" customHeight="1" x14ac:dyDescent="0.2">
      <c r="B61" t="s">
        <v>180</v>
      </c>
      <c r="C61" s="12">
        <v>3</v>
      </c>
      <c r="D61" s="8">
        <v>2.4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173</v>
      </c>
      <c r="C62" s="12">
        <v>2</v>
      </c>
      <c r="D62" s="8">
        <v>1.6</v>
      </c>
      <c r="E62" s="12">
        <v>0</v>
      </c>
      <c r="F62" s="8">
        <v>0</v>
      </c>
      <c r="G62" s="12">
        <v>2</v>
      </c>
      <c r="H62" s="8">
        <v>5.71</v>
      </c>
      <c r="I62" s="12">
        <v>0</v>
      </c>
    </row>
    <row r="63" spans="2:9" ht="15" customHeight="1" x14ac:dyDescent="0.2">
      <c r="B63" t="s">
        <v>175</v>
      </c>
      <c r="C63" s="12">
        <v>2</v>
      </c>
      <c r="D63" s="8">
        <v>1.6</v>
      </c>
      <c r="E63" s="12">
        <v>2</v>
      </c>
      <c r="F63" s="8">
        <v>2.41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157</v>
      </c>
      <c r="C64" s="12">
        <v>2</v>
      </c>
      <c r="D64" s="8">
        <v>1.6</v>
      </c>
      <c r="E64" s="12">
        <v>2</v>
      </c>
      <c r="F64" s="8">
        <v>2.41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177</v>
      </c>
      <c r="C65" s="12">
        <v>2</v>
      </c>
      <c r="D65" s="8">
        <v>1.6</v>
      </c>
      <c r="E65" s="12">
        <v>2</v>
      </c>
      <c r="F65" s="8">
        <v>2.41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178</v>
      </c>
      <c r="C66" s="12">
        <v>2</v>
      </c>
      <c r="D66" s="8">
        <v>1.6</v>
      </c>
      <c r="E66" s="12">
        <v>0</v>
      </c>
      <c r="F66" s="8">
        <v>0</v>
      </c>
      <c r="G66" s="12">
        <v>2</v>
      </c>
      <c r="H66" s="8">
        <v>5.71</v>
      </c>
      <c r="I66" s="12">
        <v>0</v>
      </c>
    </row>
    <row r="67" spans="2:9" ht="15" customHeight="1" x14ac:dyDescent="0.2">
      <c r="B67" t="s">
        <v>155</v>
      </c>
      <c r="C67" s="12">
        <v>2</v>
      </c>
      <c r="D67" s="8">
        <v>1.6</v>
      </c>
      <c r="E67" s="12">
        <v>2</v>
      </c>
      <c r="F67" s="8">
        <v>2.41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124</v>
      </c>
      <c r="C68" s="12">
        <v>2</v>
      </c>
      <c r="D68" s="8">
        <v>1.6</v>
      </c>
      <c r="E68" s="12">
        <v>2</v>
      </c>
      <c r="F68" s="8">
        <v>2.41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179</v>
      </c>
      <c r="C69" s="12">
        <v>2</v>
      </c>
      <c r="D69" s="8">
        <v>1.6</v>
      </c>
      <c r="E69" s="12">
        <v>2</v>
      </c>
      <c r="F69" s="8">
        <v>2.41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134</v>
      </c>
      <c r="C70" s="12">
        <v>2</v>
      </c>
      <c r="D70" s="8">
        <v>1.6</v>
      </c>
      <c r="E70" s="12">
        <v>2</v>
      </c>
      <c r="F70" s="8">
        <v>2.41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137</v>
      </c>
      <c r="C71" s="12">
        <v>2</v>
      </c>
      <c r="D71" s="8">
        <v>1.6</v>
      </c>
      <c r="E71" s="12">
        <v>2</v>
      </c>
      <c r="F71" s="8">
        <v>2.41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140</v>
      </c>
      <c r="C72" s="12">
        <v>2</v>
      </c>
      <c r="D72" s="8">
        <v>1.6</v>
      </c>
      <c r="E72" s="12">
        <v>1</v>
      </c>
      <c r="F72" s="8">
        <v>1.2</v>
      </c>
      <c r="G72" s="12">
        <v>1</v>
      </c>
      <c r="H72" s="8">
        <v>2.86</v>
      </c>
      <c r="I72" s="12">
        <v>0</v>
      </c>
    </row>
    <row r="73" spans="2:9" ht="15" customHeight="1" x14ac:dyDescent="0.2">
      <c r="B73" t="s">
        <v>181</v>
      </c>
      <c r="C73" s="12">
        <v>2</v>
      </c>
      <c r="D73" s="8">
        <v>1.6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3CE6-20C0-42D9-BCB6-5612488AE41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61</v>
      </c>
      <c r="D6" s="8">
        <v>22.59</v>
      </c>
      <c r="E6" s="12">
        <v>30</v>
      </c>
      <c r="F6" s="8">
        <v>21.28</v>
      </c>
      <c r="G6" s="12">
        <v>31</v>
      </c>
      <c r="H6" s="8">
        <v>24.41</v>
      </c>
      <c r="I6" s="12">
        <v>0</v>
      </c>
    </row>
    <row r="7" spans="2:9" ht="15" customHeight="1" x14ac:dyDescent="0.2">
      <c r="B7" t="s">
        <v>42</v>
      </c>
      <c r="C7" s="12">
        <v>21</v>
      </c>
      <c r="D7" s="8">
        <v>7.78</v>
      </c>
      <c r="E7" s="12">
        <v>8</v>
      </c>
      <c r="F7" s="8">
        <v>5.67</v>
      </c>
      <c r="G7" s="12">
        <v>13</v>
      </c>
      <c r="H7" s="8">
        <v>10.24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0.37</v>
      </c>
      <c r="E8" s="12">
        <v>0</v>
      </c>
      <c r="F8" s="8">
        <v>0</v>
      </c>
      <c r="G8" s="12">
        <v>1</v>
      </c>
      <c r="H8" s="8">
        <v>0.79</v>
      </c>
      <c r="I8" s="12">
        <v>0</v>
      </c>
    </row>
    <row r="9" spans="2:9" ht="15" customHeight="1" x14ac:dyDescent="0.2">
      <c r="B9" t="s">
        <v>44</v>
      </c>
      <c r="C9" s="12">
        <v>3</v>
      </c>
      <c r="D9" s="8">
        <v>1.1100000000000001</v>
      </c>
      <c r="E9" s="12">
        <v>0</v>
      </c>
      <c r="F9" s="8">
        <v>0</v>
      </c>
      <c r="G9" s="12">
        <v>3</v>
      </c>
      <c r="H9" s="8">
        <v>2.36</v>
      </c>
      <c r="I9" s="12">
        <v>0</v>
      </c>
    </row>
    <row r="10" spans="2:9" ht="15" customHeight="1" x14ac:dyDescent="0.2">
      <c r="B10" t="s">
        <v>45</v>
      </c>
      <c r="C10" s="12">
        <v>2</v>
      </c>
      <c r="D10" s="8">
        <v>0.74</v>
      </c>
      <c r="E10" s="12">
        <v>0</v>
      </c>
      <c r="F10" s="8">
        <v>0</v>
      </c>
      <c r="G10" s="12">
        <v>2</v>
      </c>
      <c r="H10" s="8">
        <v>1.57</v>
      </c>
      <c r="I10" s="12">
        <v>0</v>
      </c>
    </row>
    <row r="11" spans="2:9" ht="15" customHeight="1" x14ac:dyDescent="0.2">
      <c r="B11" t="s">
        <v>46</v>
      </c>
      <c r="C11" s="12">
        <v>67</v>
      </c>
      <c r="D11" s="8">
        <v>24.81</v>
      </c>
      <c r="E11" s="12">
        <v>34</v>
      </c>
      <c r="F11" s="8">
        <v>24.11</v>
      </c>
      <c r="G11" s="12">
        <v>33</v>
      </c>
      <c r="H11" s="8">
        <v>25.98</v>
      </c>
      <c r="I11" s="12">
        <v>0</v>
      </c>
    </row>
    <row r="12" spans="2:9" ht="15" customHeight="1" x14ac:dyDescent="0.2">
      <c r="B12" t="s">
        <v>47</v>
      </c>
      <c r="C12" s="12">
        <v>1</v>
      </c>
      <c r="D12" s="8">
        <v>0.37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2">
      <c r="B13" t="s">
        <v>48</v>
      </c>
      <c r="C13" s="12">
        <v>17</v>
      </c>
      <c r="D13" s="8">
        <v>6.3</v>
      </c>
      <c r="E13" s="12">
        <v>2</v>
      </c>
      <c r="F13" s="8">
        <v>1.42</v>
      </c>
      <c r="G13" s="12">
        <v>15</v>
      </c>
      <c r="H13" s="8">
        <v>11.81</v>
      </c>
      <c r="I13" s="12">
        <v>0</v>
      </c>
    </row>
    <row r="14" spans="2:9" ht="15" customHeight="1" x14ac:dyDescent="0.2">
      <c r="B14" t="s">
        <v>49</v>
      </c>
      <c r="C14" s="12">
        <v>22</v>
      </c>
      <c r="D14" s="8">
        <v>8.15</v>
      </c>
      <c r="E14" s="12">
        <v>11</v>
      </c>
      <c r="F14" s="8">
        <v>7.8</v>
      </c>
      <c r="G14" s="12">
        <v>11</v>
      </c>
      <c r="H14" s="8">
        <v>8.66</v>
      </c>
      <c r="I14" s="12">
        <v>0</v>
      </c>
    </row>
    <row r="15" spans="2:9" ht="15" customHeight="1" x14ac:dyDescent="0.2">
      <c r="B15" t="s">
        <v>50</v>
      </c>
      <c r="C15" s="12">
        <v>21</v>
      </c>
      <c r="D15" s="8">
        <v>7.78</v>
      </c>
      <c r="E15" s="12">
        <v>19</v>
      </c>
      <c r="F15" s="8">
        <v>13.48</v>
      </c>
      <c r="G15" s="12">
        <v>2</v>
      </c>
      <c r="H15" s="8">
        <v>1.57</v>
      </c>
      <c r="I15" s="12">
        <v>0</v>
      </c>
    </row>
    <row r="16" spans="2:9" ht="15" customHeight="1" x14ac:dyDescent="0.2">
      <c r="B16" t="s">
        <v>51</v>
      </c>
      <c r="C16" s="12">
        <v>26</v>
      </c>
      <c r="D16" s="8">
        <v>9.6300000000000008</v>
      </c>
      <c r="E16" s="12">
        <v>18</v>
      </c>
      <c r="F16" s="8">
        <v>12.77</v>
      </c>
      <c r="G16" s="12">
        <v>7</v>
      </c>
      <c r="H16" s="8">
        <v>5.51</v>
      </c>
      <c r="I16" s="12">
        <v>0</v>
      </c>
    </row>
    <row r="17" spans="2:9" ht="15" customHeight="1" x14ac:dyDescent="0.2">
      <c r="B17" t="s">
        <v>52</v>
      </c>
      <c r="C17" s="12">
        <v>10</v>
      </c>
      <c r="D17" s="8">
        <v>3.7</v>
      </c>
      <c r="E17" s="12">
        <v>9</v>
      </c>
      <c r="F17" s="8">
        <v>6.38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11</v>
      </c>
      <c r="D18" s="8">
        <v>4.07</v>
      </c>
      <c r="E18" s="12">
        <v>8</v>
      </c>
      <c r="F18" s="8">
        <v>5.67</v>
      </c>
      <c r="G18" s="12">
        <v>3</v>
      </c>
      <c r="H18" s="8">
        <v>2.36</v>
      </c>
      <c r="I18" s="12">
        <v>0</v>
      </c>
    </row>
    <row r="19" spans="2:9" ht="15" customHeight="1" x14ac:dyDescent="0.2">
      <c r="B19" t="s">
        <v>54</v>
      </c>
      <c r="C19" s="12">
        <v>7</v>
      </c>
      <c r="D19" s="8">
        <v>2.59</v>
      </c>
      <c r="E19" s="12">
        <v>2</v>
      </c>
      <c r="F19" s="8">
        <v>1.42</v>
      </c>
      <c r="G19" s="12">
        <v>5</v>
      </c>
      <c r="H19" s="8">
        <v>3.94</v>
      </c>
      <c r="I19" s="12">
        <v>0</v>
      </c>
    </row>
    <row r="20" spans="2:9" ht="15" customHeight="1" x14ac:dyDescent="0.2">
      <c r="B20" s="9" t="s">
        <v>278</v>
      </c>
      <c r="C20" s="12">
        <f>SUM(LTBL_29342[総数／事業所数])</f>
        <v>270</v>
      </c>
      <c r="E20" s="12">
        <f>SUBTOTAL(109,LTBL_29342[個人／事業所数])</f>
        <v>141</v>
      </c>
      <c r="G20" s="12">
        <f>SUBTOTAL(109,LTBL_29342[法人／事業所数])</f>
        <v>127</v>
      </c>
      <c r="I20" s="12">
        <f>SUBTOTAL(109,LTBL_29342[法人以外の団体／事業所数])</f>
        <v>0</v>
      </c>
    </row>
    <row r="21" spans="2:9" ht="15" customHeight="1" x14ac:dyDescent="0.2">
      <c r="E21" s="11">
        <f>LTBL_29342[[#Totals],[個人／事業所数]]/LTBL_29342[[#Totals],[総数／事業所数]]</f>
        <v>0.52222222222222225</v>
      </c>
      <c r="G21" s="11">
        <f>LTBL_29342[[#Totals],[法人／事業所数]]/LTBL_29342[[#Totals],[総数／事業所数]]</f>
        <v>0.47037037037037038</v>
      </c>
      <c r="I21" s="11">
        <f>LTBL_29342[[#Totals],[法人以外の団体／事業所数]]/LTBL_29342[[#Totals],[総数／事業所数]]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33</v>
      </c>
      <c r="D24" s="8">
        <v>12.22</v>
      </c>
      <c r="E24" s="12">
        <v>16</v>
      </c>
      <c r="F24" s="8">
        <v>11.35</v>
      </c>
      <c r="G24" s="12">
        <v>17</v>
      </c>
      <c r="H24" s="8">
        <v>13.39</v>
      </c>
      <c r="I24" s="12">
        <v>0</v>
      </c>
    </row>
    <row r="25" spans="2:9" ht="15" customHeight="1" x14ac:dyDescent="0.2">
      <c r="B25" t="s">
        <v>64</v>
      </c>
      <c r="C25" s="12">
        <v>19</v>
      </c>
      <c r="D25" s="8">
        <v>7.04</v>
      </c>
      <c r="E25" s="12">
        <v>9</v>
      </c>
      <c r="F25" s="8">
        <v>6.38</v>
      </c>
      <c r="G25" s="12">
        <v>10</v>
      </c>
      <c r="H25" s="8">
        <v>7.87</v>
      </c>
      <c r="I25" s="12">
        <v>0</v>
      </c>
    </row>
    <row r="26" spans="2:9" ht="15" customHeight="1" x14ac:dyDescent="0.2">
      <c r="B26" t="s">
        <v>72</v>
      </c>
      <c r="C26" s="12">
        <v>19</v>
      </c>
      <c r="D26" s="8">
        <v>7.04</v>
      </c>
      <c r="E26" s="12">
        <v>12</v>
      </c>
      <c r="F26" s="8">
        <v>8.51</v>
      </c>
      <c r="G26" s="12">
        <v>7</v>
      </c>
      <c r="H26" s="8">
        <v>5.51</v>
      </c>
      <c r="I26" s="12">
        <v>0</v>
      </c>
    </row>
    <row r="27" spans="2:9" ht="15" customHeight="1" x14ac:dyDescent="0.2">
      <c r="B27" t="s">
        <v>76</v>
      </c>
      <c r="C27" s="12">
        <v>19</v>
      </c>
      <c r="D27" s="8">
        <v>7.04</v>
      </c>
      <c r="E27" s="12">
        <v>18</v>
      </c>
      <c r="F27" s="8">
        <v>12.77</v>
      </c>
      <c r="G27" s="12">
        <v>1</v>
      </c>
      <c r="H27" s="8">
        <v>0.79</v>
      </c>
      <c r="I27" s="12">
        <v>0</v>
      </c>
    </row>
    <row r="28" spans="2:9" ht="15" customHeight="1" x14ac:dyDescent="0.2">
      <c r="B28" t="s">
        <v>70</v>
      </c>
      <c r="C28" s="12">
        <v>18</v>
      </c>
      <c r="D28" s="8">
        <v>6.67</v>
      </c>
      <c r="E28" s="12">
        <v>12</v>
      </c>
      <c r="F28" s="8">
        <v>8.51</v>
      </c>
      <c r="G28" s="12">
        <v>6</v>
      </c>
      <c r="H28" s="8">
        <v>4.72</v>
      </c>
      <c r="I28" s="12">
        <v>0</v>
      </c>
    </row>
    <row r="29" spans="2:9" ht="15" customHeight="1" x14ac:dyDescent="0.2">
      <c r="B29" t="s">
        <v>77</v>
      </c>
      <c r="C29" s="12">
        <v>16</v>
      </c>
      <c r="D29" s="8">
        <v>5.93</v>
      </c>
      <c r="E29" s="12">
        <v>13</v>
      </c>
      <c r="F29" s="8">
        <v>9.2200000000000006</v>
      </c>
      <c r="G29" s="12">
        <v>3</v>
      </c>
      <c r="H29" s="8">
        <v>2.36</v>
      </c>
      <c r="I29" s="12">
        <v>0</v>
      </c>
    </row>
    <row r="30" spans="2:9" ht="15" customHeight="1" x14ac:dyDescent="0.2">
      <c r="B30" t="s">
        <v>75</v>
      </c>
      <c r="C30" s="12">
        <v>12</v>
      </c>
      <c r="D30" s="8">
        <v>4.4400000000000004</v>
      </c>
      <c r="E30" s="12">
        <v>7</v>
      </c>
      <c r="F30" s="8">
        <v>4.96</v>
      </c>
      <c r="G30" s="12">
        <v>5</v>
      </c>
      <c r="H30" s="8">
        <v>3.94</v>
      </c>
      <c r="I30" s="12">
        <v>0</v>
      </c>
    </row>
    <row r="31" spans="2:9" ht="15" customHeight="1" x14ac:dyDescent="0.2">
      <c r="B31" t="s">
        <v>73</v>
      </c>
      <c r="C31" s="12">
        <v>10</v>
      </c>
      <c r="D31" s="8">
        <v>3.7</v>
      </c>
      <c r="E31" s="12">
        <v>1</v>
      </c>
      <c r="F31" s="8">
        <v>0.71</v>
      </c>
      <c r="G31" s="12">
        <v>9</v>
      </c>
      <c r="H31" s="8">
        <v>7.09</v>
      </c>
      <c r="I31" s="12">
        <v>0</v>
      </c>
    </row>
    <row r="32" spans="2:9" ht="15" customHeight="1" x14ac:dyDescent="0.2">
      <c r="B32" t="s">
        <v>74</v>
      </c>
      <c r="C32" s="12">
        <v>10</v>
      </c>
      <c r="D32" s="8">
        <v>3.7</v>
      </c>
      <c r="E32" s="12">
        <v>4</v>
      </c>
      <c r="F32" s="8">
        <v>2.84</v>
      </c>
      <c r="G32" s="12">
        <v>6</v>
      </c>
      <c r="H32" s="8">
        <v>4.72</v>
      </c>
      <c r="I32" s="12">
        <v>0</v>
      </c>
    </row>
    <row r="33" spans="2:9" ht="15" customHeight="1" x14ac:dyDescent="0.2">
      <c r="B33" t="s">
        <v>79</v>
      </c>
      <c r="C33" s="12">
        <v>10</v>
      </c>
      <c r="D33" s="8">
        <v>3.7</v>
      </c>
      <c r="E33" s="12">
        <v>9</v>
      </c>
      <c r="F33" s="8">
        <v>6.38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65</v>
      </c>
      <c r="C34" s="12">
        <v>9</v>
      </c>
      <c r="D34" s="8">
        <v>3.33</v>
      </c>
      <c r="E34" s="12">
        <v>5</v>
      </c>
      <c r="F34" s="8">
        <v>3.55</v>
      </c>
      <c r="G34" s="12">
        <v>4</v>
      </c>
      <c r="H34" s="8">
        <v>3.15</v>
      </c>
      <c r="I34" s="12">
        <v>0</v>
      </c>
    </row>
    <row r="35" spans="2:9" ht="15" customHeight="1" x14ac:dyDescent="0.2">
      <c r="B35" t="s">
        <v>80</v>
      </c>
      <c r="C35" s="12">
        <v>9</v>
      </c>
      <c r="D35" s="8">
        <v>3.33</v>
      </c>
      <c r="E35" s="12">
        <v>8</v>
      </c>
      <c r="F35" s="8">
        <v>5.67</v>
      </c>
      <c r="G35" s="12">
        <v>1</v>
      </c>
      <c r="H35" s="8">
        <v>0.79</v>
      </c>
      <c r="I35" s="12">
        <v>0</v>
      </c>
    </row>
    <row r="36" spans="2:9" ht="15" customHeight="1" x14ac:dyDescent="0.2">
      <c r="B36" t="s">
        <v>92</v>
      </c>
      <c r="C36" s="12">
        <v>8</v>
      </c>
      <c r="D36" s="8">
        <v>2.96</v>
      </c>
      <c r="E36" s="12">
        <v>2</v>
      </c>
      <c r="F36" s="8">
        <v>1.42</v>
      </c>
      <c r="G36" s="12">
        <v>6</v>
      </c>
      <c r="H36" s="8">
        <v>4.72</v>
      </c>
      <c r="I36" s="12">
        <v>0</v>
      </c>
    </row>
    <row r="37" spans="2:9" ht="15" customHeight="1" x14ac:dyDescent="0.2">
      <c r="B37" t="s">
        <v>71</v>
      </c>
      <c r="C37" s="12">
        <v>6</v>
      </c>
      <c r="D37" s="8">
        <v>2.2200000000000002</v>
      </c>
      <c r="E37" s="12">
        <v>3</v>
      </c>
      <c r="F37" s="8">
        <v>2.13</v>
      </c>
      <c r="G37" s="12">
        <v>3</v>
      </c>
      <c r="H37" s="8">
        <v>2.36</v>
      </c>
      <c r="I37" s="12">
        <v>0</v>
      </c>
    </row>
    <row r="38" spans="2:9" ht="15" customHeight="1" x14ac:dyDescent="0.2">
      <c r="B38" t="s">
        <v>84</v>
      </c>
      <c r="C38" s="12">
        <v>6</v>
      </c>
      <c r="D38" s="8">
        <v>2.2200000000000002</v>
      </c>
      <c r="E38" s="12">
        <v>1</v>
      </c>
      <c r="F38" s="8">
        <v>0.71</v>
      </c>
      <c r="G38" s="12">
        <v>5</v>
      </c>
      <c r="H38" s="8">
        <v>3.94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1.85</v>
      </c>
      <c r="E39" s="12">
        <v>3</v>
      </c>
      <c r="F39" s="8">
        <v>2.13</v>
      </c>
      <c r="G39" s="12">
        <v>1</v>
      </c>
      <c r="H39" s="8">
        <v>0.79</v>
      </c>
      <c r="I39" s="12">
        <v>0</v>
      </c>
    </row>
    <row r="40" spans="2:9" ht="15" customHeight="1" x14ac:dyDescent="0.2">
      <c r="B40" t="s">
        <v>100</v>
      </c>
      <c r="C40" s="12">
        <v>5</v>
      </c>
      <c r="D40" s="8">
        <v>1.85</v>
      </c>
      <c r="E40" s="12">
        <v>2</v>
      </c>
      <c r="F40" s="8">
        <v>1.42</v>
      </c>
      <c r="G40" s="12">
        <v>3</v>
      </c>
      <c r="H40" s="8">
        <v>2.36</v>
      </c>
      <c r="I40" s="12">
        <v>0</v>
      </c>
    </row>
    <row r="41" spans="2:9" ht="15" customHeight="1" x14ac:dyDescent="0.2">
      <c r="B41" t="s">
        <v>91</v>
      </c>
      <c r="C41" s="12">
        <v>4</v>
      </c>
      <c r="D41" s="8">
        <v>1.48</v>
      </c>
      <c r="E41" s="12">
        <v>1</v>
      </c>
      <c r="F41" s="8">
        <v>0.71</v>
      </c>
      <c r="G41" s="12">
        <v>3</v>
      </c>
      <c r="H41" s="8">
        <v>2.36</v>
      </c>
      <c r="I41" s="12">
        <v>0</v>
      </c>
    </row>
    <row r="42" spans="2:9" ht="15" customHeight="1" x14ac:dyDescent="0.2">
      <c r="B42" t="s">
        <v>89</v>
      </c>
      <c r="C42" s="12">
        <v>4</v>
      </c>
      <c r="D42" s="8">
        <v>1.48</v>
      </c>
      <c r="E42" s="12">
        <v>2</v>
      </c>
      <c r="F42" s="8">
        <v>1.42</v>
      </c>
      <c r="G42" s="12">
        <v>2</v>
      </c>
      <c r="H42" s="8">
        <v>1.57</v>
      </c>
      <c r="I42" s="12">
        <v>0</v>
      </c>
    </row>
    <row r="43" spans="2:9" ht="15" customHeight="1" x14ac:dyDescent="0.2">
      <c r="B43" t="s">
        <v>69</v>
      </c>
      <c r="C43" s="12">
        <v>4</v>
      </c>
      <c r="D43" s="8">
        <v>1.48</v>
      </c>
      <c r="E43" s="12">
        <v>2</v>
      </c>
      <c r="F43" s="8">
        <v>1.42</v>
      </c>
      <c r="G43" s="12">
        <v>2</v>
      </c>
      <c r="H43" s="8">
        <v>1.57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122</v>
      </c>
      <c r="C47" s="12">
        <v>22</v>
      </c>
      <c r="D47" s="8">
        <v>8.15</v>
      </c>
      <c r="E47" s="12">
        <v>12</v>
      </c>
      <c r="F47" s="8">
        <v>8.51</v>
      </c>
      <c r="G47" s="12">
        <v>10</v>
      </c>
      <c r="H47" s="8">
        <v>7.87</v>
      </c>
      <c r="I47" s="12">
        <v>0</v>
      </c>
    </row>
    <row r="48" spans="2:9" ht="15" customHeight="1" x14ac:dyDescent="0.2">
      <c r="B48" t="s">
        <v>184</v>
      </c>
      <c r="C48" s="12">
        <v>7</v>
      </c>
      <c r="D48" s="8">
        <v>2.59</v>
      </c>
      <c r="E48" s="12">
        <v>2</v>
      </c>
      <c r="F48" s="8">
        <v>1.42</v>
      </c>
      <c r="G48" s="12">
        <v>5</v>
      </c>
      <c r="H48" s="8">
        <v>3.94</v>
      </c>
      <c r="I48" s="12">
        <v>0</v>
      </c>
    </row>
    <row r="49" spans="2:9" ht="15" customHeight="1" x14ac:dyDescent="0.2">
      <c r="B49" t="s">
        <v>128</v>
      </c>
      <c r="C49" s="12">
        <v>7</v>
      </c>
      <c r="D49" s="8">
        <v>2.59</v>
      </c>
      <c r="E49" s="12">
        <v>6</v>
      </c>
      <c r="F49" s="8">
        <v>4.26</v>
      </c>
      <c r="G49" s="12">
        <v>1</v>
      </c>
      <c r="H49" s="8">
        <v>0.79</v>
      </c>
      <c r="I49" s="12">
        <v>0</v>
      </c>
    </row>
    <row r="50" spans="2:9" ht="15" customHeight="1" x14ac:dyDescent="0.2">
      <c r="B50" t="s">
        <v>137</v>
      </c>
      <c r="C50" s="12">
        <v>7</v>
      </c>
      <c r="D50" s="8">
        <v>2.59</v>
      </c>
      <c r="E50" s="12">
        <v>6</v>
      </c>
      <c r="F50" s="8">
        <v>4.26</v>
      </c>
      <c r="G50" s="12">
        <v>1</v>
      </c>
      <c r="H50" s="8">
        <v>0.79</v>
      </c>
      <c r="I50" s="12">
        <v>0</v>
      </c>
    </row>
    <row r="51" spans="2:9" ht="15" customHeight="1" x14ac:dyDescent="0.2">
      <c r="B51" t="s">
        <v>139</v>
      </c>
      <c r="C51" s="12">
        <v>7</v>
      </c>
      <c r="D51" s="8">
        <v>2.59</v>
      </c>
      <c r="E51" s="12">
        <v>7</v>
      </c>
      <c r="F51" s="8">
        <v>4.96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130</v>
      </c>
      <c r="C52" s="12">
        <v>6</v>
      </c>
      <c r="D52" s="8">
        <v>2.2200000000000002</v>
      </c>
      <c r="E52" s="12">
        <v>0</v>
      </c>
      <c r="F52" s="8">
        <v>0</v>
      </c>
      <c r="G52" s="12">
        <v>6</v>
      </c>
      <c r="H52" s="8">
        <v>4.72</v>
      </c>
      <c r="I52" s="12">
        <v>0</v>
      </c>
    </row>
    <row r="53" spans="2:9" ht="15" customHeight="1" x14ac:dyDescent="0.2">
      <c r="B53" t="s">
        <v>132</v>
      </c>
      <c r="C53" s="12">
        <v>6</v>
      </c>
      <c r="D53" s="8">
        <v>2.2200000000000002</v>
      </c>
      <c r="E53" s="12">
        <v>2</v>
      </c>
      <c r="F53" s="8">
        <v>1.42</v>
      </c>
      <c r="G53" s="12">
        <v>4</v>
      </c>
      <c r="H53" s="8">
        <v>3.15</v>
      </c>
      <c r="I53" s="12">
        <v>0</v>
      </c>
    </row>
    <row r="54" spans="2:9" ht="15" customHeight="1" x14ac:dyDescent="0.2">
      <c r="B54" t="s">
        <v>135</v>
      </c>
      <c r="C54" s="12">
        <v>6</v>
      </c>
      <c r="D54" s="8">
        <v>2.2200000000000002</v>
      </c>
      <c r="E54" s="12">
        <v>6</v>
      </c>
      <c r="F54" s="8">
        <v>4.26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183</v>
      </c>
      <c r="C55" s="12">
        <v>5</v>
      </c>
      <c r="D55" s="8">
        <v>1.85</v>
      </c>
      <c r="E55" s="12">
        <v>2</v>
      </c>
      <c r="F55" s="8">
        <v>1.42</v>
      </c>
      <c r="G55" s="12">
        <v>3</v>
      </c>
      <c r="H55" s="8">
        <v>2.36</v>
      </c>
      <c r="I55" s="12">
        <v>0</v>
      </c>
    </row>
    <row r="56" spans="2:9" ht="15" customHeight="1" x14ac:dyDescent="0.2">
      <c r="B56" t="s">
        <v>146</v>
      </c>
      <c r="C56" s="12">
        <v>5</v>
      </c>
      <c r="D56" s="8">
        <v>1.85</v>
      </c>
      <c r="E56" s="12">
        <v>3</v>
      </c>
      <c r="F56" s="8">
        <v>2.13</v>
      </c>
      <c r="G56" s="12">
        <v>2</v>
      </c>
      <c r="H56" s="8">
        <v>1.57</v>
      </c>
      <c r="I56" s="12">
        <v>0</v>
      </c>
    </row>
    <row r="57" spans="2:9" ht="15" customHeight="1" x14ac:dyDescent="0.2">
      <c r="B57" t="s">
        <v>155</v>
      </c>
      <c r="C57" s="12">
        <v>5</v>
      </c>
      <c r="D57" s="8">
        <v>1.85</v>
      </c>
      <c r="E57" s="12">
        <v>3</v>
      </c>
      <c r="F57" s="8">
        <v>2.13</v>
      </c>
      <c r="G57" s="12">
        <v>2</v>
      </c>
      <c r="H57" s="8">
        <v>1.57</v>
      </c>
      <c r="I57" s="12">
        <v>0</v>
      </c>
    </row>
    <row r="58" spans="2:9" ht="15" customHeight="1" x14ac:dyDescent="0.2">
      <c r="B58" t="s">
        <v>124</v>
      </c>
      <c r="C58" s="12">
        <v>5</v>
      </c>
      <c r="D58" s="8">
        <v>1.85</v>
      </c>
      <c r="E58" s="12">
        <v>5</v>
      </c>
      <c r="F58" s="8">
        <v>3.55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5</v>
      </c>
      <c r="D59" s="8">
        <v>1.85</v>
      </c>
      <c r="E59" s="12">
        <v>2</v>
      </c>
      <c r="F59" s="8">
        <v>1.42</v>
      </c>
      <c r="G59" s="12">
        <v>3</v>
      </c>
      <c r="H59" s="8">
        <v>2.36</v>
      </c>
      <c r="I59" s="12">
        <v>0</v>
      </c>
    </row>
    <row r="60" spans="2:9" ht="15" customHeight="1" x14ac:dyDescent="0.2">
      <c r="B60" t="s">
        <v>127</v>
      </c>
      <c r="C60" s="12">
        <v>5</v>
      </c>
      <c r="D60" s="8">
        <v>1.85</v>
      </c>
      <c r="E60" s="12">
        <v>2</v>
      </c>
      <c r="F60" s="8">
        <v>1.42</v>
      </c>
      <c r="G60" s="12">
        <v>3</v>
      </c>
      <c r="H60" s="8">
        <v>2.36</v>
      </c>
      <c r="I60" s="12">
        <v>0</v>
      </c>
    </row>
    <row r="61" spans="2:9" ht="15" customHeight="1" x14ac:dyDescent="0.2">
      <c r="B61" t="s">
        <v>168</v>
      </c>
      <c r="C61" s="12">
        <v>5</v>
      </c>
      <c r="D61" s="8">
        <v>1.85</v>
      </c>
      <c r="E61" s="12">
        <v>4</v>
      </c>
      <c r="F61" s="8">
        <v>2.84</v>
      </c>
      <c r="G61" s="12">
        <v>1</v>
      </c>
      <c r="H61" s="8">
        <v>0.79</v>
      </c>
      <c r="I61" s="12">
        <v>0</v>
      </c>
    </row>
    <row r="62" spans="2:9" ht="15" customHeight="1" x14ac:dyDescent="0.2">
      <c r="B62" t="s">
        <v>171</v>
      </c>
      <c r="C62" s="12">
        <v>4</v>
      </c>
      <c r="D62" s="8">
        <v>1.48</v>
      </c>
      <c r="E62" s="12">
        <v>1</v>
      </c>
      <c r="F62" s="8">
        <v>0.71</v>
      </c>
      <c r="G62" s="12">
        <v>3</v>
      </c>
      <c r="H62" s="8">
        <v>2.36</v>
      </c>
      <c r="I62" s="12">
        <v>0</v>
      </c>
    </row>
    <row r="63" spans="2:9" ht="15" customHeight="1" x14ac:dyDescent="0.2">
      <c r="B63" t="s">
        <v>182</v>
      </c>
      <c r="C63" s="12">
        <v>4</v>
      </c>
      <c r="D63" s="8">
        <v>1.48</v>
      </c>
      <c r="E63" s="12">
        <v>2</v>
      </c>
      <c r="F63" s="8">
        <v>1.42</v>
      </c>
      <c r="G63" s="12">
        <v>2</v>
      </c>
      <c r="H63" s="8">
        <v>1.57</v>
      </c>
      <c r="I63" s="12">
        <v>0</v>
      </c>
    </row>
    <row r="64" spans="2:9" ht="15" customHeight="1" x14ac:dyDescent="0.2">
      <c r="B64" t="s">
        <v>148</v>
      </c>
      <c r="C64" s="12">
        <v>4</v>
      </c>
      <c r="D64" s="8">
        <v>1.48</v>
      </c>
      <c r="E64" s="12">
        <v>1</v>
      </c>
      <c r="F64" s="8">
        <v>0.71</v>
      </c>
      <c r="G64" s="12">
        <v>3</v>
      </c>
      <c r="H64" s="8">
        <v>2.36</v>
      </c>
      <c r="I64" s="12">
        <v>0</v>
      </c>
    </row>
    <row r="65" spans="2:9" ht="15" customHeight="1" x14ac:dyDescent="0.2">
      <c r="B65" t="s">
        <v>125</v>
      </c>
      <c r="C65" s="12">
        <v>4</v>
      </c>
      <c r="D65" s="8">
        <v>1.48</v>
      </c>
      <c r="E65" s="12">
        <v>3</v>
      </c>
      <c r="F65" s="8">
        <v>2.13</v>
      </c>
      <c r="G65" s="12">
        <v>1</v>
      </c>
      <c r="H65" s="8">
        <v>0.79</v>
      </c>
      <c r="I65" s="12">
        <v>0</v>
      </c>
    </row>
    <row r="66" spans="2:9" ht="15" customHeight="1" x14ac:dyDescent="0.2">
      <c r="B66" t="s">
        <v>143</v>
      </c>
      <c r="C66" s="12">
        <v>4</v>
      </c>
      <c r="D66" s="8">
        <v>1.48</v>
      </c>
      <c r="E66" s="12">
        <v>0</v>
      </c>
      <c r="F66" s="8">
        <v>0</v>
      </c>
      <c r="G66" s="12">
        <v>4</v>
      </c>
      <c r="H66" s="8">
        <v>3.15</v>
      </c>
      <c r="I66" s="12">
        <v>0</v>
      </c>
    </row>
    <row r="67" spans="2:9" ht="15" customHeight="1" x14ac:dyDescent="0.2">
      <c r="B67" t="s">
        <v>145</v>
      </c>
      <c r="C67" s="12">
        <v>4</v>
      </c>
      <c r="D67" s="8">
        <v>1.48</v>
      </c>
      <c r="E67" s="12">
        <v>0</v>
      </c>
      <c r="F67" s="8">
        <v>0</v>
      </c>
      <c r="G67" s="12">
        <v>4</v>
      </c>
      <c r="H67" s="8">
        <v>3.15</v>
      </c>
      <c r="I67" s="12">
        <v>0</v>
      </c>
    </row>
    <row r="68" spans="2:9" ht="15" customHeight="1" x14ac:dyDescent="0.2">
      <c r="B68" t="s">
        <v>133</v>
      </c>
      <c r="C68" s="12">
        <v>4</v>
      </c>
      <c r="D68" s="8">
        <v>1.48</v>
      </c>
      <c r="E68" s="12">
        <v>3</v>
      </c>
      <c r="F68" s="8">
        <v>2.13</v>
      </c>
      <c r="G68" s="12">
        <v>1</v>
      </c>
      <c r="H68" s="8">
        <v>0.79</v>
      </c>
      <c r="I68" s="12">
        <v>0</v>
      </c>
    </row>
    <row r="69" spans="2:9" ht="15" customHeight="1" x14ac:dyDescent="0.2">
      <c r="B69" t="s">
        <v>134</v>
      </c>
      <c r="C69" s="12">
        <v>4</v>
      </c>
      <c r="D69" s="8">
        <v>1.48</v>
      </c>
      <c r="E69" s="12">
        <v>4</v>
      </c>
      <c r="F69" s="8">
        <v>2.84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153</v>
      </c>
      <c r="C70" s="12">
        <v>4</v>
      </c>
      <c r="D70" s="8">
        <v>1.48</v>
      </c>
      <c r="E70" s="12">
        <v>3</v>
      </c>
      <c r="F70" s="8">
        <v>2.13</v>
      </c>
      <c r="G70" s="12">
        <v>1</v>
      </c>
      <c r="H70" s="8">
        <v>0.79</v>
      </c>
      <c r="I70" s="12">
        <v>0</v>
      </c>
    </row>
    <row r="72" spans="2:9" ht="15" customHeight="1" x14ac:dyDescent="0.2">
      <c r="B72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2F45-05FD-4F5B-9C9A-9CADB6435CC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36</v>
      </c>
      <c r="D6" s="8">
        <v>12.63</v>
      </c>
      <c r="E6" s="12">
        <v>14</v>
      </c>
      <c r="F6" s="8">
        <v>8.09</v>
      </c>
      <c r="G6" s="12">
        <v>22</v>
      </c>
      <c r="H6" s="8">
        <v>19.82</v>
      </c>
      <c r="I6" s="12">
        <v>0</v>
      </c>
    </row>
    <row r="7" spans="2:9" ht="15" customHeight="1" x14ac:dyDescent="0.2">
      <c r="B7" t="s">
        <v>42</v>
      </c>
      <c r="C7" s="12">
        <v>29</v>
      </c>
      <c r="D7" s="8">
        <v>10.18</v>
      </c>
      <c r="E7" s="12">
        <v>24</v>
      </c>
      <c r="F7" s="8">
        <v>13.87</v>
      </c>
      <c r="G7" s="12">
        <v>5</v>
      </c>
      <c r="H7" s="8">
        <v>4.5</v>
      </c>
      <c r="I7" s="12">
        <v>0</v>
      </c>
    </row>
    <row r="8" spans="2:9" ht="15" customHeight="1" x14ac:dyDescent="0.2">
      <c r="B8" t="s">
        <v>43</v>
      </c>
      <c r="C8" s="12">
        <v>2</v>
      </c>
      <c r="D8" s="8">
        <v>0.7</v>
      </c>
      <c r="E8" s="12">
        <v>0</v>
      </c>
      <c r="F8" s="8">
        <v>0</v>
      </c>
      <c r="G8" s="12">
        <v>2</v>
      </c>
      <c r="H8" s="8">
        <v>1.8</v>
      </c>
      <c r="I8" s="12">
        <v>0</v>
      </c>
    </row>
    <row r="9" spans="2:9" ht="15" customHeight="1" x14ac:dyDescent="0.2">
      <c r="B9" t="s">
        <v>44</v>
      </c>
      <c r="C9" s="12">
        <v>4</v>
      </c>
      <c r="D9" s="8">
        <v>1.4</v>
      </c>
      <c r="E9" s="12">
        <v>0</v>
      </c>
      <c r="F9" s="8">
        <v>0</v>
      </c>
      <c r="G9" s="12">
        <v>4</v>
      </c>
      <c r="H9" s="8">
        <v>3.6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0.35</v>
      </c>
      <c r="E10" s="12">
        <v>0</v>
      </c>
      <c r="F10" s="8">
        <v>0</v>
      </c>
      <c r="G10" s="12">
        <v>1</v>
      </c>
      <c r="H10" s="8">
        <v>0.9</v>
      </c>
      <c r="I10" s="12">
        <v>0</v>
      </c>
    </row>
    <row r="11" spans="2:9" ht="15" customHeight="1" x14ac:dyDescent="0.2">
      <c r="B11" t="s">
        <v>46</v>
      </c>
      <c r="C11" s="12">
        <v>68</v>
      </c>
      <c r="D11" s="8">
        <v>23.86</v>
      </c>
      <c r="E11" s="12">
        <v>44</v>
      </c>
      <c r="F11" s="8">
        <v>25.43</v>
      </c>
      <c r="G11" s="12">
        <v>24</v>
      </c>
      <c r="H11" s="8">
        <v>21.62</v>
      </c>
      <c r="I11" s="12">
        <v>0</v>
      </c>
    </row>
    <row r="12" spans="2:9" ht="15" customHeight="1" x14ac:dyDescent="0.2">
      <c r="B12" t="s">
        <v>47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0.9</v>
      </c>
      <c r="I12" s="12">
        <v>0</v>
      </c>
    </row>
    <row r="13" spans="2:9" ht="15" customHeight="1" x14ac:dyDescent="0.2">
      <c r="B13" t="s">
        <v>48</v>
      </c>
      <c r="C13" s="12">
        <v>32</v>
      </c>
      <c r="D13" s="8">
        <v>11.23</v>
      </c>
      <c r="E13" s="12">
        <v>11</v>
      </c>
      <c r="F13" s="8">
        <v>6.36</v>
      </c>
      <c r="G13" s="12">
        <v>21</v>
      </c>
      <c r="H13" s="8">
        <v>18.920000000000002</v>
      </c>
      <c r="I13" s="12">
        <v>0</v>
      </c>
    </row>
    <row r="14" spans="2:9" ht="15" customHeight="1" x14ac:dyDescent="0.2">
      <c r="B14" t="s">
        <v>49</v>
      </c>
      <c r="C14" s="12">
        <v>21</v>
      </c>
      <c r="D14" s="8">
        <v>7.37</v>
      </c>
      <c r="E14" s="12">
        <v>9</v>
      </c>
      <c r="F14" s="8">
        <v>5.2</v>
      </c>
      <c r="G14" s="12">
        <v>12</v>
      </c>
      <c r="H14" s="8">
        <v>10.81</v>
      </c>
      <c r="I14" s="12">
        <v>0</v>
      </c>
    </row>
    <row r="15" spans="2:9" ht="15" customHeight="1" x14ac:dyDescent="0.2">
      <c r="B15" t="s">
        <v>50</v>
      </c>
      <c r="C15" s="12">
        <v>28</v>
      </c>
      <c r="D15" s="8">
        <v>9.82</v>
      </c>
      <c r="E15" s="12">
        <v>25</v>
      </c>
      <c r="F15" s="8">
        <v>14.45</v>
      </c>
      <c r="G15" s="12">
        <v>3</v>
      </c>
      <c r="H15" s="8">
        <v>2.7</v>
      </c>
      <c r="I15" s="12">
        <v>0</v>
      </c>
    </row>
    <row r="16" spans="2:9" ht="15" customHeight="1" x14ac:dyDescent="0.2">
      <c r="B16" t="s">
        <v>51</v>
      </c>
      <c r="C16" s="12">
        <v>26</v>
      </c>
      <c r="D16" s="8">
        <v>9.1199999999999992</v>
      </c>
      <c r="E16" s="12">
        <v>20</v>
      </c>
      <c r="F16" s="8">
        <v>11.56</v>
      </c>
      <c r="G16" s="12">
        <v>5</v>
      </c>
      <c r="H16" s="8">
        <v>4.5</v>
      </c>
      <c r="I16" s="12">
        <v>0</v>
      </c>
    </row>
    <row r="17" spans="2:9" ht="15" customHeight="1" x14ac:dyDescent="0.2">
      <c r="B17" t="s">
        <v>52</v>
      </c>
      <c r="C17" s="12">
        <v>15</v>
      </c>
      <c r="D17" s="8">
        <v>5.26</v>
      </c>
      <c r="E17" s="12">
        <v>14</v>
      </c>
      <c r="F17" s="8">
        <v>8.09</v>
      </c>
      <c r="G17" s="12">
        <v>1</v>
      </c>
      <c r="H17" s="8">
        <v>0.9</v>
      </c>
      <c r="I17" s="12">
        <v>0</v>
      </c>
    </row>
    <row r="18" spans="2:9" ht="15" customHeight="1" x14ac:dyDescent="0.2">
      <c r="B18" t="s">
        <v>53</v>
      </c>
      <c r="C18" s="12">
        <v>19</v>
      </c>
      <c r="D18" s="8">
        <v>6.67</v>
      </c>
      <c r="E18" s="12">
        <v>9</v>
      </c>
      <c r="F18" s="8">
        <v>5.2</v>
      </c>
      <c r="G18" s="12">
        <v>10</v>
      </c>
      <c r="H18" s="8">
        <v>9.01</v>
      </c>
      <c r="I18" s="12">
        <v>0</v>
      </c>
    </row>
    <row r="19" spans="2:9" ht="15" customHeight="1" x14ac:dyDescent="0.2">
      <c r="B19" t="s">
        <v>54</v>
      </c>
      <c r="C19" s="12">
        <v>3</v>
      </c>
      <c r="D19" s="8">
        <v>1.05</v>
      </c>
      <c r="E19" s="12">
        <v>3</v>
      </c>
      <c r="F19" s="8">
        <v>1.73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SUM(LTBL_29343[総数／事業所数])</f>
        <v>285</v>
      </c>
      <c r="E20" s="12">
        <f>SUBTOTAL(109,LTBL_29343[個人／事業所数])</f>
        <v>173</v>
      </c>
      <c r="G20" s="12">
        <f>SUBTOTAL(109,LTBL_29343[法人／事業所数])</f>
        <v>111</v>
      </c>
      <c r="I20" s="12">
        <f>SUBTOTAL(109,LTBL_29343[法人以外の団体／事業所数])</f>
        <v>0</v>
      </c>
    </row>
    <row r="21" spans="2:9" ht="15" customHeight="1" x14ac:dyDescent="0.2">
      <c r="E21" s="11">
        <f>LTBL_29343[[#Totals],[個人／事業所数]]/LTBL_29343[[#Totals],[総数／事業所数]]</f>
        <v>0.60701754385964912</v>
      </c>
      <c r="G21" s="11">
        <f>LTBL_29343[[#Totals],[法人／事業所数]]/LTBL_29343[[#Totals],[総数／事業所数]]</f>
        <v>0.38947368421052631</v>
      </c>
      <c r="I21" s="11">
        <f>LTBL_29343[[#Totals],[法人以外の団体／事業所数]]/LTBL_29343[[#Totals],[総数／事業所数]]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27</v>
      </c>
      <c r="D24" s="8">
        <v>9.4700000000000006</v>
      </c>
      <c r="E24" s="12">
        <v>11</v>
      </c>
      <c r="F24" s="8">
        <v>6.36</v>
      </c>
      <c r="G24" s="12">
        <v>16</v>
      </c>
      <c r="H24" s="8">
        <v>14.41</v>
      </c>
      <c r="I24" s="12">
        <v>0</v>
      </c>
    </row>
    <row r="25" spans="2:9" ht="15" customHeight="1" x14ac:dyDescent="0.2">
      <c r="B25" t="s">
        <v>73</v>
      </c>
      <c r="C25" s="12">
        <v>26</v>
      </c>
      <c r="D25" s="8">
        <v>9.1199999999999992</v>
      </c>
      <c r="E25" s="12">
        <v>9</v>
      </c>
      <c r="F25" s="8">
        <v>5.2</v>
      </c>
      <c r="G25" s="12">
        <v>17</v>
      </c>
      <c r="H25" s="8">
        <v>15.32</v>
      </c>
      <c r="I25" s="12">
        <v>0</v>
      </c>
    </row>
    <row r="26" spans="2:9" ht="15" customHeight="1" x14ac:dyDescent="0.2">
      <c r="B26" t="s">
        <v>76</v>
      </c>
      <c r="C26" s="12">
        <v>25</v>
      </c>
      <c r="D26" s="8">
        <v>8.77</v>
      </c>
      <c r="E26" s="12">
        <v>23</v>
      </c>
      <c r="F26" s="8">
        <v>13.29</v>
      </c>
      <c r="G26" s="12">
        <v>2</v>
      </c>
      <c r="H26" s="8">
        <v>1.8</v>
      </c>
      <c r="I26" s="12">
        <v>0</v>
      </c>
    </row>
    <row r="27" spans="2:9" ht="15" customHeight="1" x14ac:dyDescent="0.2">
      <c r="B27" t="s">
        <v>72</v>
      </c>
      <c r="C27" s="12">
        <v>20</v>
      </c>
      <c r="D27" s="8">
        <v>7.02</v>
      </c>
      <c r="E27" s="12">
        <v>13</v>
      </c>
      <c r="F27" s="8">
        <v>7.51</v>
      </c>
      <c r="G27" s="12">
        <v>7</v>
      </c>
      <c r="H27" s="8">
        <v>6.31</v>
      </c>
      <c r="I27" s="12">
        <v>0</v>
      </c>
    </row>
    <row r="28" spans="2:9" ht="15" customHeight="1" x14ac:dyDescent="0.2">
      <c r="B28" t="s">
        <v>70</v>
      </c>
      <c r="C28" s="12">
        <v>19</v>
      </c>
      <c r="D28" s="8">
        <v>6.67</v>
      </c>
      <c r="E28" s="12">
        <v>17</v>
      </c>
      <c r="F28" s="8">
        <v>9.83</v>
      </c>
      <c r="G28" s="12">
        <v>2</v>
      </c>
      <c r="H28" s="8">
        <v>1.8</v>
      </c>
      <c r="I28" s="12">
        <v>0</v>
      </c>
    </row>
    <row r="29" spans="2:9" ht="15" customHeight="1" x14ac:dyDescent="0.2">
      <c r="B29" t="s">
        <v>77</v>
      </c>
      <c r="C29" s="12">
        <v>18</v>
      </c>
      <c r="D29" s="8">
        <v>6.32</v>
      </c>
      <c r="E29" s="12">
        <v>16</v>
      </c>
      <c r="F29" s="8">
        <v>9.25</v>
      </c>
      <c r="G29" s="12">
        <v>1</v>
      </c>
      <c r="H29" s="8">
        <v>0.9</v>
      </c>
      <c r="I29" s="12">
        <v>0</v>
      </c>
    </row>
    <row r="30" spans="2:9" ht="15" customHeight="1" x14ac:dyDescent="0.2">
      <c r="B30" t="s">
        <v>79</v>
      </c>
      <c r="C30" s="12">
        <v>15</v>
      </c>
      <c r="D30" s="8">
        <v>5.26</v>
      </c>
      <c r="E30" s="12">
        <v>14</v>
      </c>
      <c r="F30" s="8">
        <v>8.09</v>
      </c>
      <c r="G30" s="12">
        <v>1</v>
      </c>
      <c r="H30" s="8">
        <v>0.9</v>
      </c>
      <c r="I30" s="12">
        <v>0</v>
      </c>
    </row>
    <row r="31" spans="2:9" ht="15" customHeight="1" x14ac:dyDescent="0.2">
      <c r="B31" t="s">
        <v>75</v>
      </c>
      <c r="C31" s="12">
        <v>14</v>
      </c>
      <c r="D31" s="8">
        <v>4.91</v>
      </c>
      <c r="E31" s="12">
        <v>7</v>
      </c>
      <c r="F31" s="8">
        <v>4.05</v>
      </c>
      <c r="G31" s="12">
        <v>7</v>
      </c>
      <c r="H31" s="8">
        <v>6.31</v>
      </c>
      <c r="I31" s="12">
        <v>0</v>
      </c>
    </row>
    <row r="32" spans="2:9" ht="15" customHeight="1" x14ac:dyDescent="0.2">
      <c r="B32" t="s">
        <v>80</v>
      </c>
      <c r="C32" s="12">
        <v>11</v>
      </c>
      <c r="D32" s="8">
        <v>3.86</v>
      </c>
      <c r="E32" s="12">
        <v>9</v>
      </c>
      <c r="F32" s="8">
        <v>5.2</v>
      </c>
      <c r="G32" s="12">
        <v>2</v>
      </c>
      <c r="H32" s="8">
        <v>1.8</v>
      </c>
      <c r="I32" s="12">
        <v>0</v>
      </c>
    </row>
    <row r="33" spans="2:9" ht="15" customHeight="1" x14ac:dyDescent="0.2">
      <c r="B33" t="s">
        <v>71</v>
      </c>
      <c r="C33" s="12">
        <v>9</v>
      </c>
      <c r="D33" s="8">
        <v>3.16</v>
      </c>
      <c r="E33" s="12">
        <v>8</v>
      </c>
      <c r="F33" s="8">
        <v>4.62</v>
      </c>
      <c r="G33" s="12">
        <v>1</v>
      </c>
      <c r="H33" s="8">
        <v>0.9</v>
      </c>
      <c r="I33" s="12">
        <v>0</v>
      </c>
    </row>
    <row r="34" spans="2:9" ht="15" customHeight="1" x14ac:dyDescent="0.2">
      <c r="B34" t="s">
        <v>65</v>
      </c>
      <c r="C34" s="12">
        <v>8</v>
      </c>
      <c r="D34" s="8">
        <v>2.81</v>
      </c>
      <c r="E34" s="12">
        <v>2</v>
      </c>
      <c r="F34" s="8">
        <v>1.1599999999999999</v>
      </c>
      <c r="G34" s="12">
        <v>6</v>
      </c>
      <c r="H34" s="8">
        <v>5.41</v>
      </c>
      <c r="I34" s="12">
        <v>0</v>
      </c>
    </row>
    <row r="35" spans="2:9" ht="15" customHeight="1" x14ac:dyDescent="0.2">
      <c r="B35" t="s">
        <v>93</v>
      </c>
      <c r="C35" s="12">
        <v>8</v>
      </c>
      <c r="D35" s="8">
        <v>2.81</v>
      </c>
      <c r="E35" s="12">
        <v>8</v>
      </c>
      <c r="F35" s="8">
        <v>4.62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81</v>
      </c>
      <c r="C36" s="12">
        <v>8</v>
      </c>
      <c r="D36" s="8">
        <v>2.81</v>
      </c>
      <c r="E36" s="12">
        <v>0</v>
      </c>
      <c r="F36" s="8">
        <v>0</v>
      </c>
      <c r="G36" s="12">
        <v>8</v>
      </c>
      <c r="H36" s="8">
        <v>7.21</v>
      </c>
      <c r="I36" s="12">
        <v>0</v>
      </c>
    </row>
    <row r="37" spans="2:9" ht="15" customHeight="1" x14ac:dyDescent="0.2">
      <c r="B37" t="s">
        <v>66</v>
      </c>
      <c r="C37" s="12">
        <v>7</v>
      </c>
      <c r="D37" s="8">
        <v>2.46</v>
      </c>
      <c r="E37" s="12">
        <v>7</v>
      </c>
      <c r="F37" s="8">
        <v>4.05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7</v>
      </c>
      <c r="D38" s="8">
        <v>2.46</v>
      </c>
      <c r="E38" s="12">
        <v>1</v>
      </c>
      <c r="F38" s="8">
        <v>0.57999999999999996</v>
      </c>
      <c r="G38" s="12">
        <v>6</v>
      </c>
      <c r="H38" s="8">
        <v>5.41</v>
      </c>
      <c r="I38" s="12">
        <v>0</v>
      </c>
    </row>
    <row r="39" spans="2:9" ht="15" customHeight="1" x14ac:dyDescent="0.2">
      <c r="B39" t="s">
        <v>74</v>
      </c>
      <c r="C39" s="12">
        <v>7</v>
      </c>
      <c r="D39" s="8">
        <v>2.46</v>
      </c>
      <c r="E39" s="12">
        <v>2</v>
      </c>
      <c r="F39" s="8">
        <v>1.1599999999999999</v>
      </c>
      <c r="G39" s="12">
        <v>5</v>
      </c>
      <c r="H39" s="8">
        <v>4.5</v>
      </c>
      <c r="I39" s="12">
        <v>0</v>
      </c>
    </row>
    <row r="40" spans="2:9" ht="15" customHeight="1" x14ac:dyDescent="0.2">
      <c r="B40" t="s">
        <v>78</v>
      </c>
      <c r="C40" s="12">
        <v>7</v>
      </c>
      <c r="D40" s="8">
        <v>2.46</v>
      </c>
      <c r="E40" s="12">
        <v>3</v>
      </c>
      <c r="F40" s="8">
        <v>1.73</v>
      </c>
      <c r="G40" s="12">
        <v>4</v>
      </c>
      <c r="H40" s="8">
        <v>3.6</v>
      </c>
      <c r="I40" s="12">
        <v>0</v>
      </c>
    </row>
    <row r="41" spans="2:9" ht="15" customHeight="1" x14ac:dyDescent="0.2">
      <c r="B41" t="s">
        <v>84</v>
      </c>
      <c r="C41" s="12">
        <v>5</v>
      </c>
      <c r="D41" s="8">
        <v>1.75</v>
      </c>
      <c r="E41" s="12">
        <v>2</v>
      </c>
      <c r="F41" s="8">
        <v>1.1599999999999999</v>
      </c>
      <c r="G41" s="12">
        <v>3</v>
      </c>
      <c r="H41" s="8">
        <v>2.7</v>
      </c>
      <c r="I41" s="12">
        <v>0</v>
      </c>
    </row>
    <row r="42" spans="2:9" ht="15" customHeight="1" x14ac:dyDescent="0.2">
      <c r="B42" t="s">
        <v>69</v>
      </c>
      <c r="C42" s="12">
        <v>4</v>
      </c>
      <c r="D42" s="8">
        <v>1.4</v>
      </c>
      <c r="E42" s="12">
        <v>3</v>
      </c>
      <c r="F42" s="8">
        <v>1.73</v>
      </c>
      <c r="G42" s="12">
        <v>1</v>
      </c>
      <c r="H42" s="8">
        <v>0.9</v>
      </c>
      <c r="I42" s="12">
        <v>0</v>
      </c>
    </row>
    <row r="43" spans="2:9" ht="15" customHeight="1" x14ac:dyDescent="0.2">
      <c r="B43" t="s">
        <v>87</v>
      </c>
      <c r="C43" s="12">
        <v>3</v>
      </c>
      <c r="D43" s="8">
        <v>1.05</v>
      </c>
      <c r="E43" s="12">
        <v>1</v>
      </c>
      <c r="F43" s="8">
        <v>0.57999999999999996</v>
      </c>
      <c r="G43" s="12">
        <v>2</v>
      </c>
      <c r="H43" s="8">
        <v>1.8</v>
      </c>
      <c r="I43" s="12">
        <v>0</v>
      </c>
    </row>
    <row r="44" spans="2:9" ht="15" customHeight="1" x14ac:dyDescent="0.2">
      <c r="B44" t="s">
        <v>95</v>
      </c>
      <c r="C44" s="12">
        <v>3</v>
      </c>
      <c r="D44" s="8">
        <v>1.05</v>
      </c>
      <c r="E44" s="12">
        <v>1</v>
      </c>
      <c r="F44" s="8">
        <v>0.57999999999999996</v>
      </c>
      <c r="G44" s="12">
        <v>2</v>
      </c>
      <c r="H44" s="8">
        <v>1.8</v>
      </c>
      <c r="I44" s="12">
        <v>0</v>
      </c>
    </row>
    <row r="45" spans="2:9" ht="15" customHeight="1" x14ac:dyDescent="0.2">
      <c r="B45" t="s">
        <v>102</v>
      </c>
      <c r="C45" s="12">
        <v>3</v>
      </c>
      <c r="D45" s="8">
        <v>1.05</v>
      </c>
      <c r="E45" s="12">
        <v>0</v>
      </c>
      <c r="F45" s="8">
        <v>0</v>
      </c>
      <c r="G45" s="12">
        <v>3</v>
      </c>
      <c r="H45" s="8">
        <v>2.7</v>
      </c>
      <c r="I45" s="12">
        <v>0</v>
      </c>
    </row>
    <row r="48" spans="2:9" ht="33" customHeight="1" x14ac:dyDescent="0.2">
      <c r="B48" t="s">
        <v>280</v>
      </c>
      <c r="C48" s="10" t="s">
        <v>56</v>
      </c>
      <c r="D48" s="10" t="s">
        <v>57</v>
      </c>
      <c r="E48" s="10" t="s">
        <v>58</v>
      </c>
      <c r="F48" s="10" t="s">
        <v>59</v>
      </c>
      <c r="G48" s="10" t="s">
        <v>60</v>
      </c>
      <c r="H48" s="10" t="s">
        <v>61</v>
      </c>
      <c r="I48" s="10" t="s">
        <v>62</v>
      </c>
    </row>
    <row r="49" spans="2:9" ht="15" customHeight="1" x14ac:dyDescent="0.2">
      <c r="B49" t="s">
        <v>130</v>
      </c>
      <c r="C49" s="12">
        <v>17</v>
      </c>
      <c r="D49" s="8">
        <v>5.96</v>
      </c>
      <c r="E49" s="12">
        <v>7</v>
      </c>
      <c r="F49" s="8">
        <v>4.05</v>
      </c>
      <c r="G49" s="12">
        <v>10</v>
      </c>
      <c r="H49" s="8">
        <v>9.01</v>
      </c>
      <c r="I49" s="12">
        <v>0</v>
      </c>
    </row>
    <row r="50" spans="2:9" ht="15" customHeight="1" x14ac:dyDescent="0.2">
      <c r="B50" t="s">
        <v>122</v>
      </c>
      <c r="C50" s="12">
        <v>16</v>
      </c>
      <c r="D50" s="8">
        <v>5.61</v>
      </c>
      <c r="E50" s="12">
        <v>8</v>
      </c>
      <c r="F50" s="8">
        <v>4.62</v>
      </c>
      <c r="G50" s="12">
        <v>8</v>
      </c>
      <c r="H50" s="8">
        <v>7.21</v>
      </c>
      <c r="I50" s="12">
        <v>0</v>
      </c>
    </row>
    <row r="51" spans="2:9" ht="15" customHeight="1" x14ac:dyDescent="0.2">
      <c r="B51" t="s">
        <v>137</v>
      </c>
      <c r="C51" s="12">
        <v>10</v>
      </c>
      <c r="D51" s="8">
        <v>3.51</v>
      </c>
      <c r="E51" s="12">
        <v>9</v>
      </c>
      <c r="F51" s="8">
        <v>5.2</v>
      </c>
      <c r="G51" s="12">
        <v>1</v>
      </c>
      <c r="H51" s="8">
        <v>0.9</v>
      </c>
      <c r="I51" s="12">
        <v>0</v>
      </c>
    </row>
    <row r="52" spans="2:9" ht="15" customHeight="1" x14ac:dyDescent="0.2">
      <c r="B52" t="s">
        <v>140</v>
      </c>
      <c r="C52" s="12">
        <v>9</v>
      </c>
      <c r="D52" s="8">
        <v>3.16</v>
      </c>
      <c r="E52" s="12">
        <v>8</v>
      </c>
      <c r="F52" s="8">
        <v>4.62</v>
      </c>
      <c r="G52" s="12">
        <v>1</v>
      </c>
      <c r="H52" s="8">
        <v>0.9</v>
      </c>
      <c r="I52" s="12">
        <v>0</v>
      </c>
    </row>
    <row r="53" spans="2:9" ht="15" customHeight="1" x14ac:dyDescent="0.2">
      <c r="B53" t="s">
        <v>162</v>
      </c>
      <c r="C53" s="12">
        <v>8</v>
      </c>
      <c r="D53" s="8">
        <v>2.81</v>
      </c>
      <c r="E53" s="12">
        <v>8</v>
      </c>
      <c r="F53" s="8">
        <v>4.62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127</v>
      </c>
      <c r="C54" s="12">
        <v>8</v>
      </c>
      <c r="D54" s="8">
        <v>2.81</v>
      </c>
      <c r="E54" s="12">
        <v>6</v>
      </c>
      <c r="F54" s="8">
        <v>3.47</v>
      </c>
      <c r="G54" s="12">
        <v>2</v>
      </c>
      <c r="H54" s="8">
        <v>1.8</v>
      </c>
      <c r="I54" s="12">
        <v>0</v>
      </c>
    </row>
    <row r="55" spans="2:9" ht="15" customHeight="1" x14ac:dyDescent="0.2">
      <c r="B55" t="s">
        <v>135</v>
      </c>
      <c r="C55" s="12">
        <v>8</v>
      </c>
      <c r="D55" s="8">
        <v>2.81</v>
      </c>
      <c r="E55" s="12">
        <v>8</v>
      </c>
      <c r="F55" s="8">
        <v>4.62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138</v>
      </c>
      <c r="C56" s="12">
        <v>8</v>
      </c>
      <c r="D56" s="8">
        <v>2.81</v>
      </c>
      <c r="E56" s="12">
        <v>8</v>
      </c>
      <c r="F56" s="8">
        <v>4.62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125</v>
      </c>
      <c r="C57" s="12">
        <v>7</v>
      </c>
      <c r="D57" s="8">
        <v>2.46</v>
      </c>
      <c r="E57" s="12">
        <v>5</v>
      </c>
      <c r="F57" s="8">
        <v>2.89</v>
      </c>
      <c r="G57" s="12">
        <v>2</v>
      </c>
      <c r="H57" s="8">
        <v>1.8</v>
      </c>
      <c r="I57" s="12">
        <v>0</v>
      </c>
    </row>
    <row r="58" spans="2:9" ht="15" customHeight="1" x14ac:dyDescent="0.2">
      <c r="B58" t="s">
        <v>126</v>
      </c>
      <c r="C58" s="12">
        <v>7</v>
      </c>
      <c r="D58" s="8">
        <v>2.46</v>
      </c>
      <c r="E58" s="12">
        <v>7</v>
      </c>
      <c r="F58" s="8">
        <v>4.05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132</v>
      </c>
      <c r="C59" s="12">
        <v>7</v>
      </c>
      <c r="D59" s="8">
        <v>2.46</v>
      </c>
      <c r="E59" s="12">
        <v>3</v>
      </c>
      <c r="F59" s="8">
        <v>1.73</v>
      </c>
      <c r="G59" s="12">
        <v>4</v>
      </c>
      <c r="H59" s="8">
        <v>3.6</v>
      </c>
      <c r="I59" s="12">
        <v>0</v>
      </c>
    </row>
    <row r="60" spans="2:9" ht="15" customHeight="1" x14ac:dyDescent="0.2">
      <c r="B60" t="s">
        <v>139</v>
      </c>
      <c r="C60" s="12">
        <v>7</v>
      </c>
      <c r="D60" s="8">
        <v>2.46</v>
      </c>
      <c r="E60" s="12">
        <v>6</v>
      </c>
      <c r="F60" s="8">
        <v>3.47</v>
      </c>
      <c r="G60" s="12">
        <v>1</v>
      </c>
      <c r="H60" s="8">
        <v>0.9</v>
      </c>
      <c r="I60" s="12">
        <v>0</v>
      </c>
    </row>
    <row r="61" spans="2:9" ht="15" customHeight="1" x14ac:dyDescent="0.2">
      <c r="B61" t="s">
        <v>150</v>
      </c>
      <c r="C61" s="12">
        <v>6</v>
      </c>
      <c r="D61" s="8">
        <v>2.11</v>
      </c>
      <c r="E61" s="12">
        <v>6</v>
      </c>
      <c r="F61" s="8">
        <v>3.47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124</v>
      </c>
      <c r="C62" s="12">
        <v>6</v>
      </c>
      <c r="D62" s="8">
        <v>2.11</v>
      </c>
      <c r="E62" s="12">
        <v>6</v>
      </c>
      <c r="F62" s="8">
        <v>3.47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128</v>
      </c>
      <c r="C63" s="12">
        <v>6</v>
      </c>
      <c r="D63" s="8">
        <v>2.11</v>
      </c>
      <c r="E63" s="12">
        <v>4</v>
      </c>
      <c r="F63" s="8">
        <v>2.31</v>
      </c>
      <c r="G63" s="12">
        <v>2</v>
      </c>
      <c r="H63" s="8">
        <v>1.8</v>
      </c>
      <c r="I63" s="12">
        <v>0</v>
      </c>
    </row>
    <row r="64" spans="2:9" ht="15" customHeight="1" x14ac:dyDescent="0.2">
      <c r="B64" t="s">
        <v>136</v>
      </c>
      <c r="C64" s="12">
        <v>6</v>
      </c>
      <c r="D64" s="8">
        <v>2.11</v>
      </c>
      <c r="E64" s="12">
        <v>6</v>
      </c>
      <c r="F64" s="8">
        <v>3.47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5</v>
      </c>
      <c r="D65" s="8">
        <v>1.75</v>
      </c>
      <c r="E65" s="12">
        <v>1</v>
      </c>
      <c r="F65" s="8">
        <v>0.57999999999999996</v>
      </c>
      <c r="G65" s="12">
        <v>4</v>
      </c>
      <c r="H65" s="8">
        <v>3.6</v>
      </c>
      <c r="I65" s="12">
        <v>0</v>
      </c>
    </row>
    <row r="66" spans="2:9" ht="15" customHeight="1" x14ac:dyDescent="0.2">
      <c r="B66" t="s">
        <v>143</v>
      </c>
      <c r="C66" s="12">
        <v>5</v>
      </c>
      <c r="D66" s="8">
        <v>1.75</v>
      </c>
      <c r="E66" s="12">
        <v>2</v>
      </c>
      <c r="F66" s="8">
        <v>1.1599999999999999</v>
      </c>
      <c r="G66" s="12">
        <v>3</v>
      </c>
      <c r="H66" s="8">
        <v>2.7</v>
      </c>
      <c r="I66" s="12">
        <v>0</v>
      </c>
    </row>
    <row r="67" spans="2:9" ht="15" customHeight="1" x14ac:dyDescent="0.2">
      <c r="B67" t="s">
        <v>144</v>
      </c>
      <c r="C67" s="12">
        <v>5</v>
      </c>
      <c r="D67" s="8">
        <v>1.75</v>
      </c>
      <c r="E67" s="12">
        <v>1</v>
      </c>
      <c r="F67" s="8">
        <v>0.57999999999999996</v>
      </c>
      <c r="G67" s="12">
        <v>4</v>
      </c>
      <c r="H67" s="8">
        <v>3.6</v>
      </c>
      <c r="I67" s="12">
        <v>0</v>
      </c>
    </row>
    <row r="68" spans="2:9" ht="15" customHeight="1" x14ac:dyDescent="0.2">
      <c r="B68" t="s">
        <v>164</v>
      </c>
      <c r="C68" s="12">
        <v>5</v>
      </c>
      <c r="D68" s="8">
        <v>1.75</v>
      </c>
      <c r="E68" s="12">
        <v>5</v>
      </c>
      <c r="F68" s="8">
        <v>2.89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645A-DD98-4371-902C-B2681F9DAA01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52</v>
      </c>
      <c r="D6" s="8">
        <v>10.4</v>
      </c>
      <c r="E6" s="12">
        <v>14</v>
      </c>
      <c r="F6" s="8">
        <v>4.6500000000000004</v>
      </c>
      <c r="G6" s="12">
        <v>38</v>
      </c>
      <c r="H6" s="8">
        <v>19.59</v>
      </c>
      <c r="I6" s="12">
        <v>0</v>
      </c>
    </row>
    <row r="7" spans="2:9" ht="15" customHeight="1" x14ac:dyDescent="0.2">
      <c r="B7" t="s">
        <v>42</v>
      </c>
      <c r="C7" s="12">
        <v>39</v>
      </c>
      <c r="D7" s="8">
        <v>7.8</v>
      </c>
      <c r="E7" s="12">
        <v>19</v>
      </c>
      <c r="F7" s="8">
        <v>6.31</v>
      </c>
      <c r="G7" s="12">
        <v>20</v>
      </c>
      <c r="H7" s="8">
        <v>10.31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0.2</v>
      </c>
      <c r="E8" s="12">
        <v>0</v>
      </c>
      <c r="F8" s="8">
        <v>0</v>
      </c>
      <c r="G8" s="12">
        <v>1</v>
      </c>
      <c r="H8" s="8">
        <v>0.52</v>
      </c>
      <c r="I8" s="12">
        <v>0</v>
      </c>
    </row>
    <row r="9" spans="2:9" ht="15" customHeight="1" x14ac:dyDescent="0.2">
      <c r="B9" t="s">
        <v>44</v>
      </c>
      <c r="C9" s="12">
        <v>6</v>
      </c>
      <c r="D9" s="8">
        <v>1.2</v>
      </c>
      <c r="E9" s="12">
        <v>0</v>
      </c>
      <c r="F9" s="8">
        <v>0</v>
      </c>
      <c r="G9" s="12">
        <v>6</v>
      </c>
      <c r="H9" s="8">
        <v>3.09</v>
      </c>
      <c r="I9" s="12">
        <v>0</v>
      </c>
    </row>
    <row r="10" spans="2:9" ht="15" customHeight="1" x14ac:dyDescent="0.2">
      <c r="B10" t="s">
        <v>45</v>
      </c>
      <c r="C10" s="12">
        <v>7</v>
      </c>
      <c r="D10" s="8">
        <v>1.4</v>
      </c>
      <c r="E10" s="12">
        <v>1</v>
      </c>
      <c r="F10" s="8">
        <v>0.33</v>
      </c>
      <c r="G10" s="12">
        <v>6</v>
      </c>
      <c r="H10" s="8">
        <v>3.09</v>
      </c>
      <c r="I10" s="12">
        <v>0</v>
      </c>
    </row>
    <row r="11" spans="2:9" ht="15" customHeight="1" x14ac:dyDescent="0.2">
      <c r="B11" t="s">
        <v>46</v>
      </c>
      <c r="C11" s="12">
        <v>134</v>
      </c>
      <c r="D11" s="8">
        <v>26.8</v>
      </c>
      <c r="E11" s="12">
        <v>87</v>
      </c>
      <c r="F11" s="8">
        <v>28.9</v>
      </c>
      <c r="G11" s="12">
        <v>47</v>
      </c>
      <c r="H11" s="8">
        <v>24.23</v>
      </c>
      <c r="I11" s="12">
        <v>0</v>
      </c>
    </row>
    <row r="12" spans="2:9" ht="15" customHeight="1" x14ac:dyDescent="0.2">
      <c r="B12" t="s">
        <v>47</v>
      </c>
      <c r="C12" s="12">
        <v>3</v>
      </c>
      <c r="D12" s="8">
        <v>0.6</v>
      </c>
      <c r="E12" s="12">
        <v>0</v>
      </c>
      <c r="F12" s="8">
        <v>0</v>
      </c>
      <c r="G12" s="12">
        <v>3</v>
      </c>
      <c r="H12" s="8">
        <v>1.55</v>
      </c>
      <c r="I12" s="12">
        <v>0</v>
      </c>
    </row>
    <row r="13" spans="2:9" ht="15" customHeight="1" x14ac:dyDescent="0.2">
      <c r="B13" t="s">
        <v>48</v>
      </c>
      <c r="C13" s="12">
        <v>63</v>
      </c>
      <c r="D13" s="8">
        <v>12.6</v>
      </c>
      <c r="E13" s="12">
        <v>26</v>
      </c>
      <c r="F13" s="8">
        <v>8.64</v>
      </c>
      <c r="G13" s="12">
        <v>37</v>
      </c>
      <c r="H13" s="8">
        <v>19.07</v>
      </c>
      <c r="I13" s="12">
        <v>0</v>
      </c>
    </row>
    <row r="14" spans="2:9" ht="15" customHeight="1" x14ac:dyDescent="0.2">
      <c r="B14" t="s">
        <v>49</v>
      </c>
      <c r="C14" s="12">
        <v>23</v>
      </c>
      <c r="D14" s="8">
        <v>4.5999999999999996</v>
      </c>
      <c r="E14" s="12">
        <v>18</v>
      </c>
      <c r="F14" s="8">
        <v>5.98</v>
      </c>
      <c r="G14" s="12">
        <v>5</v>
      </c>
      <c r="H14" s="8">
        <v>2.58</v>
      </c>
      <c r="I14" s="12">
        <v>0</v>
      </c>
    </row>
    <row r="15" spans="2:9" ht="15" customHeight="1" x14ac:dyDescent="0.2">
      <c r="B15" t="s">
        <v>50</v>
      </c>
      <c r="C15" s="12">
        <v>49</v>
      </c>
      <c r="D15" s="8">
        <v>9.8000000000000007</v>
      </c>
      <c r="E15" s="12">
        <v>41</v>
      </c>
      <c r="F15" s="8">
        <v>13.62</v>
      </c>
      <c r="G15" s="12">
        <v>8</v>
      </c>
      <c r="H15" s="8">
        <v>4.12</v>
      </c>
      <c r="I15" s="12">
        <v>0</v>
      </c>
    </row>
    <row r="16" spans="2:9" ht="15" customHeight="1" x14ac:dyDescent="0.2">
      <c r="B16" t="s">
        <v>51</v>
      </c>
      <c r="C16" s="12">
        <v>64</v>
      </c>
      <c r="D16" s="8">
        <v>12.8</v>
      </c>
      <c r="E16" s="12">
        <v>55</v>
      </c>
      <c r="F16" s="8">
        <v>18.27</v>
      </c>
      <c r="G16" s="12">
        <v>7</v>
      </c>
      <c r="H16" s="8">
        <v>3.61</v>
      </c>
      <c r="I16" s="12">
        <v>0</v>
      </c>
    </row>
    <row r="17" spans="2:9" ht="15" customHeight="1" x14ac:dyDescent="0.2">
      <c r="B17" t="s">
        <v>52</v>
      </c>
      <c r="C17" s="12">
        <v>25</v>
      </c>
      <c r="D17" s="8">
        <v>5</v>
      </c>
      <c r="E17" s="12">
        <v>20</v>
      </c>
      <c r="F17" s="8">
        <v>6.64</v>
      </c>
      <c r="G17" s="12">
        <v>3</v>
      </c>
      <c r="H17" s="8">
        <v>1.55</v>
      </c>
      <c r="I17" s="12">
        <v>0</v>
      </c>
    </row>
    <row r="18" spans="2:9" ht="15" customHeight="1" x14ac:dyDescent="0.2">
      <c r="B18" t="s">
        <v>53</v>
      </c>
      <c r="C18" s="12">
        <v>23</v>
      </c>
      <c r="D18" s="8">
        <v>4.5999999999999996</v>
      </c>
      <c r="E18" s="12">
        <v>17</v>
      </c>
      <c r="F18" s="8">
        <v>5.65</v>
      </c>
      <c r="G18" s="12">
        <v>6</v>
      </c>
      <c r="H18" s="8">
        <v>3.09</v>
      </c>
      <c r="I18" s="12">
        <v>0</v>
      </c>
    </row>
    <row r="19" spans="2:9" ht="15" customHeight="1" x14ac:dyDescent="0.2">
      <c r="B19" t="s">
        <v>54</v>
      </c>
      <c r="C19" s="12">
        <v>11</v>
      </c>
      <c r="D19" s="8">
        <v>2.2000000000000002</v>
      </c>
      <c r="E19" s="12">
        <v>3</v>
      </c>
      <c r="F19" s="8">
        <v>1</v>
      </c>
      <c r="G19" s="12">
        <v>7</v>
      </c>
      <c r="H19" s="8">
        <v>3.61</v>
      </c>
      <c r="I19" s="12">
        <v>0</v>
      </c>
    </row>
    <row r="20" spans="2:9" ht="15" customHeight="1" x14ac:dyDescent="0.2">
      <c r="B20" s="9" t="s">
        <v>278</v>
      </c>
      <c r="C20" s="12">
        <f>SUM(LTBL_29344[総数／事業所数])</f>
        <v>500</v>
      </c>
      <c r="E20" s="12">
        <f>SUBTOTAL(109,LTBL_29344[個人／事業所数])</f>
        <v>301</v>
      </c>
      <c r="G20" s="12">
        <f>SUBTOTAL(109,LTBL_29344[法人／事業所数])</f>
        <v>194</v>
      </c>
      <c r="I20" s="12">
        <f>SUBTOTAL(109,LTBL_29344[法人以外の団体／事業所数])</f>
        <v>0</v>
      </c>
    </row>
    <row r="21" spans="2:9" ht="15" customHeight="1" x14ac:dyDescent="0.2">
      <c r="E21" s="11">
        <f>LTBL_29344[[#Totals],[個人／事業所数]]/LTBL_29344[[#Totals],[総数／事業所数]]</f>
        <v>0.60199999999999998</v>
      </c>
      <c r="G21" s="11">
        <f>LTBL_29344[[#Totals],[法人／事業所数]]/LTBL_29344[[#Totals],[総数／事業所数]]</f>
        <v>0.38800000000000001</v>
      </c>
      <c r="I21" s="11">
        <f>LTBL_29344[[#Totals],[法人以外の団体／事業所数]]/LTBL_29344[[#Totals],[総数／事業所数]]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53</v>
      </c>
      <c r="D24" s="8">
        <v>10.6</v>
      </c>
      <c r="E24" s="12">
        <v>47</v>
      </c>
      <c r="F24" s="8">
        <v>15.61</v>
      </c>
      <c r="G24" s="12">
        <v>6</v>
      </c>
      <c r="H24" s="8">
        <v>3.09</v>
      </c>
      <c r="I24" s="12">
        <v>0</v>
      </c>
    </row>
    <row r="25" spans="2:9" ht="15" customHeight="1" x14ac:dyDescent="0.2">
      <c r="B25" t="s">
        <v>73</v>
      </c>
      <c r="C25" s="12">
        <v>52</v>
      </c>
      <c r="D25" s="8">
        <v>10.4</v>
      </c>
      <c r="E25" s="12">
        <v>21</v>
      </c>
      <c r="F25" s="8">
        <v>6.98</v>
      </c>
      <c r="G25" s="12">
        <v>31</v>
      </c>
      <c r="H25" s="8">
        <v>15.98</v>
      </c>
      <c r="I25" s="12">
        <v>0</v>
      </c>
    </row>
    <row r="26" spans="2:9" ht="15" customHeight="1" x14ac:dyDescent="0.2">
      <c r="B26" t="s">
        <v>72</v>
      </c>
      <c r="C26" s="12">
        <v>50</v>
      </c>
      <c r="D26" s="8">
        <v>10</v>
      </c>
      <c r="E26" s="12">
        <v>32</v>
      </c>
      <c r="F26" s="8">
        <v>10.63</v>
      </c>
      <c r="G26" s="12">
        <v>18</v>
      </c>
      <c r="H26" s="8">
        <v>9.2799999999999994</v>
      </c>
      <c r="I26" s="12">
        <v>0</v>
      </c>
    </row>
    <row r="27" spans="2:9" ht="15" customHeight="1" x14ac:dyDescent="0.2">
      <c r="B27" t="s">
        <v>76</v>
      </c>
      <c r="C27" s="12">
        <v>45</v>
      </c>
      <c r="D27" s="8">
        <v>9</v>
      </c>
      <c r="E27" s="12">
        <v>37</v>
      </c>
      <c r="F27" s="8">
        <v>12.29</v>
      </c>
      <c r="G27" s="12">
        <v>8</v>
      </c>
      <c r="H27" s="8">
        <v>4.12</v>
      </c>
      <c r="I27" s="12">
        <v>0</v>
      </c>
    </row>
    <row r="28" spans="2:9" ht="15" customHeight="1" x14ac:dyDescent="0.2">
      <c r="B28" t="s">
        <v>63</v>
      </c>
      <c r="C28" s="12">
        <v>40</v>
      </c>
      <c r="D28" s="8">
        <v>8</v>
      </c>
      <c r="E28" s="12">
        <v>8</v>
      </c>
      <c r="F28" s="8">
        <v>2.66</v>
      </c>
      <c r="G28" s="12">
        <v>32</v>
      </c>
      <c r="H28" s="8">
        <v>16.489999999999998</v>
      </c>
      <c r="I28" s="12">
        <v>0</v>
      </c>
    </row>
    <row r="29" spans="2:9" ht="15" customHeight="1" x14ac:dyDescent="0.2">
      <c r="B29" t="s">
        <v>71</v>
      </c>
      <c r="C29" s="12">
        <v>25</v>
      </c>
      <c r="D29" s="8">
        <v>5</v>
      </c>
      <c r="E29" s="12">
        <v>20</v>
      </c>
      <c r="F29" s="8">
        <v>6.64</v>
      </c>
      <c r="G29" s="12">
        <v>5</v>
      </c>
      <c r="H29" s="8">
        <v>2.58</v>
      </c>
      <c r="I29" s="12">
        <v>0</v>
      </c>
    </row>
    <row r="30" spans="2:9" ht="15" customHeight="1" x14ac:dyDescent="0.2">
      <c r="B30" t="s">
        <v>79</v>
      </c>
      <c r="C30" s="12">
        <v>25</v>
      </c>
      <c r="D30" s="8">
        <v>5</v>
      </c>
      <c r="E30" s="12">
        <v>20</v>
      </c>
      <c r="F30" s="8">
        <v>6.64</v>
      </c>
      <c r="G30" s="12">
        <v>3</v>
      </c>
      <c r="H30" s="8">
        <v>1.55</v>
      </c>
      <c r="I30" s="12">
        <v>0</v>
      </c>
    </row>
    <row r="31" spans="2:9" ht="15" customHeight="1" x14ac:dyDescent="0.2">
      <c r="B31" t="s">
        <v>70</v>
      </c>
      <c r="C31" s="12">
        <v>19</v>
      </c>
      <c r="D31" s="8">
        <v>3.8</v>
      </c>
      <c r="E31" s="12">
        <v>16</v>
      </c>
      <c r="F31" s="8">
        <v>5.32</v>
      </c>
      <c r="G31" s="12">
        <v>3</v>
      </c>
      <c r="H31" s="8">
        <v>1.55</v>
      </c>
      <c r="I31" s="12">
        <v>0</v>
      </c>
    </row>
    <row r="32" spans="2:9" ht="15" customHeight="1" x14ac:dyDescent="0.2">
      <c r="B32" t="s">
        <v>74</v>
      </c>
      <c r="C32" s="12">
        <v>17</v>
      </c>
      <c r="D32" s="8">
        <v>3.4</v>
      </c>
      <c r="E32" s="12">
        <v>16</v>
      </c>
      <c r="F32" s="8">
        <v>5.32</v>
      </c>
      <c r="G32" s="12">
        <v>1</v>
      </c>
      <c r="H32" s="8">
        <v>0.52</v>
      </c>
      <c r="I32" s="12">
        <v>0</v>
      </c>
    </row>
    <row r="33" spans="2:9" ht="15" customHeight="1" x14ac:dyDescent="0.2">
      <c r="B33" t="s">
        <v>80</v>
      </c>
      <c r="C33" s="12">
        <v>17</v>
      </c>
      <c r="D33" s="8">
        <v>3.4</v>
      </c>
      <c r="E33" s="12">
        <v>16</v>
      </c>
      <c r="F33" s="8">
        <v>5.32</v>
      </c>
      <c r="G33" s="12">
        <v>1</v>
      </c>
      <c r="H33" s="8">
        <v>0.52</v>
      </c>
      <c r="I33" s="12">
        <v>0</v>
      </c>
    </row>
    <row r="34" spans="2:9" ht="15" customHeight="1" x14ac:dyDescent="0.2">
      <c r="B34" t="s">
        <v>87</v>
      </c>
      <c r="C34" s="12">
        <v>10</v>
      </c>
      <c r="D34" s="8">
        <v>2</v>
      </c>
      <c r="E34" s="12">
        <v>3</v>
      </c>
      <c r="F34" s="8">
        <v>1</v>
      </c>
      <c r="G34" s="12">
        <v>7</v>
      </c>
      <c r="H34" s="8">
        <v>3.61</v>
      </c>
      <c r="I34" s="12">
        <v>0</v>
      </c>
    </row>
    <row r="35" spans="2:9" ht="15" customHeight="1" x14ac:dyDescent="0.2">
      <c r="B35" t="s">
        <v>90</v>
      </c>
      <c r="C35" s="12">
        <v>10</v>
      </c>
      <c r="D35" s="8">
        <v>2</v>
      </c>
      <c r="E35" s="12">
        <v>4</v>
      </c>
      <c r="F35" s="8">
        <v>1.33</v>
      </c>
      <c r="G35" s="12">
        <v>6</v>
      </c>
      <c r="H35" s="8">
        <v>3.09</v>
      </c>
      <c r="I35" s="12">
        <v>0</v>
      </c>
    </row>
    <row r="36" spans="2:9" ht="15" customHeight="1" x14ac:dyDescent="0.2">
      <c r="B36" t="s">
        <v>69</v>
      </c>
      <c r="C36" s="12">
        <v>10</v>
      </c>
      <c r="D36" s="8">
        <v>2</v>
      </c>
      <c r="E36" s="12">
        <v>8</v>
      </c>
      <c r="F36" s="8">
        <v>2.66</v>
      </c>
      <c r="G36" s="12">
        <v>2</v>
      </c>
      <c r="H36" s="8">
        <v>1.03</v>
      </c>
      <c r="I36" s="12">
        <v>0</v>
      </c>
    </row>
    <row r="37" spans="2:9" ht="15" customHeight="1" x14ac:dyDescent="0.2">
      <c r="B37" t="s">
        <v>84</v>
      </c>
      <c r="C37" s="12">
        <v>10</v>
      </c>
      <c r="D37" s="8">
        <v>2</v>
      </c>
      <c r="E37" s="12">
        <v>5</v>
      </c>
      <c r="F37" s="8">
        <v>1.66</v>
      </c>
      <c r="G37" s="12">
        <v>5</v>
      </c>
      <c r="H37" s="8">
        <v>2.58</v>
      </c>
      <c r="I37" s="12">
        <v>0</v>
      </c>
    </row>
    <row r="38" spans="2:9" ht="15" customHeight="1" x14ac:dyDescent="0.2">
      <c r="B38" t="s">
        <v>78</v>
      </c>
      <c r="C38" s="12">
        <v>8</v>
      </c>
      <c r="D38" s="8">
        <v>1.6</v>
      </c>
      <c r="E38" s="12">
        <v>8</v>
      </c>
      <c r="F38" s="8">
        <v>2.66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83</v>
      </c>
      <c r="C39" s="12">
        <v>7</v>
      </c>
      <c r="D39" s="8">
        <v>1.4</v>
      </c>
      <c r="E39" s="12">
        <v>2</v>
      </c>
      <c r="F39" s="8">
        <v>0.66</v>
      </c>
      <c r="G39" s="12">
        <v>5</v>
      </c>
      <c r="H39" s="8">
        <v>2.58</v>
      </c>
      <c r="I39" s="12">
        <v>0</v>
      </c>
    </row>
    <row r="40" spans="2:9" ht="15" customHeight="1" x14ac:dyDescent="0.2">
      <c r="B40" t="s">
        <v>64</v>
      </c>
      <c r="C40" s="12">
        <v>6</v>
      </c>
      <c r="D40" s="8">
        <v>1.2</v>
      </c>
      <c r="E40" s="12">
        <v>4</v>
      </c>
      <c r="F40" s="8">
        <v>1.33</v>
      </c>
      <c r="G40" s="12">
        <v>2</v>
      </c>
      <c r="H40" s="8">
        <v>1.03</v>
      </c>
      <c r="I40" s="12">
        <v>0</v>
      </c>
    </row>
    <row r="41" spans="2:9" ht="15" customHeight="1" x14ac:dyDescent="0.2">
      <c r="B41" t="s">
        <v>65</v>
      </c>
      <c r="C41" s="12">
        <v>6</v>
      </c>
      <c r="D41" s="8">
        <v>1.2</v>
      </c>
      <c r="E41" s="12">
        <v>2</v>
      </c>
      <c r="F41" s="8">
        <v>0.66</v>
      </c>
      <c r="G41" s="12">
        <v>4</v>
      </c>
      <c r="H41" s="8">
        <v>2.06</v>
      </c>
      <c r="I41" s="12">
        <v>0</v>
      </c>
    </row>
    <row r="42" spans="2:9" ht="15" customHeight="1" x14ac:dyDescent="0.2">
      <c r="B42" t="s">
        <v>68</v>
      </c>
      <c r="C42" s="12">
        <v>6</v>
      </c>
      <c r="D42" s="8">
        <v>1.2</v>
      </c>
      <c r="E42" s="12">
        <v>4</v>
      </c>
      <c r="F42" s="8">
        <v>1.33</v>
      </c>
      <c r="G42" s="12">
        <v>2</v>
      </c>
      <c r="H42" s="8">
        <v>1.03</v>
      </c>
      <c r="I42" s="12">
        <v>0</v>
      </c>
    </row>
    <row r="43" spans="2:9" ht="15" customHeight="1" x14ac:dyDescent="0.2">
      <c r="B43" t="s">
        <v>75</v>
      </c>
      <c r="C43" s="12">
        <v>6</v>
      </c>
      <c r="D43" s="8">
        <v>1.2</v>
      </c>
      <c r="E43" s="12">
        <v>2</v>
      </c>
      <c r="F43" s="8">
        <v>0.66</v>
      </c>
      <c r="G43" s="12">
        <v>4</v>
      </c>
      <c r="H43" s="8">
        <v>2.06</v>
      </c>
      <c r="I43" s="12">
        <v>0</v>
      </c>
    </row>
    <row r="44" spans="2:9" ht="15" customHeight="1" x14ac:dyDescent="0.2">
      <c r="B44" t="s">
        <v>81</v>
      </c>
      <c r="C44" s="12">
        <v>6</v>
      </c>
      <c r="D44" s="8">
        <v>1.2</v>
      </c>
      <c r="E44" s="12">
        <v>1</v>
      </c>
      <c r="F44" s="8">
        <v>0.33</v>
      </c>
      <c r="G44" s="12">
        <v>5</v>
      </c>
      <c r="H44" s="8">
        <v>2.58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137</v>
      </c>
      <c r="C48" s="12">
        <v>31</v>
      </c>
      <c r="D48" s="8">
        <v>6.2</v>
      </c>
      <c r="E48" s="12">
        <v>28</v>
      </c>
      <c r="F48" s="8">
        <v>9.3000000000000007</v>
      </c>
      <c r="G48" s="12">
        <v>3</v>
      </c>
      <c r="H48" s="8">
        <v>1.55</v>
      </c>
      <c r="I48" s="12">
        <v>0</v>
      </c>
    </row>
    <row r="49" spans="2:9" ht="15" customHeight="1" x14ac:dyDescent="0.2">
      <c r="B49" t="s">
        <v>130</v>
      </c>
      <c r="C49" s="12">
        <v>26</v>
      </c>
      <c r="D49" s="8">
        <v>5.2</v>
      </c>
      <c r="E49" s="12">
        <v>11</v>
      </c>
      <c r="F49" s="8">
        <v>3.65</v>
      </c>
      <c r="G49" s="12">
        <v>15</v>
      </c>
      <c r="H49" s="8">
        <v>7.73</v>
      </c>
      <c r="I49" s="12">
        <v>0</v>
      </c>
    </row>
    <row r="50" spans="2:9" ht="15" customHeight="1" x14ac:dyDescent="0.2">
      <c r="B50" t="s">
        <v>128</v>
      </c>
      <c r="C50" s="12">
        <v>17</v>
      </c>
      <c r="D50" s="8">
        <v>3.4</v>
      </c>
      <c r="E50" s="12">
        <v>10</v>
      </c>
      <c r="F50" s="8">
        <v>3.32</v>
      </c>
      <c r="G50" s="12">
        <v>7</v>
      </c>
      <c r="H50" s="8">
        <v>3.61</v>
      </c>
      <c r="I50" s="12">
        <v>0</v>
      </c>
    </row>
    <row r="51" spans="2:9" ht="15" customHeight="1" x14ac:dyDescent="0.2">
      <c r="B51" t="s">
        <v>139</v>
      </c>
      <c r="C51" s="12">
        <v>17</v>
      </c>
      <c r="D51" s="8">
        <v>3.4</v>
      </c>
      <c r="E51" s="12">
        <v>15</v>
      </c>
      <c r="F51" s="8">
        <v>4.9800000000000004</v>
      </c>
      <c r="G51" s="12">
        <v>2</v>
      </c>
      <c r="H51" s="8">
        <v>1.03</v>
      </c>
      <c r="I51" s="12">
        <v>0</v>
      </c>
    </row>
    <row r="52" spans="2:9" ht="15" customHeight="1" x14ac:dyDescent="0.2">
      <c r="B52" t="s">
        <v>122</v>
      </c>
      <c r="C52" s="12">
        <v>15</v>
      </c>
      <c r="D52" s="8">
        <v>3</v>
      </c>
      <c r="E52" s="12">
        <v>3</v>
      </c>
      <c r="F52" s="8">
        <v>1</v>
      </c>
      <c r="G52" s="12">
        <v>12</v>
      </c>
      <c r="H52" s="8">
        <v>6.19</v>
      </c>
      <c r="I52" s="12">
        <v>0</v>
      </c>
    </row>
    <row r="53" spans="2:9" ht="15" customHeight="1" x14ac:dyDescent="0.2">
      <c r="B53" t="s">
        <v>126</v>
      </c>
      <c r="C53" s="12">
        <v>14</v>
      </c>
      <c r="D53" s="8">
        <v>2.8</v>
      </c>
      <c r="E53" s="12">
        <v>11</v>
      </c>
      <c r="F53" s="8">
        <v>3.65</v>
      </c>
      <c r="G53" s="12">
        <v>3</v>
      </c>
      <c r="H53" s="8">
        <v>1.55</v>
      </c>
      <c r="I53" s="12">
        <v>0</v>
      </c>
    </row>
    <row r="54" spans="2:9" ht="15" customHeight="1" x14ac:dyDescent="0.2">
      <c r="B54" t="s">
        <v>131</v>
      </c>
      <c r="C54" s="12">
        <v>14</v>
      </c>
      <c r="D54" s="8">
        <v>2.8</v>
      </c>
      <c r="E54" s="12">
        <v>10</v>
      </c>
      <c r="F54" s="8">
        <v>3.32</v>
      </c>
      <c r="G54" s="12">
        <v>4</v>
      </c>
      <c r="H54" s="8">
        <v>2.06</v>
      </c>
      <c r="I54" s="12">
        <v>0</v>
      </c>
    </row>
    <row r="55" spans="2:9" ht="15" customHeight="1" x14ac:dyDescent="0.2">
      <c r="B55" t="s">
        <v>136</v>
      </c>
      <c r="C55" s="12">
        <v>14</v>
      </c>
      <c r="D55" s="8">
        <v>2.8</v>
      </c>
      <c r="E55" s="12">
        <v>13</v>
      </c>
      <c r="F55" s="8">
        <v>4.32</v>
      </c>
      <c r="G55" s="12">
        <v>1</v>
      </c>
      <c r="H55" s="8">
        <v>0.52</v>
      </c>
      <c r="I55" s="12">
        <v>0</v>
      </c>
    </row>
    <row r="56" spans="2:9" ht="15" customHeight="1" x14ac:dyDescent="0.2">
      <c r="B56" t="s">
        <v>133</v>
      </c>
      <c r="C56" s="12">
        <v>13</v>
      </c>
      <c r="D56" s="8">
        <v>2.6</v>
      </c>
      <c r="E56" s="12">
        <v>9</v>
      </c>
      <c r="F56" s="8">
        <v>2.99</v>
      </c>
      <c r="G56" s="12">
        <v>4</v>
      </c>
      <c r="H56" s="8">
        <v>2.06</v>
      </c>
      <c r="I56" s="12">
        <v>0</v>
      </c>
    </row>
    <row r="57" spans="2:9" ht="15" customHeight="1" x14ac:dyDescent="0.2">
      <c r="B57" t="s">
        <v>140</v>
      </c>
      <c r="C57" s="12">
        <v>13</v>
      </c>
      <c r="D57" s="8">
        <v>2.6</v>
      </c>
      <c r="E57" s="12">
        <v>12</v>
      </c>
      <c r="F57" s="8">
        <v>3.99</v>
      </c>
      <c r="G57" s="12">
        <v>1</v>
      </c>
      <c r="H57" s="8">
        <v>0.52</v>
      </c>
      <c r="I57" s="12">
        <v>0</v>
      </c>
    </row>
    <row r="58" spans="2:9" ht="15" customHeight="1" x14ac:dyDescent="0.2">
      <c r="B58" t="s">
        <v>135</v>
      </c>
      <c r="C58" s="12">
        <v>12</v>
      </c>
      <c r="D58" s="8">
        <v>2.4</v>
      </c>
      <c r="E58" s="12">
        <v>11</v>
      </c>
      <c r="F58" s="8">
        <v>3.65</v>
      </c>
      <c r="G58" s="12">
        <v>1</v>
      </c>
      <c r="H58" s="8">
        <v>0.52</v>
      </c>
      <c r="I58" s="12">
        <v>0</v>
      </c>
    </row>
    <row r="59" spans="2:9" ht="15" customHeight="1" x14ac:dyDescent="0.2">
      <c r="B59" t="s">
        <v>151</v>
      </c>
      <c r="C59" s="12">
        <v>9</v>
      </c>
      <c r="D59" s="8">
        <v>1.8</v>
      </c>
      <c r="E59" s="12">
        <v>7</v>
      </c>
      <c r="F59" s="8">
        <v>2.33</v>
      </c>
      <c r="G59" s="12">
        <v>2</v>
      </c>
      <c r="H59" s="8">
        <v>1.03</v>
      </c>
      <c r="I59" s="12">
        <v>0</v>
      </c>
    </row>
    <row r="60" spans="2:9" ht="15" customHeight="1" x14ac:dyDescent="0.2">
      <c r="B60" t="s">
        <v>127</v>
      </c>
      <c r="C60" s="12">
        <v>9</v>
      </c>
      <c r="D60" s="8">
        <v>1.8</v>
      </c>
      <c r="E60" s="12">
        <v>5</v>
      </c>
      <c r="F60" s="8">
        <v>1.66</v>
      </c>
      <c r="G60" s="12">
        <v>4</v>
      </c>
      <c r="H60" s="8">
        <v>2.06</v>
      </c>
      <c r="I60" s="12">
        <v>0</v>
      </c>
    </row>
    <row r="61" spans="2:9" ht="15" customHeight="1" x14ac:dyDescent="0.2">
      <c r="B61" t="s">
        <v>187</v>
      </c>
      <c r="C61" s="12">
        <v>9</v>
      </c>
      <c r="D61" s="8">
        <v>1.8</v>
      </c>
      <c r="E61" s="12">
        <v>9</v>
      </c>
      <c r="F61" s="8">
        <v>2.99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182</v>
      </c>
      <c r="C62" s="12">
        <v>8</v>
      </c>
      <c r="D62" s="8">
        <v>1.6</v>
      </c>
      <c r="E62" s="12">
        <v>1</v>
      </c>
      <c r="F62" s="8">
        <v>0.33</v>
      </c>
      <c r="G62" s="12">
        <v>7</v>
      </c>
      <c r="H62" s="8">
        <v>3.61</v>
      </c>
      <c r="I62" s="12">
        <v>0</v>
      </c>
    </row>
    <row r="63" spans="2:9" ht="15" customHeight="1" x14ac:dyDescent="0.2">
      <c r="B63" t="s">
        <v>124</v>
      </c>
      <c r="C63" s="12">
        <v>8</v>
      </c>
      <c r="D63" s="8">
        <v>1.6</v>
      </c>
      <c r="E63" s="12">
        <v>8</v>
      </c>
      <c r="F63" s="8">
        <v>2.66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143</v>
      </c>
      <c r="C64" s="12">
        <v>8</v>
      </c>
      <c r="D64" s="8">
        <v>1.6</v>
      </c>
      <c r="E64" s="12">
        <v>3</v>
      </c>
      <c r="F64" s="8">
        <v>1</v>
      </c>
      <c r="G64" s="12">
        <v>5</v>
      </c>
      <c r="H64" s="8">
        <v>2.58</v>
      </c>
      <c r="I64" s="12">
        <v>0</v>
      </c>
    </row>
    <row r="65" spans="2:9" ht="15" customHeight="1" x14ac:dyDescent="0.2">
      <c r="B65" t="s">
        <v>123</v>
      </c>
      <c r="C65" s="12">
        <v>7</v>
      </c>
      <c r="D65" s="8">
        <v>1.4</v>
      </c>
      <c r="E65" s="12">
        <v>1</v>
      </c>
      <c r="F65" s="8">
        <v>0.33</v>
      </c>
      <c r="G65" s="12">
        <v>6</v>
      </c>
      <c r="H65" s="8">
        <v>3.09</v>
      </c>
      <c r="I65" s="12">
        <v>0</v>
      </c>
    </row>
    <row r="66" spans="2:9" ht="15" customHeight="1" x14ac:dyDescent="0.2">
      <c r="B66" t="s">
        <v>134</v>
      </c>
      <c r="C66" s="12">
        <v>7</v>
      </c>
      <c r="D66" s="8">
        <v>1.4</v>
      </c>
      <c r="E66" s="12">
        <v>6</v>
      </c>
      <c r="F66" s="8">
        <v>1.99</v>
      </c>
      <c r="G66" s="12">
        <v>1</v>
      </c>
      <c r="H66" s="8">
        <v>0.52</v>
      </c>
      <c r="I66" s="12">
        <v>0</v>
      </c>
    </row>
    <row r="67" spans="2:9" ht="15" customHeight="1" x14ac:dyDescent="0.2">
      <c r="B67" t="s">
        <v>154</v>
      </c>
      <c r="C67" s="12">
        <v>6</v>
      </c>
      <c r="D67" s="8">
        <v>1.2</v>
      </c>
      <c r="E67" s="12">
        <v>3</v>
      </c>
      <c r="F67" s="8">
        <v>1</v>
      </c>
      <c r="G67" s="12">
        <v>3</v>
      </c>
      <c r="H67" s="8">
        <v>1.55</v>
      </c>
      <c r="I67" s="12">
        <v>0</v>
      </c>
    </row>
    <row r="68" spans="2:9" ht="15" customHeight="1" x14ac:dyDescent="0.2">
      <c r="B68" t="s">
        <v>185</v>
      </c>
      <c r="C68" s="12">
        <v>6</v>
      </c>
      <c r="D68" s="8">
        <v>1.2</v>
      </c>
      <c r="E68" s="12">
        <v>4</v>
      </c>
      <c r="F68" s="8">
        <v>1.33</v>
      </c>
      <c r="G68" s="12">
        <v>2</v>
      </c>
      <c r="H68" s="8">
        <v>1.03</v>
      </c>
      <c r="I68" s="12">
        <v>0</v>
      </c>
    </row>
    <row r="69" spans="2:9" ht="15" customHeight="1" x14ac:dyDescent="0.2">
      <c r="B69" t="s">
        <v>125</v>
      </c>
      <c r="C69" s="12">
        <v>6</v>
      </c>
      <c r="D69" s="8">
        <v>1.2</v>
      </c>
      <c r="E69" s="12">
        <v>4</v>
      </c>
      <c r="F69" s="8">
        <v>1.33</v>
      </c>
      <c r="G69" s="12">
        <v>2</v>
      </c>
      <c r="H69" s="8">
        <v>1.03</v>
      </c>
      <c r="I69" s="12">
        <v>0</v>
      </c>
    </row>
    <row r="70" spans="2:9" ht="15" customHeight="1" x14ac:dyDescent="0.2">
      <c r="B70" t="s">
        <v>186</v>
      </c>
      <c r="C70" s="12">
        <v>6</v>
      </c>
      <c r="D70" s="8">
        <v>1.2</v>
      </c>
      <c r="E70" s="12">
        <v>5</v>
      </c>
      <c r="F70" s="8">
        <v>1.66</v>
      </c>
      <c r="G70" s="12">
        <v>1</v>
      </c>
      <c r="H70" s="8">
        <v>0.52</v>
      </c>
      <c r="I70" s="12">
        <v>0</v>
      </c>
    </row>
    <row r="71" spans="2:9" ht="15" customHeight="1" x14ac:dyDescent="0.2">
      <c r="B71" t="s">
        <v>129</v>
      </c>
      <c r="C71" s="12">
        <v>6</v>
      </c>
      <c r="D71" s="8">
        <v>1.2</v>
      </c>
      <c r="E71" s="12">
        <v>0</v>
      </c>
      <c r="F71" s="8">
        <v>0</v>
      </c>
      <c r="G71" s="12">
        <v>6</v>
      </c>
      <c r="H71" s="8">
        <v>3.09</v>
      </c>
      <c r="I71" s="12">
        <v>0</v>
      </c>
    </row>
    <row r="72" spans="2:9" ht="15" customHeight="1" x14ac:dyDescent="0.2">
      <c r="B72" t="s">
        <v>144</v>
      </c>
      <c r="C72" s="12">
        <v>6</v>
      </c>
      <c r="D72" s="8">
        <v>1.2</v>
      </c>
      <c r="E72" s="12">
        <v>0</v>
      </c>
      <c r="F72" s="8">
        <v>0</v>
      </c>
      <c r="G72" s="12">
        <v>6</v>
      </c>
      <c r="H72" s="8">
        <v>3.09</v>
      </c>
      <c r="I72" s="12">
        <v>0</v>
      </c>
    </row>
    <row r="74" spans="2:9" ht="15" customHeight="1" x14ac:dyDescent="0.2">
      <c r="B7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EC7A-8297-40C7-8B3A-1074D47DA3B5}">
  <sheetPr>
    <pageSetUpPr fitToPage="1"/>
  </sheetPr>
  <dimension ref="B2:I10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11</v>
      </c>
      <c r="D6" s="8">
        <v>12.22</v>
      </c>
      <c r="E6" s="12">
        <v>6</v>
      </c>
      <c r="F6" s="8">
        <v>10.71</v>
      </c>
      <c r="G6" s="12">
        <v>5</v>
      </c>
      <c r="H6" s="8">
        <v>17.86</v>
      </c>
      <c r="I6" s="12">
        <v>0</v>
      </c>
    </row>
    <row r="7" spans="2:9" ht="15" customHeight="1" x14ac:dyDescent="0.2">
      <c r="B7" t="s">
        <v>42</v>
      </c>
      <c r="C7" s="12">
        <v>13</v>
      </c>
      <c r="D7" s="8">
        <v>14.44</v>
      </c>
      <c r="E7" s="12">
        <v>9</v>
      </c>
      <c r="F7" s="8">
        <v>16.07</v>
      </c>
      <c r="G7" s="12">
        <v>4</v>
      </c>
      <c r="H7" s="8">
        <v>14.29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1.1100000000000001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1.1100000000000001</v>
      </c>
      <c r="E10" s="12">
        <v>0</v>
      </c>
      <c r="F10" s="8">
        <v>0</v>
      </c>
      <c r="G10" s="12">
        <v>1</v>
      </c>
      <c r="H10" s="8">
        <v>3.57</v>
      </c>
      <c r="I10" s="12">
        <v>0</v>
      </c>
    </row>
    <row r="11" spans="2:9" ht="15" customHeight="1" x14ac:dyDescent="0.2">
      <c r="B11" t="s">
        <v>46</v>
      </c>
      <c r="C11" s="12">
        <v>17</v>
      </c>
      <c r="D11" s="8">
        <v>18.89</v>
      </c>
      <c r="E11" s="12">
        <v>14</v>
      </c>
      <c r="F11" s="8">
        <v>25</v>
      </c>
      <c r="G11" s="12">
        <v>3</v>
      </c>
      <c r="H11" s="8">
        <v>10.71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12</v>
      </c>
      <c r="D13" s="8">
        <v>13.33</v>
      </c>
      <c r="E13" s="12">
        <v>9</v>
      </c>
      <c r="F13" s="8">
        <v>16.07</v>
      </c>
      <c r="G13" s="12">
        <v>3</v>
      </c>
      <c r="H13" s="8">
        <v>10.71</v>
      </c>
      <c r="I13" s="12">
        <v>0</v>
      </c>
    </row>
    <row r="14" spans="2:9" ht="15" customHeight="1" x14ac:dyDescent="0.2">
      <c r="B14" t="s">
        <v>49</v>
      </c>
      <c r="C14" s="12">
        <v>4</v>
      </c>
      <c r="D14" s="8">
        <v>4.4400000000000004</v>
      </c>
      <c r="E14" s="12">
        <v>1</v>
      </c>
      <c r="F14" s="8">
        <v>1.79</v>
      </c>
      <c r="G14" s="12">
        <v>3</v>
      </c>
      <c r="H14" s="8">
        <v>10.71</v>
      </c>
      <c r="I14" s="12">
        <v>0</v>
      </c>
    </row>
    <row r="15" spans="2:9" ht="15" customHeight="1" x14ac:dyDescent="0.2">
      <c r="B15" t="s">
        <v>50</v>
      </c>
      <c r="C15" s="12">
        <v>2</v>
      </c>
      <c r="D15" s="8">
        <v>2.2200000000000002</v>
      </c>
      <c r="E15" s="12">
        <v>2</v>
      </c>
      <c r="F15" s="8">
        <v>3.57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9</v>
      </c>
      <c r="D16" s="8">
        <v>10</v>
      </c>
      <c r="E16" s="12">
        <v>8</v>
      </c>
      <c r="F16" s="8">
        <v>14.29</v>
      </c>
      <c r="G16" s="12">
        <v>1</v>
      </c>
      <c r="H16" s="8">
        <v>3.57</v>
      </c>
      <c r="I16" s="12">
        <v>0</v>
      </c>
    </row>
    <row r="17" spans="2:9" ht="15" customHeight="1" x14ac:dyDescent="0.2">
      <c r="B17" t="s">
        <v>52</v>
      </c>
      <c r="C17" s="12">
        <v>1</v>
      </c>
      <c r="D17" s="8">
        <v>1.1100000000000001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7</v>
      </c>
      <c r="D18" s="8">
        <v>7.78</v>
      </c>
      <c r="E18" s="12">
        <v>4</v>
      </c>
      <c r="F18" s="8">
        <v>7.14</v>
      </c>
      <c r="G18" s="12">
        <v>2</v>
      </c>
      <c r="H18" s="8">
        <v>7.14</v>
      </c>
      <c r="I18" s="12">
        <v>0</v>
      </c>
    </row>
    <row r="19" spans="2:9" ht="15" customHeight="1" x14ac:dyDescent="0.2">
      <c r="B19" t="s">
        <v>54</v>
      </c>
      <c r="C19" s="12">
        <v>12</v>
      </c>
      <c r="D19" s="8">
        <v>13.33</v>
      </c>
      <c r="E19" s="12">
        <v>3</v>
      </c>
      <c r="F19" s="8">
        <v>5.36</v>
      </c>
      <c r="G19" s="12">
        <v>6</v>
      </c>
      <c r="H19" s="8">
        <v>21.43</v>
      </c>
      <c r="I19" s="12">
        <v>0</v>
      </c>
    </row>
    <row r="20" spans="2:9" ht="15" customHeight="1" x14ac:dyDescent="0.2">
      <c r="B20" s="9" t="s">
        <v>278</v>
      </c>
      <c r="C20" s="12">
        <f>SUM(LTBL_29345[総数／事業所数])</f>
        <v>90</v>
      </c>
      <c r="E20" s="12">
        <f>SUBTOTAL(109,LTBL_29345[個人／事業所数])</f>
        <v>56</v>
      </c>
      <c r="G20" s="12">
        <f>SUBTOTAL(109,LTBL_29345[法人／事業所数])</f>
        <v>28</v>
      </c>
      <c r="I20" s="12">
        <f>SUBTOTAL(109,LTBL_29345[法人以外の団体／事業所数])</f>
        <v>0</v>
      </c>
    </row>
    <row r="21" spans="2:9" ht="15" customHeight="1" x14ac:dyDescent="0.2">
      <c r="E21" s="11">
        <f>LTBL_29345[[#Totals],[個人／事業所数]]/LTBL_29345[[#Totals],[総数／事業所数]]</f>
        <v>0.62222222222222223</v>
      </c>
      <c r="G21" s="11">
        <f>LTBL_29345[[#Totals],[法人／事業所数]]/LTBL_29345[[#Totals],[総数／事業所数]]</f>
        <v>0.31111111111111112</v>
      </c>
      <c r="I21" s="11">
        <f>LTBL_29345[[#Totals],[法人以外の団体／事業所数]]/LTBL_29345[[#Totals],[総数／事業所数]]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73</v>
      </c>
      <c r="C24" s="12">
        <v>11</v>
      </c>
      <c r="D24" s="8">
        <v>12.22</v>
      </c>
      <c r="E24" s="12">
        <v>9</v>
      </c>
      <c r="F24" s="8">
        <v>16.07</v>
      </c>
      <c r="G24" s="12">
        <v>2</v>
      </c>
      <c r="H24" s="8">
        <v>7.14</v>
      </c>
      <c r="I24" s="12">
        <v>0</v>
      </c>
    </row>
    <row r="25" spans="2:9" ht="15" customHeight="1" x14ac:dyDescent="0.2">
      <c r="B25" t="s">
        <v>77</v>
      </c>
      <c r="C25" s="12">
        <v>7</v>
      </c>
      <c r="D25" s="8">
        <v>7.78</v>
      </c>
      <c r="E25" s="12">
        <v>6</v>
      </c>
      <c r="F25" s="8">
        <v>10.71</v>
      </c>
      <c r="G25" s="12">
        <v>1</v>
      </c>
      <c r="H25" s="8">
        <v>3.57</v>
      </c>
      <c r="I25" s="12">
        <v>0</v>
      </c>
    </row>
    <row r="26" spans="2:9" ht="15" customHeight="1" x14ac:dyDescent="0.2">
      <c r="B26" t="s">
        <v>65</v>
      </c>
      <c r="C26" s="12">
        <v>5</v>
      </c>
      <c r="D26" s="8">
        <v>5.56</v>
      </c>
      <c r="E26" s="12">
        <v>4</v>
      </c>
      <c r="F26" s="8">
        <v>7.14</v>
      </c>
      <c r="G26" s="12">
        <v>1</v>
      </c>
      <c r="H26" s="8">
        <v>3.57</v>
      </c>
      <c r="I26" s="12">
        <v>0</v>
      </c>
    </row>
    <row r="27" spans="2:9" ht="15" customHeight="1" x14ac:dyDescent="0.2">
      <c r="B27" t="s">
        <v>70</v>
      </c>
      <c r="C27" s="12">
        <v>5</v>
      </c>
      <c r="D27" s="8">
        <v>5.56</v>
      </c>
      <c r="E27" s="12">
        <v>5</v>
      </c>
      <c r="F27" s="8">
        <v>8.93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72</v>
      </c>
      <c r="C28" s="12">
        <v>5</v>
      </c>
      <c r="D28" s="8">
        <v>5.56</v>
      </c>
      <c r="E28" s="12">
        <v>5</v>
      </c>
      <c r="F28" s="8">
        <v>8.93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64</v>
      </c>
      <c r="C29" s="12">
        <v>4</v>
      </c>
      <c r="D29" s="8">
        <v>4.4400000000000004</v>
      </c>
      <c r="E29" s="12">
        <v>2</v>
      </c>
      <c r="F29" s="8">
        <v>3.57</v>
      </c>
      <c r="G29" s="12">
        <v>2</v>
      </c>
      <c r="H29" s="8">
        <v>7.14</v>
      </c>
      <c r="I29" s="12">
        <v>0</v>
      </c>
    </row>
    <row r="30" spans="2:9" ht="15" customHeight="1" x14ac:dyDescent="0.2">
      <c r="B30" t="s">
        <v>75</v>
      </c>
      <c r="C30" s="12">
        <v>4</v>
      </c>
      <c r="D30" s="8">
        <v>4.4400000000000004</v>
      </c>
      <c r="E30" s="12">
        <v>1</v>
      </c>
      <c r="F30" s="8">
        <v>1.79</v>
      </c>
      <c r="G30" s="12">
        <v>3</v>
      </c>
      <c r="H30" s="8">
        <v>10.71</v>
      </c>
      <c r="I30" s="12">
        <v>0</v>
      </c>
    </row>
    <row r="31" spans="2:9" ht="15" customHeight="1" x14ac:dyDescent="0.2">
      <c r="B31" t="s">
        <v>80</v>
      </c>
      <c r="C31" s="12">
        <v>4</v>
      </c>
      <c r="D31" s="8">
        <v>4.4400000000000004</v>
      </c>
      <c r="E31" s="12">
        <v>4</v>
      </c>
      <c r="F31" s="8">
        <v>7.14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82</v>
      </c>
      <c r="C32" s="12">
        <v>4</v>
      </c>
      <c r="D32" s="8">
        <v>4.4400000000000004</v>
      </c>
      <c r="E32" s="12">
        <v>3</v>
      </c>
      <c r="F32" s="8">
        <v>5.36</v>
      </c>
      <c r="G32" s="12">
        <v>1</v>
      </c>
      <c r="H32" s="8">
        <v>3.57</v>
      </c>
      <c r="I32" s="12">
        <v>0</v>
      </c>
    </row>
    <row r="33" spans="2:9" ht="15" customHeight="1" x14ac:dyDescent="0.2">
      <c r="B33" t="s">
        <v>66</v>
      </c>
      <c r="C33" s="12">
        <v>3</v>
      </c>
      <c r="D33" s="8">
        <v>3.33</v>
      </c>
      <c r="E33" s="12">
        <v>2</v>
      </c>
      <c r="F33" s="8">
        <v>3.57</v>
      </c>
      <c r="G33" s="12">
        <v>1</v>
      </c>
      <c r="H33" s="8">
        <v>3.57</v>
      </c>
      <c r="I33" s="12">
        <v>0</v>
      </c>
    </row>
    <row r="34" spans="2:9" ht="15" customHeight="1" x14ac:dyDescent="0.2">
      <c r="B34" t="s">
        <v>81</v>
      </c>
      <c r="C34" s="12">
        <v>3</v>
      </c>
      <c r="D34" s="8">
        <v>3.33</v>
      </c>
      <c r="E34" s="12">
        <v>0</v>
      </c>
      <c r="F34" s="8">
        <v>0</v>
      </c>
      <c r="G34" s="12">
        <v>2</v>
      </c>
      <c r="H34" s="8">
        <v>7.14</v>
      </c>
      <c r="I34" s="12">
        <v>0</v>
      </c>
    </row>
    <row r="35" spans="2:9" ht="15" customHeight="1" x14ac:dyDescent="0.2">
      <c r="B35" t="s">
        <v>63</v>
      </c>
      <c r="C35" s="12">
        <v>2</v>
      </c>
      <c r="D35" s="8">
        <v>2.2200000000000002</v>
      </c>
      <c r="E35" s="12">
        <v>0</v>
      </c>
      <c r="F35" s="8">
        <v>0</v>
      </c>
      <c r="G35" s="12">
        <v>2</v>
      </c>
      <c r="H35" s="8">
        <v>7.14</v>
      </c>
      <c r="I35" s="12">
        <v>0</v>
      </c>
    </row>
    <row r="36" spans="2:9" ht="15" customHeight="1" x14ac:dyDescent="0.2">
      <c r="B36" t="s">
        <v>86</v>
      </c>
      <c r="C36" s="12">
        <v>2</v>
      </c>
      <c r="D36" s="8">
        <v>2.2200000000000002</v>
      </c>
      <c r="E36" s="12">
        <v>0</v>
      </c>
      <c r="F36" s="8">
        <v>0</v>
      </c>
      <c r="G36" s="12">
        <v>2</v>
      </c>
      <c r="H36" s="8">
        <v>7.14</v>
      </c>
      <c r="I36" s="12">
        <v>0</v>
      </c>
    </row>
    <row r="37" spans="2:9" ht="15" customHeight="1" x14ac:dyDescent="0.2">
      <c r="B37" t="s">
        <v>93</v>
      </c>
      <c r="C37" s="12">
        <v>2</v>
      </c>
      <c r="D37" s="8">
        <v>2.2200000000000002</v>
      </c>
      <c r="E37" s="12">
        <v>2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89</v>
      </c>
      <c r="C38" s="12">
        <v>2</v>
      </c>
      <c r="D38" s="8">
        <v>2.2200000000000002</v>
      </c>
      <c r="E38" s="12">
        <v>1</v>
      </c>
      <c r="F38" s="8">
        <v>1.79</v>
      </c>
      <c r="G38" s="12">
        <v>1</v>
      </c>
      <c r="H38" s="8">
        <v>3.57</v>
      </c>
      <c r="I38" s="12">
        <v>0</v>
      </c>
    </row>
    <row r="39" spans="2:9" ht="15" customHeight="1" x14ac:dyDescent="0.2">
      <c r="B39" t="s">
        <v>90</v>
      </c>
      <c r="C39" s="12">
        <v>2</v>
      </c>
      <c r="D39" s="8">
        <v>2.2200000000000002</v>
      </c>
      <c r="E39" s="12">
        <v>0</v>
      </c>
      <c r="F39" s="8">
        <v>0</v>
      </c>
      <c r="G39" s="12">
        <v>2</v>
      </c>
      <c r="H39" s="8">
        <v>7.14</v>
      </c>
      <c r="I39" s="12">
        <v>0</v>
      </c>
    </row>
    <row r="40" spans="2:9" ht="15" customHeight="1" x14ac:dyDescent="0.2">
      <c r="B40" t="s">
        <v>71</v>
      </c>
      <c r="C40" s="12">
        <v>2</v>
      </c>
      <c r="D40" s="8">
        <v>2.2200000000000002</v>
      </c>
      <c r="E40" s="12">
        <v>2</v>
      </c>
      <c r="F40" s="8">
        <v>3.57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78</v>
      </c>
      <c r="C41" s="12">
        <v>2</v>
      </c>
      <c r="D41" s="8">
        <v>2.2200000000000002</v>
      </c>
      <c r="E41" s="12">
        <v>2</v>
      </c>
      <c r="F41" s="8">
        <v>3.57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94</v>
      </c>
      <c r="C42" s="12">
        <v>2</v>
      </c>
      <c r="D42" s="8">
        <v>2.2200000000000002</v>
      </c>
      <c r="E42" s="12">
        <v>0</v>
      </c>
      <c r="F42" s="8">
        <v>0</v>
      </c>
      <c r="G42" s="12">
        <v>1</v>
      </c>
      <c r="H42" s="8">
        <v>3.57</v>
      </c>
      <c r="I42" s="12">
        <v>0</v>
      </c>
    </row>
    <row r="43" spans="2:9" ht="15" customHeight="1" x14ac:dyDescent="0.2">
      <c r="B43" t="s">
        <v>103</v>
      </c>
      <c r="C43" s="12">
        <v>2</v>
      </c>
      <c r="D43" s="8">
        <v>2.2200000000000002</v>
      </c>
      <c r="E43" s="12">
        <v>0</v>
      </c>
      <c r="F43" s="8">
        <v>0</v>
      </c>
      <c r="G43" s="12">
        <v>2</v>
      </c>
      <c r="H43" s="8">
        <v>7.14</v>
      </c>
      <c r="I43" s="12">
        <v>0</v>
      </c>
    </row>
    <row r="44" spans="2:9" ht="15" customHeight="1" x14ac:dyDescent="0.2">
      <c r="B44" t="s">
        <v>101</v>
      </c>
      <c r="C44" s="12">
        <v>2</v>
      </c>
      <c r="D44" s="8">
        <v>2.2200000000000002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130</v>
      </c>
      <c r="C48" s="12">
        <v>8</v>
      </c>
      <c r="D48" s="8">
        <v>8.89</v>
      </c>
      <c r="E48" s="12">
        <v>7</v>
      </c>
      <c r="F48" s="8">
        <v>12.5</v>
      </c>
      <c r="G48" s="12">
        <v>1</v>
      </c>
      <c r="H48" s="8">
        <v>3.57</v>
      </c>
      <c r="I48" s="12">
        <v>0</v>
      </c>
    </row>
    <row r="49" spans="2:9" ht="15" customHeight="1" x14ac:dyDescent="0.2">
      <c r="B49" t="s">
        <v>137</v>
      </c>
      <c r="C49" s="12">
        <v>4</v>
      </c>
      <c r="D49" s="8">
        <v>4.4400000000000004</v>
      </c>
      <c r="E49" s="12">
        <v>3</v>
      </c>
      <c r="F49" s="8">
        <v>5.36</v>
      </c>
      <c r="G49" s="12">
        <v>1</v>
      </c>
      <c r="H49" s="8">
        <v>3.57</v>
      </c>
      <c r="I49" s="12">
        <v>0</v>
      </c>
    </row>
    <row r="50" spans="2:9" ht="15" customHeight="1" x14ac:dyDescent="0.2">
      <c r="B50" t="s">
        <v>140</v>
      </c>
      <c r="C50" s="12">
        <v>4</v>
      </c>
      <c r="D50" s="8">
        <v>4.4400000000000004</v>
      </c>
      <c r="E50" s="12">
        <v>4</v>
      </c>
      <c r="F50" s="8">
        <v>7.14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141</v>
      </c>
      <c r="C51" s="12">
        <v>4</v>
      </c>
      <c r="D51" s="8">
        <v>4.4400000000000004</v>
      </c>
      <c r="E51" s="12">
        <v>3</v>
      </c>
      <c r="F51" s="8">
        <v>5.36</v>
      </c>
      <c r="G51" s="12">
        <v>1</v>
      </c>
      <c r="H51" s="8">
        <v>3.57</v>
      </c>
      <c r="I51" s="12">
        <v>0</v>
      </c>
    </row>
    <row r="52" spans="2:9" ht="15" customHeight="1" x14ac:dyDescent="0.2">
      <c r="B52" t="s">
        <v>148</v>
      </c>
      <c r="C52" s="12">
        <v>3</v>
      </c>
      <c r="D52" s="8">
        <v>3.33</v>
      </c>
      <c r="E52" s="12">
        <v>2</v>
      </c>
      <c r="F52" s="8">
        <v>3.57</v>
      </c>
      <c r="G52" s="12">
        <v>1</v>
      </c>
      <c r="H52" s="8">
        <v>3.57</v>
      </c>
      <c r="I52" s="12">
        <v>0</v>
      </c>
    </row>
    <row r="53" spans="2:9" ht="15" customHeight="1" x14ac:dyDescent="0.2">
      <c r="B53" t="s">
        <v>183</v>
      </c>
      <c r="C53" s="12">
        <v>2</v>
      </c>
      <c r="D53" s="8">
        <v>2.2200000000000002</v>
      </c>
      <c r="E53" s="12">
        <v>1</v>
      </c>
      <c r="F53" s="8">
        <v>1.79</v>
      </c>
      <c r="G53" s="12">
        <v>1</v>
      </c>
      <c r="H53" s="8">
        <v>3.57</v>
      </c>
      <c r="I53" s="12">
        <v>0</v>
      </c>
    </row>
    <row r="54" spans="2:9" ht="15" customHeight="1" x14ac:dyDescent="0.2">
      <c r="B54" t="s">
        <v>147</v>
      </c>
      <c r="C54" s="12">
        <v>2</v>
      </c>
      <c r="D54" s="8">
        <v>2.2200000000000002</v>
      </c>
      <c r="E54" s="12">
        <v>2</v>
      </c>
      <c r="F54" s="8">
        <v>3.57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185</v>
      </c>
      <c r="C55" s="12">
        <v>2</v>
      </c>
      <c r="D55" s="8">
        <v>2.2200000000000002</v>
      </c>
      <c r="E55" s="12">
        <v>0</v>
      </c>
      <c r="F55" s="8">
        <v>0</v>
      </c>
      <c r="G55" s="12">
        <v>2</v>
      </c>
      <c r="H55" s="8">
        <v>7.14</v>
      </c>
      <c r="I55" s="12">
        <v>0</v>
      </c>
    </row>
    <row r="56" spans="2:9" ht="15" customHeight="1" x14ac:dyDescent="0.2">
      <c r="B56" t="s">
        <v>155</v>
      </c>
      <c r="C56" s="12">
        <v>2</v>
      </c>
      <c r="D56" s="8">
        <v>2.2200000000000002</v>
      </c>
      <c r="E56" s="12">
        <v>2</v>
      </c>
      <c r="F56" s="8">
        <v>3.57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2</v>
      </c>
      <c r="D57" s="8">
        <v>2.2200000000000002</v>
      </c>
      <c r="E57" s="12">
        <v>2</v>
      </c>
      <c r="F57" s="8">
        <v>3.57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131</v>
      </c>
      <c r="C58" s="12">
        <v>2</v>
      </c>
      <c r="D58" s="8">
        <v>2.2200000000000002</v>
      </c>
      <c r="E58" s="12">
        <v>2</v>
      </c>
      <c r="F58" s="8">
        <v>3.57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205</v>
      </c>
      <c r="C59" s="12">
        <v>2</v>
      </c>
      <c r="D59" s="8">
        <v>2.2200000000000002</v>
      </c>
      <c r="E59" s="12">
        <v>1</v>
      </c>
      <c r="F59" s="8">
        <v>1.79</v>
      </c>
      <c r="G59" s="12">
        <v>1</v>
      </c>
      <c r="H59" s="8">
        <v>3.57</v>
      </c>
      <c r="I59" s="12">
        <v>0</v>
      </c>
    </row>
    <row r="60" spans="2:9" ht="15" customHeight="1" x14ac:dyDescent="0.2">
      <c r="B60" t="s">
        <v>136</v>
      </c>
      <c r="C60" s="12">
        <v>2</v>
      </c>
      <c r="D60" s="8">
        <v>2.2200000000000002</v>
      </c>
      <c r="E60" s="12">
        <v>2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207</v>
      </c>
      <c r="C61" s="12">
        <v>2</v>
      </c>
      <c r="D61" s="8">
        <v>2.2200000000000002</v>
      </c>
      <c r="E61" s="12">
        <v>2</v>
      </c>
      <c r="F61" s="8">
        <v>3.57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208</v>
      </c>
      <c r="C62" s="12">
        <v>2</v>
      </c>
      <c r="D62" s="8">
        <v>2.2200000000000002</v>
      </c>
      <c r="E62" s="12">
        <v>0</v>
      </c>
      <c r="F62" s="8">
        <v>0</v>
      </c>
      <c r="G62" s="12">
        <v>2</v>
      </c>
      <c r="H62" s="8">
        <v>7.14</v>
      </c>
      <c r="I62" s="12">
        <v>0</v>
      </c>
    </row>
    <row r="63" spans="2:9" ht="15" customHeight="1" x14ac:dyDescent="0.2">
      <c r="B63" t="s">
        <v>210</v>
      </c>
      <c r="C63" s="12">
        <v>2</v>
      </c>
      <c r="D63" s="8">
        <v>2.2200000000000002</v>
      </c>
      <c r="E63" s="12">
        <v>0</v>
      </c>
      <c r="F63" s="8">
        <v>0</v>
      </c>
      <c r="G63" s="12">
        <v>1</v>
      </c>
      <c r="H63" s="8">
        <v>3.57</v>
      </c>
      <c r="I63" s="12">
        <v>0</v>
      </c>
    </row>
    <row r="64" spans="2:9" ht="15" customHeight="1" x14ac:dyDescent="0.2">
      <c r="B64" t="s">
        <v>181</v>
      </c>
      <c r="C64" s="12">
        <v>2</v>
      </c>
      <c r="D64" s="8">
        <v>2.2200000000000002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1</v>
      </c>
      <c r="D65" s="8">
        <v>1.1100000000000001</v>
      </c>
      <c r="E65" s="12">
        <v>0</v>
      </c>
      <c r="F65" s="8">
        <v>0</v>
      </c>
      <c r="G65" s="12">
        <v>1</v>
      </c>
      <c r="H65" s="8">
        <v>3.57</v>
      </c>
      <c r="I65" s="12">
        <v>0</v>
      </c>
    </row>
    <row r="66" spans="2:9" ht="15" customHeight="1" x14ac:dyDescent="0.2">
      <c r="B66" t="s">
        <v>123</v>
      </c>
      <c r="C66" s="12">
        <v>1</v>
      </c>
      <c r="D66" s="8">
        <v>1.1100000000000001</v>
      </c>
      <c r="E66" s="12">
        <v>0</v>
      </c>
      <c r="F66" s="8">
        <v>0</v>
      </c>
      <c r="G66" s="12">
        <v>1</v>
      </c>
      <c r="H66" s="8">
        <v>3.57</v>
      </c>
      <c r="I66" s="12">
        <v>0</v>
      </c>
    </row>
    <row r="67" spans="2:9" ht="15" customHeight="1" x14ac:dyDescent="0.2">
      <c r="B67" t="s">
        <v>172</v>
      </c>
      <c r="C67" s="12">
        <v>1</v>
      </c>
      <c r="D67" s="8">
        <v>1.1100000000000001</v>
      </c>
      <c r="E67" s="12">
        <v>1</v>
      </c>
      <c r="F67" s="8">
        <v>1.79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146</v>
      </c>
      <c r="C68" s="12">
        <v>1</v>
      </c>
      <c r="D68" s="8">
        <v>1.1100000000000001</v>
      </c>
      <c r="E68" s="12">
        <v>0</v>
      </c>
      <c r="F68" s="8">
        <v>0</v>
      </c>
      <c r="G68" s="12">
        <v>1</v>
      </c>
      <c r="H68" s="8">
        <v>3.57</v>
      </c>
      <c r="I68" s="12">
        <v>0</v>
      </c>
    </row>
    <row r="69" spans="2:9" ht="15" customHeight="1" x14ac:dyDescent="0.2">
      <c r="B69" t="s">
        <v>157</v>
      </c>
      <c r="C69" s="12">
        <v>1</v>
      </c>
      <c r="D69" s="8">
        <v>1.1100000000000001</v>
      </c>
      <c r="E69" s="12">
        <v>1</v>
      </c>
      <c r="F69" s="8">
        <v>1.79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188</v>
      </c>
      <c r="C70" s="12">
        <v>1</v>
      </c>
      <c r="D70" s="8">
        <v>1.1100000000000001</v>
      </c>
      <c r="E70" s="12">
        <v>1</v>
      </c>
      <c r="F70" s="8">
        <v>1.79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150</v>
      </c>
      <c r="C71" s="12">
        <v>1</v>
      </c>
      <c r="D71" s="8">
        <v>1.1100000000000001</v>
      </c>
      <c r="E71" s="12">
        <v>1</v>
      </c>
      <c r="F71" s="8">
        <v>1.79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189</v>
      </c>
      <c r="C72" s="12">
        <v>1</v>
      </c>
      <c r="D72" s="8">
        <v>1.1100000000000001</v>
      </c>
      <c r="E72" s="12">
        <v>0</v>
      </c>
      <c r="F72" s="8">
        <v>0</v>
      </c>
      <c r="G72" s="12">
        <v>1</v>
      </c>
      <c r="H72" s="8">
        <v>3.57</v>
      </c>
      <c r="I72" s="12">
        <v>0</v>
      </c>
    </row>
    <row r="73" spans="2:9" ht="15" customHeight="1" x14ac:dyDescent="0.2">
      <c r="B73" t="s">
        <v>190</v>
      </c>
      <c r="C73" s="12">
        <v>1</v>
      </c>
      <c r="D73" s="8">
        <v>1.1100000000000001</v>
      </c>
      <c r="E73" s="12">
        <v>0</v>
      </c>
      <c r="F73" s="8">
        <v>0</v>
      </c>
      <c r="G73" s="12">
        <v>1</v>
      </c>
      <c r="H73" s="8">
        <v>3.57</v>
      </c>
      <c r="I73" s="12">
        <v>0</v>
      </c>
    </row>
    <row r="74" spans="2:9" ht="15" customHeight="1" x14ac:dyDescent="0.2">
      <c r="B74" t="s">
        <v>191</v>
      </c>
      <c r="C74" s="12">
        <v>1</v>
      </c>
      <c r="D74" s="8">
        <v>1.1100000000000001</v>
      </c>
      <c r="E74" s="12">
        <v>0</v>
      </c>
      <c r="F74" s="8">
        <v>0</v>
      </c>
      <c r="G74" s="12">
        <v>1</v>
      </c>
      <c r="H74" s="8">
        <v>3.57</v>
      </c>
      <c r="I74" s="12">
        <v>0</v>
      </c>
    </row>
    <row r="75" spans="2:9" ht="15" customHeight="1" x14ac:dyDescent="0.2">
      <c r="B75" t="s">
        <v>192</v>
      </c>
      <c r="C75" s="12">
        <v>1</v>
      </c>
      <c r="D75" s="8">
        <v>1.1100000000000001</v>
      </c>
      <c r="E75" s="12">
        <v>0</v>
      </c>
      <c r="F75" s="8">
        <v>0</v>
      </c>
      <c r="G75" s="12">
        <v>1</v>
      </c>
      <c r="H75" s="8">
        <v>3.57</v>
      </c>
      <c r="I75" s="12">
        <v>0</v>
      </c>
    </row>
    <row r="76" spans="2:9" ht="15" customHeight="1" x14ac:dyDescent="0.2">
      <c r="B76" t="s">
        <v>162</v>
      </c>
      <c r="C76" s="12">
        <v>1</v>
      </c>
      <c r="D76" s="8">
        <v>1.1100000000000001</v>
      </c>
      <c r="E76" s="12">
        <v>1</v>
      </c>
      <c r="F76" s="8">
        <v>1.79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193</v>
      </c>
      <c r="C77" s="12">
        <v>1</v>
      </c>
      <c r="D77" s="8">
        <v>1.1100000000000001</v>
      </c>
      <c r="E77" s="12">
        <v>1</v>
      </c>
      <c r="F77" s="8">
        <v>1.79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178</v>
      </c>
      <c r="C78" s="12">
        <v>1</v>
      </c>
      <c r="D78" s="8">
        <v>1.1100000000000001</v>
      </c>
      <c r="E78" s="12">
        <v>1</v>
      </c>
      <c r="F78" s="8">
        <v>1.79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194</v>
      </c>
      <c r="C79" s="12">
        <v>1</v>
      </c>
      <c r="D79" s="8">
        <v>1.1100000000000001</v>
      </c>
      <c r="E79" s="12">
        <v>1</v>
      </c>
      <c r="F79" s="8">
        <v>1.79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195</v>
      </c>
      <c r="C80" s="12">
        <v>1</v>
      </c>
      <c r="D80" s="8">
        <v>1.1100000000000001</v>
      </c>
      <c r="E80" s="12">
        <v>1</v>
      </c>
      <c r="F80" s="8">
        <v>1.79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196</v>
      </c>
      <c r="C81" s="12">
        <v>1</v>
      </c>
      <c r="D81" s="8">
        <v>1.1100000000000001</v>
      </c>
      <c r="E81" s="12">
        <v>1</v>
      </c>
      <c r="F81" s="8">
        <v>1.79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197</v>
      </c>
      <c r="C82" s="12">
        <v>1</v>
      </c>
      <c r="D82" s="8">
        <v>1.1100000000000001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198</v>
      </c>
      <c r="C83" s="12">
        <v>1</v>
      </c>
      <c r="D83" s="8">
        <v>1.1100000000000001</v>
      </c>
      <c r="E83" s="12">
        <v>0</v>
      </c>
      <c r="F83" s="8">
        <v>0</v>
      </c>
      <c r="G83" s="12">
        <v>1</v>
      </c>
      <c r="H83" s="8">
        <v>3.57</v>
      </c>
      <c r="I83" s="12">
        <v>0</v>
      </c>
    </row>
    <row r="84" spans="2:9" ht="15" customHeight="1" x14ac:dyDescent="0.2">
      <c r="B84" t="s">
        <v>199</v>
      </c>
      <c r="C84" s="12">
        <v>1</v>
      </c>
      <c r="D84" s="8">
        <v>1.1100000000000001</v>
      </c>
      <c r="E84" s="12">
        <v>0</v>
      </c>
      <c r="F84" s="8">
        <v>0</v>
      </c>
      <c r="G84" s="12">
        <v>1</v>
      </c>
      <c r="H84" s="8">
        <v>3.57</v>
      </c>
      <c r="I84" s="12">
        <v>0</v>
      </c>
    </row>
    <row r="85" spans="2:9" ht="15" customHeight="1" x14ac:dyDescent="0.2">
      <c r="B85" t="s">
        <v>200</v>
      </c>
      <c r="C85" s="12">
        <v>1</v>
      </c>
      <c r="D85" s="8">
        <v>1.1100000000000001</v>
      </c>
      <c r="E85" s="12">
        <v>1</v>
      </c>
      <c r="F85" s="8">
        <v>1.79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201</v>
      </c>
      <c r="C86" s="12">
        <v>1</v>
      </c>
      <c r="D86" s="8">
        <v>1.1100000000000001</v>
      </c>
      <c r="E86" s="12">
        <v>1</v>
      </c>
      <c r="F86" s="8">
        <v>1.79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124</v>
      </c>
      <c r="C87" s="12">
        <v>1</v>
      </c>
      <c r="D87" s="8">
        <v>1.1100000000000001</v>
      </c>
      <c r="E87" s="12">
        <v>1</v>
      </c>
      <c r="F87" s="8">
        <v>1.79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125</v>
      </c>
      <c r="C88" s="12">
        <v>1</v>
      </c>
      <c r="D88" s="8">
        <v>1.1100000000000001</v>
      </c>
      <c r="E88" s="12">
        <v>1</v>
      </c>
      <c r="F88" s="8">
        <v>1.79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202</v>
      </c>
      <c r="C89" s="12">
        <v>1</v>
      </c>
      <c r="D89" s="8">
        <v>1.1100000000000001</v>
      </c>
      <c r="E89" s="12">
        <v>1</v>
      </c>
      <c r="F89" s="8">
        <v>1.79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179</v>
      </c>
      <c r="C90" s="12">
        <v>1</v>
      </c>
      <c r="D90" s="8">
        <v>1.1100000000000001</v>
      </c>
      <c r="E90" s="12">
        <v>1</v>
      </c>
      <c r="F90" s="8">
        <v>1.79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159</v>
      </c>
      <c r="C91" s="12">
        <v>1</v>
      </c>
      <c r="D91" s="8">
        <v>1.1100000000000001</v>
      </c>
      <c r="E91" s="12">
        <v>1</v>
      </c>
      <c r="F91" s="8">
        <v>1.79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186</v>
      </c>
      <c r="C92" s="12">
        <v>1</v>
      </c>
      <c r="D92" s="8">
        <v>1.1100000000000001</v>
      </c>
      <c r="E92" s="12">
        <v>1</v>
      </c>
      <c r="F92" s="8">
        <v>1.79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128</v>
      </c>
      <c r="C93" s="12">
        <v>1</v>
      </c>
      <c r="D93" s="8">
        <v>1.1100000000000001</v>
      </c>
      <c r="E93" s="12">
        <v>1</v>
      </c>
      <c r="F93" s="8">
        <v>1.79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167</v>
      </c>
      <c r="C94" s="12">
        <v>1</v>
      </c>
      <c r="D94" s="8">
        <v>1.1100000000000001</v>
      </c>
      <c r="E94" s="12">
        <v>1</v>
      </c>
      <c r="F94" s="8">
        <v>1.79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203</v>
      </c>
      <c r="C95" s="12">
        <v>1</v>
      </c>
      <c r="D95" s="8">
        <v>1.1100000000000001</v>
      </c>
      <c r="E95" s="12">
        <v>0</v>
      </c>
      <c r="F95" s="8">
        <v>0</v>
      </c>
      <c r="G95" s="12">
        <v>1</v>
      </c>
      <c r="H95" s="8">
        <v>3.57</v>
      </c>
      <c r="I95" s="12">
        <v>0</v>
      </c>
    </row>
    <row r="96" spans="2:9" ht="15" customHeight="1" x14ac:dyDescent="0.2">
      <c r="B96" t="s">
        <v>129</v>
      </c>
      <c r="C96" s="12">
        <v>1</v>
      </c>
      <c r="D96" s="8">
        <v>1.1100000000000001</v>
      </c>
      <c r="E96" s="12">
        <v>0</v>
      </c>
      <c r="F96" s="8">
        <v>0</v>
      </c>
      <c r="G96" s="12">
        <v>1</v>
      </c>
      <c r="H96" s="8">
        <v>3.57</v>
      </c>
      <c r="I96" s="12">
        <v>0</v>
      </c>
    </row>
    <row r="97" spans="2:9" ht="15" customHeight="1" x14ac:dyDescent="0.2">
      <c r="B97" t="s">
        <v>132</v>
      </c>
      <c r="C97" s="12">
        <v>1</v>
      </c>
      <c r="D97" s="8">
        <v>1.1100000000000001</v>
      </c>
      <c r="E97" s="12">
        <v>0</v>
      </c>
      <c r="F97" s="8">
        <v>0</v>
      </c>
      <c r="G97" s="12">
        <v>1</v>
      </c>
      <c r="H97" s="8">
        <v>3.57</v>
      </c>
      <c r="I97" s="12">
        <v>0</v>
      </c>
    </row>
    <row r="98" spans="2:9" ht="15" customHeight="1" x14ac:dyDescent="0.2">
      <c r="B98" t="s">
        <v>204</v>
      </c>
      <c r="C98" s="12">
        <v>1</v>
      </c>
      <c r="D98" s="8">
        <v>1.1100000000000001</v>
      </c>
      <c r="E98" s="12">
        <v>0</v>
      </c>
      <c r="F98" s="8">
        <v>0</v>
      </c>
      <c r="G98" s="12">
        <v>1</v>
      </c>
      <c r="H98" s="8">
        <v>3.57</v>
      </c>
      <c r="I98" s="12">
        <v>0</v>
      </c>
    </row>
    <row r="99" spans="2:9" ht="15" customHeight="1" x14ac:dyDescent="0.2">
      <c r="B99" t="s">
        <v>164</v>
      </c>
      <c r="C99" s="12">
        <v>1</v>
      </c>
      <c r="D99" s="8">
        <v>1.1100000000000001</v>
      </c>
      <c r="E99" s="12">
        <v>1</v>
      </c>
      <c r="F99" s="8">
        <v>1.79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206</v>
      </c>
      <c r="C100" s="12">
        <v>1</v>
      </c>
      <c r="D100" s="8">
        <v>1.1100000000000001</v>
      </c>
      <c r="E100" s="12">
        <v>1</v>
      </c>
      <c r="F100" s="8">
        <v>1.79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170</v>
      </c>
      <c r="C101" s="12">
        <v>1</v>
      </c>
      <c r="D101" s="8">
        <v>1.1100000000000001</v>
      </c>
      <c r="E101" s="12">
        <v>1</v>
      </c>
      <c r="F101" s="8">
        <v>1.79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180</v>
      </c>
      <c r="C102" s="12">
        <v>1</v>
      </c>
      <c r="D102" s="8">
        <v>1.1100000000000001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209</v>
      </c>
      <c r="C103" s="12">
        <v>1</v>
      </c>
      <c r="D103" s="8">
        <v>1.1100000000000001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211</v>
      </c>
      <c r="C104" s="12">
        <v>1</v>
      </c>
      <c r="D104" s="8">
        <v>1.1100000000000001</v>
      </c>
      <c r="E104" s="12">
        <v>0</v>
      </c>
      <c r="F104" s="8">
        <v>0</v>
      </c>
      <c r="G104" s="12">
        <v>1</v>
      </c>
      <c r="H104" s="8">
        <v>3.57</v>
      </c>
      <c r="I104" s="12">
        <v>0</v>
      </c>
    </row>
    <row r="105" spans="2:9" ht="15" customHeight="1" x14ac:dyDescent="0.2">
      <c r="B105" t="s">
        <v>212</v>
      </c>
      <c r="C105" s="12">
        <v>1</v>
      </c>
      <c r="D105" s="8">
        <v>1.1100000000000001</v>
      </c>
      <c r="E105" s="12">
        <v>0</v>
      </c>
      <c r="F105" s="8">
        <v>0</v>
      </c>
      <c r="G105" s="12">
        <v>1</v>
      </c>
      <c r="H105" s="8">
        <v>3.57</v>
      </c>
      <c r="I105" s="12">
        <v>0</v>
      </c>
    </row>
    <row r="106" spans="2:9" ht="15" customHeight="1" x14ac:dyDescent="0.2">
      <c r="B106" t="s">
        <v>213</v>
      </c>
      <c r="C106" s="12">
        <v>1</v>
      </c>
      <c r="D106" s="8">
        <v>1.1100000000000001</v>
      </c>
      <c r="E106" s="12">
        <v>0</v>
      </c>
      <c r="F106" s="8">
        <v>0</v>
      </c>
      <c r="G106" s="12">
        <v>1</v>
      </c>
      <c r="H106" s="8">
        <v>3.57</v>
      </c>
      <c r="I106" s="12">
        <v>0</v>
      </c>
    </row>
    <row r="107" spans="2:9" ht="15" customHeight="1" x14ac:dyDescent="0.2">
      <c r="B107" t="s">
        <v>214</v>
      </c>
      <c r="C107" s="12">
        <v>1</v>
      </c>
      <c r="D107" s="8">
        <v>1.1100000000000001</v>
      </c>
      <c r="E107" s="12">
        <v>0</v>
      </c>
      <c r="F107" s="8">
        <v>0</v>
      </c>
      <c r="G107" s="12">
        <v>1</v>
      </c>
      <c r="H107" s="8">
        <v>3.57</v>
      </c>
      <c r="I107" s="12">
        <v>0</v>
      </c>
    </row>
    <row r="109" spans="2:9" ht="15" customHeight="1" x14ac:dyDescent="0.2">
      <c r="B10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AADE-17E9-42A7-A333-A9FB43A6A7F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32</v>
      </c>
      <c r="D6" s="8">
        <v>19.88</v>
      </c>
      <c r="E6" s="12">
        <v>20</v>
      </c>
      <c r="F6" s="8">
        <v>19.23</v>
      </c>
      <c r="G6" s="12">
        <v>12</v>
      </c>
      <c r="H6" s="8">
        <v>23.08</v>
      </c>
      <c r="I6" s="12">
        <v>0</v>
      </c>
    </row>
    <row r="7" spans="2:9" ht="15" customHeight="1" x14ac:dyDescent="0.2">
      <c r="B7" t="s">
        <v>42</v>
      </c>
      <c r="C7" s="12">
        <v>30</v>
      </c>
      <c r="D7" s="8">
        <v>18.63</v>
      </c>
      <c r="E7" s="12">
        <v>16</v>
      </c>
      <c r="F7" s="8">
        <v>15.38</v>
      </c>
      <c r="G7" s="12">
        <v>14</v>
      </c>
      <c r="H7" s="8">
        <v>26.92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0.62</v>
      </c>
      <c r="E8" s="12">
        <v>0</v>
      </c>
      <c r="F8" s="8">
        <v>0</v>
      </c>
      <c r="G8" s="12">
        <v>1</v>
      </c>
      <c r="H8" s="8">
        <v>1.92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0.62</v>
      </c>
      <c r="E10" s="12">
        <v>1</v>
      </c>
      <c r="F10" s="8">
        <v>0.96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27</v>
      </c>
      <c r="D11" s="8">
        <v>16.77</v>
      </c>
      <c r="E11" s="12">
        <v>22</v>
      </c>
      <c r="F11" s="8">
        <v>21.15</v>
      </c>
      <c r="G11" s="12">
        <v>5</v>
      </c>
      <c r="H11" s="8">
        <v>9.6199999999999992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8</v>
      </c>
      <c r="D13" s="8">
        <v>4.97</v>
      </c>
      <c r="E13" s="12">
        <v>3</v>
      </c>
      <c r="F13" s="8">
        <v>2.88</v>
      </c>
      <c r="G13" s="12">
        <v>5</v>
      </c>
      <c r="H13" s="8">
        <v>9.6199999999999992</v>
      </c>
      <c r="I13" s="12">
        <v>0</v>
      </c>
    </row>
    <row r="14" spans="2:9" ht="15" customHeight="1" x14ac:dyDescent="0.2">
      <c r="B14" t="s">
        <v>49</v>
      </c>
      <c r="C14" s="12">
        <v>8</v>
      </c>
      <c r="D14" s="8">
        <v>4.97</v>
      </c>
      <c r="E14" s="12">
        <v>3</v>
      </c>
      <c r="F14" s="8">
        <v>2.88</v>
      </c>
      <c r="G14" s="12">
        <v>5</v>
      </c>
      <c r="H14" s="8">
        <v>9.6199999999999992</v>
      </c>
      <c r="I14" s="12">
        <v>0</v>
      </c>
    </row>
    <row r="15" spans="2:9" ht="15" customHeight="1" x14ac:dyDescent="0.2">
      <c r="B15" t="s">
        <v>50</v>
      </c>
      <c r="C15" s="12">
        <v>11</v>
      </c>
      <c r="D15" s="8">
        <v>6.83</v>
      </c>
      <c r="E15" s="12">
        <v>10</v>
      </c>
      <c r="F15" s="8">
        <v>9.6199999999999992</v>
      </c>
      <c r="G15" s="12">
        <v>1</v>
      </c>
      <c r="H15" s="8">
        <v>1.92</v>
      </c>
      <c r="I15" s="12">
        <v>0</v>
      </c>
    </row>
    <row r="16" spans="2:9" ht="15" customHeight="1" x14ac:dyDescent="0.2">
      <c r="B16" t="s">
        <v>51</v>
      </c>
      <c r="C16" s="12">
        <v>18</v>
      </c>
      <c r="D16" s="8">
        <v>11.18</v>
      </c>
      <c r="E16" s="12">
        <v>17</v>
      </c>
      <c r="F16" s="8">
        <v>16.350000000000001</v>
      </c>
      <c r="G16" s="12">
        <v>1</v>
      </c>
      <c r="H16" s="8">
        <v>1.92</v>
      </c>
      <c r="I16" s="12">
        <v>0</v>
      </c>
    </row>
    <row r="17" spans="2:9" ht="15" customHeight="1" x14ac:dyDescent="0.2">
      <c r="B17" t="s">
        <v>52</v>
      </c>
      <c r="C17" s="12">
        <v>8</v>
      </c>
      <c r="D17" s="8">
        <v>4.97</v>
      </c>
      <c r="E17" s="12">
        <v>4</v>
      </c>
      <c r="F17" s="8">
        <v>3.85</v>
      </c>
      <c r="G17" s="12">
        <v>4</v>
      </c>
      <c r="H17" s="8">
        <v>7.69</v>
      </c>
      <c r="I17" s="12">
        <v>0</v>
      </c>
    </row>
    <row r="18" spans="2:9" ht="15" customHeight="1" x14ac:dyDescent="0.2">
      <c r="B18" t="s">
        <v>53</v>
      </c>
      <c r="C18" s="12">
        <v>9</v>
      </c>
      <c r="D18" s="8">
        <v>5.59</v>
      </c>
      <c r="E18" s="12">
        <v>3</v>
      </c>
      <c r="F18" s="8">
        <v>2.88</v>
      </c>
      <c r="G18" s="12">
        <v>1</v>
      </c>
      <c r="H18" s="8">
        <v>1.92</v>
      </c>
      <c r="I18" s="12">
        <v>0</v>
      </c>
    </row>
    <row r="19" spans="2:9" ht="15" customHeight="1" x14ac:dyDescent="0.2">
      <c r="B19" t="s">
        <v>54</v>
      </c>
      <c r="C19" s="12">
        <v>8</v>
      </c>
      <c r="D19" s="8">
        <v>4.97</v>
      </c>
      <c r="E19" s="12">
        <v>5</v>
      </c>
      <c r="F19" s="8">
        <v>4.8099999999999996</v>
      </c>
      <c r="G19" s="12">
        <v>3</v>
      </c>
      <c r="H19" s="8">
        <v>5.77</v>
      </c>
      <c r="I19" s="12">
        <v>0</v>
      </c>
    </row>
    <row r="20" spans="2:9" ht="15" customHeight="1" x14ac:dyDescent="0.2">
      <c r="B20" s="9" t="s">
        <v>278</v>
      </c>
      <c r="C20" s="12">
        <f>SUM(LTBL_29361[総数／事業所数])</f>
        <v>161</v>
      </c>
      <c r="E20" s="12">
        <f>SUBTOTAL(109,LTBL_29361[個人／事業所数])</f>
        <v>104</v>
      </c>
      <c r="G20" s="12">
        <f>SUBTOTAL(109,LTBL_29361[法人／事業所数])</f>
        <v>52</v>
      </c>
      <c r="I20" s="12">
        <f>SUBTOTAL(109,LTBL_29361[法人以外の団体／事業所数])</f>
        <v>0</v>
      </c>
    </row>
    <row r="21" spans="2:9" ht="15" customHeight="1" x14ac:dyDescent="0.2">
      <c r="E21" s="11">
        <f>LTBL_29361[[#Totals],[個人／事業所数]]/LTBL_29361[[#Totals],[総数／事業所数]]</f>
        <v>0.64596273291925466</v>
      </c>
      <c r="G21" s="11">
        <f>LTBL_29361[[#Totals],[法人／事業所数]]/LTBL_29361[[#Totals],[総数／事業所数]]</f>
        <v>0.32298136645962733</v>
      </c>
      <c r="I21" s="11">
        <f>LTBL_29361[[#Totals],[法人以外の団体／事業所数]]/LTBL_29361[[#Totals],[総数／事業所数]]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18</v>
      </c>
      <c r="D24" s="8">
        <v>11.18</v>
      </c>
      <c r="E24" s="12">
        <v>11</v>
      </c>
      <c r="F24" s="8">
        <v>10.58</v>
      </c>
      <c r="G24" s="12">
        <v>7</v>
      </c>
      <c r="H24" s="8">
        <v>13.46</v>
      </c>
      <c r="I24" s="12">
        <v>0</v>
      </c>
    </row>
    <row r="25" spans="2:9" ht="15" customHeight="1" x14ac:dyDescent="0.2">
      <c r="B25" t="s">
        <v>77</v>
      </c>
      <c r="C25" s="12">
        <v>16</v>
      </c>
      <c r="D25" s="8">
        <v>9.94</v>
      </c>
      <c r="E25" s="12">
        <v>15</v>
      </c>
      <c r="F25" s="8">
        <v>14.42</v>
      </c>
      <c r="G25" s="12">
        <v>1</v>
      </c>
      <c r="H25" s="8">
        <v>1.92</v>
      </c>
      <c r="I25" s="12">
        <v>0</v>
      </c>
    </row>
    <row r="26" spans="2:9" ht="15" customHeight="1" x14ac:dyDescent="0.2">
      <c r="B26" t="s">
        <v>76</v>
      </c>
      <c r="C26" s="12">
        <v>11</v>
      </c>
      <c r="D26" s="8">
        <v>6.83</v>
      </c>
      <c r="E26" s="12">
        <v>10</v>
      </c>
      <c r="F26" s="8">
        <v>9.6199999999999992</v>
      </c>
      <c r="G26" s="12">
        <v>1</v>
      </c>
      <c r="H26" s="8">
        <v>1.92</v>
      </c>
      <c r="I26" s="12">
        <v>0</v>
      </c>
    </row>
    <row r="27" spans="2:9" ht="15" customHeight="1" x14ac:dyDescent="0.2">
      <c r="B27" t="s">
        <v>88</v>
      </c>
      <c r="C27" s="12">
        <v>8</v>
      </c>
      <c r="D27" s="8">
        <v>4.97</v>
      </c>
      <c r="E27" s="12">
        <v>7</v>
      </c>
      <c r="F27" s="8">
        <v>6.73</v>
      </c>
      <c r="G27" s="12">
        <v>1</v>
      </c>
      <c r="H27" s="8">
        <v>1.92</v>
      </c>
      <c r="I27" s="12">
        <v>0</v>
      </c>
    </row>
    <row r="28" spans="2:9" ht="15" customHeight="1" x14ac:dyDescent="0.2">
      <c r="B28" t="s">
        <v>79</v>
      </c>
      <c r="C28" s="12">
        <v>8</v>
      </c>
      <c r="D28" s="8">
        <v>4.97</v>
      </c>
      <c r="E28" s="12">
        <v>4</v>
      </c>
      <c r="F28" s="8">
        <v>3.85</v>
      </c>
      <c r="G28" s="12">
        <v>4</v>
      </c>
      <c r="H28" s="8">
        <v>7.69</v>
      </c>
      <c r="I28" s="12">
        <v>0</v>
      </c>
    </row>
    <row r="29" spans="2:9" ht="15" customHeight="1" x14ac:dyDescent="0.2">
      <c r="B29" t="s">
        <v>64</v>
      </c>
      <c r="C29" s="12">
        <v>7</v>
      </c>
      <c r="D29" s="8">
        <v>4.3499999999999996</v>
      </c>
      <c r="E29" s="12">
        <v>4</v>
      </c>
      <c r="F29" s="8">
        <v>3.85</v>
      </c>
      <c r="G29" s="12">
        <v>3</v>
      </c>
      <c r="H29" s="8">
        <v>5.77</v>
      </c>
      <c r="I29" s="12">
        <v>0</v>
      </c>
    </row>
    <row r="30" spans="2:9" ht="15" customHeight="1" x14ac:dyDescent="0.2">
      <c r="B30" t="s">
        <v>65</v>
      </c>
      <c r="C30" s="12">
        <v>7</v>
      </c>
      <c r="D30" s="8">
        <v>4.3499999999999996</v>
      </c>
      <c r="E30" s="12">
        <v>5</v>
      </c>
      <c r="F30" s="8">
        <v>4.8099999999999996</v>
      </c>
      <c r="G30" s="12">
        <v>2</v>
      </c>
      <c r="H30" s="8">
        <v>3.85</v>
      </c>
      <c r="I30" s="12">
        <v>0</v>
      </c>
    </row>
    <row r="31" spans="2:9" ht="15" customHeight="1" x14ac:dyDescent="0.2">
      <c r="B31" t="s">
        <v>72</v>
      </c>
      <c r="C31" s="12">
        <v>7</v>
      </c>
      <c r="D31" s="8">
        <v>4.3499999999999996</v>
      </c>
      <c r="E31" s="12">
        <v>7</v>
      </c>
      <c r="F31" s="8">
        <v>6.73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66</v>
      </c>
      <c r="C32" s="12">
        <v>6</v>
      </c>
      <c r="D32" s="8">
        <v>3.73</v>
      </c>
      <c r="E32" s="12">
        <v>5</v>
      </c>
      <c r="F32" s="8">
        <v>4.8099999999999996</v>
      </c>
      <c r="G32" s="12">
        <v>1</v>
      </c>
      <c r="H32" s="8">
        <v>1.92</v>
      </c>
      <c r="I32" s="12">
        <v>0</v>
      </c>
    </row>
    <row r="33" spans="2:9" ht="15" customHeight="1" x14ac:dyDescent="0.2">
      <c r="B33" t="s">
        <v>70</v>
      </c>
      <c r="C33" s="12">
        <v>6</v>
      </c>
      <c r="D33" s="8">
        <v>3.73</v>
      </c>
      <c r="E33" s="12">
        <v>6</v>
      </c>
      <c r="F33" s="8">
        <v>5.77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87</v>
      </c>
      <c r="C34" s="12">
        <v>5</v>
      </c>
      <c r="D34" s="8">
        <v>3.11</v>
      </c>
      <c r="E34" s="12">
        <v>2</v>
      </c>
      <c r="F34" s="8">
        <v>1.92</v>
      </c>
      <c r="G34" s="12">
        <v>3</v>
      </c>
      <c r="H34" s="8">
        <v>5.77</v>
      </c>
      <c r="I34" s="12">
        <v>0</v>
      </c>
    </row>
    <row r="35" spans="2:9" ht="15" customHeight="1" x14ac:dyDescent="0.2">
      <c r="B35" t="s">
        <v>74</v>
      </c>
      <c r="C35" s="12">
        <v>5</v>
      </c>
      <c r="D35" s="8">
        <v>3.11</v>
      </c>
      <c r="E35" s="12">
        <v>3</v>
      </c>
      <c r="F35" s="8">
        <v>2.88</v>
      </c>
      <c r="G35" s="12">
        <v>2</v>
      </c>
      <c r="H35" s="8">
        <v>3.85</v>
      </c>
      <c r="I35" s="12">
        <v>0</v>
      </c>
    </row>
    <row r="36" spans="2:9" ht="15" customHeight="1" x14ac:dyDescent="0.2">
      <c r="B36" t="s">
        <v>81</v>
      </c>
      <c r="C36" s="12">
        <v>5</v>
      </c>
      <c r="D36" s="8">
        <v>3.11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69</v>
      </c>
      <c r="C37" s="12">
        <v>4</v>
      </c>
      <c r="D37" s="8">
        <v>2.48</v>
      </c>
      <c r="E37" s="12">
        <v>4</v>
      </c>
      <c r="F37" s="8">
        <v>3.85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84</v>
      </c>
      <c r="C38" s="12">
        <v>4</v>
      </c>
      <c r="D38" s="8">
        <v>2.48</v>
      </c>
      <c r="E38" s="12">
        <v>1</v>
      </c>
      <c r="F38" s="8">
        <v>0.96</v>
      </c>
      <c r="G38" s="12">
        <v>3</v>
      </c>
      <c r="H38" s="8">
        <v>5.77</v>
      </c>
      <c r="I38" s="12">
        <v>0</v>
      </c>
    </row>
    <row r="39" spans="2:9" ht="15" customHeight="1" x14ac:dyDescent="0.2">
      <c r="B39" t="s">
        <v>80</v>
      </c>
      <c r="C39" s="12">
        <v>4</v>
      </c>
      <c r="D39" s="8">
        <v>2.48</v>
      </c>
      <c r="E39" s="12">
        <v>3</v>
      </c>
      <c r="F39" s="8">
        <v>2.88</v>
      </c>
      <c r="G39" s="12">
        <v>1</v>
      </c>
      <c r="H39" s="8">
        <v>1.92</v>
      </c>
      <c r="I39" s="12">
        <v>0</v>
      </c>
    </row>
    <row r="40" spans="2:9" ht="15" customHeight="1" x14ac:dyDescent="0.2">
      <c r="B40" t="s">
        <v>82</v>
      </c>
      <c r="C40" s="12">
        <v>4</v>
      </c>
      <c r="D40" s="8">
        <v>2.48</v>
      </c>
      <c r="E40" s="12">
        <v>4</v>
      </c>
      <c r="F40" s="8">
        <v>3.85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85</v>
      </c>
      <c r="C41" s="12">
        <v>4</v>
      </c>
      <c r="D41" s="8">
        <v>2.48</v>
      </c>
      <c r="E41" s="12">
        <v>1</v>
      </c>
      <c r="F41" s="8">
        <v>0.96</v>
      </c>
      <c r="G41" s="12">
        <v>3</v>
      </c>
      <c r="H41" s="8">
        <v>5.77</v>
      </c>
      <c r="I41" s="12">
        <v>0</v>
      </c>
    </row>
    <row r="42" spans="2:9" ht="15" customHeight="1" x14ac:dyDescent="0.2">
      <c r="B42" t="s">
        <v>73</v>
      </c>
      <c r="C42" s="12">
        <v>3</v>
      </c>
      <c r="D42" s="8">
        <v>1.86</v>
      </c>
      <c r="E42" s="12">
        <v>2</v>
      </c>
      <c r="F42" s="8">
        <v>1.92</v>
      </c>
      <c r="G42" s="12">
        <v>1</v>
      </c>
      <c r="H42" s="8">
        <v>1.92</v>
      </c>
      <c r="I42" s="12">
        <v>0</v>
      </c>
    </row>
    <row r="43" spans="2:9" ht="15" customHeight="1" x14ac:dyDescent="0.2">
      <c r="B43" t="s">
        <v>75</v>
      </c>
      <c r="C43" s="12">
        <v>3</v>
      </c>
      <c r="D43" s="8">
        <v>1.86</v>
      </c>
      <c r="E43" s="12">
        <v>0</v>
      </c>
      <c r="F43" s="8">
        <v>0</v>
      </c>
      <c r="G43" s="12">
        <v>3</v>
      </c>
      <c r="H43" s="8">
        <v>5.77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122</v>
      </c>
      <c r="C47" s="12">
        <v>7</v>
      </c>
      <c r="D47" s="8">
        <v>4.3499999999999996</v>
      </c>
      <c r="E47" s="12">
        <v>4</v>
      </c>
      <c r="F47" s="8">
        <v>3.85</v>
      </c>
      <c r="G47" s="12">
        <v>3</v>
      </c>
      <c r="H47" s="8">
        <v>5.77</v>
      </c>
      <c r="I47" s="12">
        <v>0</v>
      </c>
    </row>
    <row r="48" spans="2:9" ht="15" customHeight="1" x14ac:dyDescent="0.2">
      <c r="B48" t="s">
        <v>216</v>
      </c>
      <c r="C48" s="12">
        <v>7</v>
      </c>
      <c r="D48" s="8">
        <v>4.3499999999999996</v>
      </c>
      <c r="E48" s="12">
        <v>6</v>
      </c>
      <c r="F48" s="8">
        <v>5.77</v>
      </c>
      <c r="G48" s="12">
        <v>1</v>
      </c>
      <c r="H48" s="8">
        <v>1.92</v>
      </c>
      <c r="I48" s="12">
        <v>0</v>
      </c>
    </row>
    <row r="49" spans="2:9" ht="15" customHeight="1" x14ac:dyDescent="0.2">
      <c r="B49" t="s">
        <v>137</v>
      </c>
      <c r="C49" s="12">
        <v>7</v>
      </c>
      <c r="D49" s="8">
        <v>4.3499999999999996</v>
      </c>
      <c r="E49" s="12">
        <v>6</v>
      </c>
      <c r="F49" s="8">
        <v>5.77</v>
      </c>
      <c r="G49" s="12">
        <v>1</v>
      </c>
      <c r="H49" s="8">
        <v>1.92</v>
      </c>
      <c r="I49" s="12">
        <v>0</v>
      </c>
    </row>
    <row r="50" spans="2:9" ht="15" customHeight="1" x14ac:dyDescent="0.2">
      <c r="B50" t="s">
        <v>136</v>
      </c>
      <c r="C50" s="12">
        <v>6</v>
      </c>
      <c r="D50" s="8">
        <v>3.73</v>
      </c>
      <c r="E50" s="12">
        <v>6</v>
      </c>
      <c r="F50" s="8">
        <v>5.77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139</v>
      </c>
      <c r="C51" s="12">
        <v>5</v>
      </c>
      <c r="D51" s="8">
        <v>3.11</v>
      </c>
      <c r="E51" s="12">
        <v>2</v>
      </c>
      <c r="F51" s="8">
        <v>1.92</v>
      </c>
      <c r="G51" s="12">
        <v>3</v>
      </c>
      <c r="H51" s="8">
        <v>5.77</v>
      </c>
      <c r="I51" s="12">
        <v>0</v>
      </c>
    </row>
    <row r="52" spans="2:9" ht="15" customHeight="1" x14ac:dyDescent="0.2">
      <c r="B52" t="s">
        <v>123</v>
      </c>
      <c r="C52" s="12">
        <v>4</v>
      </c>
      <c r="D52" s="8">
        <v>2.48</v>
      </c>
      <c r="E52" s="12">
        <v>3</v>
      </c>
      <c r="F52" s="8">
        <v>2.88</v>
      </c>
      <c r="G52" s="12">
        <v>1</v>
      </c>
      <c r="H52" s="8">
        <v>1.92</v>
      </c>
      <c r="I52" s="12">
        <v>0</v>
      </c>
    </row>
    <row r="53" spans="2:9" ht="15" customHeight="1" x14ac:dyDescent="0.2">
      <c r="B53" t="s">
        <v>203</v>
      </c>
      <c r="C53" s="12">
        <v>4</v>
      </c>
      <c r="D53" s="8">
        <v>2.48</v>
      </c>
      <c r="E53" s="12">
        <v>1</v>
      </c>
      <c r="F53" s="8">
        <v>0.96</v>
      </c>
      <c r="G53" s="12">
        <v>3</v>
      </c>
      <c r="H53" s="8">
        <v>5.77</v>
      </c>
      <c r="I53" s="12">
        <v>0</v>
      </c>
    </row>
    <row r="54" spans="2:9" ht="15" customHeight="1" x14ac:dyDescent="0.2">
      <c r="B54" t="s">
        <v>134</v>
      </c>
      <c r="C54" s="12">
        <v>4</v>
      </c>
      <c r="D54" s="8">
        <v>2.48</v>
      </c>
      <c r="E54" s="12">
        <v>4</v>
      </c>
      <c r="F54" s="8">
        <v>3.85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135</v>
      </c>
      <c r="C55" s="12">
        <v>4</v>
      </c>
      <c r="D55" s="8">
        <v>2.48</v>
      </c>
      <c r="E55" s="12">
        <v>3</v>
      </c>
      <c r="F55" s="8">
        <v>2.88</v>
      </c>
      <c r="G55" s="12">
        <v>1</v>
      </c>
      <c r="H55" s="8">
        <v>1.92</v>
      </c>
      <c r="I55" s="12">
        <v>0</v>
      </c>
    </row>
    <row r="56" spans="2:9" ht="15" customHeight="1" x14ac:dyDescent="0.2">
      <c r="B56" t="s">
        <v>141</v>
      </c>
      <c r="C56" s="12">
        <v>4</v>
      </c>
      <c r="D56" s="8">
        <v>2.48</v>
      </c>
      <c r="E56" s="12">
        <v>4</v>
      </c>
      <c r="F56" s="8">
        <v>3.85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182</v>
      </c>
      <c r="C57" s="12">
        <v>3</v>
      </c>
      <c r="D57" s="8">
        <v>1.86</v>
      </c>
      <c r="E57" s="12">
        <v>1</v>
      </c>
      <c r="F57" s="8">
        <v>0.96</v>
      </c>
      <c r="G57" s="12">
        <v>2</v>
      </c>
      <c r="H57" s="8">
        <v>3.85</v>
      </c>
      <c r="I57" s="12">
        <v>0</v>
      </c>
    </row>
    <row r="58" spans="2:9" ht="15" customHeight="1" x14ac:dyDescent="0.2">
      <c r="B58" t="s">
        <v>172</v>
      </c>
      <c r="C58" s="12">
        <v>3</v>
      </c>
      <c r="D58" s="8">
        <v>1.86</v>
      </c>
      <c r="E58" s="12">
        <v>2</v>
      </c>
      <c r="F58" s="8">
        <v>1.92</v>
      </c>
      <c r="G58" s="12">
        <v>1</v>
      </c>
      <c r="H58" s="8">
        <v>1.92</v>
      </c>
      <c r="I58" s="12">
        <v>0</v>
      </c>
    </row>
    <row r="59" spans="2:9" ht="15" customHeight="1" x14ac:dyDescent="0.2">
      <c r="B59" t="s">
        <v>147</v>
      </c>
      <c r="C59" s="12">
        <v>3</v>
      </c>
      <c r="D59" s="8">
        <v>1.86</v>
      </c>
      <c r="E59" s="12">
        <v>3</v>
      </c>
      <c r="F59" s="8">
        <v>2.88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215</v>
      </c>
      <c r="C60" s="12">
        <v>3</v>
      </c>
      <c r="D60" s="8">
        <v>1.86</v>
      </c>
      <c r="E60" s="12">
        <v>2</v>
      </c>
      <c r="F60" s="8">
        <v>1.92</v>
      </c>
      <c r="G60" s="12">
        <v>1</v>
      </c>
      <c r="H60" s="8">
        <v>1.92</v>
      </c>
      <c r="I60" s="12">
        <v>0</v>
      </c>
    </row>
    <row r="61" spans="2:9" ht="15" customHeight="1" x14ac:dyDescent="0.2">
      <c r="B61" t="s">
        <v>142</v>
      </c>
      <c r="C61" s="12">
        <v>3</v>
      </c>
      <c r="D61" s="8">
        <v>1.86</v>
      </c>
      <c r="E61" s="12">
        <v>3</v>
      </c>
      <c r="F61" s="8">
        <v>2.88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125</v>
      </c>
      <c r="C62" s="12">
        <v>3</v>
      </c>
      <c r="D62" s="8">
        <v>1.86</v>
      </c>
      <c r="E62" s="12">
        <v>3</v>
      </c>
      <c r="F62" s="8">
        <v>2.88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159</v>
      </c>
      <c r="C63" s="12">
        <v>3</v>
      </c>
      <c r="D63" s="8">
        <v>1.86</v>
      </c>
      <c r="E63" s="12">
        <v>3</v>
      </c>
      <c r="F63" s="8">
        <v>2.88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138</v>
      </c>
      <c r="C64" s="12">
        <v>3</v>
      </c>
      <c r="D64" s="8">
        <v>1.86</v>
      </c>
      <c r="E64" s="12">
        <v>2</v>
      </c>
      <c r="F64" s="8">
        <v>1.92</v>
      </c>
      <c r="G64" s="12">
        <v>1</v>
      </c>
      <c r="H64" s="8">
        <v>1.92</v>
      </c>
      <c r="I64" s="12">
        <v>0</v>
      </c>
    </row>
    <row r="65" spans="2:9" ht="15" customHeight="1" x14ac:dyDescent="0.2">
      <c r="B65" t="s">
        <v>140</v>
      </c>
      <c r="C65" s="12">
        <v>3</v>
      </c>
      <c r="D65" s="8">
        <v>1.86</v>
      </c>
      <c r="E65" s="12">
        <v>2</v>
      </c>
      <c r="F65" s="8">
        <v>1.92</v>
      </c>
      <c r="G65" s="12">
        <v>1</v>
      </c>
      <c r="H65" s="8">
        <v>1.92</v>
      </c>
      <c r="I65" s="12">
        <v>0</v>
      </c>
    </row>
    <row r="66" spans="2:9" ht="15" customHeight="1" x14ac:dyDescent="0.2">
      <c r="B66" t="s">
        <v>217</v>
      </c>
      <c r="C66" s="12">
        <v>3</v>
      </c>
      <c r="D66" s="8">
        <v>1.86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4769-78A5-4FE4-864E-3BC898E69DAA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16</v>
      </c>
      <c r="D6" s="8">
        <v>12.5</v>
      </c>
      <c r="E6" s="12">
        <v>10</v>
      </c>
      <c r="F6" s="8">
        <v>10.75</v>
      </c>
      <c r="G6" s="12">
        <v>6</v>
      </c>
      <c r="H6" s="8">
        <v>18.18</v>
      </c>
      <c r="I6" s="12">
        <v>0</v>
      </c>
    </row>
    <row r="7" spans="2:9" ht="15" customHeight="1" x14ac:dyDescent="0.2">
      <c r="B7" t="s">
        <v>42</v>
      </c>
      <c r="C7" s="12">
        <v>40</v>
      </c>
      <c r="D7" s="8">
        <v>31.25</v>
      </c>
      <c r="E7" s="12">
        <v>27</v>
      </c>
      <c r="F7" s="8">
        <v>29.03</v>
      </c>
      <c r="G7" s="12">
        <v>13</v>
      </c>
      <c r="H7" s="8">
        <v>39.39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0.78</v>
      </c>
      <c r="E10" s="12">
        <v>0</v>
      </c>
      <c r="F10" s="8">
        <v>0</v>
      </c>
      <c r="G10" s="12">
        <v>1</v>
      </c>
      <c r="H10" s="8">
        <v>3.03</v>
      </c>
      <c r="I10" s="12">
        <v>0</v>
      </c>
    </row>
    <row r="11" spans="2:9" ht="15" customHeight="1" x14ac:dyDescent="0.2">
      <c r="B11" t="s">
        <v>46</v>
      </c>
      <c r="C11" s="12">
        <v>28</v>
      </c>
      <c r="D11" s="8">
        <v>21.88</v>
      </c>
      <c r="E11" s="12">
        <v>19</v>
      </c>
      <c r="F11" s="8">
        <v>20.43</v>
      </c>
      <c r="G11" s="12">
        <v>9</v>
      </c>
      <c r="H11" s="8">
        <v>27.27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14</v>
      </c>
      <c r="D13" s="8">
        <v>10.94</v>
      </c>
      <c r="E13" s="12">
        <v>11</v>
      </c>
      <c r="F13" s="8">
        <v>11.83</v>
      </c>
      <c r="G13" s="12">
        <v>3</v>
      </c>
      <c r="H13" s="8">
        <v>9.09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0.78</v>
      </c>
      <c r="E14" s="12">
        <v>1</v>
      </c>
      <c r="F14" s="8">
        <v>1.08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2</v>
      </c>
      <c r="D15" s="8">
        <v>1.56</v>
      </c>
      <c r="E15" s="12">
        <v>2</v>
      </c>
      <c r="F15" s="8">
        <v>2.15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9</v>
      </c>
      <c r="D16" s="8">
        <v>7.03</v>
      </c>
      <c r="E16" s="12">
        <v>8</v>
      </c>
      <c r="F16" s="8">
        <v>8.6</v>
      </c>
      <c r="G16" s="12">
        <v>1</v>
      </c>
      <c r="H16" s="8">
        <v>3.03</v>
      </c>
      <c r="I16" s="12">
        <v>0</v>
      </c>
    </row>
    <row r="17" spans="2:9" ht="15" customHeight="1" x14ac:dyDescent="0.2">
      <c r="B17" t="s">
        <v>52</v>
      </c>
      <c r="C17" s="12">
        <v>7</v>
      </c>
      <c r="D17" s="8">
        <v>5.47</v>
      </c>
      <c r="E17" s="12">
        <v>7</v>
      </c>
      <c r="F17" s="8">
        <v>7.53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6</v>
      </c>
      <c r="D18" s="8">
        <v>4.6900000000000004</v>
      </c>
      <c r="E18" s="12">
        <v>4</v>
      </c>
      <c r="F18" s="8">
        <v>4.3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54</v>
      </c>
      <c r="C19" s="12">
        <v>4</v>
      </c>
      <c r="D19" s="8">
        <v>3.13</v>
      </c>
      <c r="E19" s="12">
        <v>4</v>
      </c>
      <c r="F19" s="8">
        <v>4.3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SUM(LTBL_29362[総数／事業所数])</f>
        <v>128</v>
      </c>
      <c r="E20" s="12">
        <f>SUBTOTAL(109,LTBL_29362[個人／事業所数])</f>
        <v>93</v>
      </c>
      <c r="G20" s="12">
        <f>SUBTOTAL(109,LTBL_29362[法人／事業所数])</f>
        <v>33</v>
      </c>
      <c r="I20" s="12">
        <f>SUBTOTAL(109,LTBL_29362[法人以外の団体／事業所数])</f>
        <v>0</v>
      </c>
    </row>
    <row r="21" spans="2:9" ht="15" customHeight="1" x14ac:dyDescent="0.2">
      <c r="E21" s="11">
        <f>LTBL_29362[[#Totals],[個人／事業所数]]/LTBL_29362[[#Totals],[総数／事業所数]]</f>
        <v>0.7265625</v>
      </c>
      <c r="G21" s="11">
        <f>LTBL_29362[[#Totals],[法人／事業所数]]/LTBL_29362[[#Totals],[総数／事業所数]]</f>
        <v>0.2578125</v>
      </c>
      <c r="I21" s="11">
        <f>LTBL_29362[[#Totals],[法人以外の団体／事業所数]]/LTBL_29362[[#Totals],[総数／事業所数]]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88</v>
      </c>
      <c r="C24" s="12">
        <v>16</v>
      </c>
      <c r="D24" s="8">
        <v>12.5</v>
      </c>
      <c r="E24" s="12">
        <v>12</v>
      </c>
      <c r="F24" s="8">
        <v>12.9</v>
      </c>
      <c r="G24" s="12">
        <v>4</v>
      </c>
      <c r="H24" s="8">
        <v>12.12</v>
      </c>
      <c r="I24" s="12">
        <v>0</v>
      </c>
    </row>
    <row r="25" spans="2:9" ht="15" customHeight="1" x14ac:dyDescent="0.2">
      <c r="B25" t="s">
        <v>73</v>
      </c>
      <c r="C25" s="12">
        <v>14</v>
      </c>
      <c r="D25" s="8">
        <v>10.94</v>
      </c>
      <c r="E25" s="12">
        <v>11</v>
      </c>
      <c r="F25" s="8">
        <v>11.83</v>
      </c>
      <c r="G25" s="12">
        <v>3</v>
      </c>
      <c r="H25" s="8">
        <v>9.09</v>
      </c>
      <c r="I25" s="12">
        <v>0</v>
      </c>
    </row>
    <row r="26" spans="2:9" ht="15" customHeight="1" x14ac:dyDescent="0.2">
      <c r="B26" t="s">
        <v>77</v>
      </c>
      <c r="C26" s="12">
        <v>9</v>
      </c>
      <c r="D26" s="8">
        <v>7.03</v>
      </c>
      <c r="E26" s="12">
        <v>8</v>
      </c>
      <c r="F26" s="8">
        <v>8.6</v>
      </c>
      <c r="G26" s="12">
        <v>1</v>
      </c>
      <c r="H26" s="8">
        <v>3.03</v>
      </c>
      <c r="I26" s="12">
        <v>0</v>
      </c>
    </row>
    <row r="27" spans="2:9" ht="15" customHeight="1" x14ac:dyDescent="0.2">
      <c r="B27" t="s">
        <v>63</v>
      </c>
      <c r="C27" s="12">
        <v>8</v>
      </c>
      <c r="D27" s="8">
        <v>6.25</v>
      </c>
      <c r="E27" s="12">
        <v>3</v>
      </c>
      <c r="F27" s="8">
        <v>3.23</v>
      </c>
      <c r="G27" s="12">
        <v>5</v>
      </c>
      <c r="H27" s="8">
        <v>15.15</v>
      </c>
      <c r="I27" s="12">
        <v>0</v>
      </c>
    </row>
    <row r="28" spans="2:9" ht="15" customHeight="1" x14ac:dyDescent="0.2">
      <c r="B28" t="s">
        <v>72</v>
      </c>
      <c r="C28" s="12">
        <v>7</v>
      </c>
      <c r="D28" s="8">
        <v>5.47</v>
      </c>
      <c r="E28" s="12">
        <v>7</v>
      </c>
      <c r="F28" s="8">
        <v>7.53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79</v>
      </c>
      <c r="C29" s="12">
        <v>7</v>
      </c>
      <c r="D29" s="8">
        <v>5.47</v>
      </c>
      <c r="E29" s="12">
        <v>7</v>
      </c>
      <c r="F29" s="8">
        <v>7.53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65</v>
      </c>
      <c r="C30" s="12">
        <v>6</v>
      </c>
      <c r="D30" s="8">
        <v>4.6900000000000004</v>
      </c>
      <c r="E30" s="12">
        <v>6</v>
      </c>
      <c r="F30" s="8">
        <v>6.45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66</v>
      </c>
      <c r="C31" s="12">
        <v>6</v>
      </c>
      <c r="D31" s="8">
        <v>4.6900000000000004</v>
      </c>
      <c r="E31" s="12">
        <v>5</v>
      </c>
      <c r="F31" s="8">
        <v>5.38</v>
      </c>
      <c r="G31" s="12">
        <v>1</v>
      </c>
      <c r="H31" s="8">
        <v>3.03</v>
      </c>
      <c r="I31" s="12">
        <v>0</v>
      </c>
    </row>
    <row r="32" spans="2:9" ht="15" customHeight="1" x14ac:dyDescent="0.2">
      <c r="B32" t="s">
        <v>97</v>
      </c>
      <c r="C32" s="12">
        <v>5</v>
      </c>
      <c r="D32" s="8">
        <v>3.91</v>
      </c>
      <c r="E32" s="12">
        <v>3</v>
      </c>
      <c r="F32" s="8">
        <v>3.23</v>
      </c>
      <c r="G32" s="12">
        <v>2</v>
      </c>
      <c r="H32" s="8">
        <v>6.06</v>
      </c>
      <c r="I32" s="12">
        <v>0</v>
      </c>
    </row>
    <row r="33" spans="2:9" ht="15" customHeight="1" x14ac:dyDescent="0.2">
      <c r="B33" t="s">
        <v>86</v>
      </c>
      <c r="C33" s="12">
        <v>4</v>
      </c>
      <c r="D33" s="8">
        <v>3.13</v>
      </c>
      <c r="E33" s="12">
        <v>2</v>
      </c>
      <c r="F33" s="8">
        <v>2.15</v>
      </c>
      <c r="G33" s="12">
        <v>2</v>
      </c>
      <c r="H33" s="8">
        <v>6.06</v>
      </c>
      <c r="I33" s="12">
        <v>0</v>
      </c>
    </row>
    <row r="34" spans="2:9" ht="15" customHeight="1" x14ac:dyDescent="0.2">
      <c r="B34" t="s">
        <v>71</v>
      </c>
      <c r="C34" s="12">
        <v>4</v>
      </c>
      <c r="D34" s="8">
        <v>3.13</v>
      </c>
      <c r="E34" s="12">
        <v>3</v>
      </c>
      <c r="F34" s="8">
        <v>3.23</v>
      </c>
      <c r="G34" s="12">
        <v>1</v>
      </c>
      <c r="H34" s="8">
        <v>3.03</v>
      </c>
      <c r="I34" s="12">
        <v>0</v>
      </c>
    </row>
    <row r="35" spans="2:9" ht="15" customHeight="1" x14ac:dyDescent="0.2">
      <c r="B35" t="s">
        <v>83</v>
      </c>
      <c r="C35" s="12">
        <v>4</v>
      </c>
      <c r="D35" s="8">
        <v>3.13</v>
      </c>
      <c r="E35" s="12">
        <v>0</v>
      </c>
      <c r="F35" s="8">
        <v>0</v>
      </c>
      <c r="G35" s="12">
        <v>4</v>
      </c>
      <c r="H35" s="8">
        <v>12.12</v>
      </c>
      <c r="I35" s="12">
        <v>0</v>
      </c>
    </row>
    <row r="36" spans="2:9" ht="15" customHeight="1" x14ac:dyDescent="0.2">
      <c r="B36" t="s">
        <v>80</v>
      </c>
      <c r="C36" s="12">
        <v>4</v>
      </c>
      <c r="D36" s="8">
        <v>3.13</v>
      </c>
      <c r="E36" s="12">
        <v>4</v>
      </c>
      <c r="F36" s="8">
        <v>4.3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90</v>
      </c>
      <c r="C37" s="12">
        <v>3</v>
      </c>
      <c r="D37" s="8">
        <v>2.34</v>
      </c>
      <c r="E37" s="12">
        <v>2</v>
      </c>
      <c r="F37" s="8">
        <v>2.15</v>
      </c>
      <c r="G37" s="12">
        <v>1</v>
      </c>
      <c r="H37" s="8">
        <v>3.03</v>
      </c>
      <c r="I37" s="12">
        <v>0</v>
      </c>
    </row>
    <row r="38" spans="2:9" ht="15" customHeight="1" x14ac:dyDescent="0.2">
      <c r="B38" t="s">
        <v>68</v>
      </c>
      <c r="C38" s="12">
        <v>3</v>
      </c>
      <c r="D38" s="8">
        <v>2.34</v>
      </c>
      <c r="E38" s="12">
        <v>1</v>
      </c>
      <c r="F38" s="8">
        <v>1.08</v>
      </c>
      <c r="G38" s="12">
        <v>2</v>
      </c>
      <c r="H38" s="8">
        <v>6.06</v>
      </c>
      <c r="I38" s="12">
        <v>0</v>
      </c>
    </row>
    <row r="39" spans="2:9" ht="15" customHeight="1" x14ac:dyDescent="0.2">
      <c r="B39" t="s">
        <v>64</v>
      </c>
      <c r="C39" s="12">
        <v>2</v>
      </c>
      <c r="D39" s="8">
        <v>1.56</v>
      </c>
      <c r="E39" s="12">
        <v>1</v>
      </c>
      <c r="F39" s="8">
        <v>1.08</v>
      </c>
      <c r="G39" s="12">
        <v>1</v>
      </c>
      <c r="H39" s="8">
        <v>3.03</v>
      </c>
      <c r="I39" s="12">
        <v>0</v>
      </c>
    </row>
    <row r="40" spans="2:9" ht="15" customHeight="1" x14ac:dyDescent="0.2">
      <c r="B40" t="s">
        <v>104</v>
      </c>
      <c r="C40" s="12">
        <v>2</v>
      </c>
      <c r="D40" s="8">
        <v>1.56</v>
      </c>
      <c r="E40" s="12">
        <v>0</v>
      </c>
      <c r="F40" s="8">
        <v>0</v>
      </c>
      <c r="G40" s="12">
        <v>2</v>
      </c>
      <c r="H40" s="8">
        <v>6.06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1.56</v>
      </c>
      <c r="E41" s="12">
        <v>2</v>
      </c>
      <c r="F41" s="8">
        <v>2.15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69</v>
      </c>
      <c r="C42" s="12">
        <v>2</v>
      </c>
      <c r="D42" s="8">
        <v>1.56</v>
      </c>
      <c r="E42" s="12">
        <v>2</v>
      </c>
      <c r="F42" s="8">
        <v>2.15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70</v>
      </c>
      <c r="C43" s="12">
        <v>2</v>
      </c>
      <c r="D43" s="8">
        <v>1.56</v>
      </c>
      <c r="E43" s="12">
        <v>2</v>
      </c>
      <c r="F43" s="8">
        <v>2.15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76</v>
      </c>
      <c r="C44" s="12">
        <v>2</v>
      </c>
      <c r="D44" s="8">
        <v>1.56</v>
      </c>
      <c r="E44" s="12">
        <v>2</v>
      </c>
      <c r="F44" s="8">
        <v>2.15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81</v>
      </c>
      <c r="C45" s="12">
        <v>2</v>
      </c>
      <c r="D45" s="8">
        <v>1.56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1.56</v>
      </c>
      <c r="E46" s="12">
        <v>2</v>
      </c>
      <c r="F46" s="8">
        <v>2.15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280</v>
      </c>
      <c r="C49" s="10" t="s">
        <v>56</v>
      </c>
      <c r="D49" s="10" t="s">
        <v>57</v>
      </c>
      <c r="E49" s="10" t="s">
        <v>58</v>
      </c>
      <c r="F49" s="10" t="s">
        <v>59</v>
      </c>
      <c r="G49" s="10" t="s">
        <v>60</v>
      </c>
      <c r="H49" s="10" t="s">
        <v>61</v>
      </c>
      <c r="I49" s="10" t="s">
        <v>62</v>
      </c>
    </row>
    <row r="50" spans="2:9" ht="15" customHeight="1" x14ac:dyDescent="0.2">
      <c r="B50" t="s">
        <v>219</v>
      </c>
      <c r="C50" s="12">
        <v>14</v>
      </c>
      <c r="D50" s="8">
        <v>10.94</v>
      </c>
      <c r="E50" s="12">
        <v>10</v>
      </c>
      <c r="F50" s="8">
        <v>10.75</v>
      </c>
      <c r="G50" s="12">
        <v>4</v>
      </c>
      <c r="H50" s="8">
        <v>12.12</v>
      </c>
      <c r="I50" s="12">
        <v>0</v>
      </c>
    </row>
    <row r="51" spans="2:9" ht="15" customHeight="1" x14ac:dyDescent="0.2">
      <c r="B51" t="s">
        <v>130</v>
      </c>
      <c r="C51" s="12">
        <v>11</v>
      </c>
      <c r="D51" s="8">
        <v>8.59</v>
      </c>
      <c r="E51" s="12">
        <v>9</v>
      </c>
      <c r="F51" s="8">
        <v>9.68</v>
      </c>
      <c r="G51" s="12">
        <v>2</v>
      </c>
      <c r="H51" s="8">
        <v>6.06</v>
      </c>
      <c r="I51" s="12">
        <v>0</v>
      </c>
    </row>
    <row r="52" spans="2:9" ht="15" customHeight="1" x14ac:dyDescent="0.2">
      <c r="B52" t="s">
        <v>218</v>
      </c>
      <c r="C52" s="12">
        <v>5</v>
      </c>
      <c r="D52" s="8">
        <v>3.91</v>
      </c>
      <c r="E52" s="12">
        <v>3</v>
      </c>
      <c r="F52" s="8">
        <v>3.23</v>
      </c>
      <c r="G52" s="12">
        <v>2</v>
      </c>
      <c r="H52" s="8">
        <v>6.06</v>
      </c>
      <c r="I52" s="12">
        <v>0</v>
      </c>
    </row>
    <row r="53" spans="2:9" ht="15" customHeight="1" x14ac:dyDescent="0.2">
      <c r="B53" t="s">
        <v>137</v>
      </c>
      <c r="C53" s="12">
        <v>5</v>
      </c>
      <c r="D53" s="8">
        <v>3.91</v>
      </c>
      <c r="E53" s="12">
        <v>4</v>
      </c>
      <c r="F53" s="8">
        <v>4.3</v>
      </c>
      <c r="G53" s="12">
        <v>1</v>
      </c>
      <c r="H53" s="8">
        <v>3.03</v>
      </c>
      <c r="I53" s="12">
        <v>0</v>
      </c>
    </row>
    <row r="54" spans="2:9" ht="15" customHeight="1" x14ac:dyDescent="0.2">
      <c r="B54" t="s">
        <v>139</v>
      </c>
      <c r="C54" s="12">
        <v>5</v>
      </c>
      <c r="D54" s="8">
        <v>3.91</v>
      </c>
      <c r="E54" s="12">
        <v>5</v>
      </c>
      <c r="F54" s="8">
        <v>5.38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122</v>
      </c>
      <c r="C55" s="12">
        <v>4</v>
      </c>
      <c r="D55" s="8">
        <v>3.13</v>
      </c>
      <c r="E55" s="12">
        <v>2</v>
      </c>
      <c r="F55" s="8">
        <v>2.15</v>
      </c>
      <c r="G55" s="12">
        <v>2</v>
      </c>
      <c r="H55" s="8">
        <v>6.06</v>
      </c>
      <c r="I55" s="12">
        <v>0</v>
      </c>
    </row>
    <row r="56" spans="2:9" ht="15" customHeight="1" x14ac:dyDescent="0.2">
      <c r="B56" t="s">
        <v>189</v>
      </c>
      <c r="C56" s="12">
        <v>4</v>
      </c>
      <c r="D56" s="8">
        <v>3.13</v>
      </c>
      <c r="E56" s="12">
        <v>3</v>
      </c>
      <c r="F56" s="8">
        <v>3.23</v>
      </c>
      <c r="G56" s="12">
        <v>1</v>
      </c>
      <c r="H56" s="8">
        <v>3.03</v>
      </c>
      <c r="I56" s="12">
        <v>0</v>
      </c>
    </row>
    <row r="57" spans="2:9" ht="15" customHeight="1" x14ac:dyDescent="0.2">
      <c r="B57" t="s">
        <v>127</v>
      </c>
      <c r="C57" s="12">
        <v>4</v>
      </c>
      <c r="D57" s="8">
        <v>3.13</v>
      </c>
      <c r="E57" s="12">
        <v>4</v>
      </c>
      <c r="F57" s="8">
        <v>4.3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167</v>
      </c>
      <c r="C58" s="12">
        <v>4</v>
      </c>
      <c r="D58" s="8">
        <v>3.13</v>
      </c>
      <c r="E58" s="12">
        <v>0</v>
      </c>
      <c r="F58" s="8">
        <v>0</v>
      </c>
      <c r="G58" s="12">
        <v>4</v>
      </c>
      <c r="H58" s="8">
        <v>12.12</v>
      </c>
      <c r="I58" s="12">
        <v>0</v>
      </c>
    </row>
    <row r="59" spans="2:9" ht="15" customHeight="1" x14ac:dyDescent="0.2">
      <c r="B59" t="s">
        <v>148</v>
      </c>
      <c r="C59" s="12">
        <v>3</v>
      </c>
      <c r="D59" s="8">
        <v>2.34</v>
      </c>
      <c r="E59" s="12">
        <v>3</v>
      </c>
      <c r="F59" s="8">
        <v>3.23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192</v>
      </c>
      <c r="C60" s="12">
        <v>3</v>
      </c>
      <c r="D60" s="8">
        <v>2.34</v>
      </c>
      <c r="E60" s="12">
        <v>2</v>
      </c>
      <c r="F60" s="8">
        <v>2.15</v>
      </c>
      <c r="G60" s="12">
        <v>1</v>
      </c>
      <c r="H60" s="8">
        <v>3.03</v>
      </c>
      <c r="I60" s="12">
        <v>0</v>
      </c>
    </row>
    <row r="61" spans="2:9" ht="15" customHeight="1" x14ac:dyDescent="0.2">
      <c r="B61" t="s">
        <v>126</v>
      </c>
      <c r="C61" s="12">
        <v>3</v>
      </c>
      <c r="D61" s="8">
        <v>2.34</v>
      </c>
      <c r="E61" s="12">
        <v>3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136</v>
      </c>
      <c r="C62" s="12">
        <v>3</v>
      </c>
      <c r="D62" s="8">
        <v>2.34</v>
      </c>
      <c r="E62" s="12">
        <v>3</v>
      </c>
      <c r="F62" s="8">
        <v>3.23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182</v>
      </c>
      <c r="C63" s="12">
        <v>2</v>
      </c>
      <c r="D63" s="8">
        <v>1.56</v>
      </c>
      <c r="E63" s="12">
        <v>0</v>
      </c>
      <c r="F63" s="8">
        <v>0</v>
      </c>
      <c r="G63" s="12">
        <v>2</v>
      </c>
      <c r="H63" s="8">
        <v>6.06</v>
      </c>
      <c r="I63" s="12">
        <v>0</v>
      </c>
    </row>
    <row r="64" spans="2:9" ht="15" customHeight="1" x14ac:dyDescent="0.2">
      <c r="B64" t="s">
        <v>147</v>
      </c>
      <c r="C64" s="12">
        <v>2</v>
      </c>
      <c r="D64" s="8">
        <v>1.56</v>
      </c>
      <c r="E64" s="12">
        <v>2</v>
      </c>
      <c r="F64" s="8">
        <v>2.15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220</v>
      </c>
      <c r="C65" s="12">
        <v>2</v>
      </c>
      <c r="D65" s="8">
        <v>1.56</v>
      </c>
      <c r="E65" s="12">
        <v>1</v>
      </c>
      <c r="F65" s="8">
        <v>1.08</v>
      </c>
      <c r="G65" s="12">
        <v>1</v>
      </c>
      <c r="H65" s="8">
        <v>3.03</v>
      </c>
      <c r="I65" s="12">
        <v>0</v>
      </c>
    </row>
    <row r="66" spans="2:9" ht="15" customHeight="1" x14ac:dyDescent="0.2">
      <c r="B66" t="s">
        <v>152</v>
      </c>
      <c r="C66" s="12">
        <v>2</v>
      </c>
      <c r="D66" s="8">
        <v>1.56</v>
      </c>
      <c r="E66" s="12">
        <v>1</v>
      </c>
      <c r="F66" s="8">
        <v>1.08</v>
      </c>
      <c r="G66" s="12">
        <v>1</v>
      </c>
      <c r="H66" s="8">
        <v>3.03</v>
      </c>
      <c r="I66" s="12">
        <v>0</v>
      </c>
    </row>
    <row r="67" spans="2:9" ht="15" customHeight="1" x14ac:dyDescent="0.2">
      <c r="B67" t="s">
        <v>142</v>
      </c>
      <c r="C67" s="12">
        <v>2</v>
      </c>
      <c r="D67" s="8">
        <v>1.56</v>
      </c>
      <c r="E67" s="12">
        <v>2</v>
      </c>
      <c r="F67" s="8">
        <v>2.15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129</v>
      </c>
      <c r="C68" s="12">
        <v>2</v>
      </c>
      <c r="D68" s="8">
        <v>1.56</v>
      </c>
      <c r="E68" s="12">
        <v>1</v>
      </c>
      <c r="F68" s="8">
        <v>1.08</v>
      </c>
      <c r="G68" s="12">
        <v>1</v>
      </c>
      <c r="H68" s="8">
        <v>3.03</v>
      </c>
      <c r="I68" s="12">
        <v>0</v>
      </c>
    </row>
    <row r="69" spans="2:9" ht="15" customHeight="1" x14ac:dyDescent="0.2">
      <c r="B69" t="s">
        <v>134</v>
      </c>
      <c r="C69" s="12">
        <v>2</v>
      </c>
      <c r="D69" s="8">
        <v>1.56</v>
      </c>
      <c r="E69" s="12">
        <v>2</v>
      </c>
      <c r="F69" s="8">
        <v>2.15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2</v>
      </c>
      <c r="D70" s="8">
        <v>1.56</v>
      </c>
      <c r="E70" s="12">
        <v>2</v>
      </c>
      <c r="F70" s="8">
        <v>2.15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140</v>
      </c>
      <c r="C71" s="12">
        <v>2</v>
      </c>
      <c r="D71" s="8">
        <v>1.56</v>
      </c>
      <c r="E71" s="12">
        <v>2</v>
      </c>
      <c r="F71" s="8">
        <v>2.15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221</v>
      </c>
      <c r="C72" s="12">
        <v>2</v>
      </c>
      <c r="D72" s="8">
        <v>1.56</v>
      </c>
      <c r="E72" s="12">
        <v>2</v>
      </c>
      <c r="F72" s="8">
        <v>2.15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2</v>
      </c>
      <c r="D73" s="8">
        <v>1.56</v>
      </c>
      <c r="E73" s="12">
        <v>2</v>
      </c>
      <c r="F73" s="8">
        <v>2.15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A2CA-9988-4EF5-B17D-8A8B14EF57B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83</v>
      </c>
      <c r="D6" s="8">
        <v>13.01</v>
      </c>
      <c r="E6" s="12">
        <v>40</v>
      </c>
      <c r="F6" s="8">
        <v>10.28</v>
      </c>
      <c r="G6" s="12">
        <v>43</v>
      </c>
      <c r="H6" s="8">
        <v>17.41</v>
      </c>
      <c r="I6" s="12">
        <v>0</v>
      </c>
    </row>
    <row r="7" spans="2:9" ht="15" customHeight="1" x14ac:dyDescent="0.2">
      <c r="B7" t="s">
        <v>42</v>
      </c>
      <c r="C7" s="12">
        <v>97</v>
      </c>
      <c r="D7" s="8">
        <v>15.2</v>
      </c>
      <c r="E7" s="12">
        <v>60</v>
      </c>
      <c r="F7" s="8">
        <v>15.42</v>
      </c>
      <c r="G7" s="12">
        <v>37</v>
      </c>
      <c r="H7" s="8">
        <v>14.98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1</v>
      </c>
      <c r="D9" s="8">
        <v>0.16</v>
      </c>
      <c r="E9" s="12">
        <v>0</v>
      </c>
      <c r="F9" s="8">
        <v>0</v>
      </c>
      <c r="G9" s="12">
        <v>1</v>
      </c>
      <c r="H9" s="8">
        <v>0.4</v>
      </c>
      <c r="I9" s="12">
        <v>0</v>
      </c>
    </row>
    <row r="10" spans="2:9" ht="15" customHeight="1" x14ac:dyDescent="0.2">
      <c r="B10" t="s">
        <v>45</v>
      </c>
      <c r="C10" s="12">
        <v>8</v>
      </c>
      <c r="D10" s="8">
        <v>1.25</v>
      </c>
      <c r="E10" s="12">
        <v>2</v>
      </c>
      <c r="F10" s="8">
        <v>0.51</v>
      </c>
      <c r="G10" s="12">
        <v>6</v>
      </c>
      <c r="H10" s="8">
        <v>2.4300000000000002</v>
      </c>
      <c r="I10" s="12">
        <v>0</v>
      </c>
    </row>
    <row r="11" spans="2:9" ht="15" customHeight="1" x14ac:dyDescent="0.2">
      <c r="B11" t="s">
        <v>46</v>
      </c>
      <c r="C11" s="12">
        <v>186</v>
      </c>
      <c r="D11" s="8">
        <v>29.15</v>
      </c>
      <c r="E11" s="12">
        <v>117</v>
      </c>
      <c r="F11" s="8">
        <v>30.08</v>
      </c>
      <c r="G11" s="12">
        <v>69</v>
      </c>
      <c r="H11" s="8">
        <v>27.94</v>
      </c>
      <c r="I11" s="12">
        <v>0</v>
      </c>
    </row>
    <row r="12" spans="2:9" ht="15" customHeight="1" x14ac:dyDescent="0.2">
      <c r="B12" t="s">
        <v>47</v>
      </c>
      <c r="C12" s="12">
        <v>6</v>
      </c>
      <c r="D12" s="8">
        <v>0.94</v>
      </c>
      <c r="E12" s="12">
        <v>0</v>
      </c>
      <c r="F12" s="8">
        <v>0</v>
      </c>
      <c r="G12" s="12">
        <v>6</v>
      </c>
      <c r="H12" s="8">
        <v>2.4300000000000002</v>
      </c>
      <c r="I12" s="12">
        <v>0</v>
      </c>
    </row>
    <row r="13" spans="2:9" ht="15" customHeight="1" x14ac:dyDescent="0.2">
      <c r="B13" t="s">
        <v>48</v>
      </c>
      <c r="C13" s="12">
        <v>38</v>
      </c>
      <c r="D13" s="8">
        <v>5.96</v>
      </c>
      <c r="E13" s="12">
        <v>10</v>
      </c>
      <c r="F13" s="8">
        <v>2.57</v>
      </c>
      <c r="G13" s="12">
        <v>28</v>
      </c>
      <c r="H13" s="8">
        <v>11.34</v>
      </c>
      <c r="I13" s="12">
        <v>0</v>
      </c>
    </row>
    <row r="14" spans="2:9" ht="15" customHeight="1" x14ac:dyDescent="0.2">
      <c r="B14" t="s">
        <v>49</v>
      </c>
      <c r="C14" s="12">
        <v>21</v>
      </c>
      <c r="D14" s="8">
        <v>3.29</v>
      </c>
      <c r="E14" s="12">
        <v>12</v>
      </c>
      <c r="F14" s="8">
        <v>3.08</v>
      </c>
      <c r="G14" s="12">
        <v>9</v>
      </c>
      <c r="H14" s="8">
        <v>3.64</v>
      </c>
      <c r="I14" s="12">
        <v>0</v>
      </c>
    </row>
    <row r="15" spans="2:9" ht="15" customHeight="1" x14ac:dyDescent="0.2">
      <c r="B15" t="s">
        <v>50</v>
      </c>
      <c r="C15" s="12">
        <v>44</v>
      </c>
      <c r="D15" s="8">
        <v>6.9</v>
      </c>
      <c r="E15" s="12">
        <v>38</v>
      </c>
      <c r="F15" s="8">
        <v>9.77</v>
      </c>
      <c r="G15" s="12">
        <v>6</v>
      </c>
      <c r="H15" s="8">
        <v>2.4300000000000002</v>
      </c>
      <c r="I15" s="12">
        <v>0</v>
      </c>
    </row>
    <row r="16" spans="2:9" ht="15" customHeight="1" x14ac:dyDescent="0.2">
      <c r="B16" t="s">
        <v>51</v>
      </c>
      <c r="C16" s="12">
        <v>82</v>
      </c>
      <c r="D16" s="8">
        <v>12.85</v>
      </c>
      <c r="E16" s="12">
        <v>62</v>
      </c>
      <c r="F16" s="8">
        <v>15.94</v>
      </c>
      <c r="G16" s="12">
        <v>20</v>
      </c>
      <c r="H16" s="8">
        <v>8.1</v>
      </c>
      <c r="I16" s="12">
        <v>0</v>
      </c>
    </row>
    <row r="17" spans="2:9" ht="15" customHeight="1" x14ac:dyDescent="0.2">
      <c r="B17" t="s">
        <v>52</v>
      </c>
      <c r="C17" s="12">
        <v>14</v>
      </c>
      <c r="D17" s="8">
        <v>2.19</v>
      </c>
      <c r="E17" s="12">
        <v>8</v>
      </c>
      <c r="F17" s="8">
        <v>2.06</v>
      </c>
      <c r="G17" s="12">
        <v>5</v>
      </c>
      <c r="H17" s="8">
        <v>2.02</v>
      </c>
      <c r="I17" s="12">
        <v>0</v>
      </c>
    </row>
    <row r="18" spans="2:9" ht="15" customHeight="1" x14ac:dyDescent="0.2">
      <c r="B18" t="s">
        <v>53</v>
      </c>
      <c r="C18" s="12">
        <v>30</v>
      </c>
      <c r="D18" s="8">
        <v>4.7</v>
      </c>
      <c r="E18" s="12">
        <v>19</v>
      </c>
      <c r="F18" s="8">
        <v>4.88</v>
      </c>
      <c r="G18" s="12">
        <v>10</v>
      </c>
      <c r="H18" s="8">
        <v>4.05</v>
      </c>
      <c r="I18" s="12">
        <v>0</v>
      </c>
    </row>
    <row r="19" spans="2:9" ht="15" customHeight="1" x14ac:dyDescent="0.2">
      <c r="B19" t="s">
        <v>54</v>
      </c>
      <c r="C19" s="12">
        <v>28</v>
      </c>
      <c r="D19" s="8">
        <v>4.3899999999999997</v>
      </c>
      <c r="E19" s="12">
        <v>21</v>
      </c>
      <c r="F19" s="8">
        <v>5.4</v>
      </c>
      <c r="G19" s="12">
        <v>7</v>
      </c>
      <c r="H19" s="8">
        <v>2.83</v>
      </c>
      <c r="I19" s="12">
        <v>0</v>
      </c>
    </row>
    <row r="20" spans="2:9" ht="15" customHeight="1" x14ac:dyDescent="0.2">
      <c r="B20" s="9" t="s">
        <v>278</v>
      </c>
      <c r="C20" s="12">
        <f>SUM(LTBL_29363[総数／事業所数])</f>
        <v>638</v>
      </c>
      <c r="E20" s="12">
        <f>SUBTOTAL(109,LTBL_29363[個人／事業所数])</f>
        <v>389</v>
      </c>
      <c r="G20" s="12">
        <f>SUBTOTAL(109,LTBL_29363[法人／事業所数])</f>
        <v>247</v>
      </c>
      <c r="I20" s="12">
        <f>SUBTOTAL(109,LTBL_29363[法人以外の団体／事業所数])</f>
        <v>0</v>
      </c>
    </row>
    <row r="21" spans="2:9" ht="15" customHeight="1" x14ac:dyDescent="0.2">
      <c r="E21" s="11">
        <f>LTBL_29363[[#Totals],[個人／事業所数]]/LTBL_29363[[#Totals],[総数／事業所数]]</f>
        <v>0.60971786833855801</v>
      </c>
      <c r="G21" s="11">
        <f>LTBL_29363[[#Totals],[法人／事業所数]]/LTBL_29363[[#Totals],[総数／事業所数]]</f>
        <v>0.38714733542319751</v>
      </c>
      <c r="I21" s="11">
        <f>LTBL_29363[[#Totals],[法人以外の団体／事業所数]]/LTBL_29363[[#Totals],[総数／事業所数]]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58</v>
      </c>
      <c r="D24" s="8">
        <v>9.09</v>
      </c>
      <c r="E24" s="12">
        <v>49</v>
      </c>
      <c r="F24" s="8">
        <v>12.6</v>
      </c>
      <c r="G24" s="12">
        <v>9</v>
      </c>
      <c r="H24" s="8">
        <v>3.64</v>
      </c>
      <c r="I24" s="12">
        <v>0</v>
      </c>
    </row>
    <row r="25" spans="2:9" ht="15" customHeight="1" x14ac:dyDescent="0.2">
      <c r="B25" t="s">
        <v>72</v>
      </c>
      <c r="C25" s="12">
        <v>54</v>
      </c>
      <c r="D25" s="8">
        <v>8.4600000000000009</v>
      </c>
      <c r="E25" s="12">
        <v>41</v>
      </c>
      <c r="F25" s="8">
        <v>10.54</v>
      </c>
      <c r="G25" s="12">
        <v>13</v>
      </c>
      <c r="H25" s="8">
        <v>5.26</v>
      </c>
      <c r="I25" s="12">
        <v>0</v>
      </c>
    </row>
    <row r="26" spans="2:9" ht="15" customHeight="1" x14ac:dyDescent="0.2">
      <c r="B26" t="s">
        <v>63</v>
      </c>
      <c r="C26" s="12">
        <v>44</v>
      </c>
      <c r="D26" s="8">
        <v>6.9</v>
      </c>
      <c r="E26" s="12">
        <v>14</v>
      </c>
      <c r="F26" s="8">
        <v>3.6</v>
      </c>
      <c r="G26" s="12">
        <v>30</v>
      </c>
      <c r="H26" s="8">
        <v>12.15</v>
      </c>
      <c r="I26" s="12">
        <v>0</v>
      </c>
    </row>
    <row r="27" spans="2:9" ht="15" customHeight="1" x14ac:dyDescent="0.2">
      <c r="B27" t="s">
        <v>76</v>
      </c>
      <c r="C27" s="12">
        <v>40</v>
      </c>
      <c r="D27" s="8">
        <v>6.27</v>
      </c>
      <c r="E27" s="12">
        <v>36</v>
      </c>
      <c r="F27" s="8">
        <v>9.25</v>
      </c>
      <c r="G27" s="12">
        <v>4</v>
      </c>
      <c r="H27" s="8">
        <v>1.62</v>
      </c>
      <c r="I27" s="12">
        <v>0</v>
      </c>
    </row>
    <row r="28" spans="2:9" ht="15" customHeight="1" x14ac:dyDescent="0.2">
      <c r="B28" t="s">
        <v>71</v>
      </c>
      <c r="C28" s="12">
        <v>36</v>
      </c>
      <c r="D28" s="8">
        <v>5.64</v>
      </c>
      <c r="E28" s="12">
        <v>25</v>
      </c>
      <c r="F28" s="8">
        <v>6.43</v>
      </c>
      <c r="G28" s="12">
        <v>11</v>
      </c>
      <c r="H28" s="8">
        <v>4.45</v>
      </c>
      <c r="I28" s="12">
        <v>0</v>
      </c>
    </row>
    <row r="29" spans="2:9" ht="15" customHeight="1" x14ac:dyDescent="0.2">
      <c r="B29" t="s">
        <v>73</v>
      </c>
      <c r="C29" s="12">
        <v>28</v>
      </c>
      <c r="D29" s="8">
        <v>4.3899999999999997</v>
      </c>
      <c r="E29" s="12">
        <v>8</v>
      </c>
      <c r="F29" s="8">
        <v>2.06</v>
      </c>
      <c r="G29" s="12">
        <v>20</v>
      </c>
      <c r="H29" s="8">
        <v>8.1</v>
      </c>
      <c r="I29" s="12">
        <v>0</v>
      </c>
    </row>
    <row r="30" spans="2:9" ht="15" customHeight="1" x14ac:dyDescent="0.2">
      <c r="B30" t="s">
        <v>70</v>
      </c>
      <c r="C30" s="12">
        <v>25</v>
      </c>
      <c r="D30" s="8">
        <v>3.92</v>
      </c>
      <c r="E30" s="12">
        <v>22</v>
      </c>
      <c r="F30" s="8">
        <v>5.66</v>
      </c>
      <c r="G30" s="12">
        <v>3</v>
      </c>
      <c r="H30" s="8">
        <v>1.21</v>
      </c>
      <c r="I30" s="12">
        <v>0</v>
      </c>
    </row>
    <row r="31" spans="2:9" ht="15" customHeight="1" x14ac:dyDescent="0.2">
      <c r="B31" t="s">
        <v>64</v>
      </c>
      <c r="C31" s="12">
        <v>23</v>
      </c>
      <c r="D31" s="8">
        <v>3.61</v>
      </c>
      <c r="E31" s="12">
        <v>17</v>
      </c>
      <c r="F31" s="8">
        <v>4.37</v>
      </c>
      <c r="G31" s="12">
        <v>6</v>
      </c>
      <c r="H31" s="8">
        <v>2.4300000000000002</v>
      </c>
      <c r="I31" s="12">
        <v>0</v>
      </c>
    </row>
    <row r="32" spans="2:9" ht="15" customHeight="1" x14ac:dyDescent="0.2">
      <c r="B32" t="s">
        <v>80</v>
      </c>
      <c r="C32" s="12">
        <v>23</v>
      </c>
      <c r="D32" s="8">
        <v>3.61</v>
      </c>
      <c r="E32" s="12">
        <v>19</v>
      </c>
      <c r="F32" s="8">
        <v>4.88</v>
      </c>
      <c r="G32" s="12">
        <v>4</v>
      </c>
      <c r="H32" s="8">
        <v>1.62</v>
      </c>
      <c r="I32" s="12">
        <v>0</v>
      </c>
    </row>
    <row r="33" spans="2:9" ht="15" customHeight="1" x14ac:dyDescent="0.2">
      <c r="B33" t="s">
        <v>86</v>
      </c>
      <c r="C33" s="12">
        <v>22</v>
      </c>
      <c r="D33" s="8">
        <v>3.45</v>
      </c>
      <c r="E33" s="12">
        <v>17</v>
      </c>
      <c r="F33" s="8">
        <v>4.37</v>
      </c>
      <c r="G33" s="12">
        <v>5</v>
      </c>
      <c r="H33" s="8">
        <v>2.02</v>
      </c>
      <c r="I33" s="12">
        <v>0</v>
      </c>
    </row>
    <row r="34" spans="2:9" ht="15" customHeight="1" x14ac:dyDescent="0.2">
      <c r="B34" t="s">
        <v>66</v>
      </c>
      <c r="C34" s="12">
        <v>19</v>
      </c>
      <c r="D34" s="8">
        <v>2.98</v>
      </c>
      <c r="E34" s="12">
        <v>11</v>
      </c>
      <c r="F34" s="8">
        <v>2.83</v>
      </c>
      <c r="G34" s="12">
        <v>8</v>
      </c>
      <c r="H34" s="8">
        <v>3.24</v>
      </c>
      <c r="I34" s="12">
        <v>0</v>
      </c>
    </row>
    <row r="35" spans="2:9" ht="15" customHeight="1" x14ac:dyDescent="0.2">
      <c r="B35" t="s">
        <v>78</v>
      </c>
      <c r="C35" s="12">
        <v>19</v>
      </c>
      <c r="D35" s="8">
        <v>2.98</v>
      </c>
      <c r="E35" s="12">
        <v>11</v>
      </c>
      <c r="F35" s="8">
        <v>2.83</v>
      </c>
      <c r="G35" s="12">
        <v>8</v>
      </c>
      <c r="H35" s="8">
        <v>3.24</v>
      </c>
      <c r="I35" s="12">
        <v>0</v>
      </c>
    </row>
    <row r="36" spans="2:9" ht="15" customHeight="1" x14ac:dyDescent="0.2">
      <c r="B36" t="s">
        <v>69</v>
      </c>
      <c r="C36" s="12">
        <v>18</v>
      </c>
      <c r="D36" s="8">
        <v>2.82</v>
      </c>
      <c r="E36" s="12">
        <v>13</v>
      </c>
      <c r="F36" s="8">
        <v>3.34</v>
      </c>
      <c r="G36" s="12">
        <v>5</v>
      </c>
      <c r="H36" s="8">
        <v>2.02</v>
      </c>
      <c r="I36" s="12">
        <v>0</v>
      </c>
    </row>
    <row r="37" spans="2:9" ht="15" customHeight="1" x14ac:dyDescent="0.2">
      <c r="B37" t="s">
        <v>82</v>
      </c>
      <c r="C37" s="12">
        <v>18</v>
      </c>
      <c r="D37" s="8">
        <v>2.82</v>
      </c>
      <c r="E37" s="12">
        <v>16</v>
      </c>
      <c r="F37" s="8">
        <v>4.1100000000000003</v>
      </c>
      <c r="G37" s="12">
        <v>2</v>
      </c>
      <c r="H37" s="8">
        <v>0.81</v>
      </c>
      <c r="I37" s="12">
        <v>0</v>
      </c>
    </row>
    <row r="38" spans="2:9" ht="15" customHeight="1" x14ac:dyDescent="0.2">
      <c r="B38" t="s">
        <v>68</v>
      </c>
      <c r="C38" s="12">
        <v>17</v>
      </c>
      <c r="D38" s="8">
        <v>2.66</v>
      </c>
      <c r="E38" s="12">
        <v>5</v>
      </c>
      <c r="F38" s="8">
        <v>1.29</v>
      </c>
      <c r="G38" s="12">
        <v>12</v>
      </c>
      <c r="H38" s="8">
        <v>4.8600000000000003</v>
      </c>
      <c r="I38" s="12">
        <v>0</v>
      </c>
    </row>
    <row r="39" spans="2:9" ht="15" customHeight="1" x14ac:dyDescent="0.2">
      <c r="B39" t="s">
        <v>65</v>
      </c>
      <c r="C39" s="12">
        <v>16</v>
      </c>
      <c r="D39" s="8">
        <v>2.5099999999999998</v>
      </c>
      <c r="E39" s="12">
        <v>9</v>
      </c>
      <c r="F39" s="8">
        <v>2.31</v>
      </c>
      <c r="G39" s="12">
        <v>7</v>
      </c>
      <c r="H39" s="8">
        <v>2.83</v>
      </c>
      <c r="I39" s="12">
        <v>0</v>
      </c>
    </row>
    <row r="40" spans="2:9" ht="15" customHeight="1" x14ac:dyDescent="0.2">
      <c r="B40" t="s">
        <v>90</v>
      </c>
      <c r="C40" s="12">
        <v>14</v>
      </c>
      <c r="D40" s="8">
        <v>2.19</v>
      </c>
      <c r="E40" s="12">
        <v>5</v>
      </c>
      <c r="F40" s="8">
        <v>1.29</v>
      </c>
      <c r="G40" s="12">
        <v>9</v>
      </c>
      <c r="H40" s="8">
        <v>3.64</v>
      </c>
      <c r="I40" s="12">
        <v>0</v>
      </c>
    </row>
    <row r="41" spans="2:9" ht="15" customHeight="1" x14ac:dyDescent="0.2">
      <c r="B41" t="s">
        <v>79</v>
      </c>
      <c r="C41" s="12">
        <v>14</v>
      </c>
      <c r="D41" s="8">
        <v>2.19</v>
      </c>
      <c r="E41" s="12">
        <v>8</v>
      </c>
      <c r="F41" s="8">
        <v>2.06</v>
      </c>
      <c r="G41" s="12">
        <v>5</v>
      </c>
      <c r="H41" s="8">
        <v>2.02</v>
      </c>
      <c r="I41" s="12">
        <v>0</v>
      </c>
    </row>
    <row r="42" spans="2:9" ht="15" customHeight="1" x14ac:dyDescent="0.2">
      <c r="B42" t="s">
        <v>87</v>
      </c>
      <c r="C42" s="12">
        <v>11</v>
      </c>
      <c r="D42" s="8">
        <v>1.72</v>
      </c>
      <c r="E42" s="12">
        <v>4</v>
      </c>
      <c r="F42" s="8">
        <v>1.03</v>
      </c>
      <c r="G42" s="12">
        <v>7</v>
      </c>
      <c r="H42" s="8">
        <v>2.83</v>
      </c>
      <c r="I42" s="12">
        <v>0</v>
      </c>
    </row>
    <row r="43" spans="2:9" ht="15" customHeight="1" x14ac:dyDescent="0.2">
      <c r="B43" t="s">
        <v>74</v>
      </c>
      <c r="C43" s="12">
        <v>11</v>
      </c>
      <c r="D43" s="8">
        <v>1.72</v>
      </c>
      <c r="E43" s="12">
        <v>9</v>
      </c>
      <c r="F43" s="8">
        <v>2.31</v>
      </c>
      <c r="G43" s="12">
        <v>2</v>
      </c>
      <c r="H43" s="8">
        <v>0.81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126</v>
      </c>
      <c r="C47" s="12">
        <v>25</v>
      </c>
      <c r="D47" s="8">
        <v>3.92</v>
      </c>
      <c r="E47" s="12">
        <v>17</v>
      </c>
      <c r="F47" s="8">
        <v>4.37</v>
      </c>
      <c r="G47" s="12">
        <v>8</v>
      </c>
      <c r="H47" s="8">
        <v>3.24</v>
      </c>
      <c r="I47" s="12">
        <v>0</v>
      </c>
    </row>
    <row r="48" spans="2:9" ht="15" customHeight="1" x14ac:dyDescent="0.2">
      <c r="B48" t="s">
        <v>137</v>
      </c>
      <c r="C48" s="12">
        <v>25</v>
      </c>
      <c r="D48" s="8">
        <v>3.92</v>
      </c>
      <c r="E48" s="12">
        <v>23</v>
      </c>
      <c r="F48" s="8">
        <v>5.91</v>
      </c>
      <c r="G48" s="12">
        <v>2</v>
      </c>
      <c r="H48" s="8">
        <v>0.81</v>
      </c>
      <c r="I48" s="12">
        <v>0</v>
      </c>
    </row>
    <row r="49" spans="2:9" ht="15" customHeight="1" x14ac:dyDescent="0.2">
      <c r="B49" t="s">
        <v>128</v>
      </c>
      <c r="C49" s="12">
        <v>22</v>
      </c>
      <c r="D49" s="8">
        <v>3.45</v>
      </c>
      <c r="E49" s="12">
        <v>20</v>
      </c>
      <c r="F49" s="8">
        <v>5.14</v>
      </c>
      <c r="G49" s="12">
        <v>2</v>
      </c>
      <c r="H49" s="8">
        <v>0.81</v>
      </c>
      <c r="I49" s="12">
        <v>0</v>
      </c>
    </row>
    <row r="50" spans="2:9" ht="15" customHeight="1" x14ac:dyDescent="0.2">
      <c r="B50" t="s">
        <v>122</v>
      </c>
      <c r="C50" s="12">
        <v>20</v>
      </c>
      <c r="D50" s="8">
        <v>3.13</v>
      </c>
      <c r="E50" s="12">
        <v>7</v>
      </c>
      <c r="F50" s="8">
        <v>1.8</v>
      </c>
      <c r="G50" s="12">
        <v>13</v>
      </c>
      <c r="H50" s="8">
        <v>5.26</v>
      </c>
      <c r="I50" s="12">
        <v>0</v>
      </c>
    </row>
    <row r="51" spans="2:9" ht="15" customHeight="1" x14ac:dyDescent="0.2">
      <c r="B51" t="s">
        <v>141</v>
      </c>
      <c r="C51" s="12">
        <v>18</v>
      </c>
      <c r="D51" s="8">
        <v>2.82</v>
      </c>
      <c r="E51" s="12">
        <v>16</v>
      </c>
      <c r="F51" s="8">
        <v>4.1100000000000003</v>
      </c>
      <c r="G51" s="12">
        <v>2</v>
      </c>
      <c r="H51" s="8">
        <v>0.81</v>
      </c>
      <c r="I51" s="12">
        <v>0</v>
      </c>
    </row>
    <row r="52" spans="2:9" ht="15" customHeight="1" x14ac:dyDescent="0.2">
      <c r="B52" t="s">
        <v>136</v>
      </c>
      <c r="C52" s="12">
        <v>17</v>
      </c>
      <c r="D52" s="8">
        <v>2.66</v>
      </c>
      <c r="E52" s="12">
        <v>16</v>
      </c>
      <c r="F52" s="8">
        <v>4.1100000000000003</v>
      </c>
      <c r="G52" s="12">
        <v>1</v>
      </c>
      <c r="H52" s="8">
        <v>0.4</v>
      </c>
      <c r="I52" s="12">
        <v>0</v>
      </c>
    </row>
    <row r="53" spans="2:9" ht="15" customHeight="1" x14ac:dyDescent="0.2">
      <c r="B53" t="s">
        <v>130</v>
      </c>
      <c r="C53" s="12">
        <v>16</v>
      </c>
      <c r="D53" s="8">
        <v>2.5099999999999998</v>
      </c>
      <c r="E53" s="12">
        <v>5</v>
      </c>
      <c r="F53" s="8">
        <v>1.29</v>
      </c>
      <c r="G53" s="12">
        <v>11</v>
      </c>
      <c r="H53" s="8">
        <v>4.45</v>
      </c>
      <c r="I53" s="12">
        <v>0</v>
      </c>
    </row>
    <row r="54" spans="2:9" ht="15" customHeight="1" x14ac:dyDescent="0.2">
      <c r="B54" t="s">
        <v>140</v>
      </c>
      <c r="C54" s="12">
        <v>16</v>
      </c>
      <c r="D54" s="8">
        <v>2.5099999999999998</v>
      </c>
      <c r="E54" s="12">
        <v>14</v>
      </c>
      <c r="F54" s="8">
        <v>3.6</v>
      </c>
      <c r="G54" s="12">
        <v>2</v>
      </c>
      <c r="H54" s="8">
        <v>0.81</v>
      </c>
      <c r="I54" s="12">
        <v>0</v>
      </c>
    </row>
    <row r="55" spans="2:9" ht="15" customHeight="1" x14ac:dyDescent="0.2">
      <c r="B55" t="s">
        <v>135</v>
      </c>
      <c r="C55" s="12">
        <v>15</v>
      </c>
      <c r="D55" s="8">
        <v>2.35</v>
      </c>
      <c r="E55" s="12">
        <v>14</v>
      </c>
      <c r="F55" s="8">
        <v>3.6</v>
      </c>
      <c r="G55" s="12">
        <v>1</v>
      </c>
      <c r="H55" s="8">
        <v>0.4</v>
      </c>
      <c r="I55" s="12">
        <v>0</v>
      </c>
    </row>
    <row r="56" spans="2:9" ht="15" customHeight="1" x14ac:dyDescent="0.2">
      <c r="B56" t="s">
        <v>192</v>
      </c>
      <c r="C56" s="12">
        <v>14</v>
      </c>
      <c r="D56" s="8">
        <v>2.19</v>
      </c>
      <c r="E56" s="12">
        <v>10</v>
      </c>
      <c r="F56" s="8">
        <v>2.57</v>
      </c>
      <c r="G56" s="12">
        <v>4</v>
      </c>
      <c r="H56" s="8">
        <v>1.62</v>
      </c>
      <c r="I56" s="12">
        <v>0</v>
      </c>
    </row>
    <row r="57" spans="2:9" ht="15" customHeight="1" x14ac:dyDescent="0.2">
      <c r="B57" t="s">
        <v>152</v>
      </c>
      <c r="C57" s="12">
        <v>13</v>
      </c>
      <c r="D57" s="8">
        <v>2.04</v>
      </c>
      <c r="E57" s="12">
        <v>4</v>
      </c>
      <c r="F57" s="8">
        <v>1.03</v>
      </c>
      <c r="G57" s="12">
        <v>9</v>
      </c>
      <c r="H57" s="8">
        <v>3.64</v>
      </c>
      <c r="I57" s="12">
        <v>0</v>
      </c>
    </row>
    <row r="58" spans="2:9" ht="15" customHeight="1" x14ac:dyDescent="0.2">
      <c r="B58" t="s">
        <v>170</v>
      </c>
      <c r="C58" s="12">
        <v>11</v>
      </c>
      <c r="D58" s="8">
        <v>1.72</v>
      </c>
      <c r="E58" s="12">
        <v>7</v>
      </c>
      <c r="F58" s="8">
        <v>1.8</v>
      </c>
      <c r="G58" s="12">
        <v>4</v>
      </c>
      <c r="H58" s="8">
        <v>1.62</v>
      </c>
      <c r="I58" s="12">
        <v>0</v>
      </c>
    </row>
    <row r="59" spans="2:9" ht="15" customHeight="1" x14ac:dyDescent="0.2">
      <c r="B59" t="s">
        <v>124</v>
      </c>
      <c r="C59" s="12">
        <v>10</v>
      </c>
      <c r="D59" s="8">
        <v>1.57</v>
      </c>
      <c r="E59" s="12">
        <v>8</v>
      </c>
      <c r="F59" s="8">
        <v>2.06</v>
      </c>
      <c r="G59" s="12">
        <v>2</v>
      </c>
      <c r="H59" s="8">
        <v>0.81</v>
      </c>
      <c r="I59" s="12">
        <v>0</v>
      </c>
    </row>
    <row r="60" spans="2:9" ht="15" customHeight="1" x14ac:dyDescent="0.2">
      <c r="B60" t="s">
        <v>133</v>
      </c>
      <c r="C60" s="12">
        <v>10</v>
      </c>
      <c r="D60" s="8">
        <v>1.57</v>
      </c>
      <c r="E60" s="12">
        <v>8</v>
      </c>
      <c r="F60" s="8">
        <v>2.06</v>
      </c>
      <c r="G60" s="12">
        <v>2</v>
      </c>
      <c r="H60" s="8">
        <v>0.81</v>
      </c>
      <c r="I60" s="12">
        <v>0</v>
      </c>
    </row>
    <row r="61" spans="2:9" ht="15" customHeight="1" x14ac:dyDescent="0.2">
      <c r="B61" t="s">
        <v>134</v>
      </c>
      <c r="C61" s="12">
        <v>10</v>
      </c>
      <c r="D61" s="8">
        <v>1.57</v>
      </c>
      <c r="E61" s="12">
        <v>10</v>
      </c>
      <c r="F61" s="8">
        <v>2.57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185</v>
      </c>
      <c r="C62" s="12">
        <v>9</v>
      </c>
      <c r="D62" s="8">
        <v>1.41</v>
      </c>
      <c r="E62" s="12">
        <v>4</v>
      </c>
      <c r="F62" s="8">
        <v>1.03</v>
      </c>
      <c r="G62" s="12">
        <v>5</v>
      </c>
      <c r="H62" s="8">
        <v>2.02</v>
      </c>
      <c r="I62" s="12">
        <v>0</v>
      </c>
    </row>
    <row r="63" spans="2:9" ht="15" customHeight="1" x14ac:dyDescent="0.2">
      <c r="B63" t="s">
        <v>127</v>
      </c>
      <c r="C63" s="12">
        <v>9</v>
      </c>
      <c r="D63" s="8">
        <v>1.41</v>
      </c>
      <c r="E63" s="12">
        <v>7</v>
      </c>
      <c r="F63" s="8">
        <v>1.8</v>
      </c>
      <c r="G63" s="12">
        <v>2</v>
      </c>
      <c r="H63" s="8">
        <v>0.81</v>
      </c>
      <c r="I63" s="12">
        <v>0</v>
      </c>
    </row>
    <row r="64" spans="2:9" ht="15" customHeight="1" x14ac:dyDescent="0.2">
      <c r="B64" t="s">
        <v>139</v>
      </c>
      <c r="C64" s="12">
        <v>9</v>
      </c>
      <c r="D64" s="8">
        <v>1.41</v>
      </c>
      <c r="E64" s="12">
        <v>6</v>
      </c>
      <c r="F64" s="8">
        <v>1.54</v>
      </c>
      <c r="G64" s="12">
        <v>3</v>
      </c>
      <c r="H64" s="8">
        <v>1.21</v>
      </c>
      <c r="I64" s="12">
        <v>0</v>
      </c>
    </row>
    <row r="65" spans="2:9" ht="15" customHeight="1" x14ac:dyDescent="0.2">
      <c r="B65" t="s">
        <v>123</v>
      </c>
      <c r="C65" s="12">
        <v>8</v>
      </c>
      <c r="D65" s="8">
        <v>1.25</v>
      </c>
      <c r="E65" s="12">
        <v>1</v>
      </c>
      <c r="F65" s="8">
        <v>0.26</v>
      </c>
      <c r="G65" s="12">
        <v>7</v>
      </c>
      <c r="H65" s="8">
        <v>2.83</v>
      </c>
      <c r="I65" s="12">
        <v>0</v>
      </c>
    </row>
    <row r="66" spans="2:9" ht="15" customHeight="1" x14ac:dyDescent="0.2">
      <c r="B66" t="s">
        <v>151</v>
      </c>
      <c r="C66" s="12">
        <v>8</v>
      </c>
      <c r="D66" s="8">
        <v>1.25</v>
      </c>
      <c r="E66" s="12">
        <v>6</v>
      </c>
      <c r="F66" s="8">
        <v>1.54</v>
      </c>
      <c r="G66" s="12">
        <v>2</v>
      </c>
      <c r="H66" s="8">
        <v>0.81</v>
      </c>
      <c r="I66" s="12">
        <v>0</v>
      </c>
    </row>
    <row r="67" spans="2:9" ht="15" customHeight="1" x14ac:dyDescent="0.2">
      <c r="B67" t="s">
        <v>129</v>
      </c>
      <c r="C67" s="12">
        <v>8</v>
      </c>
      <c r="D67" s="8">
        <v>1.25</v>
      </c>
      <c r="E67" s="12">
        <v>0</v>
      </c>
      <c r="F67" s="8">
        <v>0</v>
      </c>
      <c r="G67" s="12">
        <v>8</v>
      </c>
      <c r="H67" s="8">
        <v>3.24</v>
      </c>
      <c r="I67" s="12">
        <v>0</v>
      </c>
    </row>
    <row r="68" spans="2:9" ht="15" customHeight="1" x14ac:dyDescent="0.2">
      <c r="B68" t="s">
        <v>222</v>
      </c>
      <c r="C68" s="12">
        <v>8</v>
      </c>
      <c r="D68" s="8">
        <v>1.25</v>
      </c>
      <c r="E68" s="12">
        <v>7</v>
      </c>
      <c r="F68" s="8">
        <v>1.8</v>
      </c>
      <c r="G68" s="12">
        <v>1</v>
      </c>
      <c r="H68" s="8">
        <v>0.4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BBF8-F4DF-467E-BE36-C75506363068}">
  <sheetPr>
    <pageSetUpPr fitToPage="1"/>
  </sheetPr>
  <dimension ref="B2:I10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16</v>
      </c>
      <c r="D6" s="8">
        <v>17.39</v>
      </c>
      <c r="E6" s="12">
        <v>11</v>
      </c>
      <c r="F6" s="8">
        <v>16.920000000000002</v>
      </c>
      <c r="G6" s="12">
        <v>5</v>
      </c>
      <c r="H6" s="8">
        <v>20</v>
      </c>
      <c r="I6" s="12">
        <v>0</v>
      </c>
    </row>
    <row r="7" spans="2:9" ht="15" customHeight="1" x14ac:dyDescent="0.2">
      <c r="B7" t="s">
        <v>42</v>
      </c>
      <c r="C7" s="12">
        <v>14</v>
      </c>
      <c r="D7" s="8">
        <v>15.22</v>
      </c>
      <c r="E7" s="12">
        <v>8</v>
      </c>
      <c r="F7" s="8">
        <v>12.31</v>
      </c>
      <c r="G7" s="12">
        <v>6</v>
      </c>
      <c r="H7" s="8">
        <v>24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2</v>
      </c>
      <c r="D10" s="8">
        <v>2.17</v>
      </c>
      <c r="E10" s="12">
        <v>1</v>
      </c>
      <c r="F10" s="8">
        <v>1.54</v>
      </c>
      <c r="G10" s="12">
        <v>1</v>
      </c>
      <c r="H10" s="8">
        <v>4</v>
      </c>
      <c r="I10" s="12">
        <v>0</v>
      </c>
    </row>
    <row r="11" spans="2:9" ht="15" customHeight="1" x14ac:dyDescent="0.2">
      <c r="B11" t="s">
        <v>46</v>
      </c>
      <c r="C11" s="12">
        <v>26</v>
      </c>
      <c r="D11" s="8">
        <v>28.26</v>
      </c>
      <c r="E11" s="12">
        <v>19</v>
      </c>
      <c r="F11" s="8">
        <v>29.23</v>
      </c>
      <c r="G11" s="12">
        <v>7</v>
      </c>
      <c r="H11" s="8">
        <v>28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</v>
      </c>
      <c r="D13" s="8">
        <v>1.0900000000000001</v>
      </c>
      <c r="E13" s="12">
        <v>1</v>
      </c>
      <c r="F13" s="8">
        <v>1.54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1.0900000000000001</v>
      </c>
      <c r="E14" s="12">
        <v>1</v>
      </c>
      <c r="F14" s="8">
        <v>1.54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16</v>
      </c>
      <c r="D15" s="8">
        <v>17.39</v>
      </c>
      <c r="E15" s="12">
        <v>15</v>
      </c>
      <c r="F15" s="8">
        <v>23.08</v>
      </c>
      <c r="G15" s="12">
        <v>1</v>
      </c>
      <c r="H15" s="8">
        <v>4</v>
      </c>
      <c r="I15" s="12">
        <v>0</v>
      </c>
    </row>
    <row r="16" spans="2:9" ht="15" customHeight="1" x14ac:dyDescent="0.2">
      <c r="B16" t="s">
        <v>51</v>
      </c>
      <c r="C16" s="12">
        <v>10</v>
      </c>
      <c r="D16" s="8">
        <v>10.87</v>
      </c>
      <c r="E16" s="12">
        <v>7</v>
      </c>
      <c r="F16" s="8">
        <v>10.77</v>
      </c>
      <c r="G16" s="12">
        <v>3</v>
      </c>
      <c r="H16" s="8">
        <v>12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4</v>
      </c>
      <c r="D18" s="8">
        <v>4.3499999999999996</v>
      </c>
      <c r="E18" s="12">
        <v>0</v>
      </c>
      <c r="F18" s="8">
        <v>0</v>
      </c>
      <c r="G18" s="12">
        <v>2</v>
      </c>
      <c r="H18" s="8">
        <v>8</v>
      </c>
      <c r="I18" s="12">
        <v>0</v>
      </c>
    </row>
    <row r="19" spans="2:9" ht="15" customHeight="1" x14ac:dyDescent="0.2">
      <c r="B19" t="s">
        <v>54</v>
      </c>
      <c r="C19" s="12">
        <v>2</v>
      </c>
      <c r="D19" s="8">
        <v>2.17</v>
      </c>
      <c r="E19" s="12">
        <v>2</v>
      </c>
      <c r="F19" s="8">
        <v>3.08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SUM(LTBL_29385[総数／事業所数])</f>
        <v>92</v>
      </c>
      <c r="E20" s="12">
        <f>SUBTOTAL(109,LTBL_29385[個人／事業所数])</f>
        <v>65</v>
      </c>
      <c r="G20" s="12">
        <f>SUBTOTAL(109,LTBL_29385[法人／事業所数])</f>
        <v>25</v>
      </c>
      <c r="I20" s="12">
        <f>SUBTOTAL(109,LTBL_29385[法人以外の団体／事業所数])</f>
        <v>0</v>
      </c>
    </row>
    <row r="21" spans="2:9" ht="15" customHeight="1" x14ac:dyDescent="0.2">
      <c r="E21" s="11">
        <f>LTBL_29385[[#Totals],[個人／事業所数]]/LTBL_29385[[#Totals],[総数／事業所数]]</f>
        <v>0.70652173913043481</v>
      </c>
      <c r="G21" s="11">
        <f>LTBL_29385[[#Totals],[法人／事業所数]]/LTBL_29385[[#Totals],[総数／事業所数]]</f>
        <v>0.27173913043478259</v>
      </c>
      <c r="I21" s="11">
        <f>LTBL_29385[[#Totals],[法人以外の団体／事業所数]]/LTBL_29385[[#Totals],[総数／事業所数]]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13</v>
      </c>
      <c r="D24" s="8">
        <v>14.13</v>
      </c>
      <c r="E24" s="12">
        <v>8</v>
      </c>
      <c r="F24" s="8">
        <v>12.31</v>
      </c>
      <c r="G24" s="12">
        <v>5</v>
      </c>
      <c r="H24" s="8">
        <v>20</v>
      </c>
      <c r="I24" s="12">
        <v>0</v>
      </c>
    </row>
    <row r="25" spans="2:9" ht="15" customHeight="1" x14ac:dyDescent="0.2">
      <c r="B25" t="s">
        <v>72</v>
      </c>
      <c r="C25" s="12">
        <v>9</v>
      </c>
      <c r="D25" s="8">
        <v>9.7799999999999994</v>
      </c>
      <c r="E25" s="12">
        <v>7</v>
      </c>
      <c r="F25" s="8">
        <v>10.77</v>
      </c>
      <c r="G25" s="12">
        <v>2</v>
      </c>
      <c r="H25" s="8">
        <v>8</v>
      </c>
      <c r="I25" s="12">
        <v>0</v>
      </c>
    </row>
    <row r="26" spans="2:9" ht="15" customHeight="1" x14ac:dyDescent="0.2">
      <c r="B26" t="s">
        <v>108</v>
      </c>
      <c r="C26" s="12">
        <v>9</v>
      </c>
      <c r="D26" s="8">
        <v>9.7799999999999994</v>
      </c>
      <c r="E26" s="12">
        <v>8</v>
      </c>
      <c r="F26" s="8">
        <v>12.31</v>
      </c>
      <c r="G26" s="12">
        <v>1</v>
      </c>
      <c r="H26" s="8">
        <v>4</v>
      </c>
      <c r="I26" s="12">
        <v>0</v>
      </c>
    </row>
    <row r="27" spans="2:9" ht="15" customHeight="1" x14ac:dyDescent="0.2">
      <c r="B27" t="s">
        <v>70</v>
      </c>
      <c r="C27" s="12">
        <v>8</v>
      </c>
      <c r="D27" s="8">
        <v>8.6999999999999993</v>
      </c>
      <c r="E27" s="12">
        <v>8</v>
      </c>
      <c r="F27" s="8">
        <v>12.31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76</v>
      </c>
      <c r="C28" s="12">
        <v>7</v>
      </c>
      <c r="D28" s="8">
        <v>7.61</v>
      </c>
      <c r="E28" s="12">
        <v>7</v>
      </c>
      <c r="F28" s="8">
        <v>10.77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77</v>
      </c>
      <c r="C29" s="12">
        <v>6</v>
      </c>
      <c r="D29" s="8">
        <v>6.52</v>
      </c>
      <c r="E29" s="12">
        <v>6</v>
      </c>
      <c r="F29" s="8">
        <v>9.23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71</v>
      </c>
      <c r="C30" s="12">
        <v>5</v>
      </c>
      <c r="D30" s="8">
        <v>5.43</v>
      </c>
      <c r="E30" s="12">
        <v>2</v>
      </c>
      <c r="F30" s="8">
        <v>3.08</v>
      </c>
      <c r="G30" s="12">
        <v>3</v>
      </c>
      <c r="H30" s="8">
        <v>12</v>
      </c>
      <c r="I30" s="12">
        <v>0</v>
      </c>
    </row>
    <row r="31" spans="2:9" ht="15" customHeight="1" x14ac:dyDescent="0.2">
      <c r="B31" t="s">
        <v>67</v>
      </c>
      <c r="C31" s="12">
        <v>4</v>
      </c>
      <c r="D31" s="8">
        <v>4.3499999999999996</v>
      </c>
      <c r="E31" s="12">
        <v>2</v>
      </c>
      <c r="F31" s="8">
        <v>3.08</v>
      </c>
      <c r="G31" s="12">
        <v>2</v>
      </c>
      <c r="H31" s="8">
        <v>8</v>
      </c>
      <c r="I31" s="12">
        <v>0</v>
      </c>
    </row>
    <row r="32" spans="2:9" ht="15" customHeight="1" x14ac:dyDescent="0.2">
      <c r="B32" t="s">
        <v>78</v>
      </c>
      <c r="C32" s="12">
        <v>4</v>
      </c>
      <c r="D32" s="8">
        <v>4.3499999999999996</v>
      </c>
      <c r="E32" s="12">
        <v>1</v>
      </c>
      <c r="F32" s="8">
        <v>1.54</v>
      </c>
      <c r="G32" s="12">
        <v>3</v>
      </c>
      <c r="H32" s="8">
        <v>12</v>
      </c>
      <c r="I32" s="12">
        <v>0</v>
      </c>
    </row>
    <row r="33" spans="2:9" ht="15" customHeight="1" x14ac:dyDescent="0.2">
      <c r="B33" t="s">
        <v>91</v>
      </c>
      <c r="C33" s="12">
        <v>3</v>
      </c>
      <c r="D33" s="8">
        <v>3.26</v>
      </c>
      <c r="E33" s="12">
        <v>2</v>
      </c>
      <c r="F33" s="8">
        <v>3.08</v>
      </c>
      <c r="G33" s="12">
        <v>1</v>
      </c>
      <c r="H33" s="8">
        <v>4</v>
      </c>
      <c r="I33" s="12">
        <v>0</v>
      </c>
    </row>
    <row r="34" spans="2:9" ht="15" customHeight="1" x14ac:dyDescent="0.2">
      <c r="B34" t="s">
        <v>81</v>
      </c>
      <c r="C34" s="12">
        <v>3</v>
      </c>
      <c r="D34" s="8">
        <v>3.26</v>
      </c>
      <c r="E34" s="12">
        <v>0</v>
      </c>
      <c r="F34" s="8">
        <v>0</v>
      </c>
      <c r="G34" s="12">
        <v>1</v>
      </c>
      <c r="H34" s="8">
        <v>4</v>
      </c>
      <c r="I34" s="12">
        <v>0</v>
      </c>
    </row>
    <row r="35" spans="2:9" ht="15" customHeight="1" x14ac:dyDescent="0.2">
      <c r="B35" t="s">
        <v>65</v>
      </c>
      <c r="C35" s="12">
        <v>2</v>
      </c>
      <c r="D35" s="8">
        <v>2.17</v>
      </c>
      <c r="E35" s="12">
        <v>2</v>
      </c>
      <c r="F35" s="8">
        <v>3.08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98</v>
      </c>
      <c r="C36" s="12">
        <v>2</v>
      </c>
      <c r="D36" s="8">
        <v>2.17</v>
      </c>
      <c r="E36" s="12">
        <v>0</v>
      </c>
      <c r="F36" s="8">
        <v>0</v>
      </c>
      <c r="G36" s="12">
        <v>2</v>
      </c>
      <c r="H36" s="8">
        <v>8</v>
      </c>
      <c r="I36" s="12">
        <v>0</v>
      </c>
    </row>
    <row r="37" spans="2:9" ht="15" customHeight="1" x14ac:dyDescent="0.2">
      <c r="B37" t="s">
        <v>89</v>
      </c>
      <c r="C37" s="12">
        <v>2</v>
      </c>
      <c r="D37" s="8">
        <v>2.17</v>
      </c>
      <c r="E37" s="12">
        <v>0</v>
      </c>
      <c r="F37" s="8">
        <v>0</v>
      </c>
      <c r="G37" s="12">
        <v>2</v>
      </c>
      <c r="H37" s="8">
        <v>8</v>
      </c>
      <c r="I37" s="12">
        <v>0</v>
      </c>
    </row>
    <row r="38" spans="2:9" ht="15" customHeight="1" x14ac:dyDescent="0.2">
      <c r="B38" t="s">
        <v>82</v>
      </c>
      <c r="C38" s="12">
        <v>2</v>
      </c>
      <c r="D38" s="8">
        <v>2.17</v>
      </c>
      <c r="E38" s="12">
        <v>2</v>
      </c>
      <c r="F38" s="8">
        <v>3.08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64</v>
      </c>
      <c r="C39" s="12">
        <v>1</v>
      </c>
      <c r="D39" s="8">
        <v>1.0900000000000001</v>
      </c>
      <c r="E39" s="12">
        <v>1</v>
      </c>
      <c r="F39" s="8">
        <v>1.54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99</v>
      </c>
      <c r="C40" s="12">
        <v>1</v>
      </c>
      <c r="D40" s="8">
        <v>1.0900000000000001</v>
      </c>
      <c r="E40" s="12">
        <v>1</v>
      </c>
      <c r="F40" s="8">
        <v>1.54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86</v>
      </c>
      <c r="C41" s="12">
        <v>1</v>
      </c>
      <c r="D41" s="8">
        <v>1.0900000000000001</v>
      </c>
      <c r="E41" s="12">
        <v>0</v>
      </c>
      <c r="F41" s="8">
        <v>0</v>
      </c>
      <c r="G41" s="12">
        <v>1</v>
      </c>
      <c r="H41" s="8">
        <v>4</v>
      </c>
      <c r="I41" s="12">
        <v>0</v>
      </c>
    </row>
    <row r="42" spans="2:9" ht="15" customHeight="1" x14ac:dyDescent="0.2">
      <c r="B42" t="s">
        <v>104</v>
      </c>
      <c r="C42" s="12">
        <v>1</v>
      </c>
      <c r="D42" s="8">
        <v>1.0900000000000001</v>
      </c>
      <c r="E42" s="12">
        <v>1</v>
      </c>
      <c r="F42" s="8">
        <v>1.54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105</v>
      </c>
      <c r="C43" s="12">
        <v>1</v>
      </c>
      <c r="D43" s="8">
        <v>1.0900000000000001</v>
      </c>
      <c r="E43" s="12">
        <v>1</v>
      </c>
      <c r="F43" s="8">
        <v>1.54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88</v>
      </c>
      <c r="C44" s="12">
        <v>1</v>
      </c>
      <c r="D44" s="8">
        <v>1.0900000000000001</v>
      </c>
      <c r="E44" s="12">
        <v>1</v>
      </c>
      <c r="F44" s="8">
        <v>1.54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106</v>
      </c>
      <c r="C45" s="12">
        <v>1</v>
      </c>
      <c r="D45" s="8">
        <v>1.0900000000000001</v>
      </c>
      <c r="E45" s="12">
        <v>1</v>
      </c>
      <c r="F45" s="8">
        <v>1.54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107</v>
      </c>
      <c r="C46" s="12">
        <v>1</v>
      </c>
      <c r="D46" s="8">
        <v>1.0900000000000001</v>
      </c>
      <c r="E46" s="12">
        <v>0</v>
      </c>
      <c r="F46" s="8">
        <v>0</v>
      </c>
      <c r="G46" s="12">
        <v>1</v>
      </c>
      <c r="H46" s="8">
        <v>4</v>
      </c>
      <c r="I46" s="12">
        <v>0</v>
      </c>
    </row>
    <row r="47" spans="2:9" ht="15" customHeight="1" x14ac:dyDescent="0.2">
      <c r="B47" t="s">
        <v>90</v>
      </c>
      <c r="C47" s="12">
        <v>1</v>
      </c>
      <c r="D47" s="8">
        <v>1.0900000000000001</v>
      </c>
      <c r="E47" s="12">
        <v>1</v>
      </c>
      <c r="F47" s="8">
        <v>1.54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68</v>
      </c>
      <c r="C48" s="12">
        <v>1</v>
      </c>
      <c r="D48" s="8">
        <v>1.0900000000000001</v>
      </c>
      <c r="E48" s="12">
        <v>1</v>
      </c>
      <c r="F48" s="8">
        <v>1.54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73</v>
      </c>
      <c r="C49" s="12">
        <v>1</v>
      </c>
      <c r="D49" s="8">
        <v>1.0900000000000001</v>
      </c>
      <c r="E49" s="12">
        <v>1</v>
      </c>
      <c r="F49" s="8">
        <v>1.54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74</v>
      </c>
      <c r="C50" s="12">
        <v>1</v>
      </c>
      <c r="D50" s="8">
        <v>1.0900000000000001</v>
      </c>
      <c r="E50" s="12">
        <v>1</v>
      </c>
      <c r="F50" s="8">
        <v>1.54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80</v>
      </c>
      <c r="C51" s="12">
        <v>1</v>
      </c>
      <c r="D51" s="8">
        <v>1.0900000000000001</v>
      </c>
      <c r="E51" s="12">
        <v>0</v>
      </c>
      <c r="F51" s="8">
        <v>0</v>
      </c>
      <c r="G51" s="12">
        <v>1</v>
      </c>
      <c r="H51" s="8">
        <v>4</v>
      </c>
      <c r="I51" s="12">
        <v>0</v>
      </c>
    </row>
    <row r="54" spans="2:9" ht="33" customHeight="1" x14ac:dyDescent="0.2">
      <c r="B54" t="s">
        <v>280</v>
      </c>
      <c r="C54" s="10" t="s">
        <v>56</v>
      </c>
      <c r="D54" s="10" t="s">
        <v>57</v>
      </c>
      <c r="E54" s="10" t="s">
        <v>58</v>
      </c>
      <c r="F54" s="10" t="s">
        <v>59</v>
      </c>
      <c r="G54" s="10" t="s">
        <v>60</v>
      </c>
      <c r="H54" s="10" t="s">
        <v>61</v>
      </c>
      <c r="I54" s="10" t="s">
        <v>62</v>
      </c>
    </row>
    <row r="55" spans="2:9" ht="15" customHeight="1" x14ac:dyDescent="0.2">
      <c r="B55" t="s">
        <v>122</v>
      </c>
      <c r="C55" s="12">
        <v>8</v>
      </c>
      <c r="D55" s="8">
        <v>8.6999999999999993</v>
      </c>
      <c r="E55" s="12">
        <v>4</v>
      </c>
      <c r="F55" s="8">
        <v>6.15</v>
      </c>
      <c r="G55" s="12">
        <v>4</v>
      </c>
      <c r="H55" s="8">
        <v>16</v>
      </c>
      <c r="I55" s="12">
        <v>0</v>
      </c>
    </row>
    <row r="56" spans="2:9" ht="15" customHeight="1" x14ac:dyDescent="0.2">
      <c r="B56" t="s">
        <v>125</v>
      </c>
      <c r="C56" s="12">
        <v>5</v>
      </c>
      <c r="D56" s="8">
        <v>5.43</v>
      </c>
      <c r="E56" s="12">
        <v>5</v>
      </c>
      <c r="F56" s="8">
        <v>7.69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231</v>
      </c>
      <c r="C57" s="12">
        <v>5</v>
      </c>
      <c r="D57" s="8">
        <v>5.43</v>
      </c>
      <c r="E57" s="12">
        <v>5</v>
      </c>
      <c r="F57" s="8">
        <v>7.69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126</v>
      </c>
      <c r="C58" s="12">
        <v>4</v>
      </c>
      <c r="D58" s="8">
        <v>4.3499999999999996</v>
      </c>
      <c r="E58" s="12">
        <v>2</v>
      </c>
      <c r="F58" s="8">
        <v>3.08</v>
      </c>
      <c r="G58" s="12">
        <v>2</v>
      </c>
      <c r="H58" s="8">
        <v>8</v>
      </c>
      <c r="I58" s="12">
        <v>0</v>
      </c>
    </row>
    <row r="59" spans="2:9" ht="15" customHeight="1" x14ac:dyDescent="0.2">
      <c r="B59" t="s">
        <v>128</v>
      </c>
      <c r="C59" s="12">
        <v>4</v>
      </c>
      <c r="D59" s="8">
        <v>4.3499999999999996</v>
      </c>
      <c r="E59" s="12">
        <v>3</v>
      </c>
      <c r="F59" s="8">
        <v>4.62</v>
      </c>
      <c r="G59" s="12">
        <v>1</v>
      </c>
      <c r="H59" s="8">
        <v>4</v>
      </c>
      <c r="I59" s="12">
        <v>0</v>
      </c>
    </row>
    <row r="60" spans="2:9" ht="15" customHeight="1" x14ac:dyDescent="0.2">
      <c r="B60" t="s">
        <v>135</v>
      </c>
      <c r="C60" s="12">
        <v>4</v>
      </c>
      <c r="D60" s="8">
        <v>4.3499999999999996</v>
      </c>
      <c r="E60" s="12">
        <v>4</v>
      </c>
      <c r="F60" s="8">
        <v>6.15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136</v>
      </c>
      <c r="C61" s="12">
        <v>4</v>
      </c>
      <c r="D61" s="8">
        <v>4.3499999999999996</v>
      </c>
      <c r="E61" s="12">
        <v>4</v>
      </c>
      <c r="F61" s="8">
        <v>6.15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158</v>
      </c>
      <c r="C62" s="12">
        <v>3</v>
      </c>
      <c r="D62" s="8">
        <v>3.26</v>
      </c>
      <c r="E62" s="12">
        <v>1</v>
      </c>
      <c r="F62" s="8">
        <v>1.54</v>
      </c>
      <c r="G62" s="12">
        <v>2</v>
      </c>
      <c r="H62" s="8">
        <v>8</v>
      </c>
      <c r="I62" s="12">
        <v>0</v>
      </c>
    </row>
    <row r="63" spans="2:9" ht="15" customHeight="1" x14ac:dyDescent="0.2">
      <c r="B63" t="s">
        <v>159</v>
      </c>
      <c r="C63" s="12">
        <v>3</v>
      </c>
      <c r="D63" s="8">
        <v>3.26</v>
      </c>
      <c r="E63" s="12">
        <v>2</v>
      </c>
      <c r="F63" s="8">
        <v>3.08</v>
      </c>
      <c r="G63" s="12">
        <v>1</v>
      </c>
      <c r="H63" s="8">
        <v>4</v>
      </c>
      <c r="I63" s="12">
        <v>0</v>
      </c>
    </row>
    <row r="64" spans="2:9" ht="15" customHeight="1" x14ac:dyDescent="0.2">
      <c r="B64" t="s">
        <v>232</v>
      </c>
      <c r="C64" s="12">
        <v>3</v>
      </c>
      <c r="D64" s="8">
        <v>3.26</v>
      </c>
      <c r="E64" s="12">
        <v>3</v>
      </c>
      <c r="F64" s="8">
        <v>4.62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182</v>
      </c>
      <c r="C65" s="12">
        <v>2</v>
      </c>
      <c r="D65" s="8">
        <v>2.17</v>
      </c>
      <c r="E65" s="12">
        <v>2</v>
      </c>
      <c r="F65" s="8">
        <v>3.08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224</v>
      </c>
      <c r="C66" s="12">
        <v>2</v>
      </c>
      <c r="D66" s="8">
        <v>2.17</v>
      </c>
      <c r="E66" s="12">
        <v>1</v>
      </c>
      <c r="F66" s="8">
        <v>1.54</v>
      </c>
      <c r="G66" s="12">
        <v>1</v>
      </c>
      <c r="H66" s="8">
        <v>4</v>
      </c>
      <c r="I66" s="12">
        <v>0</v>
      </c>
    </row>
    <row r="67" spans="2:9" ht="15" customHeight="1" x14ac:dyDescent="0.2">
      <c r="B67" t="s">
        <v>225</v>
      </c>
      <c r="C67" s="12">
        <v>2</v>
      </c>
      <c r="D67" s="8">
        <v>2.17</v>
      </c>
      <c r="E67" s="12">
        <v>0</v>
      </c>
      <c r="F67" s="8">
        <v>0</v>
      </c>
      <c r="G67" s="12">
        <v>2</v>
      </c>
      <c r="H67" s="8">
        <v>8</v>
      </c>
      <c r="I67" s="12">
        <v>0</v>
      </c>
    </row>
    <row r="68" spans="2:9" ht="15" customHeight="1" x14ac:dyDescent="0.2">
      <c r="B68" t="s">
        <v>200</v>
      </c>
      <c r="C68" s="12">
        <v>2</v>
      </c>
      <c r="D68" s="8">
        <v>2.17</v>
      </c>
      <c r="E68" s="12">
        <v>0</v>
      </c>
      <c r="F68" s="8">
        <v>0</v>
      </c>
      <c r="G68" s="12">
        <v>2</v>
      </c>
      <c r="H68" s="8">
        <v>8</v>
      </c>
      <c r="I68" s="12">
        <v>0</v>
      </c>
    </row>
    <row r="69" spans="2:9" ht="15" customHeight="1" x14ac:dyDescent="0.2">
      <c r="B69" t="s">
        <v>124</v>
      </c>
      <c r="C69" s="12">
        <v>2</v>
      </c>
      <c r="D69" s="8">
        <v>2.17</v>
      </c>
      <c r="E69" s="12">
        <v>2</v>
      </c>
      <c r="F69" s="8">
        <v>3.08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234</v>
      </c>
      <c r="C70" s="12">
        <v>2</v>
      </c>
      <c r="D70" s="8">
        <v>2.17</v>
      </c>
      <c r="E70" s="12">
        <v>2</v>
      </c>
      <c r="F70" s="8">
        <v>3.08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137</v>
      </c>
      <c r="C71" s="12">
        <v>2</v>
      </c>
      <c r="D71" s="8">
        <v>2.17</v>
      </c>
      <c r="E71" s="12">
        <v>2</v>
      </c>
      <c r="F71" s="8">
        <v>3.08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141</v>
      </c>
      <c r="C72" s="12">
        <v>2</v>
      </c>
      <c r="D72" s="8">
        <v>2.17</v>
      </c>
      <c r="E72" s="12">
        <v>2</v>
      </c>
      <c r="F72" s="8">
        <v>3.08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171</v>
      </c>
      <c r="C73" s="12">
        <v>1</v>
      </c>
      <c r="D73" s="8">
        <v>1.0900000000000001</v>
      </c>
      <c r="E73" s="12">
        <v>0</v>
      </c>
      <c r="F73" s="8">
        <v>0</v>
      </c>
      <c r="G73" s="12">
        <v>1</v>
      </c>
      <c r="H73" s="8">
        <v>4</v>
      </c>
      <c r="I73" s="12">
        <v>0</v>
      </c>
    </row>
    <row r="74" spans="2:9" ht="15" customHeight="1" x14ac:dyDescent="0.2">
      <c r="B74" t="s">
        <v>123</v>
      </c>
      <c r="C74" s="12">
        <v>1</v>
      </c>
      <c r="D74" s="8">
        <v>1.0900000000000001</v>
      </c>
      <c r="E74" s="12">
        <v>1</v>
      </c>
      <c r="F74" s="8">
        <v>1.54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154</v>
      </c>
      <c r="C75" s="12">
        <v>1</v>
      </c>
      <c r="D75" s="8">
        <v>1.0900000000000001</v>
      </c>
      <c r="E75" s="12">
        <v>1</v>
      </c>
      <c r="F75" s="8">
        <v>1.54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183</v>
      </c>
      <c r="C76" s="12">
        <v>1</v>
      </c>
      <c r="D76" s="8">
        <v>1.0900000000000001</v>
      </c>
      <c r="E76" s="12">
        <v>1</v>
      </c>
      <c r="F76" s="8">
        <v>1.54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147</v>
      </c>
      <c r="C77" s="12">
        <v>1</v>
      </c>
      <c r="D77" s="8">
        <v>1.0900000000000001</v>
      </c>
      <c r="E77" s="12">
        <v>1</v>
      </c>
      <c r="F77" s="8">
        <v>1.54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148</v>
      </c>
      <c r="C78" s="12">
        <v>1</v>
      </c>
      <c r="D78" s="8">
        <v>1.0900000000000001</v>
      </c>
      <c r="E78" s="12">
        <v>1</v>
      </c>
      <c r="F78" s="8">
        <v>1.54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223</v>
      </c>
      <c r="C79" s="12">
        <v>1</v>
      </c>
      <c r="D79" s="8">
        <v>1.0900000000000001</v>
      </c>
      <c r="E79" s="12">
        <v>1</v>
      </c>
      <c r="F79" s="8">
        <v>1.54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226</v>
      </c>
      <c r="C80" s="12">
        <v>1</v>
      </c>
      <c r="D80" s="8">
        <v>1.0900000000000001</v>
      </c>
      <c r="E80" s="12">
        <v>1</v>
      </c>
      <c r="F80" s="8">
        <v>1.54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227</v>
      </c>
      <c r="C81" s="12">
        <v>1</v>
      </c>
      <c r="D81" s="8">
        <v>1.0900000000000001</v>
      </c>
      <c r="E81" s="12">
        <v>1</v>
      </c>
      <c r="F81" s="8">
        <v>1.54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192</v>
      </c>
      <c r="C82" s="12">
        <v>1</v>
      </c>
      <c r="D82" s="8">
        <v>1.0900000000000001</v>
      </c>
      <c r="E82" s="12">
        <v>0</v>
      </c>
      <c r="F82" s="8">
        <v>0</v>
      </c>
      <c r="G82" s="12">
        <v>1</v>
      </c>
      <c r="H82" s="8">
        <v>4</v>
      </c>
      <c r="I82" s="12">
        <v>0</v>
      </c>
    </row>
    <row r="83" spans="2:9" ht="15" customHeight="1" x14ac:dyDescent="0.2">
      <c r="B83" t="s">
        <v>228</v>
      </c>
      <c r="C83" s="12">
        <v>1</v>
      </c>
      <c r="D83" s="8">
        <v>1.0900000000000001</v>
      </c>
      <c r="E83" s="12">
        <v>1</v>
      </c>
      <c r="F83" s="8">
        <v>1.54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229</v>
      </c>
      <c r="C84" s="12">
        <v>1</v>
      </c>
      <c r="D84" s="8">
        <v>1.0900000000000001</v>
      </c>
      <c r="E84" s="12">
        <v>1</v>
      </c>
      <c r="F84" s="8">
        <v>1.54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219</v>
      </c>
      <c r="C85" s="12">
        <v>1</v>
      </c>
      <c r="D85" s="8">
        <v>1.0900000000000001</v>
      </c>
      <c r="E85" s="12">
        <v>1</v>
      </c>
      <c r="F85" s="8">
        <v>1.54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230</v>
      </c>
      <c r="C86" s="12">
        <v>1</v>
      </c>
      <c r="D86" s="8">
        <v>1.0900000000000001</v>
      </c>
      <c r="E86" s="12">
        <v>1</v>
      </c>
      <c r="F86" s="8">
        <v>1.54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198</v>
      </c>
      <c r="C87" s="12">
        <v>1</v>
      </c>
      <c r="D87" s="8">
        <v>1.0900000000000001</v>
      </c>
      <c r="E87" s="12">
        <v>0</v>
      </c>
      <c r="F87" s="8">
        <v>0</v>
      </c>
      <c r="G87" s="12">
        <v>1</v>
      </c>
      <c r="H87" s="8">
        <v>4</v>
      </c>
      <c r="I87" s="12">
        <v>0</v>
      </c>
    </row>
    <row r="88" spans="2:9" ht="15" customHeight="1" x14ac:dyDescent="0.2">
      <c r="B88" t="s">
        <v>185</v>
      </c>
      <c r="C88" s="12">
        <v>1</v>
      </c>
      <c r="D88" s="8">
        <v>1.0900000000000001</v>
      </c>
      <c r="E88" s="12">
        <v>1</v>
      </c>
      <c r="F88" s="8">
        <v>1.54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152</v>
      </c>
      <c r="C89" s="12">
        <v>1</v>
      </c>
      <c r="D89" s="8">
        <v>1.0900000000000001</v>
      </c>
      <c r="E89" s="12">
        <v>1</v>
      </c>
      <c r="F89" s="8">
        <v>1.54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155</v>
      </c>
      <c r="C90" s="12">
        <v>1</v>
      </c>
      <c r="D90" s="8">
        <v>1.0900000000000001</v>
      </c>
      <c r="E90" s="12">
        <v>1</v>
      </c>
      <c r="F90" s="8">
        <v>1.54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151</v>
      </c>
      <c r="C91" s="12">
        <v>1</v>
      </c>
      <c r="D91" s="8">
        <v>1.0900000000000001</v>
      </c>
      <c r="E91" s="12">
        <v>0</v>
      </c>
      <c r="F91" s="8">
        <v>0</v>
      </c>
      <c r="G91" s="12">
        <v>1</v>
      </c>
      <c r="H91" s="8">
        <v>4</v>
      </c>
      <c r="I91" s="12">
        <v>0</v>
      </c>
    </row>
    <row r="92" spans="2:9" ht="15" customHeight="1" x14ac:dyDescent="0.2">
      <c r="B92" t="s">
        <v>202</v>
      </c>
      <c r="C92" s="12">
        <v>1</v>
      </c>
      <c r="D92" s="8">
        <v>1.0900000000000001</v>
      </c>
      <c r="E92" s="12">
        <v>1</v>
      </c>
      <c r="F92" s="8">
        <v>1.54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127</v>
      </c>
      <c r="C93" s="12">
        <v>1</v>
      </c>
      <c r="D93" s="8">
        <v>1.0900000000000001</v>
      </c>
      <c r="E93" s="12">
        <v>1</v>
      </c>
      <c r="F93" s="8">
        <v>1.54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131</v>
      </c>
      <c r="C94" s="12">
        <v>1</v>
      </c>
      <c r="D94" s="8">
        <v>1.0900000000000001</v>
      </c>
      <c r="E94" s="12">
        <v>1</v>
      </c>
      <c r="F94" s="8">
        <v>1.54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187</v>
      </c>
      <c r="C95" s="12">
        <v>1</v>
      </c>
      <c r="D95" s="8">
        <v>1.0900000000000001</v>
      </c>
      <c r="E95" s="12">
        <v>1</v>
      </c>
      <c r="F95" s="8">
        <v>1.54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233</v>
      </c>
      <c r="C96" s="12">
        <v>1</v>
      </c>
      <c r="D96" s="8">
        <v>1.0900000000000001</v>
      </c>
      <c r="E96" s="12">
        <v>0</v>
      </c>
      <c r="F96" s="8">
        <v>0</v>
      </c>
      <c r="G96" s="12">
        <v>1</v>
      </c>
      <c r="H96" s="8">
        <v>4</v>
      </c>
      <c r="I96" s="12">
        <v>0</v>
      </c>
    </row>
    <row r="97" spans="2:9" ht="15" customHeight="1" x14ac:dyDescent="0.2">
      <c r="B97" t="s">
        <v>133</v>
      </c>
      <c r="C97" s="12">
        <v>1</v>
      </c>
      <c r="D97" s="8">
        <v>1.0900000000000001</v>
      </c>
      <c r="E97" s="12">
        <v>1</v>
      </c>
      <c r="F97" s="8">
        <v>1.54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235</v>
      </c>
      <c r="C98" s="12">
        <v>1</v>
      </c>
      <c r="D98" s="8">
        <v>1.0900000000000001</v>
      </c>
      <c r="E98" s="12">
        <v>0</v>
      </c>
      <c r="F98" s="8">
        <v>0</v>
      </c>
      <c r="G98" s="12">
        <v>1</v>
      </c>
      <c r="H98" s="8">
        <v>4</v>
      </c>
      <c r="I98" s="12">
        <v>0</v>
      </c>
    </row>
    <row r="99" spans="2:9" ht="15" customHeight="1" x14ac:dyDescent="0.2">
      <c r="B99" t="s">
        <v>236</v>
      </c>
      <c r="C99" s="12">
        <v>1</v>
      </c>
      <c r="D99" s="8">
        <v>1.0900000000000001</v>
      </c>
      <c r="E99" s="12">
        <v>0</v>
      </c>
      <c r="F99" s="8">
        <v>0</v>
      </c>
      <c r="G99" s="12">
        <v>1</v>
      </c>
      <c r="H99" s="8">
        <v>4</v>
      </c>
      <c r="I99" s="12">
        <v>0</v>
      </c>
    </row>
    <row r="100" spans="2:9" ht="15" customHeight="1" x14ac:dyDescent="0.2">
      <c r="B100" t="s">
        <v>237</v>
      </c>
      <c r="C100" s="12">
        <v>1</v>
      </c>
      <c r="D100" s="8">
        <v>1.0900000000000001</v>
      </c>
      <c r="E100" s="12">
        <v>1</v>
      </c>
      <c r="F100" s="8">
        <v>1.54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207</v>
      </c>
      <c r="C101" s="12">
        <v>1</v>
      </c>
      <c r="D101" s="8">
        <v>1.0900000000000001</v>
      </c>
      <c r="E101" s="12">
        <v>0</v>
      </c>
      <c r="F101" s="8">
        <v>0</v>
      </c>
      <c r="G101" s="12">
        <v>1</v>
      </c>
      <c r="H101" s="8">
        <v>4</v>
      </c>
      <c r="I101" s="12">
        <v>0</v>
      </c>
    </row>
    <row r="102" spans="2:9" ht="15" customHeight="1" x14ac:dyDescent="0.2">
      <c r="B102" t="s">
        <v>238</v>
      </c>
      <c r="C102" s="12">
        <v>1</v>
      </c>
      <c r="D102" s="8">
        <v>1.0900000000000001</v>
      </c>
      <c r="E102" s="12">
        <v>0</v>
      </c>
      <c r="F102" s="8">
        <v>0</v>
      </c>
      <c r="G102" s="12">
        <v>1</v>
      </c>
      <c r="H102" s="8">
        <v>4</v>
      </c>
      <c r="I102" s="12">
        <v>0</v>
      </c>
    </row>
    <row r="103" spans="2:9" ht="15" customHeight="1" x14ac:dyDescent="0.2">
      <c r="B103" t="s">
        <v>208</v>
      </c>
      <c r="C103" s="12">
        <v>1</v>
      </c>
      <c r="D103" s="8">
        <v>1.0900000000000001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239</v>
      </c>
      <c r="C104" s="12">
        <v>1</v>
      </c>
      <c r="D104" s="8">
        <v>1.0900000000000001</v>
      </c>
      <c r="E104" s="12">
        <v>0</v>
      </c>
      <c r="F104" s="8">
        <v>0</v>
      </c>
      <c r="G104" s="12">
        <v>1</v>
      </c>
      <c r="H104" s="8">
        <v>4</v>
      </c>
      <c r="I104" s="12">
        <v>0</v>
      </c>
    </row>
    <row r="105" spans="2:9" ht="15" customHeight="1" x14ac:dyDescent="0.2">
      <c r="B105" t="s">
        <v>209</v>
      </c>
      <c r="C105" s="12">
        <v>1</v>
      </c>
      <c r="D105" s="8">
        <v>1.0900000000000001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7" spans="2:9" ht="15" customHeight="1" x14ac:dyDescent="0.2">
      <c r="B107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0F61-FBED-4C08-AC7D-8E74CF44069D}">
  <sheetPr>
    <pageSetUpPr fitToPage="1"/>
  </sheetPr>
  <dimension ref="B2:I9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21</v>
      </c>
      <c r="D6" s="8">
        <v>30</v>
      </c>
      <c r="E6" s="12">
        <v>17</v>
      </c>
      <c r="F6" s="8">
        <v>28.81</v>
      </c>
      <c r="G6" s="12">
        <v>4</v>
      </c>
      <c r="H6" s="8">
        <v>40</v>
      </c>
      <c r="I6" s="12">
        <v>0</v>
      </c>
    </row>
    <row r="7" spans="2:9" ht="15" customHeight="1" x14ac:dyDescent="0.2">
      <c r="B7" t="s">
        <v>42</v>
      </c>
      <c r="C7" s="12">
        <v>15</v>
      </c>
      <c r="D7" s="8">
        <v>21.43</v>
      </c>
      <c r="E7" s="12">
        <v>13</v>
      </c>
      <c r="F7" s="8">
        <v>22.03</v>
      </c>
      <c r="G7" s="12">
        <v>2</v>
      </c>
      <c r="H7" s="8">
        <v>20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17</v>
      </c>
      <c r="D11" s="8">
        <v>24.29</v>
      </c>
      <c r="E11" s="12">
        <v>16</v>
      </c>
      <c r="F11" s="8">
        <v>27.12</v>
      </c>
      <c r="G11" s="12">
        <v>1</v>
      </c>
      <c r="H11" s="8">
        <v>10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</v>
      </c>
      <c r="D13" s="8">
        <v>1.43</v>
      </c>
      <c r="E13" s="12">
        <v>0</v>
      </c>
      <c r="F13" s="8">
        <v>0</v>
      </c>
      <c r="G13" s="12">
        <v>1</v>
      </c>
      <c r="H13" s="8">
        <v>10</v>
      </c>
      <c r="I13" s="12">
        <v>0</v>
      </c>
    </row>
    <row r="14" spans="2:9" ht="15" customHeight="1" x14ac:dyDescent="0.2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4</v>
      </c>
      <c r="D15" s="8">
        <v>5.71</v>
      </c>
      <c r="E15" s="12">
        <v>3</v>
      </c>
      <c r="F15" s="8">
        <v>5.08</v>
      </c>
      <c r="G15" s="12">
        <v>1</v>
      </c>
      <c r="H15" s="8">
        <v>10</v>
      </c>
      <c r="I15" s="12">
        <v>0</v>
      </c>
    </row>
    <row r="16" spans="2:9" ht="15" customHeight="1" x14ac:dyDescent="0.2">
      <c r="B16" t="s">
        <v>51</v>
      </c>
      <c r="C16" s="12">
        <v>7</v>
      </c>
      <c r="D16" s="8">
        <v>10</v>
      </c>
      <c r="E16" s="12">
        <v>7</v>
      </c>
      <c r="F16" s="8">
        <v>11.86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52</v>
      </c>
      <c r="C17" s="12">
        <v>1</v>
      </c>
      <c r="D17" s="8">
        <v>1.43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2</v>
      </c>
      <c r="D18" s="8">
        <v>2.86</v>
      </c>
      <c r="E18" s="12">
        <v>1</v>
      </c>
      <c r="F18" s="8">
        <v>1.69</v>
      </c>
      <c r="G18" s="12">
        <v>1</v>
      </c>
      <c r="H18" s="8">
        <v>10</v>
      </c>
      <c r="I18" s="12">
        <v>0</v>
      </c>
    </row>
    <row r="19" spans="2:9" ht="15" customHeight="1" x14ac:dyDescent="0.2">
      <c r="B19" t="s">
        <v>54</v>
      </c>
      <c r="C19" s="12">
        <v>2</v>
      </c>
      <c r="D19" s="8">
        <v>2.86</v>
      </c>
      <c r="E19" s="12">
        <v>2</v>
      </c>
      <c r="F19" s="8">
        <v>3.39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SUM(LTBL_29386[総数／事業所数])</f>
        <v>70</v>
      </c>
      <c r="E20" s="12">
        <f>SUBTOTAL(109,LTBL_29386[個人／事業所数])</f>
        <v>59</v>
      </c>
      <c r="G20" s="12">
        <f>SUBTOTAL(109,LTBL_29386[法人／事業所数])</f>
        <v>10</v>
      </c>
      <c r="I20" s="12">
        <f>SUBTOTAL(109,LTBL_29386[法人以外の団体／事業所数])</f>
        <v>0</v>
      </c>
    </row>
    <row r="21" spans="2:9" ht="15" customHeight="1" x14ac:dyDescent="0.2">
      <c r="E21" s="11">
        <f>LTBL_29386[[#Totals],[個人／事業所数]]/LTBL_29386[[#Totals],[総数／事業所数]]</f>
        <v>0.84285714285714286</v>
      </c>
      <c r="G21" s="11">
        <f>LTBL_29386[[#Totals],[法人／事業所数]]/LTBL_29386[[#Totals],[総数／事業所数]]</f>
        <v>0.14285714285714285</v>
      </c>
      <c r="I21" s="11">
        <f>LTBL_29386[[#Totals],[法人以外の団体／事業所数]]/LTBL_29386[[#Totals],[総数／事業所数]]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9</v>
      </c>
      <c r="D24" s="8">
        <v>12.86</v>
      </c>
      <c r="E24" s="12">
        <v>5</v>
      </c>
      <c r="F24" s="8">
        <v>8.4700000000000006</v>
      </c>
      <c r="G24" s="12">
        <v>4</v>
      </c>
      <c r="H24" s="8">
        <v>40</v>
      </c>
      <c r="I24" s="12">
        <v>0</v>
      </c>
    </row>
    <row r="25" spans="2:9" ht="15" customHeight="1" x14ac:dyDescent="0.2">
      <c r="B25" t="s">
        <v>64</v>
      </c>
      <c r="C25" s="12">
        <v>7</v>
      </c>
      <c r="D25" s="8">
        <v>10</v>
      </c>
      <c r="E25" s="12">
        <v>7</v>
      </c>
      <c r="F25" s="8">
        <v>11.86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70</v>
      </c>
      <c r="C26" s="12">
        <v>6</v>
      </c>
      <c r="D26" s="8">
        <v>8.57</v>
      </c>
      <c r="E26" s="12">
        <v>6</v>
      </c>
      <c r="F26" s="8">
        <v>10.17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77</v>
      </c>
      <c r="C27" s="12">
        <v>6</v>
      </c>
      <c r="D27" s="8">
        <v>8.57</v>
      </c>
      <c r="E27" s="12">
        <v>6</v>
      </c>
      <c r="F27" s="8">
        <v>10.17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65</v>
      </c>
      <c r="C28" s="12">
        <v>5</v>
      </c>
      <c r="D28" s="8">
        <v>7.14</v>
      </c>
      <c r="E28" s="12">
        <v>5</v>
      </c>
      <c r="F28" s="8">
        <v>8.4700000000000006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67</v>
      </c>
      <c r="C29" s="12">
        <v>5</v>
      </c>
      <c r="D29" s="8">
        <v>7.14</v>
      </c>
      <c r="E29" s="12">
        <v>5</v>
      </c>
      <c r="F29" s="8">
        <v>8.4700000000000006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72</v>
      </c>
      <c r="C30" s="12">
        <v>5</v>
      </c>
      <c r="D30" s="8">
        <v>7.14</v>
      </c>
      <c r="E30" s="12">
        <v>5</v>
      </c>
      <c r="F30" s="8">
        <v>8.4700000000000006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71</v>
      </c>
      <c r="C31" s="12">
        <v>4</v>
      </c>
      <c r="D31" s="8">
        <v>5.71</v>
      </c>
      <c r="E31" s="12">
        <v>4</v>
      </c>
      <c r="F31" s="8">
        <v>6.78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66</v>
      </c>
      <c r="C32" s="12">
        <v>3</v>
      </c>
      <c r="D32" s="8">
        <v>4.29</v>
      </c>
      <c r="E32" s="12">
        <v>3</v>
      </c>
      <c r="F32" s="8">
        <v>5.08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76</v>
      </c>
      <c r="C33" s="12">
        <v>3</v>
      </c>
      <c r="D33" s="8">
        <v>4.29</v>
      </c>
      <c r="E33" s="12">
        <v>2</v>
      </c>
      <c r="F33" s="8">
        <v>3.39</v>
      </c>
      <c r="G33" s="12">
        <v>1</v>
      </c>
      <c r="H33" s="8">
        <v>10</v>
      </c>
      <c r="I33" s="12">
        <v>0</v>
      </c>
    </row>
    <row r="34" spans="2:9" ht="15" customHeight="1" x14ac:dyDescent="0.2">
      <c r="B34" t="s">
        <v>91</v>
      </c>
      <c r="C34" s="12">
        <v>2</v>
      </c>
      <c r="D34" s="8">
        <v>2.86</v>
      </c>
      <c r="E34" s="12">
        <v>2</v>
      </c>
      <c r="F34" s="8">
        <v>3.39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104</v>
      </c>
      <c r="C35" s="12">
        <v>2</v>
      </c>
      <c r="D35" s="8">
        <v>2.86</v>
      </c>
      <c r="E35" s="12">
        <v>1</v>
      </c>
      <c r="F35" s="8">
        <v>1.69</v>
      </c>
      <c r="G35" s="12">
        <v>1</v>
      </c>
      <c r="H35" s="8">
        <v>10</v>
      </c>
      <c r="I35" s="12">
        <v>0</v>
      </c>
    </row>
    <row r="36" spans="2:9" ht="15" customHeight="1" x14ac:dyDescent="0.2">
      <c r="B36" t="s">
        <v>98</v>
      </c>
      <c r="C36" s="12">
        <v>1</v>
      </c>
      <c r="D36" s="8">
        <v>1.43</v>
      </c>
      <c r="E36" s="12">
        <v>1</v>
      </c>
      <c r="F36" s="8">
        <v>1.69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99</v>
      </c>
      <c r="C37" s="12">
        <v>1</v>
      </c>
      <c r="D37" s="8">
        <v>1.43</v>
      </c>
      <c r="E37" s="12">
        <v>1</v>
      </c>
      <c r="F37" s="8">
        <v>1.69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88</v>
      </c>
      <c r="C38" s="12">
        <v>1</v>
      </c>
      <c r="D38" s="8">
        <v>1.43</v>
      </c>
      <c r="E38" s="12">
        <v>0</v>
      </c>
      <c r="F38" s="8">
        <v>0</v>
      </c>
      <c r="G38" s="12">
        <v>1</v>
      </c>
      <c r="H38" s="8">
        <v>10</v>
      </c>
      <c r="I38" s="12">
        <v>0</v>
      </c>
    </row>
    <row r="39" spans="2:9" ht="15" customHeight="1" x14ac:dyDescent="0.2">
      <c r="B39" t="s">
        <v>92</v>
      </c>
      <c r="C39" s="12">
        <v>1</v>
      </c>
      <c r="D39" s="8">
        <v>1.43</v>
      </c>
      <c r="E39" s="12">
        <v>0</v>
      </c>
      <c r="F39" s="8">
        <v>0</v>
      </c>
      <c r="G39" s="12">
        <v>1</v>
      </c>
      <c r="H39" s="8">
        <v>10</v>
      </c>
      <c r="I39" s="12">
        <v>0</v>
      </c>
    </row>
    <row r="40" spans="2:9" ht="15" customHeight="1" x14ac:dyDescent="0.2">
      <c r="B40" t="s">
        <v>69</v>
      </c>
      <c r="C40" s="12">
        <v>1</v>
      </c>
      <c r="D40" s="8">
        <v>1.43</v>
      </c>
      <c r="E40" s="12">
        <v>1</v>
      </c>
      <c r="F40" s="8">
        <v>1.69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73</v>
      </c>
      <c r="C41" s="12">
        <v>1</v>
      </c>
      <c r="D41" s="8">
        <v>1.43</v>
      </c>
      <c r="E41" s="12">
        <v>0</v>
      </c>
      <c r="F41" s="8">
        <v>0</v>
      </c>
      <c r="G41" s="12">
        <v>1</v>
      </c>
      <c r="H41" s="8">
        <v>10</v>
      </c>
      <c r="I41" s="12">
        <v>0</v>
      </c>
    </row>
    <row r="42" spans="2:9" ht="15" customHeight="1" x14ac:dyDescent="0.2">
      <c r="B42" t="s">
        <v>108</v>
      </c>
      <c r="C42" s="12">
        <v>1</v>
      </c>
      <c r="D42" s="8">
        <v>1.43</v>
      </c>
      <c r="E42" s="12">
        <v>1</v>
      </c>
      <c r="F42" s="8">
        <v>1.69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100</v>
      </c>
      <c r="C43" s="12">
        <v>1</v>
      </c>
      <c r="D43" s="8">
        <v>1.43</v>
      </c>
      <c r="E43" s="12">
        <v>1</v>
      </c>
      <c r="F43" s="8">
        <v>1.69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79</v>
      </c>
      <c r="C44" s="12">
        <v>1</v>
      </c>
      <c r="D44" s="8">
        <v>1.43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1</v>
      </c>
      <c r="D45" s="8">
        <v>1.43</v>
      </c>
      <c r="E45" s="12">
        <v>1</v>
      </c>
      <c r="F45" s="8">
        <v>1.69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81</v>
      </c>
      <c r="C46" s="12">
        <v>1</v>
      </c>
      <c r="D46" s="8">
        <v>1.43</v>
      </c>
      <c r="E46" s="12">
        <v>0</v>
      </c>
      <c r="F46" s="8">
        <v>0</v>
      </c>
      <c r="G46" s="12">
        <v>1</v>
      </c>
      <c r="H46" s="8">
        <v>10</v>
      </c>
      <c r="I46" s="12">
        <v>0</v>
      </c>
    </row>
    <row r="47" spans="2:9" ht="15" customHeight="1" x14ac:dyDescent="0.2">
      <c r="B47" t="s">
        <v>94</v>
      </c>
      <c r="C47" s="12">
        <v>1</v>
      </c>
      <c r="D47" s="8">
        <v>1.43</v>
      </c>
      <c r="E47" s="12">
        <v>1</v>
      </c>
      <c r="F47" s="8">
        <v>1.69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85</v>
      </c>
      <c r="C48" s="12">
        <v>1</v>
      </c>
      <c r="D48" s="8">
        <v>1.43</v>
      </c>
      <c r="E48" s="12">
        <v>1</v>
      </c>
      <c r="F48" s="8">
        <v>1.69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280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2">
      <c r="B52" t="s">
        <v>122</v>
      </c>
      <c r="C52" s="12">
        <v>7</v>
      </c>
      <c r="D52" s="8">
        <v>10</v>
      </c>
      <c r="E52" s="12">
        <v>3</v>
      </c>
      <c r="F52" s="8">
        <v>5.08</v>
      </c>
      <c r="G52" s="12">
        <v>4</v>
      </c>
      <c r="H52" s="8">
        <v>40</v>
      </c>
      <c r="I52" s="12">
        <v>0</v>
      </c>
    </row>
    <row r="53" spans="2:9" ht="15" customHeight="1" x14ac:dyDescent="0.2">
      <c r="B53" t="s">
        <v>172</v>
      </c>
      <c r="C53" s="12">
        <v>7</v>
      </c>
      <c r="D53" s="8">
        <v>10</v>
      </c>
      <c r="E53" s="12">
        <v>7</v>
      </c>
      <c r="F53" s="8">
        <v>11.86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158</v>
      </c>
      <c r="C54" s="12">
        <v>4</v>
      </c>
      <c r="D54" s="8">
        <v>5.71</v>
      </c>
      <c r="E54" s="12">
        <v>4</v>
      </c>
      <c r="F54" s="8">
        <v>6.78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124</v>
      </c>
      <c r="C55" s="12">
        <v>4</v>
      </c>
      <c r="D55" s="8">
        <v>5.71</v>
      </c>
      <c r="E55" s="12">
        <v>4</v>
      </c>
      <c r="F55" s="8">
        <v>6.78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126</v>
      </c>
      <c r="C56" s="12">
        <v>4</v>
      </c>
      <c r="D56" s="8">
        <v>5.71</v>
      </c>
      <c r="E56" s="12">
        <v>4</v>
      </c>
      <c r="F56" s="8">
        <v>6.78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4</v>
      </c>
      <c r="D57" s="8">
        <v>5.71</v>
      </c>
      <c r="E57" s="12">
        <v>4</v>
      </c>
      <c r="F57" s="8">
        <v>6.78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148</v>
      </c>
      <c r="C58" s="12">
        <v>3</v>
      </c>
      <c r="D58" s="8">
        <v>4.29</v>
      </c>
      <c r="E58" s="12">
        <v>3</v>
      </c>
      <c r="F58" s="8">
        <v>5.08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247</v>
      </c>
      <c r="C59" s="12">
        <v>3</v>
      </c>
      <c r="D59" s="8">
        <v>4.29</v>
      </c>
      <c r="E59" s="12">
        <v>3</v>
      </c>
      <c r="F59" s="8">
        <v>5.08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147</v>
      </c>
      <c r="C60" s="12">
        <v>2</v>
      </c>
      <c r="D60" s="8">
        <v>2.86</v>
      </c>
      <c r="E60" s="12">
        <v>2</v>
      </c>
      <c r="F60" s="8">
        <v>3.39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149</v>
      </c>
      <c r="C61" s="12">
        <v>2</v>
      </c>
      <c r="D61" s="8">
        <v>2.86</v>
      </c>
      <c r="E61" s="12">
        <v>2</v>
      </c>
      <c r="F61" s="8">
        <v>3.39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2</v>
      </c>
      <c r="D62" s="8">
        <v>2.86</v>
      </c>
      <c r="E62" s="12">
        <v>2</v>
      </c>
      <c r="F62" s="8">
        <v>3.39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154</v>
      </c>
      <c r="C63" s="12">
        <v>1</v>
      </c>
      <c r="D63" s="8">
        <v>1.43</v>
      </c>
      <c r="E63" s="12">
        <v>1</v>
      </c>
      <c r="F63" s="8">
        <v>1.69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182</v>
      </c>
      <c r="C64" s="12">
        <v>1</v>
      </c>
      <c r="D64" s="8">
        <v>1.43</v>
      </c>
      <c r="E64" s="12">
        <v>1</v>
      </c>
      <c r="F64" s="8">
        <v>1.69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240</v>
      </c>
      <c r="C65" s="12">
        <v>1</v>
      </c>
      <c r="D65" s="8">
        <v>1.43</v>
      </c>
      <c r="E65" s="12">
        <v>1</v>
      </c>
      <c r="F65" s="8">
        <v>1.69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224</v>
      </c>
      <c r="C66" s="12">
        <v>1</v>
      </c>
      <c r="D66" s="8">
        <v>1.43</v>
      </c>
      <c r="E66" s="12">
        <v>1</v>
      </c>
      <c r="F66" s="8">
        <v>1.69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176</v>
      </c>
      <c r="C67" s="12">
        <v>1</v>
      </c>
      <c r="D67" s="8">
        <v>1.43</v>
      </c>
      <c r="E67" s="12">
        <v>1</v>
      </c>
      <c r="F67" s="8">
        <v>1.69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241</v>
      </c>
      <c r="C68" s="12">
        <v>1</v>
      </c>
      <c r="D68" s="8">
        <v>1.43</v>
      </c>
      <c r="E68" s="12">
        <v>1</v>
      </c>
      <c r="F68" s="8">
        <v>1.69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166</v>
      </c>
      <c r="C69" s="12">
        <v>1</v>
      </c>
      <c r="D69" s="8">
        <v>1.43</v>
      </c>
      <c r="E69" s="12">
        <v>1</v>
      </c>
      <c r="F69" s="8">
        <v>1.69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242</v>
      </c>
      <c r="C70" s="12">
        <v>1</v>
      </c>
      <c r="D70" s="8">
        <v>1.43</v>
      </c>
      <c r="E70" s="12">
        <v>1</v>
      </c>
      <c r="F70" s="8">
        <v>1.69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243</v>
      </c>
      <c r="C71" s="12">
        <v>1</v>
      </c>
      <c r="D71" s="8">
        <v>1.43</v>
      </c>
      <c r="E71" s="12">
        <v>0</v>
      </c>
      <c r="F71" s="8">
        <v>0</v>
      </c>
      <c r="G71" s="12">
        <v>1</v>
      </c>
      <c r="H71" s="8">
        <v>10</v>
      </c>
      <c r="I71" s="12">
        <v>0</v>
      </c>
    </row>
    <row r="72" spans="2:9" ht="15" customHeight="1" x14ac:dyDescent="0.2">
      <c r="B72" t="s">
        <v>228</v>
      </c>
      <c r="C72" s="12">
        <v>1</v>
      </c>
      <c r="D72" s="8">
        <v>1.43</v>
      </c>
      <c r="E72" s="12">
        <v>1</v>
      </c>
      <c r="F72" s="8">
        <v>1.69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244</v>
      </c>
      <c r="C73" s="12">
        <v>1</v>
      </c>
      <c r="D73" s="8">
        <v>1.43</v>
      </c>
      <c r="E73" s="12">
        <v>0</v>
      </c>
      <c r="F73" s="8">
        <v>0</v>
      </c>
      <c r="G73" s="12">
        <v>1</v>
      </c>
      <c r="H73" s="8">
        <v>10</v>
      </c>
      <c r="I73" s="12">
        <v>0</v>
      </c>
    </row>
    <row r="74" spans="2:9" ht="15" customHeight="1" x14ac:dyDescent="0.2">
      <c r="B74" t="s">
        <v>184</v>
      </c>
      <c r="C74" s="12">
        <v>1</v>
      </c>
      <c r="D74" s="8">
        <v>1.43</v>
      </c>
      <c r="E74" s="12">
        <v>0</v>
      </c>
      <c r="F74" s="8">
        <v>0</v>
      </c>
      <c r="G74" s="12">
        <v>1</v>
      </c>
      <c r="H74" s="8">
        <v>10</v>
      </c>
      <c r="I74" s="12">
        <v>0</v>
      </c>
    </row>
    <row r="75" spans="2:9" ht="15" customHeight="1" x14ac:dyDescent="0.2">
      <c r="B75" t="s">
        <v>245</v>
      </c>
      <c r="C75" s="12">
        <v>1</v>
      </c>
      <c r="D75" s="8">
        <v>1.43</v>
      </c>
      <c r="E75" s="12">
        <v>1</v>
      </c>
      <c r="F75" s="8">
        <v>1.69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246</v>
      </c>
      <c r="C76" s="12">
        <v>1</v>
      </c>
      <c r="D76" s="8">
        <v>1.43</v>
      </c>
      <c r="E76" s="12">
        <v>1</v>
      </c>
      <c r="F76" s="8">
        <v>1.69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125</v>
      </c>
      <c r="C77" s="12">
        <v>1</v>
      </c>
      <c r="D77" s="8">
        <v>1.43</v>
      </c>
      <c r="E77" s="12">
        <v>1</v>
      </c>
      <c r="F77" s="8">
        <v>1.69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159</v>
      </c>
      <c r="C78" s="12">
        <v>1</v>
      </c>
      <c r="D78" s="8">
        <v>1.43</v>
      </c>
      <c r="E78" s="12">
        <v>1</v>
      </c>
      <c r="F78" s="8">
        <v>1.69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128</v>
      </c>
      <c r="C79" s="12">
        <v>1</v>
      </c>
      <c r="D79" s="8">
        <v>1.43</v>
      </c>
      <c r="E79" s="12">
        <v>1</v>
      </c>
      <c r="F79" s="8">
        <v>1.69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144</v>
      </c>
      <c r="C80" s="12">
        <v>1</v>
      </c>
      <c r="D80" s="8">
        <v>1.43</v>
      </c>
      <c r="E80" s="12">
        <v>0</v>
      </c>
      <c r="F80" s="8">
        <v>0</v>
      </c>
      <c r="G80" s="12">
        <v>1</v>
      </c>
      <c r="H80" s="8">
        <v>10</v>
      </c>
      <c r="I80" s="12">
        <v>0</v>
      </c>
    </row>
    <row r="81" spans="2:9" ht="15" customHeight="1" x14ac:dyDescent="0.2">
      <c r="B81" t="s">
        <v>231</v>
      </c>
      <c r="C81" s="12">
        <v>1</v>
      </c>
      <c r="D81" s="8">
        <v>1.43</v>
      </c>
      <c r="E81" s="12">
        <v>1</v>
      </c>
      <c r="F81" s="8">
        <v>1.69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156</v>
      </c>
      <c r="C82" s="12">
        <v>1</v>
      </c>
      <c r="D82" s="8">
        <v>1.43</v>
      </c>
      <c r="E82" s="12">
        <v>1</v>
      </c>
      <c r="F82" s="8">
        <v>1.69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133</v>
      </c>
      <c r="C83" s="12">
        <v>1</v>
      </c>
      <c r="D83" s="8">
        <v>1.43</v>
      </c>
      <c r="E83" s="12">
        <v>0</v>
      </c>
      <c r="F83" s="8">
        <v>0</v>
      </c>
      <c r="G83" s="12">
        <v>1</v>
      </c>
      <c r="H83" s="8">
        <v>10</v>
      </c>
      <c r="I83" s="12">
        <v>0</v>
      </c>
    </row>
    <row r="84" spans="2:9" ht="15" customHeight="1" x14ac:dyDescent="0.2">
      <c r="B84" t="s">
        <v>135</v>
      </c>
      <c r="C84" s="12">
        <v>1</v>
      </c>
      <c r="D84" s="8">
        <v>1.43</v>
      </c>
      <c r="E84" s="12">
        <v>1</v>
      </c>
      <c r="F84" s="8">
        <v>1.69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248</v>
      </c>
      <c r="C85" s="12">
        <v>1</v>
      </c>
      <c r="D85" s="8">
        <v>1.43</v>
      </c>
      <c r="E85" s="12">
        <v>1</v>
      </c>
      <c r="F85" s="8">
        <v>1.69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138</v>
      </c>
      <c r="C86" s="12">
        <v>1</v>
      </c>
      <c r="D86" s="8">
        <v>1.43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153</v>
      </c>
      <c r="C87" s="12">
        <v>1</v>
      </c>
      <c r="D87" s="8">
        <v>1.43</v>
      </c>
      <c r="E87" s="12">
        <v>1</v>
      </c>
      <c r="F87" s="8">
        <v>1.69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208</v>
      </c>
      <c r="C88" s="12">
        <v>1</v>
      </c>
      <c r="D88" s="8">
        <v>1.43</v>
      </c>
      <c r="E88" s="12">
        <v>0</v>
      </c>
      <c r="F88" s="8">
        <v>0</v>
      </c>
      <c r="G88" s="12">
        <v>1</v>
      </c>
      <c r="H88" s="8">
        <v>10</v>
      </c>
      <c r="I88" s="12">
        <v>0</v>
      </c>
    </row>
    <row r="89" spans="2:9" ht="15" customHeight="1" x14ac:dyDescent="0.2">
      <c r="B89" t="s">
        <v>210</v>
      </c>
      <c r="C89" s="12">
        <v>1</v>
      </c>
      <c r="D89" s="8">
        <v>1.43</v>
      </c>
      <c r="E89" s="12">
        <v>1</v>
      </c>
      <c r="F89" s="8">
        <v>1.69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214</v>
      </c>
      <c r="C90" s="12">
        <v>1</v>
      </c>
      <c r="D90" s="8">
        <v>1.43</v>
      </c>
      <c r="E90" s="12">
        <v>1</v>
      </c>
      <c r="F90" s="8">
        <v>1.69</v>
      </c>
      <c r="G90" s="12">
        <v>0</v>
      </c>
      <c r="H90" s="8">
        <v>0</v>
      </c>
      <c r="I90" s="12">
        <v>0</v>
      </c>
    </row>
    <row r="92" spans="2:9" ht="15" customHeight="1" x14ac:dyDescent="0.2">
      <c r="B92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259F-4D00-4C5F-9EB9-DD4E21073F8B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29</v>
      </c>
      <c r="D6" s="8">
        <v>18.95</v>
      </c>
      <c r="E6" s="12">
        <v>21</v>
      </c>
      <c r="F6" s="8">
        <v>21.88</v>
      </c>
      <c r="G6" s="12">
        <v>8</v>
      </c>
      <c r="H6" s="8">
        <v>14.55</v>
      </c>
      <c r="I6" s="12">
        <v>0</v>
      </c>
    </row>
    <row r="7" spans="2:9" ht="15" customHeight="1" x14ac:dyDescent="0.2">
      <c r="B7" t="s">
        <v>42</v>
      </c>
      <c r="C7" s="12">
        <v>22</v>
      </c>
      <c r="D7" s="8">
        <v>14.38</v>
      </c>
      <c r="E7" s="12">
        <v>10</v>
      </c>
      <c r="F7" s="8">
        <v>10.42</v>
      </c>
      <c r="G7" s="12">
        <v>12</v>
      </c>
      <c r="H7" s="8">
        <v>21.82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0.65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51</v>
      </c>
      <c r="D11" s="8">
        <v>33.33</v>
      </c>
      <c r="E11" s="12">
        <v>31</v>
      </c>
      <c r="F11" s="8">
        <v>32.29</v>
      </c>
      <c r="G11" s="12">
        <v>20</v>
      </c>
      <c r="H11" s="8">
        <v>36.36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5</v>
      </c>
      <c r="D13" s="8">
        <v>3.27</v>
      </c>
      <c r="E13" s="12">
        <v>3</v>
      </c>
      <c r="F13" s="8">
        <v>3.13</v>
      </c>
      <c r="G13" s="12">
        <v>2</v>
      </c>
      <c r="H13" s="8">
        <v>3.64</v>
      </c>
      <c r="I13" s="12">
        <v>0</v>
      </c>
    </row>
    <row r="14" spans="2:9" ht="15" customHeight="1" x14ac:dyDescent="0.2">
      <c r="B14" t="s">
        <v>49</v>
      </c>
      <c r="C14" s="12">
        <v>5</v>
      </c>
      <c r="D14" s="8">
        <v>3.27</v>
      </c>
      <c r="E14" s="12">
        <v>2</v>
      </c>
      <c r="F14" s="8">
        <v>2.08</v>
      </c>
      <c r="G14" s="12">
        <v>3</v>
      </c>
      <c r="H14" s="8">
        <v>5.45</v>
      </c>
      <c r="I14" s="12">
        <v>0</v>
      </c>
    </row>
    <row r="15" spans="2:9" ht="15" customHeight="1" x14ac:dyDescent="0.2">
      <c r="B15" t="s">
        <v>50</v>
      </c>
      <c r="C15" s="12">
        <v>6</v>
      </c>
      <c r="D15" s="8">
        <v>3.92</v>
      </c>
      <c r="E15" s="12">
        <v>5</v>
      </c>
      <c r="F15" s="8">
        <v>5.21</v>
      </c>
      <c r="G15" s="12">
        <v>1</v>
      </c>
      <c r="H15" s="8">
        <v>1.82</v>
      </c>
      <c r="I15" s="12">
        <v>0</v>
      </c>
    </row>
    <row r="16" spans="2:9" ht="15" customHeight="1" x14ac:dyDescent="0.2">
      <c r="B16" t="s">
        <v>51</v>
      </c>
      <c r="C16" s="12">
        <v>15</v>
      </c>
      <c r="D16" s="8">
        <v>9.8000000000000007</v>
      </c>
      <c r="E16" s="12">
        <v>13</v>
      </c>
      <c r="F16" s="8">
        <v>13.54</v>
      </c>
      <c r="G16" s="12">
        <v>2</v>
      </c>
      <c r="H16" s="8">
        <v>3.64</v>
      </c>
      <c r="I16" s="12">
        <v>0</v>
      </c>
    </row>
    <row r="17" spans="2:9" ht="15" customHeight="1" x14ac:dyDescent="0.2">
      <c r="B17" t="s">
        <v>52</v>
      </c>
      <c r="C17" s="12">
        <v>2</v>
      </c>
      <c r="D17" s="8">
        <v>1.31</v>
      </c>
      <c r="E17" s="12">
        <v>1</v>
      </c>
      <c r="F17" s="8">
        <v>1.04</v>
      </c>
      <c r="G17" s="12">
        <v>1</v>
      </c>
      <c r="H17" s="8">
        <v>1.82</v>
      </c>
      <c r="I17" s="12">
        <v>0</v>
      </c>
    </row>
    <row r="18" spans="2:9" ht="15" customHeight="1" x14ac:dyDescent="0.2">
      <c r="B18" t="s">
        <v>53</v>
      </c>
      <c r="C18" s="12">
        <v>11</v>
      </c>
      <c r="D18" s="8">
        <v>7.19</v>
      </c>
      <c r="E18" s="12">
        <v>6</v>
      </c>
      <c r="F18" s="8">
        <v>6.25</v>
      </c>
      <c r="G18" s="12">
        <v>4</v>
      </c>
      <c r="H18" s="8">
        <v>7.27</v>
      </c>
      <c r="I18" s="12">
        <v>0</v>
      </c>
    </row>
    <row r="19" spans="2:9" ht="15" customHeight="1" x14ac:dyDescent="0.2">
      <c r="B19" t="s">
        <v>54</v>
      </c>
      <c r="C19" s="12">
        <v>6</v>
      </c>
      <c r="D19" s="8">
        <v>3.92</v>
      </c>
      <c r="E19" s="12">
        <v>4</v>
      </c>
      <c r="F19" s="8">
        <v>4.17</v>
      </c>
      <c r="G19" s="12">
        <v>2</v>
      </c>
      <c r="H19" s="8">
        <v>3.64</v>
      </c>
      <c r="I19" s="12">
        <v>0</v>
      </c>
    </row>
    <row r="20" spans="2:9" ht="15" customHeight="1" x14ac:dyDescent="0.2">
      <c r="B20" s="9" t="s">
        <v>278</v>
      </c>
      <c r="C20" s="12">
        <f>SUM(LTBL_29401[総数／事業所数])</f>
        <v>153</v>
      </c>
      <c r="E20" s="12">
        <f>SUBTOTAL(109,LTBL_29401[個人／事業所数])</f>
        <v>96</v>
      </c>
      <c r="G20" s="12">
        <f>SUBTOTAL(109,LTBL_29401[法人／事業所数])</f>
        <v>55</v>
      </c>
      <c r="I20" s="12">
        <f>SUBTOTAL(109,LTBL_29401[法人以外の団体／事業所数])</f>
        <v>0</v>
      </c>
    </row>
    <row r="21" spans="2:9" ht="15" customHeight="1" x14ac:dyDescent="0.2">
      <c r="E21" s="11">
        <f>LTBL_29401[[#Totals],[個人／事業所数]]/LTBL_29401[[#Totals],[総数／事業所数]]</f>
        <v>0.62745098039215685</v>
      </c>
      <c r="G21" s="11">
        <f>LTBL_29401[[#Totals],[法人／事業所数]]/LTBL_29401[[#Totals],[総数／事業所数]]</f>
        <v>0.35947712418300654</v>
      </c>
      <c r="I21" s="11">
        <f>LTBL_29401[[#Totals],[法人以外の団体／事業所数]]/LTBL_29401[[#Totals],[総数／事業所数]]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17</v>
      </c>
      <c r="D24" s="8">
        <v>11.11</v>
      </c>
      <c r="E24" s="12">
        <v>11</v>
      </c>
      <c r="F24" s="8">
        <v>11.46</v>
      </c>
      <c r="G24" s="12">
        <v>6</v>
      </c>
      <c r="H24" s="8">
        <v>10.91</v>
      </c>
      <c r="I24" s="12">
        <v>0</v>
      </c>
    </row>
    <row r="25" spans="2:9" ht="15" customHeight="1" x14ac:dyDescent="0.2">
      <c r="B25" t="s">
        <v>77</v>
      </c>
      <c r="C25" s="12">
        <v>14</v>
      </c>
      <c r="D25" s="8">
        <v>9.15</v>
      </c>
      <c r="E25" s="12">
        <v>13</v>
      </c>
      <c r="F25" s="8">
        <v>13.54</v>
      </c>
      <c r="G25" s="12">
        <v>1</v>
      </c>
      <c r="H25" s="8">
        <v>1.82</v>
      </c>
      <c r="I25" s="12">
        <v>0</v>
      </c>
    </row>
    <row r="26" spans="2:9" ht="15" customHeight="1" x14ac:dyDescent="0.2">
      <c r="B26" t="s">
        <v>72</v>
      </c>
      <c r="C26" s="12">
        <v>12</v>
      </c>
      <c r="D26" s="8">
        <v>7.84</v>
      </c>
      <c r="E26" s="12">
        <v>9</v>
      </c>
      <c r="F26" s="8">
        <v>9.3800000000000008</v>
      </c>
      <c r="G26" s="12">
        <v>3</v>
      </c>
      <c r="H26" s="8">
        <v>5.45</v>
      </c>
      <c r="I26" s="12">
        <v>0</v>
      </c>
    </row>
    <row r="27" spans="2:9" ht="15" customHeight="1" x14ac:dyDescent="0.2">
      <c r="B27" t="s">
        <v>70</v>
      </c>
      <c r="C27" s="12">
        <v>10</v>
      </c>
      <c r="D27" s="8">
        <v>6.54</v>
      </c>
      <c r="E27" s="12">
        <v>9</v>
      </c>
      <c r="F27" s="8">
        <v>9.3800000000000008</v>
      </c>
      <c r="G27" s="12">
        <v>1</v>
      </c>
      <c r="H27" s="8">
        <v>1.82</v>
      </c>
      <c r="I27" s="12">
        <v>0</v>
      </c>
    </row>
    <row r="28" spans="2:9" ht="15" customHeight="1" x14ac:dyDescent="0.2">
      <c r="B28" t="s">
        <v>68</v>
      </c>
      <c r="C28" s="12">
        <v>9</v>
      </c>
      <c r="D28" s="8">
        <v>5.88</v>
      </c>
      <c r="E28" s="12">
        <v>2</v>
      </c>
      <c r="F28" s="8">
        <v>2.08</v>
      </c>
      <c r="G28" s="12">
        <v>7</v>
      </c>
      <c r="H28" s="8">
        <v>12.73</v>
      </c>
      <c r="I28" s="12">
        <v>0</v>
      </c>
    </row>
    <row r="29" spans="2:9" ht="15" customHeight="1" x14ac:dyDescent="0.2">
      <c r="B29" t="s">
        <v>64</v>
      </c>
      <c r="C29" s="12">
        <v>7</v>
      </c>
      <c r="D29" s="8">
        <v>4.58</v>
      </c>
      <c r="E29" s="12">
        <v>5</v>
      </c>
      <c r="F29" s="8">
        <v>5.21</v>
      </c>
      <c r="G29" s="12">
        <v>2</v>
      </c>
      <c r="H29" s="8">
        <v>3.64</v>
      </c>
      <c r="I29" s="12">
        <v>0</v>
      </c>
    </row>
    <row r="30" spans="2:9" ht="15" customHeight="1" x14ac:dyDescent="0.2">
      <c r="B30" t="s">
        <v>80</v>
      </c>
      <c r="C30" s="12">
        <v>7</v>
      </c>
      <c r="D30" s="8">
        <v>4.58</v>
      </c>
      <c r="E30" s="12">
        <v>6</v>
      </c>
      <c r="F30" s="8">
        <v>6.25</v>
      </c>
      <c r="G30" s="12">
        <v>1</v>
      </c>
      <c r="H30" s="8">
        <v>1.82</v>
      </c>
      <c r="I30" s="12">
        <v>0</v>
      </c>
    </row>
    <row r="31" spans="2:9" ht="15" customHeight="1" x14ac:dyDescent="0.2">
      <c r="B31" t="s">
        <v>83</v>
      </c>
      <c r="C31" s="12">
        <v>6</v>
      </c>
      <c r="D31" s="8">
        <v>3.92</v>
      </c>
      <c r="E31" s="12">
        <v>3</v>
      </c>
      <c r="F31" s="8">
        <v>3.13</v>
      </c>
      <c r="G31" s="12">
        <v>3</v>
      </c>
      <c r="H31" s="8">
        <v>5.45</v>
      </c>
      <c r="I31" s="12">
        <v>0</v>
      </c>
    </row>
    <row r="32" spans="2:9" ht="15" customHeight="1" x14ac:dyDescent="0.2">
      <c r="B32" t="s">
        <v>65</v>
      </c>
      <c r="C32" s="12">
        <v>5</v>
      </c>
      <c r="D32" s="8">
        <v>3.27</v>
      </c>
      <c r="E32" s="12">
        <v>5</v>
      </c>
      <c r="F32" s="8">
        <v>5.21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66</v>
      </c>
      <c r="C33" s="12">
        <v>5</v>
      </c>
      <c r="D33" s="8">
        <v>3.27</v>
      </c>
      <c r="E33" s="12">
        <v>4</v>
      </c>
      <c r="F33" s="8">
        <v>4.17</v>
      </c>
      <c r="G33" s="12">
        <v>1</v>
      </c>
      <c r="H33" s="8">
        <v>1.82</v>
      </c>
      <c r="I33" s="12">
        <v>0</v>
      </c>
    </row>
    <row r="34" spans="2:9" ht="15" customHeight="1" x14ac:dyDescent="0.2">
      <c r="B34" t="s">
        <v>71</v>
      </c>
      <c r="C34" s="12">
        <v>5</v>
      </c>
      <c r="D34" s="8">
        <v>3.27</v>
      </c>
      <c r="E34" s="12">
        <v>4</v>
      </c>
      <c r="F34" s="8">
        <v>4.17</v>
      </c>
      <c r="G34" s="12">
        <v>1</v>
      </c>
      <c r="H34" s="8">
        <v>1.82</v>
      </c>
      <c r="I34" s="12">
        <v>0</v>
      </c>
    </row>
    <row r="35" spans="2:9" ht="15" customHeight="1" x14ac:dyDescent="0.2">
      <c r="B35" t="s">
        <v>76</v>
      </c>
      <c r="C35" s="12">
        <v>5</v>
      </c>
      <c r="D35" s="8">
        <v>3.27</v>
      </c>
      <c r="E35" s="12">
        <v>4</v>
      </c>
      <c r="F35" s="8">
        <v>4.17</v>
      </c>
      <c r="G35" s="12">
        <v>1</v>
      </c>
      <c r="H35" s="8">
        <v>1.82</v>
      </c>
      <c r="I35" s="12">
        <v>0</v>
      </c>
    </row>
    <row r="36" spans="2:9" ht="15" customHeight="1" x14ac:dyDescent="0.2">
      <c r="B36" t="s">
        <v>110</v>
      </c>
      <c r="C36" s="12">
        <v>4</v>
      </c>
      <c r="D36" s="8">
        <v>2.61</v>
      </c>
      <c r="E36" s="12">
        <v>0</v>
      </c>
      <c r="F36" s="8">
        <v>0</v>
      </c>
      <c r="G36" s="12">
        <v>4</v>
      </c>
      <c r="H36" s="8">
        <v>7.27</v>
      </c>
      <c r="I36" s="12">
        <v>0</v>
      </c>
    </row>
    <row r="37" spans="2:9" ht="15" customHeight="1" x14ac:dyDescent="0.2">
      <c r="B37" t="s">
        <v>81</v>
      </c>
      <c r="C37" s="12">
        <v>4</v>
      </c>
      <c r="D37" s="8">
        <v>2.61</v>
      </c>
      <c r="E37" s="12">
        <v>0</v>
      </c>
      <c r="F37" s="8">
        <v>0</v>
      </c>
      <c r="G37" s="12">
        <v>3</v>
      </c>
      <c r="H37" s="8">
        <v>5.45</v>
      </c>
      <c r="I37" s="12">
        <v>0</v>
      </c>
    </row>
    <row r="38" spans="2:9" ht="15" customHeight="1" x14ac:dyDescent="0.2">
      <c r="B38" t="s">
        <v>109</v>
      </c>
      <c r="C38" s="12">
        <v>3</v>
      </c>
      <c r="D38" s="8">
        <v>1.96</v>
      </c>
      <c r="E38" s="12">
        <v>2</v>
      </c>
      <c r="F38" s="8">
        <v>2.08</v>
      </c>
      <c r="G38" s="12">
        <v>1</v>
      </c>
      <c r="H38" s="8">
        <v>1.82</v>
      </c>
      <c r="I38" s="12">
        <v>0</v>
      </c>
    </row>
    <row r="39" spans="2:9" ht="15" customHeight="1" x14ac:dyDescent="0.2">
      <c r="B39" t="s">
        <v>90</v>
      </c>
      <c r="C39" s="12">
        <v>3</v>
      </c>
      <c r="D39" s="8">
        <v>1.96</v>
      </c>
      <c r="E39" s="12">
        <v>1</v>
      </c>
      <c r="F39" s="8">
        <v>1.04</v>
      </c>
      <c r="G39" s="12">
        <v>2</v>
      </c>
      <c r="H39" s="8">
        <v>3.64</v>
      </c>
      <c r="I39" s="12">
        <v>0</v>
      </c>
    </row>
    <row r="40" spans="2:9" ht="15" customHeight="1" x14ac:dyDescent="0.2">
      <c r="B40" t="s">
        <v>69</v>
      </c>
      <c r="C40" s="12">
        <v>3</v>
      </c>
      <c r="D40" s="8">
        <v>1.96</v>
      </c>
      <c r="E40" s="12">
        <v>3</v>
      </c>
      <c r="F40" s="8">
        <v>3.13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73</v>
      </c>
      <c r="C41" s="12">
        <v>3</v>
      </c>
      <c r="D41" s="8">
        <v>1.96</v>
      </c>
      <c r="E41" s="12">
        <v>2</v>
      </c>
      <c r="F41" s="8">
        <v>2.08</v>
      </c>
      <c r="G41" s="12">
        <v>1</v>
      </c>
      <c r="H41" s="8">
        <v>1.82</v>
      </c>
      <c r="I41" s="12">
        <v>0</v>
      </c>
    </row>
    <row r="42" spans="2:9" ht="15" customHeight="1" x14ac:dyDescent="0.2">
      <c r="B42" t="s">
        <v>74</v>
      </c>
      <c r="C42" s="12">
        <v>3</v>
      </c>
      <c r="D42" s="8">
        <v>1.96</v>
      </c>
      <c r="E42" s="12">
        <v>2</v>
      </c>
      <c r="F42" s="8">
        <v>2.08</v>
      </c>
      <c r="G42" s="12">
        <v>1</v>
      </c>
      <c r="H42" s="8">
        <v>1.82</v>
      </c>
      <c r="I42" s="12">
        <v>0</v>
      </c>
    </row>
    <row r="43" spans="2:9" ht="15" customHeight="1" x14ac:dyDescent="0.2">
      <c r="B43" t="s">
        <v>82</v>
      </c>
      <c r="C43" s="12">
        <v>3</v>
      </c>
      <c r="D43" s="8">
        <v>1.96</v>
      </c>
      <c r="E43" s="12">
        <v>3</v>
      </c>
      <c r="F43" s="8">
        <v>3.13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163</v>
      </c>
      <c r="C47" s="12">
        <v>9</v>
      </c>
      <c r="D47" s="8">
        <v>5.88</v>
      </c>
      <c r="E47" s="12">
        <v>2</v>
      </c>
      <c r="F47" s="8">
        <v>2.08</v>
      </c>
      <c r="G47" s="12">
        <v>7</v>
      </c>
      <c r="H47" s="8">
        <v>12.73</v>
      </c>
      <c r="I47" s="12">
        <v>0</v>
      </c>
    </row>
    <row r="48" spans="2:9" ht="15" customHeight="1" x14ac:dyDescent="0.2">
      <c r="B48" t="s">
        <v>136</v>
      </c>
      <c r="C48" s="12">
        <v>8</v>
      </c>
      <c r="D48" s="8">
        <v>5.23</v>
      </c>
      <c r="E48" s="12">
        <v>8</v>
      </c>
      <c r="F48" s="8">
        <v>8.33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167</v>
      </c>
      <c r="C49" s="12">
        <v>6</v>
      </c>
      <c r="D49" s="8">
        <v>3.92</v>
      </c>
      <c r="E49" s="12">
        <v>3</v>
      </c>
      <c r="F49" s="8">
        <v>3.13</v>
      </c>
      <c r="G49" s="12">
        <v>3</v>
      </c>
      <c r="H49" s="8">
        <v>5.45</v>
      </c>
      <c r="I49" s="12">
        <v>0</v>
      </c>
    </row>
    <row r="50" spans="2:9" ht="15" customHeight="1" x14ac:dyDescent="0.2">
      <c r="B50" t="s">
        <v>140</v>
      </c>
      <c r="C50" s="12">
        <v>6</v>
      </c>
      <c r="D50" s="8">
        <v>3.92</v>
      </c>
      <c r="E50" s="12">
        <v>5</v>
      </c>
      <c r="F50" s="8">
        <v>5.21</v>
      </c>
      <c r="G50" s="12">
        <v>1</v>
      </c>
      <c r="H50" s="8">
        <v>1.82</v>
      </c>
      <c r="I50" s="12">
        <v>0</v>
      </c>
    </row>
    <row r="51" spans="2:9" ht="15" customHeight="1" x14ac:dyDescent="0.2">
      <c r="B51" t="s">
        <v>122</v>
      </c>
      <c r="C51" s="12">
        <v>5</v>
      </c>
      <c r="D51" s="8">
        <v>3.27</v>
      </c>
      <c r="E51" s="12">
        <v>1</v>
      </c>
      <c r="F51" s="8">
        <v>1.04</v>
      </c>
      <c r="G51" s="12">
        <v>4</v>
      </c>
      <c r="H51" s="8">
        <v>7.27</v>
      </c>
      <c r="I51" s="12">
        <v>0</v>
      </c>
    </row>
    <row r="52" spans="2:9" ht="15" customHeight="1" x14ac:dyDescent="0.2">
      <c r="B52" t="s">
        <v>154</v>
      </c>
      <c r="C52" s="12">
        <v>5</v>
      </c>
      <c r="D52" s="8">
        <v>3.27</v>
      </c>
      <c r="E52" s="12">
        <v>4</v>
      </c>
      <c r="F52" s="8">
        <v>4.17</v>
      </c>
      <c r="G52" s="12">
        <v>1</v>
      </c>
      <c r="H52" s="8">
        <v>1.82</v>
      </c>
      <c r="I52" s="12">
        <v>0</v>
      </c>
    </row>
    <row r="53" spans="2:9" ht="15" customHeight="1" x14ac:dyDescent="0.2">
      <c r="B53" t="s">
        <v>125</v>
      </c>
      <c r="C53" s="12">
        <v>5</v>
      </c>
      <c r="D53" s="8">
        <v>3.27</v>
      </c>
      <c r="E53" s="12">
        <v>4</v>
      </c>
      <c r="F53" s="8">
        <v>4.17</v>
      </c>
      <c r="G53" s="12">
        <v>1</v>
      </c>
      <c r="H53" s="8">
        <v>1.82</v>
      </c>
      <c r="I53" s="12">
        <v>0</v>
      </c>
    </row>
    <row r="54" spans="2:9" ht="15" customHeight="1" x14ac:dyDescent="0.2">
      <c r="B54" t="s">
        <v>182</v>
      </c>
      <c r="C54" s="12">
        <v>4</v>
      </c>
      <c r="D54" s="8">
        <v>2.61</v>
      </c>
      <c r="E54" s="12">
        <v>4</v>
      </c>
      <c r="F54" s="8">
        <v>4.17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148</v>
      </c>
      <c r="C55" s="12">
        <v>4</v>
      </c>
      <c r="D55" s="8">
        <v>2.61</v>
      </c>
      <c r="E55" s="12">
        <v>4</v>
      </c>
      <c r="F55" s="8">
        <v>4.17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127</v>
      </c>
      <c r="C56" s="12">
        <v>4</v>
      </c>
      <c r="D56" s="8">
        <v>2.61</v>
      </c>
      <c r="E56" s="12">
        <v>3</v>
      </c>
      <c r="F56" s="8">
        <v>3.13</v>
      </c>
      <c r="G56" s="12">
        <v>1</v>
      </c>
      <c r="H56" s="8">
        <v>1.82</v>
      </c>
      <c r="I56" s="12">
        <v>0</v>
      </c>
    </row>
    <row r="57" spans="2:9" ht="15" customHeight="1" x14ac:dyDescent="0.2">
      <c r="B57" t="s">
        <v>128</v>
      </c>
      <c r="C57" s="12">
        <v>4</v>
      </c>
      <c r="D57" s="8">
        <v>2.61</v>
      </c>
      <c r="E57" s="12">
        <v>4</v>
      </c>
      <c r="F57" s="8">
        <v>4.17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123</v>
      </c>
      <c r="C58" s="12">
        <v>3</v>
      </c>
      <c r="D58" s="8">
        <v>1.96</v>
      </c>
      <c r="E58" s="12">
        <v>2</v>
      </c>
      <c r="F58" s="8">
        <v>2.08</v>
      </c>
      <c r="G58" s="12">
        <v>1</v>
      </c>
      <c r="H58" s="8">
        <v>1.82</v>
      </c>
      <c r="I58" s="12">
        <v>0</v>
      </c>
    </row>
    <row r="59" spans="2:9" ht="15" customHeight="1" x14ac:dyDescent="0.2">
      <c r="B59" t="s">
        <v>175</v>
      </c>
      <c r="C59" s="12">
        <v>3</v>
      </c>
      <c r="D59" s="8">
        <v>1.96</v>
      </c>
      <c r="E59" s="12">
        <v>3</v>
      </c>
      <c r="F59" s="8">
        <v>3.13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161</v>
      </c>
      <c r="C60" s="12">
        <v>3</v>
      </c>
      <c r="D60" s="8">
        <v>1.96</v>
      </c>
      <c r="E60" s="12">
        <v>0</v>
      </c>
      <c r="F60" s="8">
        <v>0</v>
      </c>
      <c r="G60" s="12">
        <v>3</v>
      </c>
      <c r="H60" s="8">
        <v>5.45</v>
      </c>
      <c r="I60" s="12">
        <v>0</v>
      </c>
    </row>
    <row r="61" spans="2:9" ht="15" customHeight="1" x14ac:dyDescent="0.2">
      <c r="B61" t="s">
        <v>151</v>
      </c>
      <c r="C61" s="12">
        <v>3</v>
      </c>
      <c r="D61" s="8">
        <v>1.96</v>
      </c>
      <c r="E61" s="12">
        <v>2</v>
      </c>
      <c r="F61" s="8">
        <v>2.08</v>
      </c>
      <c r="G61" s="12">
        <v>1</v>
      </c>
      <c r="H61" s="8">
        <v>1.82</v>
      </c>
      <c r="I61" s="12">
        <v>0</v>
      </c>
    </row>
    <row r="62" spans="2:9" ht="15" customHeight="1" x14ac:dyDescent="0.2">
      <c r="B62" t="s">
        <v>170</v>
      </c>
      <c r="C62" s="12">
        <v>3</v>
      </c>
      <c r="D62" s="8">
        <v>1.96</v>
      </c>
      <c r="E62" s="12">
        <v>2</v>
      </c>
      <c r="F62" s="8">
        <v>2.08</v>
      </c>
      <c r="G62" s="12">
        <v>1</v>
      </c>
      <c r="H62" s="8">
        <v>1.82</v>
      </c>
      <c r="I62" s="12">
        <v>0</v>
      </c>
    </row>
    <row r="63" spans="2:9" ht="15" customHeight="1" x14ac:dyDescent="0.2">
      <c r="B63" t="s">
        <v>137</v>
      </c>
      <c r="C63" s="12">
        <v>3</v>
      </c>
      <c r="D63" s="8">
        <v>1.96</v>
      </c>
      <c r="E63" s="12">
        <v>3</v>
      </c>
      <c r="F63" s="8">
        <v>3.13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239</v>
      </c>
      <c r="C64" s="12">
        <v>3</v>
      </c>
      <c r="D64" s="8">
        <v>1.96</v>
      </c>
      <c r="E64" s="12">
        <v>0</v>
      </c>
      <c r="F64" s="8">
        <v>0</v>
      </c>
      <c r="G64" s="12">
        <v>3</v>
      </c>
      <c r="H64" s="8">
        <v>5.45</v>
      </c>
      <c r="I64" s="12">
        <v>0</v>
      </c>
    </row>
    <row r="65" spans="2:9" ht="15" customHeight="1" x14ac:dyDescent="0.2">
      <c r="B65" t="s">
        <v>141</v>
      </c>
      <c r="C65" s="12">
        <v>3</v>
      </c>
      <c r="D65" s="8">
        <v>1.96</v>
      </c>
      <c r="E65" s="12">
        <v>3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249</v>
      </c>
      <c r="C66" s="12">
        <v>2</v>
      </c>
      <c r="D66" s="8">
        <v>1.31</v>
      </c>
      <c r="E66" s="12">
        <v>1</v>
      </c>
      <c r="F66" s="8">
        <v>1.04</v>
      </c>
      <c r="G66" s="12">
        <v>1</v>
      </c>
      <c r="H66" s="8">
        <v>1.82</v>
      </c>
      <c r="I66" s="12">
        <v>0</v>
      </c>
    </row>
    <row r="67" spans="2:9" ht="15" customHeight="1" x14ac:dyDescent="0.2">
      <c r="B67" t="s">
        <v>149</v>
      </c>
      <c r="C67" s="12">
        <v>2</v>
      </c>
      <c r="D67" s="8">
        <v>1.31</v>
      </c>
      <c r="E67" s="12">
        <v>2</v>
      </c>
      <c r="F67" s="8">
        <v>2.08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150</v>
      </c>
      <c r="C68" s="12">
        <v>2</v>
      </c>
      <c r="D68" s="8">
        <v>1.31</v>
      </c>
      <c r="E68" s="12">
        <v>1</v>
      </c>
      <c r="F68" s="8">
        <v>1.04</v>
      </c>
      <c r="G68" s="12">
        <v>1</v>
      </c>
      <c r="H68" s="8">
        <v>1.82</v>
      </c>
      <c r="I68" s="12">
        <v>0</v>
      </c>
    </row>
    <row r="69" spans="2:9" ht="15" customHeight="1" x14ac:dyDescent="0.2">
      <c r="B69" t="s">
        <v>250</v>
      </c>
      <c r="C69" s="12">
        <v>2</v>
      </c>
      <c r="D69" s="8">
        <v>1.31</v>
      </c>
      <c r="E69" s="12">
        <v>2</v>
      </c>
      <c r="F69" s="8">
        <v>2.08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220</v>
      </c>
      <c r="C70" s="12">
        <v>2</v>
      </c>
      <c r="D70" s="8">
        <v>1.31</v>
      </c>
      <c r="E70" s="12">
        <v>1</v>
      </c>
      <c r="F70" s="8">
        <v>1.04</v>
      </c>
      <c r="G70" s="12">
        <v>1</v>
      </c>
      <c r="H70" s="8">
        <v>1.82</v>
      </c>
      <c r="I70" s="12">
        <v>0</v>
      </c>
    </row>
    <row r="71" spans="2:9" ht="15" customHeight="1" x14ac:dyDescent="0.2">
      <c r="B71" t="s">
        <v>142</v>
      </c>
      <c r="C71" s="12">
        <v>2</v>
      </c>
      <c r="D71" s="8">
        <v>1.31</v>
      </c>
      <c r="E71" s="12">
        <v>2</v>
      </c>
      <c r="F71" s="8">
        <v>2.08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124</v>
      </c>
      <c r="C72" s="12">
        <v>2</v>
      </c>
      <c r="D72" s="8">
        <v>1.31</v>
      </c>
      <c r="E72" s="12">
        <v>2</v>
      </c>
      <c r="F72" s="8">
        <v>2.08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126</v>
      </c>
      <c r="C73" s="12">
        <v>2</v>
      </c>
      <c r="D73" s="8">
        <v>1.31</v>
      </c>
      <c r="E73" s="12">
        <v>2</v>
      </c>
      <c r="F73" s="8">
        <v>2.08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179</v>
      </c>
      <c r="C74" s="12">
        <v>2</v>
      </c>
      <c r="D74" s="8">
        <v>1.31</v>
      </c>
      <c r="E74" s="12">
        <v>1</v>
      </c>
      <c r="F74" s="8">
        <v>1.04</v>
      </c>
      <c r="G74" s="12">
        <v>1</v>
      </c>
      <c r="H74" s="8">
        <v>1.82</v>
      </c>
      <c r="I74" s="12">
        <v>0</v>
      </c>
    </row>
    <row r="75" spans="2:9" ht="15" customHeight="1" x14ac:dyDescent="0.2">
      <c r="B75" t="s">
        <v>143</v>
      </c>
      <c r="C75" s="12">
        <v>2</v>
      </c>
      <c r="D75" s="8">
        <v>1.31</v>
      </c>
      <c r="E75" s="12">
        <v>1</v>
      </c>
      <c r="F75" s="8">
        <v>1.04</v>
      </c>
      <c r="G75" s="12">
        <v>1</v>
      </c>
      <c r="H75" s="8">
        <v>1.82</v>
      </c>
      <c r="I75" s="12">
        <v>0</v>
      </c>
    </row>
    <row r="76" spans="2:9" ht="15" customHeight="1" x14ac:dyDescent="0.2">
      <c r="B76" t="s">
        <v>187</v>
      </c>
      <c r="C76" s="12">
        <v>2</v>
      </c>
      <c r="D76" s="8">
        <v>1.31</v>
      </c>
      <c r="E76" s="12">
        <v>2</v>
      </c>
      <c r="F76" s="8">
        <v>2.08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132</v>
      </c>
      <c r="C77" s="12">
        <v>2</v>
      </c>
      <c r="D77" s="8">
        <v>1.31</v>
      </c>
      <c r="E77" s="12">
        <v>0</v>
      </c>
      <c r="F77" s="8">
        <v>0</v>
      </c>
      <c r="G77" s="12">
        <v>2</v>
      </c>
      <c r="H77" s="8">
        <v>3.64</v>
      </c>
      <c r="I77" s="12">
        <v>0</v>
      </c>
    </row>
    <row r="78" spans="2:9" ht="15" customHeight="1" x14ac:dyDescent="0.2">
      <c r="B78" t="s">
        <v>210</v>
      </c>
      <c r="C78" s="12">
        <v>2</v>
      </c>
      <c r="D78" s="8">
        <v>1.31</v>
      </c>
      <c r="E78" s="12">
        <v>1</v>
      </c>
      <c r="F78" s="8">
        <v>1.04</v>
      </c>
      <c r="G78" s="12">
        <v>1</v>
      </c>
      <c r="H78" s="8">
        <v>1.82</v>
      </c>
      <c r="I78" s="12">
        <v>0</v>
      </c>
    </row>
    <row r="80" spans="2:9" ht="15" customHeight="1" x14ac:dyDescent="0.2">
      <c r="B8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58F5-D1C2-43C8-AF93-4A549C85E1D6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32</v>
      </c>
      <c r="D6" s="8">
        <v>20.51</v>
      </c>
      <c r="E6" s="12">
        <v>20</v>
      </c>
      <c r="F6" s="8">
        <v>19.420000000000002</v>
      </c>
      <c r="G6" s="12">
        <v>12</v>
      </c>
      <c r="H6" s="8">
        <v>22.64</v>
      </c>
      <c r="I6" s="12">
        <v>0</v>
      </c>
    </row>
    <row r="7" spans="2:9" ht="15" customHeight="1" x14ac:dyDescent="0.2">
      <c r="B7" t="s">
        <v>42</v>
      </c>
      <c r="C7" s="12">
        <v>24</v>
      </c>
      <c r="D7" s="8">
        <v>15.38</v>
      </c>
      <c r="E7" s="12">
        <v>15</v>
      </c>
      <c r="F7" s="8">
        <v>14.56</v>
      </c>
      <c r="G7" s="12">
        <v>9</v>
      </c>
      <c r="H7" s="8">
        <v>16.98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2</v>
      </c>
      <c r="D9" s="8">
        <v>1.28</v>
      </c>
      <c r="E9" s="12">
        <v>0</v>
      </c>
      <c r="F9" s="8">
        <v>0</v>
      </c>
      <c r="G9" s="12">
        <v>2</v>
      </c>
      <c r="H9" s="8">
        <v>3.77</v>
      </c>
      <c r="I9" s="12">
        <v>0</v>
      </c>
    </row>
    <row r="10" spans="2:9" ht="15" customHeight="1" x14ac:dyDescent="0.2">
      <c r="B10" t="s">
        <v>45</v>
      </c>
      <c r="C10" s="12">
        <v>3</v>
      </c>
      <c r="D10" s="8">
        <v>1.92</v>
      </c>
      <c r="E10" s="12">
        <v>0</v>
      </c>
      <c r="F10" s="8">
        <v>0</v>
      </c>
      <c r="G10" s="12">
        <v>3</v>
      </c>
      <c r="H10" s="8">
        <v>5.66</v>
      </c>
      <c r="I10" s="12">
        <v>0</v>
      </c>
    </row>
    <row r="11" spans="2:9" ht="15" customHeight="1" x14ac:dyDescent="0.2">
      <c r="B11" t="s">
        <v>46</v>
      </c>
      <c r="C11" s="12">
        <v>35</v>
      </c>
      <c r="D11" s="8">
        <v>22.44</v>
      </c>
      <c r="E11" s="12">
        <v>27</v>
      </c>
      <c r="F11" s="8">
        <v>26.21</v>
      </c>
      <c r="G11" s="12">
        <v>8</v>
      </c>
      <c r="H11" s="8">
        <v>15.09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10</v>
      </c>
      <c r="D13" s="8">
        <v>6.41</v>
      </c>
      <c r="E13" s="12">
        <v>8</v>
      </c>
      <c r="F13" s="8">
        <v>7.77</v>
      </c>
      <c r="G13" s="12">
        <v>2</v>
      </c>
      <c r="H13" s="8">
        <v>3.77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0.64</v>
      </c>
      <c r="E14" s="12">
        <v>1</v>
      </c>
      <c r="F14" s="8">
        <v>0.97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21</v>
      </c>
      <c r="D15" s="8">
        <v>13.46</v>
      </c>
      <c r="E15" s="12">
        <v>16</v>
      </c>
      <c r="F15" s="8">
        <v>15.53</v>
      </c>
      <c r="G15" s="12">
        <v>5</v>
      </c>
      <c r="H15" s="8">
        <v>9.43</v>
      </c>
      <c r="I15" s="12">
        <v>0</v>
      </c>
    </row>
    <row r="16" spans="2:9" ht="15" customHeight="1" x14ac:dyDescent="0.2">
      <c r="B16" t="s">
        <v>51</v>
      </c>
      <c r="C16" s="12">
        <v>13</v>
      </c>
      <c r="D16" s="8">
        <v>8.33</v>
      </c>
      <c r="E16" s="12">
        <v>7</v>
      </c>
      <c r="F16" s="8">
        <v>6.8</v>
      </c>
      <c r="G16" s="12">
        <v>6</v>
      </c>
      <c r="H16" s="8">
        <v>11.32</v>
      </c>
      <c r="I16" s="12">
        <v>0</v>
      </c>
    </row>
    <row r="17" spans="2:9" ht="15" customHeight="1" x14ac:dyDescent="0.2">
      <c r="B17" t="s">
        <v>52</v>
      </c>
      <c r="C17" s="12">
        <v>3</v>
      </c>
      <c r="D17" s="8">
        <v>1.92</v>
      </c>
      <c r="E17" s="12">
        <v>1</v>
      </c>
      <c r="F17" s="8">
        <v>0.97</v>
      </c>
      <c r="G17" s="12">
        <v>2</v>
      </c>
      <c r="H17" s="8">
        <v>3.77</v>
      </c>
      <c r="I17" s="12">
        <v>0</v>
      </c>
    </row>
    <row r="18" spans="2:9" ht="15" customHeight="1" x14ac:dyDescent="0.2">
      <c r="B18" t="s">
        <v>53</v>
      </c>
      <c r="C18" s="12">
        <v>5</v>
      </c>
      <c r="D18" s="8">
        <v>3.21</v>
      </c>
      <c r="E18" s="12">
        <v>3</v>
      </c>
      <c r="F18" s="8">
        <v>2.91</v>
      </c>
      <c r="G18" s="12">
        <v>2</v>
      </c>
      <c r="H18" s="8">
        <v>3.77</v>
      </c>
      <c r="I18" s="12">
        <v>0</v>
      </c>
    </row>
    <row r="19" spans="2:9" ht="15" customHeight="1" x14ac:dyDescent="0.2">
      <c r="B19" t="s">
        <v>54</v>
      </c>
      <c r="C19" s="12">
        <v>7</v>
      </c>
      <c r="D19" s="8">
        <v>4.49</v>
      </c>
      <c r="E19" s="12">
        <v>5</v>
      </c>
      <c r="F19" s="8">
        <v>4.8499999999999996</v>
      </c>
      <c r="G19" s="12">
        <v>2</v>
      </c>
      <c r="H19" s="8">
        <v>3.77</v>
      </c>
      <c r="I19" s="12">
        <v>0</v>
      </c>
    </row>
    <row r="20" spans="2:9" ht="15" customHeight="1" x14ac:dyDescent="0.2">
      <c r="B20" s="9" t="s">
        <v>278</v>
      </c>
      <c r="C20" s="12">
        <f>SUM(LTBL_29402[総数／事業所数])</f>
        <v>156</v>
      </c>
      <c r="E20" s="12">
        <f>SUBTOTAL(109,LTBL_29402[個人／事業所数])</f>
        <v>103</v>
      </c>
      <c r="G20" s="12">
        <f>SUBTOTAL(109,LTBL_29402[法人／事業所数])</f>
        <v>53</v>
      </c>
      <c r="I20" s="12">
        <f>SUBTOTAL(109,LTBL_29402[法人以外の団体／事業所数])</f>
        <v>0</v>
      </c>
    </row>
    <row r="21" spans="2:9" ht="15" customHeight="1" x14ac:dyDescent="0.2">
      <c r="E21" s="11">
        <f>LTBL_29402[[#Totals],[個人／事業所数]]/LTBL_29402[[#Totals],[総数／事業所数]]</f>
        <v>0.66025641025641024</v>
      </c>
      <c r="G21" s="11">
        <f>LTBL_29402[[#Totals],[法人／事業所数]]/LTBL_29402[[#Totals],[総数／事業所数]]</f>
        <v>0.33974358974358976</v>
      </c>
      <c r="I21" s="11">
        <f>LTBL_29402[[#Totals],[法人以外の団体／事業所数]]/LTBL_29402[[#Totals],[総数／事業所数]]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18</v>
      </c>
      <c r="D24" s="8">
        <v>11.54</v>
      </c>
      <c r="E24" s="12">
        <v>10</v>
      </c>
      <c r="F24" s="8">
        <v>9.7100000000000009</v>
      </c>
      <c r="G24" s="12">
        <v>8</v>
      </c>
      <c r="H24" s="8">
        <v>15.09</v>
      </c>
      <c r="I24" s="12">
        <v>0</v>
      </c>
    </row>
    <row r="25" spans="2:9" ht="15" customHeight="1" x14ac:dyDescent="0.2">
      <c r="B25" t="s">
        <v>76</v>
      </c>
      <c r="C25" s="12">
        <v>11</v>
      </c>
      <c r="D25" s="8">
        <v>7.05</v>
      </c>
      <c r="E25" s="12">
        <v>9</v>
      </c>
      <c r="F25" s="8">
        <v>8.74</v>
      </c>
      <c r="G25" s="12">
        <v>2</v>
      </c>
      <c r="H25" s="8">
        <v>3.77</v>
      </c>
      <c r="I25" s="12">
        <v>0</v>
      </c>
    </row>
    <row r="26" spans="2:9" ht="15" customHeight="1" x14ac:dyDescent="0.2">
      <c r="B26" t="s">
        <v>108</v>
      </c>
      <c r="C26" s="12">
        <v>10</v>
      </c>
      <c r="D26" s="8">
        <v>6.41</v>
      </c>
      <c r="E26" s="12">
        <v>7</v>
      </c>
      <c r="F26" s="8">
        <v>6.8</v>
      </c>
      <c r="G26" s="12">
        <v>3</v>
      </c>
      <c r="H26" s="8">
        <v>5.66</v>
      </c>
      <c r="I26" s="12">
        <v>0</v>
      </c>
    </row>
    <row r="27" spans="2:9" ht="15" customHeight="1" x14ac:dyDescent="0.2">
      <c r="B27" t="s">
        <v>70</v>
      </c>
      <c r="C27" s="12">
        <v>9</v>
      </c>
      <c r="D27" s="8">
        <v>5.77</v>
      </c>
      <c r="E27" s="12">
        <v>5</v>
      </c>
      <c r="F27" s="8">
        <v>4.8499999999999996</v>
      </c>
      <c r="G27" s="12">
        <v>4</v>
      </c>
      <c r="H27" s="8">
        <v>7.55</v>
      </c>
      <c r="I27" s="12">
        <v>0</v>
      </c>
    </row>
    <row r="28" spans="2:9" ht="15" customHeight="1" x14ac:dyDescent="0.2">
      <c r="B28" t="s">
        <v>72</v>
      </c>
      <c r="C28" s="12">
        <v>8</v>
      </c>
      <c r="D28" s="8">
        <v>5.13</v>
      </c>
      <c r="E28" s="12">
        <v>6</v>
      </c>
      <c r="F28" s="8">
        <v>5.83</v>
      </c>
      <c r="G28" s="12">
        <v>2</v>
      </c>
      <c r="H28" s="8">
        <v>3.77</v>
      </c>
      <c r="I28" s="12">
        <v>0</v>
      </c>
    </row>
    <row r="29" spans="2:9" ht="15" customHeight="1" x14ac:dyDescent="0.2">
      <c r="B29" t="s">
        <v>83</v>
      </c>
      <c r="C29" s="12">
        <v>8</v>
      </c>
      <c r="D29" s="8">
        <v>5.13</v>
      </c>
      <c r="E29" s="12">
        <v>8</v>
      </c>
      <c r="F29" s="8">
        <v>7.77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73</v>
      </c>
      <c r="C30" s="12">
        <v>8</v>
      </c>
      <c r="D30" s="8">
        <v>5.13</v>
      </c>
      <c r="E30" s="12">
        <v>7</v>
      </c>
      <c r="F30" s="8">
        <v>6.8</v>
      </c>
      <c r="G30" s="12">
        <v>1</v>
      </c>
      <c r="H30" s="8">
        <v>1.89</v>
      </c>
      <c r="I30" s="12">
        <v>0</v>
      </c>
    </row>
    <row r="31" spans="2:9" ht="15" customHeight="1" x14ac:dyDescent="0.2">
      <c r="B31" t="s">
        <v>64</v>
      </c>
      <c r="C31" s="12">
        <v>7</v>
      </c>
      <c r="D31" s="8">
        <v>4.49</v>
      </c>
      <c r="E31" s="12">
        <v>5</v>
      </c>
      <c r="F31" s="8">
        <v>4.8499999999999996</v>
      </c>
      <c r="G31" s="12">
        <v>2</v>
      </c>
      <c r="H31" s="8">
        <v>3.77</v>
      </c>
      <c r="I31" s="12">
        <v>0</v>
      </c>
    </row>
    <row r="32" spans="2:9" ht="15" customHeight="1" x14ac:dyDescent="0.2">
      <c r="B32" t="s">
        <v>65</v>
      </c>
      <c r="C32" s="12">
        <v>7</v>
      </c>
      <c r="D32" s="8">
        <v>4.49</v>
      </c>
      <c r="E32" s="12">
        <v>5</v>
      </c>
      <c r="F32" s="8">
        <v>4.8499999999999996</v>
      </c>
      <c r="G32" s="12">
        <v>2</v>
      </c>
      <c r="H32" s="8">
        <v>3.77</v>
      </c>
      <c r="I32" s="12">
        <v>0</v>
      </c>
    </row>
    <row r="33" spans="2:9" ht="15" customHeight="1" x14ac:dyDescent="0.2">
      <c r="B33" t="s">
        <v>77</v>
      </c>
      <c r="C33" s="12">
        <v>7</v>
      </c>
      <c r="D33" s="8">
        <v>4.49</v>
      </c>
      <c r="E33" s="12">
        <v>7</v>
      </c>
      <c r="F33" s="8">
        <v>6.8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66</v>
      </c>
      <c r="C34" s="12">
        <v>6</v>
      </c>
      <c r="D34" s="8">
        <v>3.85</v>
      </c>
      <c r="E34" s="12">
        <v>2</v>
      </c>
      <c r="F34" s="8">
        <v>1.94</v>
      </c>
      <c r="G34" s="12">
        <v>4</v>
      </c>
      <c r="H34" s="8">
        <v>7.55</v>
      </c>
      <c r="I34" s="12">
        <v>0</v>
      </c>
    </row>
    <row r="35" spans="2:9" ht="15" customHeight="1" x14ac:dyDescent="0.2">
      <c r="B35" t="s">
        <v>82</v>
      </c>
      <c r="C35" s="12">
        <v>6</v>
      </c>
      <c r="D35" s="8">
        <v>3.85</v>
      </c>
      <c r="E35" s="12">
        <v>5</v>
      </c>
      <c r="F35" s="8">
        <v>4.8499999999999996</v>
      </c>
      <c r="G35" s="12">
        <v>1</v>
      </c>
      <c r="H35" s="8">
        <v>1.89</v>
      </c>
      <c r="I35" s="12">
        <v>0</v>
      </c>
    </row>
    <row r="36" spans="2:9" ht="15" customHeight="1" x14ac:dyDescent="0.2">
      <c r="B36" t="s">
        <v>80</v>
      </c>
      <c r="C36" s="12">
        <v>5</v>
      </c>
      <c r="D36" s="8">
        <v>3.21</v>
      </c>
      <c r="E36" s="12">
        <v>3</v>
      </c>
      <c r="F36" s="8">
        <v>2.91</v>
      </c>
      <c r="G36" s="12">
        <v>2</v>
      </c>
      <c r="H36" s="8">
        <v>3.77</v>
      </c>
      <c r="I36" s="12">
        <v>0</v>
      </c>
    </row>
    <row r="37" spans="2:9" ht="15" customHeight="1" x14ac:dyDescent="0.2">
      <c r="B37" t="s">
        <v>91</v>
      </c>
      <c r="C37" s="12">
        <v>4</v>
      </c>
      <c r="D37" s="8">
        <v>2.56</v>
      </c>
      <c r="E37" s="12">
        <v>2</v>
      </c>
      <c r="F37" s="8">
        <v>1.94</v>
      </c>
      <c r="G37" s="12">
        <v>2</v>
      </c>
      <c r="H37" s="8">
        <v>3.77</v>
      </c>
      <c r="I37" s="12">
        <v>0</v>
      </c>
    </row>
    <row r="38" spans="2:9" ht="15" customHeight="1" x14ac:dyDescent="0.2">
      <c r="B38" t="s">
        <v>71</v>
      </c>
      <c r="C38" s="12">
        <v>4</v>
      </c>
      <c r="D38" s="8">
        <v>2.56</v>
      </c>
      <c r="E38" s="12">
        <v>3</v>
      </c>
      <c r="F38" s="8">
        <v>2.91</v>
      </c>
      <c r="G38" s="12">
        <v>1</v>
      </c>
      <c r="H38" s="8">
        <v>1.89</v>
      </c>
      <c r="I38" s="12">
        <v>0</v>
      </c>
    </row>
    <row r="39" spans="2:9" ht="15" customHeight="1" x14ac:dyDescent="0.2">
      <c r="B39" t="s">
        <v>100</v>
      </c>
      <c r="C39" s="12">
        <v>4</v>
      </c>
      <c r="D39" s="8">
        <v>2.56</v>
      </c>
      <c r="E39" s="12">
        <v>0</v>
      </c>
      <c r="F39" s="8">
        <v>0</v>
      </c>
      <c r="G39" s="12">
        <v>4</v>
      </c>
      <c r="H39" s="8">
        <v>7.55</v>
      </c>
      <c r="I39" s="12">
        <v>0</v>
      </c>
    </row>
    <row r="40" spans="2:9" ht="15" customHeight="1" x14ac:dyDescent="0.2">
      <c r="B40" t="s">
        <v>79</v>
      </c>
      <c r="C40" s="12">
        <v>3</v>
      </c>
      <c r="D40" s="8">
        <v>1.92</v>
      </c>
      <c r="E40" s="12">
        <v>1</v>
      </c>
      <c r="F40" s="8">
        <v>0.97</v>
      </c>
      <c r="G40" s="12">
        <v>2</v>
      </c>
      <c r="H40" s="8">
        <v>3.77</v>
      </c>
      <c r="I40" s="12">
        <v>0</v>
      </c>
    </row>
    <row r="41" spans="2:9" ht="15" customHeight="1" x14ac:dyDescent="0.2">
      <c r="B41" t="s">
        <v>87</v>
      </c>
      <c r="C41" s="12">
        <v>2</v>
      </c>
      <c r="D41" s="8">
        <v>1.28</v>
      </c>
      <c r="E41" s="12">
        <v>2</v>
      </c>
      <c r="F41" s="8">
        <v>1.94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111</v>
      </c>
      <c r="C42" s="12">
        <v>2</v>
      </c>
      <c r="D42" s="8">
        <v>1.28</v>
      </c>
      <c r="E42" s="12">
        <v>2</v>
      </c>
      <c r="F42" s="8">
        <v>1.94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88</v>
      </c>
      <c r="C43" s="12">
        <v>2</v>
      </c>
      <c r="D43" s="8">
        <v>1.28</v>
      </c>
      <c r="E43" s="12">
        <v>2</v>
      </c>
      <c r="F43" s="8">
        <v>1.94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107</v>
      </c>
      <c r="C44" s="12">
        <v>2</v>
      </c>
      <c r="D44" s="8">
        <v>1.28</v>
      </c>
      <c r="E44" s="12">
        <v>0</v>
      </c>
      <c r="F44" s="8">
        <v>0</v>
      </c>
      <c r="G44" s="12">
        <v>2</v>
      </c>
      <c r="H44" s="8">
        <v>3.77</v>
      </c>
      <c r="I44" s="12">
        <v>0</v>
      </c>
    </row>
    <row r="45" spans="2:9" ht="15" customHeight="1" x14ac:dyDescent="0.2">
      <c r="B45" t="s">
        <v>68</v>
      </c>
      <c r="C45" s="12">
        <v>2</v>
      </c>
      <c r="D45" s="8">
        <v>1.28</v>
      </c>
      <c r="E45" s="12">
        <v>2</v>
      </c>
      <c r="F45" s="8">
        <v>1.94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69</v>
      </c>
      <c r="C46" s="12">
        <v>2</v>
      </c>
      <c r="D46" s="8">
        <v>1.28</v>
      </c>
      <c r="E46" s="12">
        <v>2</v>
      </c>
      <c r="F46" s="8">
        <v>1.94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112</v>
      </c>
      <c r="C47" s="12">
        <v>2</v>
      </c>
      <c r="D47" s="8">
        <v>1.28</v>
      </c>
      <c r="E47" s="12">
        <v>1</v>
      </c>
      <c r="F47" s="8">
        <v>0.97</v>
      </c>
      <c r="G47" s="12">
        <v>1</v>
      </c>
      <c r="H47" s="8">
        <v>1.89</v>
      </c>
      <c r="I47" s="12">
        <v>0</v>
      </c>
    </row>
    <row r="48" spans="2:9" ht="15" customHeight="1" x14ac:dyDescent="0.2">
      <c r="B48" t="s">
        <v>78</v>
      </c>
      <c r="C48" s="12">
        <v>2</v>
      </c>
      <c r="D48" s="8">
        <v>1.28</v>
      </c>
      <c r="E48" s="12">
        <v>0</v>
      </c>
      <c r="F48" s="8">
        <v>0</v>
      </c>
      <c r="G48" s="12">
        <v>2</v>
      </c>
      <c r="H48" s="8">
        <v>3.77</v>
      </c>
      <c r="I48" s="12">
        <v>0</v>
      </c>
    </row>
    <row r="51" spans="2:9" ht="33" customHeight="1" x14ac:dyDescent="0.2">
      <c r="B51" t="s">
        <v>280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2">
      <c r="B52" t="s">
        <v>122</v>
      </c>
      <c r="C52" s="12">
        <v>15</v>
      </c>
      <c r="D52" s="8">
        <v>9.6199999999999992</v>
      </c>
      <c r="E52" s="12">
        <v>7</v>
      </c>
      <c r="F52" s="8">
        <v>6.8</v>
      </c>
      <c r="G52" s="12">
        <v>8</v>
      </c>
      <c r="H52" s="8">
        <v>15.09</v>
      </c>
      <c r="I52" s="12">
        <v>0</v>
      </c>
    </row>
    <row r="53" spans="2:9" ht="15" customHeight="1" x14ac:dyDescent="0.2">
      <c r="B53" t="s">
        <v>232</v>
      </c>
      <c r="C53" s="12">
        <v>9</v>
      </c>
      <c r="D53" s="8">
        <v>5.77</v>
      </c>
      <c r="E53" s="12">
        <v>7</v>
      </c>
      <c r="F53" s="8">
        <v>6.8</v>
      </c>
      <c r="G53" s="12">
        <v>2</v>
      </c>
      <c r="H53" s="8">
        <v>3.77</v>
      </c>
      <c r="I53" s="12">
        <v>0</v>
      </c>
    </row>
    <row r="54" spans="2:9" ht="15" customHeight="1" x14ac:dyDescent="0.2">
      <c r="B54" t="s">
        <v>133</v>
      </c>
      <c r="C54" s="12">
        <v>8</v>
      </c>
      <c r="D54" s="8">
        <v>5.13</v>
      </c>
      <c r="E54" s="12">
        <v>6</v>
      </c>
      <c r="F54" s="8">
        <v>5.83</v>
      </c>
      <c r="G54" s="12">
        <v>2</v>
      </c>
      <c r="H54" s="8">
        <v>3.77</v>
      </c>
      <c r="I54" s="12">
        <v>0</v>
      </c>
    </row>
    <row r="55" spans="2:9" ht="15" customHeight="1" x14ac:dyDescent="0.2">
      <c r="B55" t="s">
        <v>167</v>
      </c>
      <c r="C55" s="12">
        <v>6</v>
      </c>
      <c r="D55" s="8">
        <v>3.85</v>
      </c>
      <c r="E55" s="12">
        <v>6</v>
      </c>
      <c r="F55" s="8">
        <v>5.83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141</v>
      </c>
      <c r="C56" s="12">
        <v>6</v>
      </c>
      <c r="D56" s="8">
        <v>3.85</v>
      </c>
      <c r="E56" s="12">
        <v>5</v>
      </c>
      <c r="F56" s="8">
        <v>4.8499999999999996</v>
      </c>
      <c r="G56" s="12">
        <v>1</v>
      </c>
      <c r="H56" s="8">
        <v>1.89</v>
      </c>
      <c r="I56" s="12">
        <v>0</v>
      </c>
    </row>
    <row r="57" spans="2:9" ht="15" customHeight="1" x14ac:dyDescent="0.2">
      <c r="B57" t="s">
        <v>124</v>
      </c>
      <c r="C57" s="12">
        <v>5</v>
      </c>
      <c r="D57" s="8">
        <v>3.21</v>
      </c>
      <c r="E57" s="12">
        <v>1</v>
      </c>
      <c r="F57" s="8">
        <v>0.97</v>
      </c>
      <c r="G57" s="12">
        <v>4</v>
      </c>
      <c r="H57" s="8">
        <v>7.55</v>
      </c>
      <c r="I57" s="12">
        <v>0</v>
      </c>
    </row>
    <row r="58" spans="2:9" ht="15" customHeight="1" x14ac:dyDescent="0.2">
      <c r="B58" t="s">
        <v>128</v>
      </c>
      <c r="C58" s="12">
        <v>5</v>
      </c>
      <c r="D58" s="8">
        <v>3.21</v>
      </c>
      <c r="E58" s="12">
        <v>4</v>
      </c>
      <c r="F58" s="8">
        <v>3.88</v>
      </c>
      <c r="G58" s="12">
        <v>1</v>
      </c>
      <c r="H58" s="8">
        <v>1.89</v>
      </c>
      <c r="I58" s="12">
        <v>0</v>
      </c>
    </row>
    <row r="59" spans="2:9" ht="15" customHeight="1" x14ac:dyDescent="0.2">
      <c r="B59" t="s">
        <v>130</v>
      </c>
      <c r="C59" s="12">
        <v>4</v>
      </c>
      <c r="D59" s="8">
        <v>2.56</v>
      </c>
      <c r="E59" s="12">
        <v>4</v>
      </c>
      <c r="F59" s="8">
        <v>3.88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123</v>
      </c>
      <c r="C60" s="12">
        <v>3</v>
      </c>
      <c r="D60" s="8">
        <v>1.92</v>
      </c>
      <c r="E60" s="12">
        <v>3</v>
      </c>
      <c r="F60" s="8">
        <v>2.91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3</v>
      </c>
      <c r="D61" s="8">
        <v>1.92</v>
      </c>
      <c r="E61" s="12">
        <v>2</v>
      </c>
      <c r="F61" s="8">
        <v>1.94</v>
      </c>
      <c r="G61" s="12">
        <v>1</v>
      </c>
      <c r="H61" s="8">
        <v>1.89</v>
      </c>
      <c r="I61" s="12">
        <v>0</v>
      </c>
    </row>
    <row r="62" spans="2:9" ht="15" customHeight="1" x14ac:dyDescent="0.2">
      <c r="B62" t="s">
        <v>147</v>
      </c>
      <c r="C62" s="12">
        <v>3</v>
      </c>
      <c r="D62" s="8">
        <v>1.92</v>
      </c>
      <c r="E62" s="12">
        <v>2</v>
      </c>
      <c r="F62" s="8">
        <v>1.94</v>
      </c>
      <c r="G62" s="12">
        <v>1</v>
      </c>
      <c r="H62" s="8">
        <v>1.89</v>
      </c>
      <c r="I62" s="12">
        <v>0</v>
      </c>
    </row>
    <row r="63" spans="2:9" ht="15" customHeight="1" x14ac:dyDescent="0.2">
      <c r="B63" t="s">
        <v>126</v>
      </c>
      <c r="C63" s="12">
        <v>3</v>
      </c>
      <c r="D63" s="8">
        <v>1.92</v>
      </c>
      <c r="E63" s="12">
        <v>2</v>
      </c>
      <c r="F63" s="8">
        <v>1.94</v>
      </c>
      <c r="G63" s="12">
        <v>1</v>
      </c>
      <c r="H63" s="8">
        <v>1.89</v>
      </c>
      <c r="I63" s="12">
        <v>0</v>
      </c>
    </row>
    <row r="64" spans="2:9" ht="15" customHeight="1" x14ac:dyDescent="0.2">
      <c r="B64" t="s">
        <v>136</v>
      </c>
      <c r="C64" s="12">
        <v>3</v>
      </c>
      <c r="D64" s="8">
        <v>1.92</v>
      </c>
      <c r="E64" s="12">
        <v>3</v>
      </c>
      <c r="F64" s="8">
        <v>2.91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139</v>
      </c>
      <c r="C65" s="12">
        <v>3</v>
      </c>
      <c r="D65" s="8">
        <v>1.92</v>
      </c>
      <c r="E65" s="12">
        <v>1</v>
      </c>
      <c r="F65" s="8">
        <v>0.97</v>
      </c>
      <c r="G65" s="12">
        <v>2</v>
      </c>
      <c r="H65" s="8">
        <v>3.77</v>
      </c>
      <c r="I65" s="12">
        <v>0</v>
      </c>
    </row>
    <row r="66" spans="2:9" ht="15" customHeight="1" x14ac:dyDescent="0.2">
      <c r="B66" t="s">
        <v>140</v>
      </c>
      <c r="C66" s="12">
        <v>3</v>
      </c>
      <c r="D66" s="8">
        <v>1.92</v>
      </c>
      <c r="E66" s="12">
        <v>1</v>
      </c>
      <c r="F66" s="8">
        <v>0.97</v>
      </c>
      <c r="G66" s="12">
        <v>2</v>
      </c>
      <c r="H66" s="8">
        <v>3.77</v>
      </c>
      <c r="I66" s="12">
        <v>0</v>
      </c>
    </row>
    <row r="67" spans="2:9" ht="15" customHeight="1" x14ac:dyDescent="0.2">
      <c r="B67" t="s">
        <v>172</v>
      </c>
      <c r="C67" s="12">
        <v>2</v>
      </c>
      <c r="D67" s="8">
        <v>1.28</v>
      </c>
      <c r="E67" s="12">
        <v>2</v>
      </c>
      <c r="F67" s="8">
        <v>1.94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251</v>
      </c>
      <c r="C68" s="12">
        <v>2</v>
      </c>
      <c r="D68" s="8">
        <v>1.28</v>
      </c>
      <c r="E68" s="12">
        <v>2</v>
      </c>
      <c r="F68" s="8">
        <v>1.94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157</v>
      </c>
      <c r="C69" s="12">
        <v>2</v>
      </c>
      <c r="D69" s="8">
        <v>1.28</v>
      </c>
      <c r="E69" s="12">
        <v>1</v>
      </c>
      <c r="F69" s="8">
        <v>0.97</v>
      </c>
      <c r="G69" s="12">
        <v>1</v>
      </c>
      <c r="H69" s="8">
        <v>1.89</v>
      </c>
      <c r="I69" s="12">
        <v>0</v>
      </c>
    </row>
    <row r="70" spans="2:9" ht="15" customHeight="1" x14ac:dyDescent="0.2">
      <c r="B70" t="s">
        <v>149</v>
      </c>
      <c r="C70" s="12">
        <v>2</v>
      </c>
      <c r="D70" s="8">
        <v>1.28</v>
      </c>
      <c r="E70" s="12">
        <v>1</v>
      </c>
      <c r="F70" s="8">
        <v>0.97</v>
      </c>
      <c r="G70" s="12">
        <v>1</v>
      </c>
      <c r="H70" s="8">
        <v>1.89</v>
      </c>
      <c r="I70" s="12">
        <v>0</v>
      </c>
    </row>
    <row r="71" spans="2:9" ht="15" customHeight="1" x14ac:dyDescent="0.2">
      <c r="B71" t="s">
        <v>215</v>
      </c>
      <c r="C71" s="12">
        <v>2</v>
      </c>
      <c r="D71" s="8">
        <v>1.28</v>
      </c>
      <c r="E71" s="12">
        <v>2</v>
      </c>
      <c r="F71" s="8">
        <v>1.94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216</v>
      </c>
      <c r="C72" s="12">
        <v>2</v>
      </c>
      <c r="D72" s="8">
        <v>1.28</v>
      </c>
      <c r="E72" s="12">
        <v>2</v>
      </c>
      <c r="F72" s="8">
        <v>1.94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198</v>
      </c>
      <c r="C73" s="12">
        <v>2</v>
      </c>
      <c r="D73" s="8">
        <v>1.28</v>
      </c>
      <c r="E73" s="12">
        <v>0</v>
      </c>
      <c r="F73" s="8">
        <v>0</v>
      </c>
      <c r="G73" s="12">
        <v>2</v>
      </c>
      <c r="H73" s="8">
        <v>3.77</v>
      </c>
      <c r="I73" s="12">
        <v>0</v>
      </c>
    </row>
    <row r="74" spans="2:9" ht="15" customHeight="1" x14ac:dyDescent="0.2">
      <c r="B74" t="s">
        <v>159</v>
      </c>
      <c r="C74" s="12">
        <v>2</v>
      </c>
      <c r="D74" s="8">
        <v>1.28</v>
      </c>
      <c r="E74" s="12">
        <v>1</v>
      </c>
      <c r="F74" s="8">
        <v>0.97</v>
      </c>
      <c r="G74" s="12">
        <v>1</v>
      </c>
      <c r="H74" s="8">
        <v>1.89</v>
      </c>
      <c r="I74" s="12">
        <v>0</v>
      </c>
    </row>
    <row r="75" spans="2:9" ht="15" customHeight="1" x14ac:dyDescent="0.2">
      <c r="B75" t="s">
        <v>252</v>
      </c>
      <c r="C75" s="12">
        <v>2</v>
      </c>
      <c r="D75" s="8">
        <v>1.28</v>
      </c>
      <c r="E75" s="12">
        <v>2</v>
      </c>
      <c r="F75" s="8">
        <v>1.94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129</v>
      </c>
      <c r="C76" s="12">
        <v>2</v>
      </c>
      <c r="D76" s="8">
        <v>1.28</v>
      </c>
      <c r="E76" s="12">
        <v>2</v>
      </c>
      <c r="F76" s="8">
        <v>1.94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131</v>
      </c>
      <c r="C77" s="12">
        <v>2</v>
      </c>
      <c r="D77" s="8">
        <v>1.28</v>
      </c>
      <c r="E77" s="12">
        <v>1</v>
      </c>
      <c r="F77" s="8">
        <v>0.97</v>
      </c>
      <c r="G77" s="12">
        <v>1</v>
      </c>
      <c r="H77" s="8">
        <v>1.89</v>
      </c>
      <c r="I77" s="12">
        <v>0</v>
      </c>
    </row>
    <row r="78" spans="2:9" ht="15" customHeight="1" x14ac:dyDescent="0.2">
      <c r="B78" t="s">
        <v>234</v>
      </c>
      <c r="C78" s="12">
        <v>2</v>
      </c>
      <c r="D78" s="8">
        <v>1.28</v>
      </c>
      <c r="E78" s="12">
        <v>2</v>
      </c>
      <c r="F78" s="8">
        <v>1.94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170</v>
      </c>
      <c r="C79" s="12">
        <v>2</v>
      </c>
      <c r="D79" s="8">
        <v>1.28</v>
      </c>
      <c r="E79" s="12">
        <v>2</v>
      </c>
      <c r="F79" s="8">
        <v>1.94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137</v>
      </c>
      <c r="C80" s="12">
        <v>2</v>
      </c>
      <c r="D80" s="8">
        <v>1.28</v>
      </c>
      <c r="E80" s="12">
        <v>2</v>
      </c>
      <c r="F80" s="8">
        <v>1.94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236</v>
      </c>
      <c r="C81" s="12">
        <v>2</v>
      </c>
      <c r="D81" s="8">
        <v>1.28</v>
      </c>
      <c r="E81" s="12">
        <v>0</v>
      </c>
      <c r="F81" s="8">
        <v>0</v>
      </c>
      <c r="G81" s="12">
        <v>2</v>
      </c>
      <c r="H81" s="8">
        <v>3.77</v>
      </c>
      <c r="I81" s="12">
        <v>0</v>
      </c>
    </row>
    <row r="82" spans="2:9" ht="15" customHeight="1" x14ac:dyDescent="0.2">
      <c r="B82" t="s">
        <v>253</v>
      </c>
      <c r="C82" s="12">
        <v>2</v>
      </c>
      <c r="D82" s="8">
        <v>1.28</v>
      </c>
      <c r="E82" s="12">
        <v>0</v>
      </c>
      <c r="F82" s="8">
        <v>0</v>
      </c>
      <c r="G82" s="12">
        <v>2</v>
      </c>
      <c r="H82" s="8">
        <v>3.77</v>
      </c>
      <c r="I82" s="12">
        <v>0</v>
      </c>
    </row>
    <row r="84" spans="2:9" ht="15" customHeight="1" x14ac:dyDescent="0.2">
      <c r="B8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73C7-117C-4541-A371-0EE06DC9C3AC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31</v>
      </c>
      <c r="D6" s="8">
        <v>11.74</v>
      </c>
      <c r="E6" s="12">
        <v>12</v>
      </c>
      <c r="F6" s="8">
        <v>8.6999999999999993</v>
      </c>
      <c r="G6" s="12">
        <v>19</v>
      </c>
      <c r="H6" s="8">
        <v>15.2</v>
      </c>
      <c r="I6" s="12">
        <v>0</v>
      </c>
    </row>
    <row r="7" spans="2:9" ht="15" customHeight="1" x14ac:dyDescent="0.2">
      <c r="B7" t="s">
        <v>42</v>
      </c>
      <c r="C7" s="12">
        <v>25</v>
      </c>
      <c r="D7" s="8">
        <v>9.4700000000000006</v>
      </c>
      <c r="E7" s="12">
        <v>12</v>
      </c>
      <c r="F7" s="8">
        <v>8.6999999999999993</v>
      </c>
      <c r="G7" s="12">
        <v>13</v>
      </c>
      <c r="H7" s="8">
        <v>10.4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0.38</v>
      </c>
      <c r="E8" s="12">
        <v>0</v>
      </c>
      <c r="F8" s="8">
        <v>0</v>
      </c>
      <c r="G8" s="12">
        <v>1</v>
      </c>
      <c r="H8" s="8">
        <v>0.8</v>
      </c>
      <c r="I8" s="12">
        <v>0</v>
      </c>
    </row>
    <row r="9" spans="2:9" ht="15" customHeight="1" x14ac:dyDescent="0.2">
      <c r="B9" t="s">
        <v>44</v>
      </c>
      <c r="C9" s="12">
        <v>3</v>
      </c>
      <c r="D9" s="8">
        <v>1.1399999999999999</v>
      </c>
      <c r="E9" s="12">
        <v>0</v>
      </c>
      <c r="F9" s="8">
        <v>0</v>
      </c>
      <c r="G9" s="12">
        <v>3</v>
      </c>
      <c r="H9" s="8">
        <v>2.4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59</v>
      </c>
      <c r="D11" s="8">
        <v>22.35</v>
      </c>
      <c r="E11" s="12">
        <v>26</v>
      </c>
      <c r="F11" s="8">
        <v>18.84</v>
      </c>
      <c r="G11" s="12">
        <v>33</v>
      </c>
      <c r="H11" s="8">
        <v>26.4</v>
      </c>
      <c r="I11" s="12">
        <v>0</v>
      </c>
    </row>
    <row r="12" spans="2:9" ht="15" customHeight="1" x14ac:dyDescent="0.2">
      <c r="B12" t="s">
        <v>47</v>
      </c>
      <c r="C12" s="12">
        <v>2</v>
      </c>
      <c r="D12" s="8">
        <v>0.76</v>
      </c>
      <c r="E12" s="12">
        <v>0</v>
      </c>
      <c r="F12" s="8">
        <v>0</v>
      </c>
      <c r="G12" s="12">
        <v>2</v>
      </c>
      <c r="H12" s="8">
        <v>1.6</v>
      </c>
      <c r="I12" s="12">
        <v>0</v>
      </c>
    </row>
    <row r="13" spans="2:9" ht="15" customHeight="1" x14ac:dyDescent="0.2">
      <c r="B13" t="s">
        <v>48</v>
      </c>
      <c r="C13" s="12">
        <v>21</v>
      </c>
      <c r="D13" s="8">
        <v>7.95</v>
      </c>
      <c r="E13" s="12">
        <v>3</v>
      </c>
      <c r="F13" s="8">
        <v>2.17</v>
      </c>
      <c r="G13" s="12">
        <v>18</v>
      </c>
      <c r="H13" s="8">
        <v>14.4</v>
      </c>
      <c r="I13" s="12">
        <v>0</v>
      </c>
    </row>
    <row r="14" spans="2:9" ht="15" customHeight="1" x14ac:dyDescent="0.2">
      <c r="B14" t="s">
        <v>49</v>
      </c>
      <c r="C14" s="12">
        <v>13</v>
      </c>
      <c r="D14" s="8">
        <v>4.92</v>
      </c>
      <c r="E14" s="12">
        <v>5</v>
      </c>
      <c r="F14" s="8">
        <v>3.62</v>
      </c>
      <c r="G14" s="12">
        <v>8</v>
      </c>
      <c r="H14" s="8">
        <v>6.4</v>
      </c>
      <c r="I14" s="12">
        <v>0</v>
      </c>
    </row>
    <row r="15" spans="2:9" ht="15" customHeight="1" x14ac:dyDescent="0.2">
      <c r="B15" t="s">
        <v>50</v>
      </c>
      <c r="C15" s="12">
        <v>22</v>
      </c>
      <c r="D15" s="8">
        <v>8.33</v>
      </c>
      <c r="E15" s="12">
        <v>20</v>
      </c>
      <c r="F15" s="8">
        <v>14.49</v>
      </c>
      <c r="G15" s="12">
        <v>2</v>
      </c>
      <c r="H15" s="8">
        <v>1.6</v>
      </c>
      <c r="I15" s="12">
        <v>0</v>
      </c>
    </row>
    <row r="16" spans="2:9" ht="15" customHeight="1" x14ac:dyDescent="0.2">
      <c r="B16" t="s">
        <v>51</v>
      </c>
      <c r="C16" s="12">
        <v>39</v>
      </c>
      <c r="D16" s="8">
        <v>14.77</v>
      </c>
      <c r="E16" s="12">
        <v>33</v>
      </c>
      <c r="F16" s="8">
        <v>23.91</v>
      </c>
      <c r="G16" s="12">
        <v>6</v>
      </c>
      <c r="H16" s="8">
        <v>4.8</v>
      </c>
      <c r="I16" s="12">
        <v>0</v>
      </c>
    </row>
    <row r="17" spans="2:9" ht="15" customHeight="1" x14ac:dyDescent="0.2">
      <c r="B17" t="s">
        <v>52</v>
      </c>
      <c r="C17" s="12">
        <v>14</v>
      </c>
      <c r="D17" s="8">
        <v>5.3</v>
      </c>
      <c r="E17" s="12">
        <v>10</v>
      </c>
      <c r="F17" s="8">
        <v>7.25</v>
      </c>
      <c r="G17" s="12">
        <v>4</v>
      </c>
      <c r="H17" s="8">
        <v>3.2</v>
      </c>
      <c r="I17" s="12">
        <v>0</v>
      </c>
    </row>
    <row r="18" spans="2:9" ht="15" customHeight="1" x14ac:dyDescent="0.2">
      <c r="B18" t="s">
        <v>53</v>
      </c>
      <c r="C18" s="12">
        <v>23</v>
      </c>
      <c r="D18" s="8">
        <v>8.7100000000000009</v>
      </c>
      <c r="E18" s="12">
        <v>13</v>
      </c>
      <c r="F18" s="8">
        <v>9.42</v>
      </c>
      <c r="G18" s="12">
        <v>10</v>
      </c>
      <c r="H18" s="8">
        <v>8</v>
      </c>
      <c r="I18" s="12">
        <v>0</v>
      </c>
    </row>
    <row r="19" spans="2:9" ht="15" customHeight="1" x14ac:dyDescent="0.2">
      <c r="B19" t="s">
        <v>54</v>
      </c>
      <c r="C19" s="12">
        <v>11</v>
      </c>
      <c r="D19" s="8">
        <v>4.17</v>
      </c>
      <c r="E19" s="12">
        <v>4</v>
      </c>
      <c r="F19" s="8">
        <v>2.9</v>
      </c>
      <c r="G19" s="12">
        <v>6</v>
      </c>
      <c r="H19" s="8">
        <v>4.8</v>
      </c>
      <c r="I19" s="12">
        <v>0</v>
      </c>
    </row>
    <row r="20" spans="2:9" ht="15" customHeight="1" x14ac:dyDescent="0.2">
      <c r="B20" s="9" t="s">
        <v>278</v>
      </c>
      <c r="C20" s="12">
        <f>SUM(LTBL_29424[総数／事業所数])</f>
        <v>264</v>
      </c>
      <c r="E20" s="12">
        <f>SUBTOTAL(109,LTBL_29424[個人／事業所数])</f>
        <v>138</v>
      </c>
      <c r="G20" s="12">
        <f>SUBTOTAL(109,LTBL_29424[法人／事業所数])</f>
        <v>125</v>
      </c>
      <c r="I20" s="12">
        <f>SUBTOTAL(109,LTBL_29424[法人以外の団体／事業所数])</f>
        <v>0</v>
      </c>
    </row>
    <row r="21" spans="2:9" ht="15" customHeight="1" x14ac:dyDescent="0.2">
      <c r="E21" s="11">
        <f>LTBL_29424[[#Totals],[個人／事業所数]]/LTBL_29424[[#Totals],[総数／事業所数]]</f>
        <v>0.52272727272727271</v>
      </c>
      <c r="G21" s="11">
        <f>LTBL_29424[[#Totals],[法人／事業所数]]/LTBL_29424[[#Totals],[総数／事業所数]]</f>
        <v>0.47348484848484851</v>
      </c>
      <c r="I21" s="11">
        <f>LTBL_29424[[#Totals],[法人以外の団体／事業所数]]/LTBL_29424[[#Totals],[総数／事業所数]]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33</v>
      </c>
      <c r="D24" s="8">
        <v>12.5</v>
      </c>
      <c r="E24" s="12">
        <v>30</v>
      </c>
      <c r="F24" s="8">
        <v>21.74</v>
      </c>
      <c r="G24" s="12">
        <v>3</v>
      </c>
      <c r="H24" s="8">
        <v>2.4</v>
      </c>
      <c r="I24" s="12">
        <v>0</v>
      </c>
    </row>
    <row r="25" spans="2:9" ht="15" customHeight="1" x14ac:dyDescent="0.2">
      <c r="B25" t="s">
        <v>76</v>
      </c>
      <c r="C25" s="12">
        <v>22</v>
      </c>
      <c r="D25" s="8">
        <v>8.33</v>
      </c>
      <c r="E25" s="12">
        <v>20</v>
      </c>
      <c r="F25" s="8">
        <v>14.49</v>
      </c>
      <c r="G25" s="12">
        <v>2</v>
      </c>
      <c r="H25" s="8">
        <v>1.6</v>
      </c>
      <c r="I25" s="12">
        <v>0</v>
      </c>
    </row>
    <row r="26" spans="2:9" ht="15" customHeight="1" x14ac:dyDescent="0.2">
      <c r="B26" t="s">
        <v>72</v>
      </c>
      <c r="C26" s="12">
        <v>18</v>
      </c>
      <c r="D26" s="8">
        <v>6.82</v>
      </c>
      <c r="E26" s="12">
        <v>6</v>
      </c>
      <c r="F26" s="8">
        <v>4.3499999999999996</v>
      </c>
      <c r="G26" s="12">
        <v>12</v>
      </c>
      <c r="H26" s="8">
        <v>9.6</v>
      </c>
      <c r="I26" s="12">
        <v>0</v>
      </c>
    </row>
    <row r="27" spans="2:9" ht="15" customHeight="1" x14ac:dyDescent="0.2">
      <c r="B27" t="s">
        <v>73</v>
      </c>
      <c r="C27" s="12">
        <v>17</v>
      </c>
      <c r="D27" s="8">
        <v>6.44</v>
      </c>
      <c r="E27" s="12">
        <v>2</v>
      </c>
      <c r="F27" s="8">
        <v>1.45</v>
      </c>
      <c r="G27" s="12">
        <v>15</v>
      </c>
      <c r="H27" s="8">
        <v>12</v>
      </c>
      <c r="I27" s="12">
        <v>0</v>
      </c>
    </row>
    <row r="28" spans="2:9" ht="15" customHeight="1" x14ac:dyDescent="0.2">
      <c r="B28" t="s">
        <v>63</v>
      </c>
      <c r="C28" s="12">
        <v>16</v>
      </c>
      <c r="D28" s="8">
        <v>6.06</v>
      </c>
      <c r="E28" s="12">
        <v>4</v>
      </c>
      <c r="F28" s="8">
        <v>2.9</v>
      </c>
      <c r="G28" s="12">
        <v>12</v>
      </c>
      <c r="H28" s="8">
        <v>9.6</v>
      </c>
      <c r="I28" s="12">
        <v>0</v>
      </c>
    </row>
    <row r="29" spans="2:9" ht="15" customHeight="1" x14ac:dyDescent="0.2">
      <c r="B29" t="s">
        <v>69</v>
      </c>
      <c r="C29" s="12">
        <v>16</v>
      </c>
      <c r="D29" s="8">
        <v>6.06</v>
      </c>
      <c r="E29" s="12">
        <v>10</v>
      </c>
      <c r="F29" s="8">
        <v>7.25</v>
      </c>
      <c r="G29" s="12">
        <v>6</v>
      </c>
      <c r="H29" s="8">
        <v>4.8</v>
      </c>
      <c r="I29" s="12">
        <v>0</v>
      </c>
    </row>
    <row r="30" spans="2:9" ht="15" customHeight="1" x14ac:dyDescent="0.2">
      <c r="B30" t="s">
        <v>80</v>
      </c>
      <c r="C30" s="12">
        <v>15</v>
      </c>
      <c r="D30" s="8">
        <v>5.68</v>
      </c>
      <c r="E30" s="12">
        <v>13</v>
      </c>
      <c r="F30" s="8">
        <v>9.42</v>
      </c>
      <c r="G30" s="12">
        <v>2</v>
      </c>
      <c r="H30" s="8">
        <v>1.6</v>
      </c>
      <c r="I30" s="12">
        <v>0</v>
      </c>
    </row>
    <row r="31" spans="2:9" ht="15" customHeight="1" x14ac:dyDescent="0.2">
      <c r="B31" t="s">
        <v>79</v>
      </c>
      <c r="C31" s="12">
        <v>14</v>
      </c>
      <c r="D31" s="8">
        <v>5.3</v>
      </c>
      <c r="E31" s="12">
        <v>10</v>
      </c>
      <c r="F31" s="8">
        <v>7.25</v>
      </c>
      <c r="G31" s="12">
        <v>4</v>
      </c>
      <c r="H31" s="8">
        <v>3.2</v>
      </c>
      <c r="I31" s="12">
        <v>0</v>
      </c>
    </row>
    <row r="32" spans="2:9" ht="15" customHeight="1" x14ac:dyDescent="0.2">
      <c r="B32" t="s">
        <v>65</v>
      </c>
      <c r="C32" s="12">
        <v>10</v>
      </c>
      <c r="D32" s="8">
        <v>3.79</v>
      </c>
      <c r="E32" s="12">
        <v>5</v>
      </c>
      <c r="F32" s="8">
        <v>3.62</v>
      </c>
      <c r="G32" s="12">
        <v>5</v>
      </c>
      <c r="H32" s="8">
        <v>4</v>
      </c>
      <c r="I32" s="12">
        <v>0</v>
      </c>
    </row>
    <row r="33" spans="2:9" ht="15" customHeight="1" x14ac:dyDescent="0.2">
      <c r="B33" t="s">
        <v>74</v>
      </c>
      <c r="C33" s="12">
        <v>9</v>
      </c>
      <c r="D33" s="8">
        <v>3.41</v>
      </c>
      <c r="E33" s="12">
        <v>4</v>
      </c>
      <c r="F33" s="8">
        <v>2.9</v>
      </c>
      <c r="G33" s="12">
        <v>5</v>
      </c>
      <c r="H33" s="8">
        <v>4</v>
      </c>
      <c r="I33" s="12">
        <v>0</v>
      </c>
    </row>
    <row r="34" spans="2:9" ht="15" customHeight="1" x14ac:dyDescent="0.2">
      <c r="B34" t="s">
        <v>81</v>
      </c>
      <c r="C34" s="12">
        <v>8</v>
      </c>
      <c r="D34" s="8">
        <v>3.03</v>
      </c>
      <c r="E34" s="12">
        <v>0</v>
      </c>
      <c r="F34" s="8">
        <v>0</v>
      </c>
      <c r="G34" s="12">
        <v>8</v>
      </c>
      <c r="H34" s="8">
        <v>6.4</v>
      </c>
      <c r="I34" s="12">
        <v>0</v>
      </c>
    </row>
    <row r="35" spans="2:9" ht="15" customHeight="1" x14ac:dyDescent="0.2">
      <c r="B35" t="s">
        <v>93</v>
      </c>
      <c r="C35" s="12">
        <v>6</v>
      </c>
      <c r="D35" s="8">
        <v>2.27</v>
      </c>
      <c r="E35" s="12">
        <v>4</v>
      </c>
      <c r="F35" s="8">
        <v>2.9</v>
      </c>
      <c r="G35" s="12">
        <v>2</v>
      </c>
      <c r="H35" s="8">
        <v>1.6</v>
      </c>
      <c r="I35" s="12">
        <v>0</v>
      </c>
    </row>
    <row r="36" spans="2:9" ht="15" customHeight="1" x14ac:dyDescent="0.2">
      <c r="B36" t="s">
        <v>64</v>
      </c>
      <c r="C36" s="12">
        <v>5</v>
      </c>
      <c r="D36" s="8">
        <v>1.89</v>
      </c>
      <c r="E36" s="12">
        <v>3</v>
      </c>
      <c r="F36" s="8">
        <v>2.17</v>
      </c>
      <c r="G36" s="12">
        <v>2</v>
      </c>
      <c r="H36" s="8">
        <v>1.6</v>
      </c>
      <c r="I36" s="12">
        <v>0</v>
      </c>
    </row>
    <row r="37" spans="2:9" ht="15" customHeight="1" x14ac:dyDescent="0.2">
      <c r="B37" t="s">
        <v>70</v>
      </c>
      <c r="C37" s="12">
        <v>5</v>
      </c>
      <c r="D37" s="8">
        <v>1.89</v>
      </c>
      <c r="E37" s="12">
        <v>3</v>
      </c>
      <c r="F37" s="8">
        <v>2.17</v>
      </c>
      <c r="G37" s="12">
        <v>2</v>
      </c>
      <c r="H37" s="8">
        <v>1.6</v>
      </c>
      <c r="I37" s="12">
        <v>0</v>
      </c>
    </row>
    <row r="38" spans="2:9" ht="15" customHeight="1" x14ac:dyDescent="0.2">
      <c r="B38" t="s">
        <v>71</v>
      </c>
      <c r="C38" s="12">
        <v>5</v>
      </c>
      <c r="D38" s="8">
        <v>1.89</v>
      </c>
      <c r="E38" s="12">
        <v>4</v>
      </c>
      <c r="F38" s="8">
        <v>2.9</v>
      </c>
      <c r="G38" s="12">
        <v>1</v>
      </c>
      <c r="H38" s="8">
        <v>0.8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1.89</v>
      </c>
      <c r="E39" s="12">
        <v>3</v>
      </c>
      <c r="F39" s="8">
        <v>2.17</v>
      </c>
      <c r="G39" s="12">
        <v>2</v>
      </c>
      <c r="H39" s="8">
        <v>1.6</v>
      </c>
      <c r="I39" s="12">
        <v>0</v>
      </c>
    </row>
    <row r="40" spans="2:9" ht="15" customHeight="1" x14ac:dyDescent="0.2">
      <c r="B40" t="s">
        <v>68</v>
      </c>
      <c r="C40" s="12">
        <v>4</v>
      </c>
      <c r="D40" s="8">
        <v>1.52</v>
      </c>
      <c r="E40" s="12">
        <v>2</v>
      </c>
      <c r="F40" s="8">
        <v>1.45</v>
      </c>
      <c r="G40" s="12">
        <v>2</v>
      </c>
      <c r="H40" s="8">
        <v>1.6</v>
      </c>
      <c r="I40" s="12">
        <v>0</v>
      </c>
    </row>
    <row r="41" spans="2:9" ht="15" customHeight="1" x14ac:dyDescent="0.2">
      <c r="B41" t="s">
        <v>75</v>
      </c>
      <c r="C41" s="12">
        <v>4</v>
      </c>
      <c r="D41" s="8">
        <v>1.52</v>
      </c>
      <c r="E41" s="12">
        <v>1</v>
      </c>
      <c r="F41" s="8">
        <v>0.72</v>
      </c>
      <c r="G41" s="12">
        <v>3</v>
      </c>
      <c r="H41" s="8">
        <v>2.4</v>
      </c>
      <c r="I41" s="12">
        <v>0</v>
      </c>
    </row>
    <row r="42" spans="2:9" ht="15" customHeight="1" x14ac:dyDescent="0.2">
      <c r="B42" t="s">
        <v>66</v>
      </c>
      <c r="C42" s="12">
        <v>3</v>
      </c>
      <c r="D42" s="8">
        <v>1.1399999999999999</v>
      </c>
      <c r="E42" s="12">
        <v>2</v>
      </c>
      <c r="F42" s="8">
        <v>1.45</v>
      </c>
      <c r="G42" s="12">
        <v>1</v>
      </c>
      <c r="H42" s="8">
        <v>0.8</v>
      </c>
      <c r="I42" s="12">
        <v>0</v>
      </c>
    </row>
    <row r="43" spans="2:9" ht="15" customHeight="1" x14ac:dyDescent="0.2">
      <c r="B43" t="s">
        <v>88</v>
      </c>
      <c r="C43" s="12">
        <v>3</v>
      </c>
      <c r="D43" s="8">
        <v>1.1399999999999999</v>
      </c>
      <c r="E43" s="12">
        <v>2</v>
      </c>
      <c r="F43" s="8">
        <v>1.45</v>
      </c>
      <c r="G43" s="12">
        <v>1</v>
      </c>
      <c r="H43" s="8">
        <v>0.8</v>
      </c>
      <c r="I43" s="12">
        <v>0</v>
      </c>
    </row>
    <row r="44" spans="2:9" ht="15" customHeight="1" x14ac:dyDescent="0.2">
      <c r="B44" t="s">
        <v>113</v>
      </c>
      <c r="C44" s="12">
        <v>3</v>
      </c>
      <c r="D44" s="8">
        <v>1.1399999999999999</v>
      </c>
      <c r="E44" s="12">
        <v>1</v>
      </c>
      <c r="F44" s="8">
        <v>0.72</v>
      </c>
      <c r="G44" s="12">
        <v>2</v>
      </c>
      <c r="H44" s="8">
        <v>1.6</v>
      </c>
      <c r="I44" s="12">
        <v>0</v>
      </c>
    </row>
    <row r="45" spans="2:9" ht="15" customHeight="1" x14ac:dyDescent="0.2">
      <c r="B45" t="s">
        <v>83</v>
      </c>
      <c r="C45" s="12">
        <v>3</v>
      </c>
      <c r="D45" s="8">
        <v>1.1399999999999999</v>
      </c>
      <c r="E45" s="12">
        <v>0</v>
      </c>
      <c r="F45" s="8">
        <v>0</v>
      </c>
      <c r="G45" s="12">
        <v>3</v>
      </c>
      <c r="H45" s="8">
        <v>2.4</v>
      </c>
      <c r="I45" s="12">
        <v>0</v>
      </c>
    </row>
    <row r="46" spans="2:9" ht="15" customHeight="1" x14ac:dyDescent="0.2">
      <c r="B46" t="s">
        <v>112</v>
      </c>
      <c r="C46" s="12">
        <v>3</v>
      </c>
      <c r="D46" s="8">
        <v>1.1399999999999999</v>
      </c>
      <c r="E46" s="12">
        <v>1</v>
      </c>
      <c r="F46" s="8">
        <v>0.72</v>
      </c>
      <c r="G46" s="12">
        <v>2</v>
      </c>
      <c r="H46" s="8">
        <v>1.6</v>
      </c>
      <c r="I46" s="12">
        <v>0</v>
      </c>
    </row>
    <row r="47" spans="2:9" ht="15" customHeight="1" x14ac:dyDescent="0.2">
      <c r="B47" t="s">
        <v>82</v>
      </c>
      <c r="C47" s="12">
        <v>3</v>
      </c>
      <c r="D47" s="8">
        <v>1.1399999999999999</v>
      </c>
      <c r="E47" s="12">
        <v>2</v>
      </c>
      <c r="F47" s="8">
        <v>1.45</v>
      </c>
      <c r="G47" s="12">
        <v>1</v>
      </c>
      <c r="H47" s="8">
        <v>0.8</v>
      </c>
      <c r="I47" s="12">
        <v>0</v>
      </c>
    </row>
    <row r="48" spans="2:9" ht="15" customHeight="1" x14ac:dyDescent="0.2">
      <c r="B48" t="s">
        <v>85</v>
      </c>
      <c r="C48" s="12">
        <v>3</v>
      </c>
      <c r="D48" s="8">
        <v>1.1399999999999999</v>
      </c>
      <c r="E48" s="12">
        <v>0</v>
      </c>
      <c r="F48" s="8">
        <v>0</v>
      </c>
      <c r="G48" s="12">
        <v>3</v>
      </c>
      <c r="H48" s="8">
        <v>2.4</v>
      </c>
      <c r="I48" s="12">
        <v>0</v>
      </c>
    </row>
    <row r="51" spans="2:9" ht="33" customHeight="1" x14ac:dyDescent="0.2">
      <c r="B51" t="s">
        <v>280</v>
      </c>
      <c r="C51" s="10" t="s">
        <v>56</v>
      </c>
      <c r="D51" s="10" t="s">
        <v>57</v>
      </c>
      <c r="E51" s="10" t="s">
        <v>58</v>
      </c>
      <c r="F51" s="10" t="s">
        <v>59</v>
      </c>
      <c r="G51" s="10" t="s">
        <v>60</v>
      </c>
      <c r="H51" s="10" t="s">
        <v>61</v>
      </c>
      <c r="I51" s="10" t="s">
        <v>62</v>
      </c>
    </row>
    <row r="52" spans="2:9" ht="15" customHeight="1" x14ac:dyDescent="0.2">
      <c r="B52" t="s">
        <v>137</v>
      </c>
      <c r="C52" s="12">
        <v>19</v>
      </c>
      <c r="D52" s="8">
        <v>7.2</v>
      </c>
      <c r="E52" s="12">
        <v>18</v>
      </c>
      <c r="F52" s="8">
        <v>13.04</v>
      </c>
      <c r="G52" s="12">
        <v>1</v>
      </c>
      <c r="H52" s="8">
        <v>0.8</v>
      </c>
      <c r="I52" s="12">
        <v>0</v>
      </c>
    </row>
    <row r="53" spans="2:9" ht="15" customHeight="1" x14ac:dyDescent="0.2">
      <c r="B53" t="s">
        <v>140</v>
      </c>
      <c r="C53" s="12">
        <v>13</v>
      </c>
      <c r="D53" s="8">
        <v>4.92</v>
      </c>
      <c r="E53" s="12">
        <v>11</v>
      </c>
      <c r="F53" s="8">
        <v>7.97</v>
      </c>
      <c r="G53" s="12">
        <v>2</v>
      </c>
      <c r="H53" s="8">
        <v>1.6</v>
      </c>
      <c r="I53" s="12">
        <v>0</v>
      </c>
    </row>
    <row r="54" spans="2:9" ht="15" customHeight="1" x14ac:dyDescent="0.2">
      <c r="B54" t="s">
        <v>142</v>
      </c>
      <c r="C54" s="12">
        <v>10</v>
      </c>
      <c r="D54" s="8">
        <v>3.79</v>
      </c>
      <c r="E54" s="12">
        <v>7</v>
      </c>
      <c r="F54" s="8">
        <v>5.07</v>
      </c>
      <c r="G54" s="12">
        <v>3</v>
      </c>
      <c r="H54" s="8">
        <v>2.4</v>
      </c>
      <c r="I54" s="12">
        <v>0</v>
      </c>
    </row>
    <row r="55" spans="2:9" ht="15" customHeight="1" x14ac:dyDescent="0.2">
      <c r="B55" t="s">
        <v>136</v>
      </c>
      <c r="C55" s="12">
        <v>10</v>
      </c>
      <c r="D55" s="8">
        <v>3.79</v>
      </c>
      <c r="E55" s="12">
        <v>9</v>
      </c>
      <c r="F55" s="8">
        <v>6.52</v>
      </c>
      <c r="G55" s="12">
        <v>1</v>
      </c>
      <c r="H55" s="8">
        <v>0.8</v>
      </c>
      <c r="I55" s="12">
        <v>0</v>
      </c>
    </row>
    <row r="56" spans="2:9" ht="15" customHeight="1" x14ac:dyDescent="0.2">
      <c r="B56" t="s">
        <v>130</v>
      </c>
      <c r="C56" s="12">
        <v>9</v>
      </c>
      <c r="D56" s="8">
        <v>3.41</v>
      </c>
      <c r="E56" s="12">
        <v>1</v>
      </c>
      <c r="F56" s="8">
        <v>0.72</v>
      </c>
      <c r="G56" s="12">
        <v>8</v>
      </c>
      <c r="H56" s="8">
        <v>6.4</v>
      </c>
      <c r="I56" s="12">
        <v>0</v>
      </c>
    </row>
    <row r="57" spans="2:9" ht="15" customHeight="1" x14ac:dyDescent="0.2">
      <c r="B57" t="s">
        <v>135</v>
      </c>
      <c r="C57" s="12">
        <v>8</v>
      </c>
      <c r="D57" s="8">
        <v>3.03</v>
      </c>
      <c r="E57" s="12">
        <v>7</v>
      </c>
      <c r="F57" s="8">
        <v>5.07</v>
      </c>
      <c r="G57" s="12">
        <v>1</v>
      </c>
      <c r="H57" s="8">
        <v>0.8</v>
      </c>
      <c r="I57" s="12">
        <v>0</v>
      </c>
    </row>
    <row r="58" spans="2:9" ht="15" customHeight="1" x14ac:dyDescent="0.2">
      <c r="B58" t="s">
        <v>139</v>
      </c>
      <c r="C58" s="12">
        <v>8</v>
      </c>
      <c r="D58" s="8">
        <v>3.03</v>
      </c>
      <c r="E58" s="12">
        <v>7</v>
      </c>
      <c r="F58" s="8">
        <v>5.07</v>
      </c>
      <c r="G58" s="12">
        <v>1</v>
      </c>
      <c r="H58" s="8">
        <v>0.8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2.27</v>
      </c>
      <c r="E59" s="12">
        <v>3</v>
      </c>
      <c r="F59" s="8">
        <v>2.17</v>
      </c>
      <c r="G59" s="12">
        <v>3</v>
      </c>
      <c r="H59" s="8">
        <v>2.4</v>
      </c>
      <c r="I59" s="12">
        <v>0</v>
      </c>
    </row>
    <row r="60" spans="2:9" ht="15" customHeight="1" x14ac:dyDescent="0.2">
      <c r="B60" t="s">
        <v>123</v>
      </c>
      <c r="C60" s="12">
        <v>6</v>
      </c>
      <c r="D60" s="8">
        <v>2.27</v>
      </c>
      <c r="E60" s="12">
        <v>0</v>
      </c>
      <c r="F60" s="8">
        <v>0</v>
      </c>
      <c r="G60" s="12">
        <v>6</v>
      </c>
      <c r="H60" s="8">
        <v>4.8</v>
      </c>
      <c r="I60" s="12">
        <v>0</v>
      </c>
    </row>
    <row r="61" spans="2:9" ht="15" customHeight="1" x14ac:dyDescent="0.2">
      <c r="B61" t="s">
        <v>162</v>
      </c>
      <c r="C61" s="12">
        <v>6</v>
      </c>
      <c r="D61" s="8">
        <v>2.27</v>
      </c>
      <c r="E61" s="12">
        <v>4</v>
      </c>
      <c r="F61" s="8">
        <v>2.9</v>
      </c>
      <c r="G61" s="12">
        <v>2</v>
      </c>
      <c r="H61" s="8">
        <v>1.6</v>
      </c>
      <c r="I61" s="12">
        <v>0</v>
      </c>
    </row>
    <row r="62" spans="2:9" ht="15" customHeight="1" x14ac:dyDescent="0.2">
      <c r="B62" t="s">
        <v>138</v>
      </c>
      <c r="C62" s="12">
        <v>6</v>
      </c>
      <c r="D62" s="8">
        <v>2.27</v>
      </c>
      <c r="E62" s="12">
        <v>3</v>
      </c>
      <c r="F62" s="8">
        <v>2.17</v>
      </c>
      <c r="G62" s="12">
        <v>3</v>
      </c>
      <c r="H62" s="8">
        <v>2.4</v>
      </c>
      <c r="I62" s="12">
        <v>0</v>
      </c>
    </row>
    <row r="63" spans="2:9" ht="15" customHeight="1" x14ac:dyDescent="0.2">
      <c r="B63" t="s">
        <v>147</v>
      </c>
      <c r="C63" s="12">
        <v>5</v>
      </c>
      <c r="D63" s="8">
        <v>1.89</v>
      </c>
      <c r="E63" s="12">
        <v>3</v>
      </c>
      <c r="F63" s="8">
        <v>2.17</v>
      </c>
      <c r="G63" s="12">
        <v>2</v>
      </c>
      <c r="H63" s="8">
        <v>1.6</v>
      </c>
      <c r="I63" s="12">
        <v>0</v>
      </c>
    </row>
    <row r="64" spans="2:9" ht="15" customHeight="1" x14ac:dyDescent="0.2">
      <c r="B64" t="s">
        <v>126</v>
      </c>
      <c r="C64" s="12">
        <v>5</v>
      </c>
      <c r="D64" s="8">
        <v>1.89</v>
      </c>
      <c r="E64" s="12">
        <v>4</v>
      </c>
      <c r="F64" s="8">
        <v>2.9</v>
      </c>
      <c r="G64" s="12">
        <v>1</v>
      </c>
      <c r="H64" s="8">
        <v>0.8</v>
      </c>
      <c r="I64" s="12">
        <v>0</v>
      </c>
    </row>
    <row r="65" spans="2:9" ht="15" customHeight="1" x14ac:dyDescent="0.2">
      <c r="B65" t="s">
        <v>134</v>
      </c>
      <c r="C65" s="12">
        <v>5</v>
      </c>
      <c r="D65" s="8">
        <v>1.89</v>
      </c>
      <c r="E65" s="12">
        <v>5</v>
      </c>
      <c r="F65" s="8">
        <v>3.62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208</v>
      </c>
      <c r="C66" s="12">
        <v>5</v>
      </c>
      <c r="D66" s="8">
        <v>1.89</v>
      </c>
      <c r="E66" s="12">
        <v>0</v>
      </c>
      <c r="F66" s="8">
        <v>0</v>
      </c>
      <c r="G66" s="12">
        <v>5</v>
      </c>
      <c r="H66" s="8">
        <v>4</v>
      </c>
      <c r="I66" s="12">
        <v>0</v>
      </c>
    </row>
    <row r="67" spans="2:9" ht="15" customHeight="1" x14ac:dyDescent="0.2">
      <c r="B67" t="s">
        <v>148</v>
      </c>
      <c r="C67" s="12">
        <v>4</v>
      </c>
      <c r="D67" s="8">
        <v>1.52</v>
      </c>
      <c r="E67" s="12">
        <v>2</v>
      </c>
      <c r="F67" s="8">
        <v>1.45</v>
      </c>
      <c r="G67" s="12">
        <v>2</v>
      </c>
      <c r="H67" s="8">
        <v>1.6</v>
      </c>
      <c r="I67" s="12">
        <v>0</v>
      </c>
    </row>
    <row r="68" spans="2:9" ht="15" customHeight="1" x14ac:dyDescent="0.2">
      <c r="B68" t="s">
        <v>245</v>
      </c>
      <c r="C68" s="12">
        <v>4</v>
      </c>
      <c r="D68" s="8">
        <v>1.52</v>
      </c>
      <c r="E68" s="12">
        <v>1</v>
      </c>
      <c r="F68" s="8">
        <v>0.72</v>
      </c>
      <c r="G68" s="12">
        <v>3</v>
      </c>
      <c r="H68" s="8">
        <v>2.4</v>
      </c>
      <c r="I68" s="12">
        <v>0</v>
      </c>
    </row>
    <row r="69" spans="2:9" ht="15" customHeight="1" x14ac:dyDescent="0.2">
      <c r="B69" t="s">
        <v>202</v>
      </c>
      <c r="C69" s="12">
        <v>4</v>
      </c>
      <c r="D69" s="8">
        <v>1.52</v>
      </c>
      <c r="E69" s="12">
        <v>1</v>
      </c>
      <c r="F69" s="8">
        <v>0.72</v>
      </c>
      <c r="G69" s="12">
        <v>3</v>
      </c>
      <c r="H69" s="8">
        <v>2.4</v>
      </c>
      <c r="I69" s="12">
        <v>0</v>
      </c>
    </row>
    <row r="70" spans="2:9" ht="15" customHeight="1" x14ac:dyDescent="0.2">
      <c r="B70" t="s">
        <v>128</v>
      </c>
      <c r="C70" s="12">
        <v>4</v>
      </c>
      <c r="D70" s="8">
        <v>1.52</v>
      </c>
      <c r="E70" s="12">
        <v>1</v>
      </c>
      <c r="F70" s="8">
        <v>0.72</v>
      </c>
      <c r="G70" s="12">
        <v>3</v>
      </c>
      <c r="H70" s="8">
        <v>2.4</v>
      </c>
      <c r="I70" s="12">
        <v>0</v>
      </c>
    </row>
    <row r="71" spans="2:9" ht="15" customHeight="1" x14ac:dyDescent="0.2">
      <c r="B71" t="s">
        <v>129</v>
      </c>
      <c r="C71" s="12">
        <v>4</v>
      </c>
      <c r="D71" s="8">
        <v>1.52</v>
      </c>
      <c r="E71" s="12">
        <v>0</v>
      </c>
      <c r="F71" s="8">
        <v>0</v>
      </c>
      <c r="G71" s="12">
        <v>4</v>
      </c>
      <c r="H71" s="8">
        <v>3.2</v>
      </c>
      <c r="I71" s="12">
        <v>0</v>
      </c>
    </row>
    <row r="72" spans="2:9" ht="15" customHeight="1" x14ac:dyDescent="0.2">
      <c r="B72" t="s">
        <v>132</v>
      </c>
      <c r="C72" s="12">
        <v>4</v>
      </c>
      <c r="D72" s="8">
        <v>1.52</v>
      </c>
      <c r="E72" s="12">
        <v>1</v>
      </c>
      <c r="F72" s="8">
        <v>0.72</v>
      </c>
      <c r="G72" s="12">
        <v>3</v>
      </c>
      <c r="H72" s="8">
        <v>2.4</v>
      </c>
      <c r="I72" s="12">
        <v>0</v>
      </c>
    </row>
    <row r="73" spans="2:9" ht="15" customHeight="1" x14ac:dyDescent="0.2">
      <c r="B73" t="s">
        <v>207</v>
      </c>
      <c r="C73" s="12">
        <v>4</v>
      </c>
      <c r="D73" s="8">
        <v>1.52</v>
      </c>
      <c r="E73" s="12">
        <v>2</v>
      </c>
      <c r="F73" s="8">
        <v>1.45</v>
      </c>
      <c r="G73" s="12">
        <v>2</v>
      </c>
      <c r="H73" s="8">
        <v>1.6</v>
      </c>
      <c r="I73" s="12">
        <v>0</v>
      </c>
    </row>
    <row r="75" spans="2:9" ht="15" customHeight="1" x14ac:dyDescent="0.2">
      <c r="B75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E261-3464-44C9-B33C-843FCB3DA6C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31</v>
      </c>
      <c r="D6" s="8">
        <v>7.08</v>
      </c>
      <c r="E6" s="12">
        <v>11</v>
      </c>
      <c r="F6" s="8">
        <v>4.45</v>
      </c>
      <c r="G6" s="12">
        <v>20</v>
      </c>
      <c r="H6" s="8">
        <v>10.75</v>
      </c>
      <c r="I6" s="12">
        <v>0</v>
      </c>
    </row>
    <row r="7" spans="2:9" ht="15" customHeight="1" x14ac:dyDescent="0.2">
      <c r="B7" t="s">
        <v>42</v>
      </c>
      <c r="C7" s="12">
        <v>24</v>
      </c>
      <c r="D7" s="8">
        <v>5.48</v>
      </c>
      <c r="E7" s="12">
        <v>13</v>
      </c>
      <c r="F7" s="8">
        <v>5.26</v>
      </c>
      <c r="G7" s="12">
        <v>11</v>
      </c>
      <c r="H7" s="8">
        <v>5.91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5</v>
      </c>
      <c r="D9" s="8">
        <v>1.1399999999999999</v>
      </c>
      <c r="E9" s="12">
        <v>1</v>
      </c>
      <c r="F9" s="8">
        <v>0.4</v>
      </c>
      <c r="G9" s="12">
        <v>4</v>
      </c>
      <c r="H9" s="8">
        <v>2.15</v>
      </c>
      <c r="I9" s="12">
        <v>0</v>
      </c>
    </row>
    <row r="10" spans="2:9" ht="15" customHeight="1" x14ac:dyDescent="0.2">
      <c r="B10" t="s">
        <v>45</v>
      </c>
      <c r="C10" s="12">
        <v>3</v>
      </c>
      <c r="D10" s="8">
        <v>0.68</v>
      </c>
      <c r="E10" s="12">
        <v>0</v>
      </c>
      <c r="F10" s="8">
        <v>0</v>
      </c>
      <c r="G10" s="12">
        <v>3</v>
      </c>
      <c r="H10" s="8">
        <v>1.61</v>
      </c>
      <c r="I10" s="12">
        <v>0</v>
      </c>
    </row>
    <row r="11" spans="2:9" ht="15" customHeight="1" x14ac:dyDescent="0.2">
      <c r="B11" t="s">
        <v>46</v>
      </c>
      <c r="C11" s="12">
        <v>91</v>
      </c>
      <c r="D11" s="8">
        <v>20.78</v>
      </c>
      <c r="E11" s="12">
        <v>48</v>
      </c>
      <c r="F11" s="8">
        <v>19.43</v>
      </c>
      <c r="G11" s="12">
        <v>43</v>
      </c>
      <c r="H11" s="8">
        <v>23.12</v>
      </c>
      <c r="I11" s="12">
        <v>0</v>
      </c>
    </row>
    <row r="12" spans="2:9" ht="15" customHeight="1" x14ac:dyDescent="0.2">
      <c r="B12" t="s">
        <v>47</v>
      </c>
      <c r="C12" s="12">
        <v>2</v>
      </c>
      <c r="D12" s="8">
        <v>0.46</v>
      </c>
      <c r="E12" s="12">
        <v>0</v>
      </c>
      <c r="F12" s="8">
        <v>0</v>
      </c>
      <c r="G12" s="12">
        <v>2</v>
      </c>
      <c r="H12" s="8">
        <v>1.08</v>
      </c>
      <c r="I12" s="12">
        <v>0</v>
      </c>
    </row>
    <row r="13" spans="2:9" ht="15" customHeight="1" x14ac:dyDescent="0.2">
      <c r="B13" t="s">
        <v>48</v>
      </c>
      <c r="C13" s="12">
        <v>63</v>
      </c>
      <c r="D13" s="8">
        <v>14.38</v>
      </c>
      <c r="E13" s="12">
        <v>18</v>
      </c>
      <c r="F13" s="8">
        <v>7.29</v>
      </c>
      <c r="G13" s="12">
        <v>45</v>
      </c>
      <c r="H13" s="8">
        <v>24.19</v>
      </c>
      <c r="I13" s="12">
        <v>0</v>
      </c>
    </row>
    <row r="14" spans="2:9" ht="15" customHeight="1" x14ac:dyDescent="0.2">
      <c r="B14" t="s">
        <v>49</v>
      </c>
      <c r="C14" s="12">
        <v>32</v>
      </c>
      <c r="D14" s="8">
        <v>7.31</v>
      </c>
      <c r="E14" s="12">
        <v>14</v>
      </c>
      <c r="F14" s="8">
        <v>5.67</v>
      </c>
      <c r="G14" s="12">
        <v>17</v>
      </c>
      <c r="H14" s="8">
        <v>9.14</v>
      </c>
      <c r="I14" s="12">
        <v>0</v>
      </c>
    </row>
    <row r="15" spans="2:9" ht="15" customHeight="1" x14ac:dyDescent="0.2">
      <c r="B15" t="s">
        <v>50</v>
      </c>
      <c r="C15" s="12">
        <v>66</v>
      </c>
      <c r="D15" s="8">
        <v>15.07</v>
      </c>
      <c r="E15" s="12">
        <v>62</v>
      </c>
      <c r="F15" s="8">
        <v>25.1</v>
      </c>
      <c r="G15" s="12">
        <v>4</v>
      </c>
      <c r="H15" s="8">
        <v>2.15</v>
      </c>
      <c r="I15" s="12">
        <v>0</v>
      </c>
    </row>
    <row r="16" spans="2:9" ht="15" customHeight="1" x14ac:dyDescent="0.2">
      <c r="B16" t="s">
        <v>51</v>
      </c>
      <c r="C16" s="12">
        <v>58</v>
      </c>
      <c r="D16" s="8">
        <v>13.24</v>
      </c>
      <c r="E16" s="12">
        <v>41</v>
      </c>
      <c r="F16" s="8">
        <v>16.600000000000001</v>
      </c>
      <c r="G16" s="12">
        <v>17</v>
      </c>
      <c r="H16" s="8">
        <v>9.14</v>
      </c>
      <c r="I16" s="12">
        <v>0</v>
      </c>
    </row>
    <row r="17" spans="2:9" ht="15" customHeight="1" x14ac:dyDescent="0.2">
      <c r="B17" t="s">
        <v>52</v>
      </c>
      <c r="C17" s="12">
        <v>33</v>
      </c>
      <c r="D17" s="8">
        <v>7.53</v>
      </c>
      <c r="E17" s="12">
        <v>19</v>
      </c>
      <c r="F17" s="8">
        <v>7.69</v>
      </c>
      <c r="G17" s="12">
        <v>11</v>
      </c>
      <c r="H17" s="8">
        <v>5.91</v>
      </c>
      <c r="I17" s="12">
        <v>1</v>
      </c>
    </row>
    <row r="18" spans="2:9" ht="15" customHeight="1" x14ac:dyDescent="0.2">
      <c r="B18" t="s">
        <v>53</v>
      </c>
      <c r="C18" s="12">
        <v>22</v>
      </c>
      <c r="D18" s="8">
        <v>5.0199999999999996</v>
      </c>
      <c r="E18" s="12">
        <v>15</v>
      </c>
      <c r="F18" s="8">
        <v>6.07</v>
      </c>
      <c r="G18" s="12">
        <v>6</v>
      </c>
      <c r="H18" s="8">
        <v>3.23</v>
      </c>
      <c r="I18" s="12">
        <v>0</v>
      </c>
    </row>
    <row r="19" spans="2:9" ht="15" customHeight="1" x14ac:dyDescent="0.2">
      <c r="B19" t="s">
        <v>54</v>
      </c>
      <c r="C19" s="12">
        <v>8</v>
      </c>
      <c r="D19" s="8">
        <v>1.83</v>
      </c>
      <c r="E19" s="12">
        <v>5</v>
      </c>
      <c r="F19" s="8">
        <v>2.02</v>
      </c>
      <c r="G19" s="12">
        <v>3</v>
      </c>
      <c r="H19" s="8">
        <v>1.61</v>
      </c>
      <c r="I19" s="12">
        <v>0</v>
      </c>
    </row>
    <row r="20" spans="2:9" ht="15" customHeight="1" x14ac:dyDescent="0.2">
      <c r="B20" s="9" t="s">
        <v>278</v>
      </c>
      <c r="C20" s="12">
        <f>SUM(LTBL_29425[総数／事業所数])</f>
        <v>438</v>
      </c>
      <c r="E20" s="12">
        <f>SUBTOTAL(109,LTBL_29425[個人／事業所数])</f>
        <v>247</v>
      </c>
      <c r="G20" s="12">
        <f>SUBTOTAL(109,LTBL_29425[法人／事業所数])</f>
        <v>186</v>
      </c>
      <c r="I20" s="12">
        <f>SUBTOTAL(109,LTBL_29425[法人以外の団体／事業所数])</f>
        <v>1</v>
      </c>
    </row>
    <row r="21" spans="2:9" ht="15" customHeight="1" x14ac:dyDescent="0.2">
      <c r="E21" s="11">
        <f>LTBL_29425[[#Totals],[個人／事業所数]]/LTBL_29425[[#Totals],[総数／事業所数]]</f>
        <v>0.5639269406392694</v>
      </c>
      <c r="G21" s="11">
        <f>LTBL_29425[[#Totals],[法人／事業所数]]/LTBL_29425[[#Totals],[総数／事業所数]]</f>
        <v>0.42465753424657532</v>
      </c>
      <c r="I21" s="11">
        <f>LTBL_29425[[#Totals],[法人以外の団体／事業所数]]/LTBL_29425[[#Totals],[総数／事業所数]]</f>
        <v>2.2831050228310501E-3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76</v>
      </c>
      <c r="C24" s="12">
        <v>62</v>
      </c>
      <c r="D24" s="8">
        <v>14.16</v>
      </c>
      <c r="E24" s="12">
        <v>59</v>
      </c>
      <c r="F24" s="8">
        <v>23.89</v>
      </c>
      <c r="G24" s="12">
        <v>3</v>
      </c>
      <c r="H24" s="8">
        <v>1.61</v>
      </c>
      <c r="I24" s="12">
        <v>0</v>
      </c>
    </row>
    <row r="25" spans="2:9" ht="15" customHeight="1" x14ac:dyDescent="0.2">
      <c r="B25" t="s">
        <v>73</v>
      </c>
      <c r="C25" s="12">
        <v>57</v>
      </c>
      <c r="D25" s="8">
        <v>13.01</v>
      </c>
      <c r="E25" s="12">
        <v>18</v>
      </c>
      <c r="F25" s="8">
        <v>7.29</v>
      </c>
      <c r="G25" s="12">
        <v>39</v>
      </c>
      <c r="H25" s="8">
        <v>20.97</v>
      </c>
      <c r="I25" s="12">
        <v>0</v>
      </c>
    </row>
    <row r="26" spans="2:9" ht="15" customHeight="1" x14ac:dyDescent="0.2">
      <c r="B26" t="s">
        <v>77</v>
      </c>
      <c r="C26" s="12">
        <v>51</v>
      </c>
      <c r="D26" s="8">
        <v>11.64</v>
      </c>
      <c r="E26" s="12">
        <v>36</v>
      </c>
      <c r="F26" s="8">
        <v>14.57</v>
      </c>
      <c r="G26" s="12">
        <v>15</v>
      </c>
      <c r="H26" s="8">
        <v>8.06</v>
      </c>
      <c r="I26" s="12">
        <v>0</v>
      </c>
    </row>
    <row r="27" spans="2:9" ht="15" customHeight="1" x14ac:dyDescent="0.2">
      <c r="B27" t="s">
        <v>72</v>
      </c>
      <c r="C27" s="12">
        <v>33</v>
      </c>
      <c r="D27" s="8">
        <v>7.53</v>
      </c>
      <c r="E27" s="12">
        <v>14</v>
      </c>
      <c r="F27" s="8">
        <v>5.67</v>
      </c>
      <c r="G27" s="12">
        <v>19</v>
      </c>
      <c r="H27" s="8">
        <v>10.220000000000001</v>
      </c>
      <c r="I27" s="12">
        <v>0</v>
      </c>
    </row>
    <row r="28" spans="2:9" ht="15" customHeight="1" x14ac:dyDescent="0.2">
      <c r="B28" t="s">
        <v>79</v>
      </c>
      <c r="C28" s="12">
        <v>33</v>
      </c>
      <c r="D28" s="8">
        <v>7.53</v>
      </c>
      <c r="E28" s="12">
        <v>19</v>
      </c>
      <c r="F28" s="8">
        <v>7.69</v>
      </c>
      <c r="G28" s="12">
        <v>11</v>
      </c>
      <c r="H28" s="8">
        <v>5.91</v>
      </c>
      <c r="I28" s="12">
        <v>1</v>
      </c>
    </row>
    <row r="29" spans="2:9" ht="15" customHeight="1" x14ac:dyDescent="0.2">
      <c r="B29" t="s">
        <v>74</v>
      </c>
      <c r="C29" s="12">
        <v>17</v>
      </c>
      <c r="D29" s="8">
        <v>3.88</v>
      </c>
      <c r="E29" s="12">
        <v>12</v>
      </c>
      <c r="F29" s="8">
        <v>4.8600000000000003</v>
      </c>
      <c r="G29" s="12">
        <v>5</v>
      </c>
      <c r="H29" s="8">
        <v>2.69</v>
      </c>
      <c r="I29" s="12">
        <v>0</v>
      </c>
    </row>
    <row r="30" spans="2:9" ht="15" customHeight="1" x14ac:dyDescent="0.2">
      <c r="B30" t="s">
        <v>80</v>
      </c>
      <c r="C30" s="12">
        <v>17</v>
      </c>
      <c r="D30" s="8">
        <v>3.88</v>
      </c>
      <c r="E30" s="12">
        <v>15</v>
      </c>
      <c r="F30" s="8">
        <v>6.07</v>
      </c>
      <c r="G30" s="12">
        <v>2</v>
      </c>
      <c r="H30" s="8">
        <v>1.08</v>
      </c>
      <c r="I30" s="12">
        <v>0</v>
      </c>
    </row>
    <row r="31" spans="2:9" ht="15" customHeight="1" x14ac:dyDescent="0.2">
      <c r="B31" t="s">
        <v>70</v>
      </c>
      <c r="C31" s="12">
        <v>16</v>
      </c>
      <c r="D31" s="8">
        <v>3.65</v>
      </c>
      <c r="E31" s="12">
        <v>11</v>
      </c>
      <c r="F31" s="8">
        <v>4.45</v>
      </c>
      <c r="G31" s="12">
        <v>5</v>
      </c>
      <c r="H31" s="8">
        <v>2.69</v>
      </c>
      <c r="I31" s="12">
        <v>0</v>
      </c>
    </row>
    <row r="32" spans="2:9" ht="15" customHeight="1" x14ac:dyDescent="0.2">
      <c r="B32" t="s">
        <v>63</v>
      </c>
      <c r="C32" s="12">
        <v>15</v>
      </c>
      <c r="D32" s="8">
        <v>3.42</v>
      </c>
      <c r="E32" s="12">
        <v>4</v>
      </c>
      <c r="F32" s="8">
        <v>1.62</v>
      </c>
      <c r="G32" s="12">
        <v>11</v>
      </c>
      <c r="H32" s="8">
        <v>5.91</v>
      </c>
      <c r="I32" s="12">
        <v>0</v>
      </c>
    </row>
    <row r="33" spans="2:9" ht="15" customHeight="1" x14ac:dyDescent="0.2">
      <c r="B33" t="s">
        <v>75</v>
      </c>
      <c r="C33" s="12">
        <v>14</v>
      </c>
      <c r="D33" s="8">
        <v>3.2</v>
      </c>
      <c r="E33" s="12">
        <v>2</v>
      </c>
      <c r="F33" s="8">
        <v>0.81</v>
      </c>
      <c r="G33" s="12">
        <v>11</v>
      </c>
      <c r="H33" s="8">
        <v>5.91</v>
      </c>
      <c r="I33" s="12">
        <v>0</v>
      </c>
    </row>
    <row r="34" spans="2:9" ht="15" customHeight="1" x14ac:dyDescent="0.2">
      <c r="B34" t="s">
        <v>69</v>
      </c>
      <c r="C34" s="12">
        <v>12</v>
      </c>
      <c r="D34" s="8">
        <v>2.74</v>
      </c>
      <c r="E34" s="12">
        <v>9</v>
      </c>
      <c r="F34" s="8">
        <v>3.64</v>
      </c>
      <c r="G34" s="12">
        <v>3</v>
      </c>
      <c r="H34" s="8">
        <v>1.61</v>
      </c>
      <c r="I34" s="12">
        <v>0</v>
      </c>
    </row>
    <row r="35" spans="2:9" ht="15" customHeight="1" x14ac:dyDescent="0.2">
      <c r="B35" t="s">
        <v>71</v>
      </c>
      <c r="C35" s="12">
        <v>11</v>
      </c>
      <c r="D35" s="8">
        <v>2.5099999999999998</v>
      </c>
      <c r="E35" s="12">
        <v>7</v>
      </c>
      <c r="F35" s="8">
        <v>2.83</v>
      </c>
      <c r="G35" s="12">
        <v>4</v>
      </c>
      <c r="H35" s="8">
        <v>2.15</v>
      </c>
      <c r="I35" s="12">
        <v>0</v>
      </c>
    </row>
    <row r="36" spans="2:9" ht="15" customHeight="1" x14ac:dyDescent="0.2">
      <c r="B36" t="s">
        <v>65</v>
      </c>
      <c r="C36" s="12">
        <v>10</v>
      </c>
      <c r="D36" s="8">
        <v>2.2799999999999998</v>
      </c>
      <c r="E36" s="12">
        <v>3</v>
      </c>
      <c r="F36" s="8">
        <v>1.21</v>
      </c>
      <c r="G36" s="12">
        <v>7</v>
      </c>
      <c r="H36" s="8">
        <v>3.76</v>
      </c>
      <c r="I36" s="12">
        <v>0</v>
      </c>
    </row>
    <row r="37" spans="2:9" ht="15" customHeight="1" x14ac:dyDescent="0.2">
      <c r="B37" t="s">
        <v>64</v>
      </c>
      <c r="C37" s="12">
        <v>6</v>
      </c>
      <c r="D37" s="8">
        <v>1.37</v>
      </c>
      <c r="E37" s="12">
        <v>4</v>
      </c>
      <c r="F37" s="8">
        <v>1.62</v>
      </c>
      <c r="G37" s="12">
        <v>2</v>
      </c>
      <c r="H37" s="8">
        <v>1.08</v>
      </c>
      <c r="I37" s="12">
        <v>0</v>
      </c>
    </row>
    <row r="38" spans="2:9" ht="15" customHeight="1" x14ac:dyDescent="0.2">
      <c r="B38" t="s">
        <v>66</v>
      </c>
      <c r="C38" s="12">
        <v>5</v>
      </c>
      <c r="D38" s="8">
        <v>1.1399999999999999</v>
      </c>
      <c r="E38" s="12">
        <v>3</v>
      </c>
      <c r="F38" s="8">
        <v>1.21</v>
      </c>
      <c r="G38" s="12">
        <v>2</v>
      </c>
      <c r="H38" s="8">
        <v>1.08</v>
      </c>
      <c r="I38" s="12">
        <v>0</v>
      </c>
    </row>
    <row r="39" spans="2:9" ht="15" customHeight="1" x14ac:dyDescent="0.2">
      <c r="B39" t="s">
        <v>92</v>
      </c>
      <c r="C39" s="12">
        <v>5</v>
      </c>
      <c r="D39" s="8">
        <v>1.1399999999999999</v>
      </c>
      <c r="E39" s="12">
        <v>2</v>
      </c>
      <c r="F39" s="8">
        <v>0.81</v>
      </c>
      <c r="G39" s="12">
        <v>3</v>
      </c>
      <c r="H39" s="8">
        <v>1.61</v>
      </c>
      <c r="I39" s="12">
        <v>0</v>
      </c>
    </row>
    <row r="40" spans="2:9" ht="15" customHeight="1" x14ac:dyDescent="0.2">
      <c r="B40" t="s">
        <v>68</v>
      </c>
      <c r="C40" s="12">
        <v>5</v>
      </c>
      <c r="D40" s="8">
        <v>1.1399999999999999</v>
      </c>
      <c r="E40" s="12">
        <v>2</v>
      </c>
      <c r="F40" s="8">
        <v>0.81</v>
      </c>
      <c r="G40" s="12">
        <v>3</v>
      </c>
      <c r="H40" s="8">
        <v>1.61</v>
      </c>
      <c r="I40" s="12">
        <v>0</v>
      </c>
    </row>
    <row r="41" spans="2:9" ht="15" customHeight="1" x14ac:dyDescent="0.2">
      <c r="B41" t="s">
        <v>78</v>
      </c>
      <c r="C41" s="12">
        <v>5</v>
      </c>
      <c r="D41" s="8">
        <v>1.1399999999999999</v>
      </c>
      <c r="E41" s="12">
        <v>4</v>
      </c>
      <c r="F41" s="8">
        <v>1.62</v>
      </c>
      <c r="G41" s="12">
        <v>1</v>
      </c>
      <c r="H41" s="8">
        <v>0.54</v>
      </c>
      <c r="I41" s="12">
        <v>0</v>
      </c>
    </row>
    <row r="42" spans="2:9" ht="15" customHeight="1" x14ac:dyDescent="0.2">
      <c r="B42" t="s">
        <v>81</v>
      </c>
      <c r="C42" s="12">
        <v>5</v>
      </c>
      <c r="D42" s="8">
        <v>1.1399999999999999</v>
      </c>
      <c r="E42" s="12">
        <v>0</v>
      </c>
      <c r="F42" s="8">
        <v>0</v>
      </c>
      <c r="G42" s="12">
        <v>4</v>
      </c>
      <c r="H42" s="8">
        <v>2.15</v>
      </c>
      <c r="I42" s="12">
        <v>0</v>
      </c>
    </row>
    <row r="43" spans="2:9" ht="15" customHeight="1" x14ac:dyDescent="0.2">
      <c r="B43" t="s">
        <v>84</v>
      </c>
      <c r="C43" s="12">
        <v>4</v>
      </c>
      <c r="D43" s="8">
        <v>0.91</v>
      </c>
      <c r="E43" s="12">
        <v>0</v>
      </c>
      <c r="F43" s="8">
        <v>0</v>
      </c>
      <c r="G43" s="12">
        <v>4</v>
      </c>
      <c r="H43" s="8">
        <v>2.15</v>
      </c>
      <c r="I43" s="12">
        <v>0</v>
      </c>
    </row>
    <row r="44" spans="2:9" ht="15" customHeight="1" x14ac:dyDescent="0.2">
      <c r="B44" t="s">
        <v>114</v>
      </c>
      <c r="C44" s="12">
        <v>4</v>
      </c>
      <c r="D44" s="8">
        <v>0.91</v>
      </c>
      <c r="E44" s="12">
        <v>3</v>
      </c>
      <c r="F44" s="8">
        <v>1.21</v>
      </c>
      <c r="G44" s="12">
        <v>1</v>
      </c>
      <c r="H44" s="8">
        <v>0.54</v>
      </c>
      <c r="I44" s="12">
        <v>0</v>
      </c>
    </row>
    <row r="45" spans="2:9" ht="15" customHeight="1" x14ac:dyDescent="0.2">
      <c r="B45" t="s">
        <v>82</v>
      </c>
      <c r="C45" s="12">
        <v>4</v>
      </c>
      <c r="D45" s="8">
        <v>0.91</v>
      </c>
      <c r="E45" s="12">
        <v>3</v>
      </c>
      <c r="F45" s="8">
        <v>1.21</v>
      </c>
      <c r="G45" s="12">
        <v>1</v>
      </c>
      <c r="H45" s="8">
        <v>0.54</v>
      </c>
      <c r="I45" s="12">
        <v>0</v>
      </c>
    </row>
    <row r="48" spans="2:9" ht="33" customHeight="1" x14ac:dyDescent="0.2">
      <c r="B48" t="s">
        <v>280</v>
      </c>
      <c r="C48" s="10" t="s">
        <v>56</v>
      </c>
      <c r="D48" s="10" t="s">
        <v>57</v>
      </c>
      <c r="E48" s="10" t="s">
        <v>58</v>
      </c>
      <c r="F48" s="10" t="s">
        <v>59</v>
      </c>
      <c r="G48" s="10" t="s">
        <v>60</v>
      </c>
      <c r="H48" s="10" t="s">
        <v>61</v>
      </c>
      <c r="I48" s="10" t="s">
        <v>62</v>
      </c>
    </row>
    <row r="49" spans="2:9" ht="15" customHeight="1" x14ac:dyDescent="0.2">
      <c r="B49" t="s">
        <v>130</v>
      </c>
      <c r="C49" s="12">
        <v>30</v>
      </c>
      <c r="D49" s="8">
        <v>6.85</v>
      </c>
      <c r="E49" s="12">
        <v>11</v>
      </c>
      <c r="F49" s="8">
        <v>4.45</v>
      </c>
      <c r="G49" s="12">
        <v>19</v>
      </c>
      <c r="H49" s="8">
        <v>10.220000000000001</v>
      </c>
      <c r="I49" s="12">
        <v>0</v>
      </c>
    </row>
    <row r="50" spans="2:9" ht="15" customHeight="1" x14ac:dyDescent="0.2">
      <c r="B50" t="s">
        <v>137</v>
      </c>
      <c r="C50" s="12">
        <v>26</v>
      </c>
      <c r="D50" s="8">
        <v>5.94</v>
      </c>
      <c r="E50" s="12">
        <v>18</v>
      </c>
      <c r="F50" s="8">
        <v>7.29</v>
      </c>
      <c r="G50" s="12">
        <v>8</v>
      </c>
      <c r="H50" s="8">
        <v>4.3</v>
      </c>
      <c r="I50" s="12">
        <v>0</v>
      </c>
    </row>
    <row r="51" spans="2:9" ht="15" customHeight="1" x14ac:dyDescent="0.2">
      <c r="B51" t="s">
        <v>139</v>
      </c>
      <c r="C51" s="12">
        <v>21</v>
      </c>
      <c r="D51" s="8">
        <v>4.79</v>
      </c>
      <c r="E51" s="12">
        <v>14</v>
      </c>
      <c r="F51" s="8">
        <v>5.67</v>
      </c>
      <c r="G51" s="12">
        <v>6</v>
      </c>
      <c r="H51" s="8">
        <v>3.23</v>
      </c>
      <c r="I51" s="12">
        <v>1</v>
      </c>
    </row>
    <row r="52" spans="2:9" ht="15" customHeight="1" x14ac:dyDescent="0.2">
      <c r="B52" t="s">
        <v>135</v>
      </c>
      <c r="C52" s="12">
        <v>19</v>
      </c>
      <c r="D52" s="8">
        <v>4.34</v>
      </c>
      <c r="E52" s="12">
        <v>19</v>
      </c>
      <c r="F52" s="8">
        <v>7.69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129</v>
      </c>
      <c r="C53" s="12">
        <v>16</v>
      </c>
      <c r="D53" s="8">
        <v>3.65</v>
      </c>
      <c r="E53" s="12">
        <v>3</v>
      </c>
      <c r="F53" s="8">
        <v>1.21</v>
      </c>
      <c r="G53" s="12">
        <v>13</v>
      </c>
      <c r="H53" s="8">
        <v>6.99</v>
      </c>
      <c r="I53" s="12">
        <v>0</v>
      </c>
    </row>
    <row r="54" spans="2:9" ht="15" customHeight="1" x14ac:dyDescent="0.2">
      <c r="B54" t="s">
        <v>133</v>
      </c>
      <c r="C54" s="12">
        <v>15</v>
      </c>
      <c r="D54" s="8">
        <v>3.42</v>
      </c>
      <c r="E54" s="12">
        <v>14</v>
      </c>
      <c r="F54" s="8">
        <v>5.67</v>
      </c>
      <c r="G54" s="12">
        <v>1</v>
      </c>
      <c r="H54" s="8">
        <v>0.54</v>
      </c>
      <c r="I54" s="12">
        <v>0</v>
      </c>
    </row>
    <row r="55" spans="2:9" ht="15" customHeight="1" x14ac:dyDescent="0.2">
      <c r="B55" t="s">
        <v>134</v>
      </c>
      <c r="C55" s="12">
        <v>15</v>
      </c>
      <c r="D55" s="8">
        <v>3.42</v>
      </c>
      <c r="E55" s="12">
        <v>13</v>
      </c>
      <c r="F55" s="8">
        <v>5.26</v>
      </c>
      <c r="G55" s="12">
        <v>2</v>
      </c>
      <c r="H55" s="8">
        <v>1.08</v>
      </c>
      <c r="I55" s="12">
        <v>0</v>
      </c>
    </row>
    <row r="56" spans="2:9" ht="15" customHeight="1" x14ac:dyDescent="0.2">
      <c r="B56" t="s">
        <v>136</v>
      </c>
      <c r="C56" s="12">
        <v>12</v>
      </c>
      <c r="D56" s="8">
        <v>2.74</v>
      </c>
      <c r="E56" s="12">
        <v>10</v>
      </c>
      <c r="F56" s="8">
        <v>4.05</v>
      </c>
      <c r="G56" s="12">
        <v>2</v>
      </c>
      <c r="H56" s="8">
        <v>1.08</v>
      </c>
      <c r="I56" s="12">
        <v>0</v>
      </c>
    </row>
    <row r="57" spans="2:9" ht="15" customHeight="1" x14ac:dyDescent="0.2">
      <c r="B57" t="s">
        <v>140</v>
      </c>
      <c r="C57" s="12">
        <v>12</v>
      </c>
      <c r="D57" s="8">
        <v>2.74</v>
      </c>
      <c r="E57" s="12">
        <v>11</v>
      </c>
      <c r="F57" s="8">
        <v>4.45</v>
      </c>
      <c r="G57" s="12">
        <v>1</v>
      </c>
      <c r="H57" s="8">
        <v>0.54</v>
      </c>
      <c r="I57" s="12">
        <v>0</v>
      </c>
    </row>
    <row r="58" spans="2:9" ht="15" customHeight="1" x14ac:dyDescent="0.2">
      <c r="B58" t="s">
        <v>127</v>
      </c>
      <c r="C58" s="12">
        <v>11</v>
      </c>
      <c r="D58" s="8">
        <v>2.5099999999999998</v>
      </c>
      <c r="E58" s="12">
        <v>5</v>
      </c>
      <c r="F58" s="8">
        <v>2.02</v>
      </c>
      <c r="G58" s="12">
        <v>6</v>
      </c>
      <c r="H58" s="8">
        <v>3.23</v>
      </c>
      <c r="I58" s="12">
        <v>0</v>
      </c>
    </row>
    <row r="59" spans="2:9" ht="15" customHeight="1" x14ac:dyDescent="0.2">
      <c r="B59" t="s">
        <v>168</v>
      </c>
      <c r="C59" s="12">
        <v>10</v>
      </c>
      <c r="D59" s="8">
        <v>2.2799999999999998</v>
      </c>
      <c r="E59" s="12">
        <v>6</v>
      </c>
      <c r="F59" s="8">
        <v>2.4300000000000002</v>
      </c>
      <c r="G59" s="12">
        <v>4</v>
      </c>
      <c r="H59" s="8">
        <v>2.15</v>
      </c>
      <c r="I59" s="12">
        <v>0</v>
      </c>
    </row>
    <row r="60" spans="2:9" ht="15" customHeight="1" x14ac:dyDescent="0.2">
      <c r="B60" t="s">
        <v>138</v>
      </c>
      <c r="C60" s="12">
        <v>10</v>
      </c>
      <c r="D60" s="8">
        <v>2.2799999999999998</v>
      </c>
      <c r="E60" s="12">
        <v>5</v>
      </c>
      <c r="F60" s="8">
        <v>2.02</v>
      </c>
      <c r="G60" s="12">
        <v>5</v>
      </c>
      <c r="H60" s="8">
        <v>2.69</v>
      </c>
      <c r="I60" s="12">
        <v>0</v>
      </c>
    </row>
    <row r="61" spans="2:9" ht="15" customHeight="1" x14ac:dyDescent="0.2">
      <c r="B61" t="s">
        <v>128</v>
      </c>
      <c r="C61" s="12">
        <v>9</v>
      </c>
      <c r="D61" s="8">
        <v>2.0499999999999998</v>
      </c>
      <c r="E61" s="12">
        <v>4</v>
      </c>
      <c r="F61" s="8">
        <v>1.62</v>
      </c>
      <c r="G61" s="12">
        <v>5</v>
      </c>
      <c r="H61" s="8">
        <v>2.69</v>
      </c>
      <c r="I61" s="12">
        <v>0</v>
      </c>
    </row>
    <row r="62" spans="2:9" ht="15" customHeight="1" x14ac:dyDescent="0.2">
      <c r="B62" t="s">
        <v>132</v>
      </c>
      <c r="C62" s="12">
        <v>9</v>
      </c>
      <c r="D62" s="8">
        <v>2.0499999999999998</v>
      </c>
      <c r="E62" s="12">
        <v>1</v>
      </c>
      <c r="F62" s="8">
        <v>0.4</v>
      </c>
      <c r="G62" s="12">
        <v>7</v>
      </c>
      <c r="H62" s="8">
        <v>3.76</v>
      </c>
      <c r="I62" s="12">
        <v>0</v>
      </c>
    </row>
    <row r="63" spans="2:9" ht="15" customHeight="1" x14ac:dyDescent="0.2">
      <c r="B63" t="s">
        <v>131</v>
      </c>
      <c r="C63" s="12">
        <v>8</v>
      </c>
      <c r="D63" s="8">
        <v>1.83</v>
      </c>
      <c r="E63" s="12">
        <v>4</v>
      </c>
      <c r="F63" s="8">
        <v>1.62</v>
      </c>
      <c r="G63" s="12">
        <v>4</v>
      </c>
      <c r="H63" s="8">
        <v>2.15</v>
      </c>
      <c r="I63" s="12">
        <v>0</v>
      </c>
    </row>
    <row r="64" spans="2:9" ht="15" customHeight="1" x14ac:dyDescent="0.2">
      <c r="B64" t="s">
        <v>122</v>
      </c>
      <c r="C64" s="12">
        <v>7</v>
      </c>
      <c r="D64" s="8">
        <v>1.6</v>
      </c>
      <c r="E64" s="12">
        <v>1</v>
      </c>
      <c r="F64" s="8">
        <v>0.4</v>
      </c>
      <c r="G64" s="12">
        <v>6</v>
      </c>
      <c r="H64" s="8">
        <v>3.23</v>
      </c>
      <c r="I64" s="12">
        <v>0</v>
      </c>
    </row>
    <row r="65" spans="2:9" ht="15" customHeight="1" x14ac:dyDescent="0.2">
      <c r="B65" t="s">
        <v>142</v>
      </c>
      <c r="C65" s="12">
        <v>7</v>
      </c>
      <c r="D65" s="8">
        <v>1.6</v>
      </c>
      <c r="E65" s="12">
        <v>5</v>
      </c>
      <c r="F65" s="8">
        <v>2.02</v>
      </c>
      <c r="G65" s="12">
        <v>2</v>
      </c>
      <c r="H65" s="8">
        <v>1.08</v>
      </c>
      <c r="I65" s="12">
        <v>0</v>
      </c>
    </row>
    <row r="66" spans="2:9" ht="15" customHeight="1" x14ac:dyDescent="0.2">
      <c r="B66" t="s">
        <v>147</v>
      </c>
      <c r="C66" s="12">
        <v>6</v>
      </c>
      <c r="D66" s="8">
        <v>1.37</v>
      </c>
      <c r="E66" s="12">
        <v>1</v>
      </c>
      <c r="F66" s="8">
        <v>0.4</v>
      </c>
      <c r="G66" s="12">
        <v>5</v>
      </c>
      <c r="H66" s="8">
        <v>2.69</v>
      </c>
      <c r="I66" s="12">
        <v>0</v>
      </c>
    </row>
    <row r="67" spans="2:9" ht="15" customHeight="1" x14ac:dyDescent="0.2">
      <c r="B67" t="s">
        <v>125</v>
      </c>
      <c r="C67" s="12">
        <v>6</v>
      </c>
      <c r="D67" s="8">
        <v>1.37</v>
      </c>
      <c r="E67" s="12">
        <v>3</v>
      </c>
      <c r="F67" s="8">
        <v>1.21</v>
      </c>
      <c r="G67" s="12">
        <v>3</v>
      </c>
      <c r="H67" s="8">
        <v>1.61</v>
      </c>
      <c r="I67" s="12">
        <v>0</v>
      </c>
    </row>
    <row r="68" spans="2:9" ht="15" customHeight="1" x14ac:dyDescent="0.2">
      <c r="B68" t="s">
        <v>151</v>
      </c>
      <c r="C68" s="12">
        <v>6</v>
      </c>
      <c r="D68" s="8">
        <v>1.37</v>
      </c>
      <c r="E68" s="12">
        <v>3</v>
      </c>
      <c r="F68" s="8">
        <v>1.21</v>
      </c>
      <c r="G68" s="12">
        <v>3</v>
      </c>
      <c r="H68" s="8">
        <v>1.61</v>
      </c>
      <c r="I68" s="12">
        <v>0</v>
      </c>
    </row>
    <row r="70" spans="2:9" ht="15" customHeight="1" x14ac:dyDescent="0.2">
      <c r="B70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56A6-C800-4A44-9D98-624CC1A7D620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82</v>
      </c>
      <c r="D6" s="8">
        <v>13.51</v>
      </c>
      <c r="E6" s="12">
        <v>40</v>
      </c>
      <c r="F6" s="8">
        <v>10.55</v>
      </c>
      <c r="G6" s="12">
        <v>42</v>
      </c>
      <c r="H6" s="8">
        <v>18.579999999999998</v>
      </c>
      <c r="I6" s="12">
        <v>0</v>
      </c>
    </row>
    <row r="7" spans="2:9" ht="15" customHeight="1" x14ac:dyDescent="0.2">
      <c r="B7" t="s">
        <v>42</v>
      </c>
      <c r="C7" s="12">
        <v>161</v>
      </c>
      <c r="D7" s="8">
        <v>26.52</v>
      </c>
      <c r="E7" s="12">
        <v>117</v>
      </c>
      <c r="F7" s="8">
        <v>30.87</v>
      </c>
      <c r="G7" s="12">
        <v>44</v>
      </c>
      <c r="H7" s="8">
        <v>19.47</v>
      </c>
      <c r="I7" s="12">
        <v>0</v>
      </c>
    </row>
    <row r="8" spans="2:9" ht="15" customHeight="1" x14ac:dyDescent="0.2">
      <c r="B8" t="s">
        <v>43</v>
      </c>
      <c r="C8" s="12">
        <v>2</v>
      </c>
      <c r="D8" s="8">
        <v>0.33</v>
      </c>
      <c r="E8" s="12">
        <v>0</v>
      </c>
      <c r="F8" s="8">
        <v>0</v>
      </c>
      <c r="G8" s="12">
        <v>1</v>
      </c>
      <c r="H8" s="8">
        <v>0.44</v>
      </c>
      <c r="I8" s="12">
        <v>0</v>
      </c>
    </row>
    <row r="9" spans="2:9" ht="15" customHeight="1" x14ac:dyDescent="0.2">
      <c r="B9" t="s">
        <v>44</v>
      </c>
      <c r="C9" s="12">
        <v>3</v>
      </c>
      <c r="D9" s="8">
        <v>0.49</v>
      </c>
      <c r="E9" s="12">
        <v>0</v>
      </c>
      <c r="F9" s="8">
        <v>0</v>
      </c>
      <c r="G9" s="12">
        <v>3</v>
      </c>
      <c r="H9" s="8">
        <v>1.33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0.16</v>
      </c>
      <c r="E10" s="12">
        <v>0</v>
      </c>
      <c r="F10" s="8">
        <v>0</v>
      </c>
      <c r="G10" s="12">
        <v>1</v>
      </c>
      <c r="H10" s="8">
        <v>0.44</v>
      </c>
      <c r="I10" s="12">
        <v>0</v>
      </c>
    </row>
    <row r="11" spans="2:9" ht="15" customHeight="1" x14ac:dyDescent="0.2">
      <c r="B11" t="s">
        <v>46</v>
      </c>
      <c r="C11" s="12">
        <v>125</v>
      </c>
      <c r="D11" s="8">
        <v>20.59</v>
      </c>
      <c r="E11" s="12">
        <v>71</v>
      </c>
      <c r="F11" s="8">
        <v>18.73</v>
      </c>
      <c r="G11" s="12">
        <v>54</v>
      </c>
      <c r="H11" s="8">
        <v>23.89</v>
      </c>
      <c r="I11" s="12">
        <v>0</v>
      </c>
    </row>
    <row r="12" spans="2:9" ht="15" customHeight="1" x14ac:dyDescent="0.2">
      <c r="B12" t="s">
        <v>47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0.44</v>
      </c>
      <c r="I12" s="12">
        <v>0</v>
      </c>
    </row>
    <row r="13" spans="2:9" ht="15" customHeight="1" x14ac:dyDescent="0.2">
      <c r="B13" t="s">
        <v>48</v>
      </c>
      <c r="C13" s="12">
        <v>44</v>
      </c>
      <c r="D13" s="8">
        <v>7.25</v>
      </c>
      <c r="E13" s="12">
        <v>11</v>
      </c>
      <c r="F13" s="8">
        <v>2.9</v>
      </c>
      <c r="G13" s="12">
        <v>33</v>
      </c>
      <c r="H13" s="8">
        <v>14.6</v>
      </c>
      <c r="I13" s="12">
        <v>0</v>
      </c>
    </row>
    <row r="14" spans="2:9" ht="15" customHeight="1" x14ac:dyDescent="0.2">
      <c r="B14" t="s">
        <v>49</v>
      </c>
      <c r="C14" s="12">
        <v>29</v>
      </c>
      <c r="D14" s="8">
        <v>4.78</v>
      </c>
      <c r="E14" s="12">
        <v>16</v>
      </c>
      <c r="F14" s="8">
        <v>4.22</v>
      </c>
      <c r="G14" s="12">
        <v>13</v>
      </c>
      <c r="H14" s="8">
        <v>5.75</v>
      </c>
      <c r="I14" s="12">
        <v>0</v>
      </c>
    </row>
    <row r="15" spans="2:9" ht="15" customHeight="1" x14ac:dyDescent="0.2">
      <c r="B15" t="s">
        <v>50</v>
      </c>
      <c r="C15" s="12">
        <v>36</v>
      </c>
      <c r="D15" s="8">
        <v>5.93</v>
      </c>
      <c r="E15" s="12">
        <v>28</v>
      </c>
      <c r="F15" s="8">
        <v>7.39</v>
      </c>
      <c r="G15" s="12">
        <v>8</v>
      </c>
      <c r="H15" s="8">
        <v>3.54</v>
      </c>
      <c r="I15" s="12">
        <v>0</v>
      </c>
    </row>
    <row r="16" spans="2:9" ht="15" customHeight="1" x14ac:dyDescent="0.2">
      <c r="B16" t="s">
        <v>51</v>
      </c>
      <c r="C16" s="12">
        <v>56</v>
      </c>
      <c r="D16" s="8">
        <v>9.23</v>
      </c>
      <c r="E16" s="12">
        <v>47</v>
      </c>
      <c r="F16" s="8">
        <v>12.4</v>
      </c>
      <c r="G16" s="12">
        <v>9</v>
      </c>
      <c r="H16" s="8">
        <v>3.98</v>
      </c>
      <c r="I16" s="12">
        <v>0</v>
      </c>
    </row>
    <row r="17" spans="2:9" ht="15" customHeight="1" x14ac:dyDescent="0.2">
      <c r="B17" t="s">
        <v>52</v>
      </c>
      <c r="C17" s="12">
        <v>22</v>
      </c>
      <c r="D17" s="8">
        <v>3.62</v>
      </c>
      <c r="E17" s="12">
        <v>18</v>
      </c>
      <c r="F17" s="8">
        <v>4.75</v>
      </c>
      <c r="G17" s="12">
        <v>3</v>
      </c>
      <c r="H17" s="8">
        <v>1.33</v>
      </c>
      <c r="I17" s="12">
        <v>0</v>
      </c>
    </row>
    <row r="18" spans="2:9" ht="15" customHeight="1" x14ac:dyDescent="0.2">
      <c r="B18" t="s">
        <v>53</v>
      </c>
      <c r="C18" s="12">
        <v>27</v>
      </c>
      <c r="D18" s="8">
        <v>4.45</v>
      </c>
      <c r="E18" s="12">
        <v>20</v>
      </c>
      <c r="F18" s="8">
        <v>5.28</v>
      </c>
      <c r="G18" s="12">
        <v>7</v>
      </c>
      <c r="H18" s="8">
        <v>3.1</v>
      </c>
      <c r="I18" s="12">
        <v>0</v>
      </c>
    </row>
    <row r="19" spans="2:9" ht="15" customHeight="1" x14ac:dyDescent="0.2">
      <c r="B19" t="s">
        <v>54</v>
      </c>
      <c r="C19" s="12">
        <v>18</v>
      </c>
      <c r="D19" s="8">
        <v>2.97</v>
      </c>
      <c r="E19" s="12">
        <v>11</v>
      </c>
      <c r="F19" s="8">
        <v>2.9</v>
      </c>
      <c r="G19" s="12">
        <v>7</v>
      </c>
      <c r="H19" s="8">
        <v>3.1</v>
      </c>
      <c r="I19" s="12">
        <v>0</v>
      </c>
    </row>
    <row r="20" spans="2:9" ht="15" customHeight="1" x14ac:dyDescent="0.2">
      <c r="B20" s="9" t="s">
        <v>278</v>
      </c>
      <c r="C20" s="12">
        <f>SUM(LTBL_29426[総数／事業所数])</f>
        <v>607</v>
      </c>
      <c r="E20" s="12">
        <f>SUBTOTAL(109,LTBL_29426[個人／事業所数])</f>
        <v>379</v>
      </c>
      <c r="G20" s="12">
        <f>SUBTOTAL(109,LTBL_29426[法人／事業所数])</f>
        <v>226</v>
      </c>
      <c r="I20" s="12">
        <f>SUBTOTAL(109,LTBL_29426[法人以外の団体／事業所数])</f>
        <v>0</v>
      </c>
    </row>
    <row r="21" spans="2:9" ht="15" customHeight="1" x14ac:dyDescent="0.2">
      <c r="E21" s="11">
        <f>LTBL_29426[[#Totals],[個人／事業所数]]/LTBL_29426[[#Totals],[総数／事業所数]]</f>
        <v>0.62438220757825369</v>
      </c>
      <c r="G21" s="11">
        <f>LTBL_29426[[#Totals],[法人／事業所数]]/LTBL_29426[[#Totals],[総数／事業所数]]</f>
        <v>0.37232289950576608</v>
      </c>
      <c r="I21" s="11">
        <f>LTBL_29426[[#Totals],[法人以外の団体／事業所数]]/LTBL_29426[[#Totals],[総数／事業所数]]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66</v>
      </c>
      <c r="C24" s="12">
        <v>89</v>
      </c>
      <c r="D24" s="8">
        <v>14.66</v>
      </c>
      <c r="E24" s="12">
        <v>73</v>
      </c>
      <c r="F24" s="8">
        <v>19.260000000000002</v>
      </c>
      <c r="G24" s="12">
        <v>16</v>
      </c>
      <c r="H24" s="8">
        <v>7.08</v>
      </c>
      <c r="I24" s="12">
        <v>0</v>
      </c>
    </row>
    <row r="25" spans="2:9" ht="15" customHeight="1" x14ac:dyDescent="0.2">
      <c r="B25" t="s">
        <v>77</v>
      </c>
      <c r="C25" s="12">
        <v>48</v>
      </c>
      <c r="D25" s="8">
        <v>7.91</v>
      </c>
      <c r="E25" s="12">
        <v>44</v>
      </c>
      <c r="F25" s="8">
        <v>11.61</v>
      </c>
      <c r="G25" s="12">
        <v>4</v>
      </c>
      <c r="H25" s="8">
        <v>1.77</v>
      </c>
      <c r="I25" s="12">
        <v>0</v>
      </c>
    </row>
    <row r="26" spans="2:9" ht="15" customHeight="1" x14ac:dyDescent="0.2">
      <c r="B26" t="s">
        <v>63</v>
      </c>
      <c r="C26" s="12">
        <v>37</v>
      </c>
      <c r="D26" s="8">
        <v>6.1</v>
      </c>
      <c r="E26" s="12">
        <v>10</v>
      </c>
      <c r="F26" s="8">
        <v>2.64</v>
      </c>
      <c r="G26" s="12">
        <v>27</v>
      </c>
      <c r="H26" s="8">
        <v>11.95</v>
      </c>
      <c r="I26" s="12">
        <v>0</v>
      </c>
    </row>
    <row r="27" spans="2:9" ht="15" customHeight="1" x14ac:dyDescent="0.2">
      <c r="B27" t="s">
        <v>76</v>
      </c>
      <c r="C27" s="12">
        <v>31</v>
      </c>
      <c r="D27" s="8">
        <v>5.1100000000000003</v>
      </c>
      <c r="E27" s="12">
        <v>25</v>
      </c>
      <c r="F27" s="8">
        <v>6.6</v>
      </c>
      <c r="G27" s="12">
        <v>6</v>
      </c>
      <c r="H27" s="8">
        <v>2.65</v>
      </c>
      <c r="I27" s="12">
        <v>0</v>
      </c>
    </row>
    <row r="28" spans="2:9" ht="15" customHeight="1" x14ac:dyDescent="0.2">
      <c r="B28" t="s">
        <v>73</v>
      </c>
      <c r="C28" s="12">
        <v>30</v>
      </c>
      <c r="D28" s="8">
        <v>4.9400000000000004</v>
      </c>
      <c r="E28" s="12">
        <v>7</v>
      </c>
      <c r="F28" s="8">
        <v>1.85</v>
      </c>
      <c r="G28" s="12">
        <v>23</v>
      </c>
      <c r="H28" s="8">
        <v>10.18</v>
      </c>
      <c r="I28" s="12">
        <v>0</v>
      </c>
    </row>
    <row r="29" spans="2:9" ht="15" customHeight="1" x14ac:dyDescent="0.2">
      <c r="B29" t="s">
        <v>70</v>
      </c>
      <c r="C29" s="12">
        <v>28</v>
      </c>
      <c r="D29" s="8">
        <v>4.6100000000000003</v>
      </c>
      <c r="E29" s="12">
        <v>21</v>
      </c>
      <c r="F29" s="8">
        <v>5.54</v>
      </c>
      <c r="G29" s="12">
        <v>7</v>
      </c>
      <c r="H29" s="8">
        <v>3.1</v>
      </c>
      <c r="I29" s="12">
        <v>0</v>
      </c>
    </row>
    <row r="30" spans="2:9" ht="15" customHeight="1" x14ac:dyDescent="0.2">
      <c r="B30" t="s">
        <v>64</v>
      </c>
      <c r="C30" s="12">
        <v>27</v>
      </c>
      <c r="D30" s="8">
        <v>4.45</v>
      </c>
      <c r="E30" s="12">
        <v>18</v>
      </c>
      <c r="F30" s="8">
        <v>4.75</v>
      </c>
      <c r="G30" s="12">
        <v>9</v>
      </c>
      <c r="H30" s="8">
        <v>3.98</v>
      </c>
      <c r="I30" s="12">
        <v>0</v>
      </c>
    </row>
    <row r="31" spans="2:9" ht="15" customHeight="1" x14ac:dyDescent="0.2">
      <c r="B31" t="s">
        <v>72</v>
      </c>
      <c r="C31" s="12">
        <v>27</v>
      </c>
      <c r="D31" s="8">
        <v>4.45</v>
      </c>
      <c r="E31" s="12">
        <v>16</v>
      </c>
      <c r="F31" s="8">
        <v>4.22</v>
      </c>
      <c r="G31" s="12">
        <v>11</v>
      </c>
      <c r="H31" s="8">
        <v>4.87</v>
      </c>
      <c r="I31" s="12">
        <v>0</v>
      </c>
    </row>
    <row r="32" spans="2:9" ht="15" customHeight="1" x14ac:dyDescent="0.2">
      <c r="B32" t="s">
        <v>86</v>
      </c>
      <c r="C32" s="12">
        <v>25</v>
      </c>
      <c r="D32" s="8">
        <v>4.12</v>
      </c>
      <c r="E32" s="12">
        <v>14</v>
      </c>
      <c r="F32" s="8">
        <v>3.69</v>
      </c>
      <c r="G32" s="12">
        <v>11</v>
      </c>
      <c r="H32" s="8">
        <v>4.87</v>
      </c>
      <c r="I32" s="12">
        <v>0</v>
      </c>
    </row>
    <row r="33" spans="2:9" ht="15" customHeight="1" x14ac:dyDescent="0.2">
      <c r="B33" t="s">
        <v>79</v>
      </c>
      <c r="C33" s="12">
        <v>22</v>
      </c>
      <c r="D33" s="8">
        <v>3.62</v>
      </c>
      <c r="E33" s="12">
        <v>18</v>
      </c>
      <c r="F33" s="8">
        <v>4.75</v>
      </c>
      <c r="G33" s="12">
        <v>3</v>
      </c>
      <c r="H33" s="8">
        <v>1.33</v>
      </c>
      <c r="I33" s="12">
        <v>0</v>
      </c>
    </row>
    <row r="34" spans="2:9" ht="15" customHeight="1" x14ac:dyDescent="0.2">
      <c r="B34" t="s">
        <v>80</v>
      </c>
      <c r="C34" s="12">
        <v>21</v>
      </c>
      <c r="D34" s="8">
        <v>3.46</v>
      </c>
      <c r="E34" s="12">
        <v>20</v>
      </c>
      <c r="F34" s="8">
        <v>5.28</v>
      </c>
      <c r="G34" s="12">
        <v>1</v>
      </c>
      <c r="H34" s="8">
        <v>0.44</v>
      </c>
      <c r="I34" s="12">
        <v>0</v>
      </c>
    </row>
    <row r="35" spans="2:9" ht="15" customHeight="1" x14ac:dyDescent="0.2">
      <c r="B35" t="s">
        <v>71</v>
      </c>
      <c r="C35" s="12">
        <v>19</v>
      </c>
      <c r="D35" s="8">
        <v>3.13</v>
      </c>
      <c r="E35" s="12">
        <v>16</v>
      </c>
      <c r="F35" s="8">
        <v>4.22</v>
      </c>
      <c r="G35" s="12">
        <v>3</v>
      </c>
      <c r="H35" s="8">
        <v>1.33</v>
      </c>
      <c r="I35" s="12">
        <v>0</v>
      </c>
    </row>
    <row r="36" spans="2:9" ht="15" customHeight="1" x14ac:dyDescent="0.2">
      <c r="B36" t="s">
        <v>65</v>
      </c>
      <c r="C36" s="12">
        <v>18</v>
      </c>
      <c r="D36" s="8">
        <v>2.97</v>
      </c>
      <c r="E36" s="12">
        <v>12</v>
      </c>
      <c r="F36" s="8">
        <v>3.17</v>
      </c>
      <c r="G36" s="12">
        <v>6</v>
      </c>
      <c r="H36" s="8">
        <v>2.65</v>
      </c>
      <c r="I36" s="12">
        <v>0</v>
      </c>
    </row>
    <row r="37" spans="2:9" ht="15" customHeight="1" x14ac:dyDescent="0.2">
      <c r="B37" t="s">
        <v>69</v>
      </c>
      <c r="C37" s="12">
        <v>17</v>
      </c>
      <c r="D37" s="8">
        <v>2.8</v>
      </c>
      <c r="E37" s="12">
        <v>9</v>
      </c>
      <c r="F37" s="8">
        <v>2.37</v>
      </c>
      <c r="G37" s="12">
        <v>8</v>
      </c>
      <c r="H37" s="8">
        <v>3.54</v>
      </c>
      <c r="I37" s="12">
        <v>0</v>
      </c>
    </row>
    <row r="38" spans="2:9" ht="15" customHeight="1" x14ac:dyDescent="0.2">
      <c r="B38" t="s">
        <v>75</v>
      </c>
      <c r="C38" s="12">
        <v>17</v>
      </c>
      <c r="D38" s="8">
        <v>2.8</v>
      </c>
      <c r="E38" s="12">
        <v>10</v>
      </c>
      <c r="F38" s="8">
        <v>2.64</v>
      </c>
      <c r="G38" s="12">
        <v>7</v>
      </c>
      <c r="H38" s="8">
        <v>3.1</v>
      </c>
      <c r="I38" s="12">
        <v>0</v>
      </c>
    </row>
    <row r="39" spans="2:9" ht="15" customHeight="1" x14ac:dyDescent="0.2">
      <c r="B39" t="s">
        <v>74</v>
      </c>
      <c r="C39" s="12">
        <v>12</v>
      </c>
      <c r="D39" s="8">
        <v>1.98</v>
      </c>
      <c r="E39" s="12">
        <v>6</v>
      </c>
      <c r="F39" s="8">
        <v>1.58</v>
      </c>
      <c r="G39" s="12">
        <v>6</v>
      </c>
      <c r="H39" s="8">
        <v>2.65</v>
      </c>
      <c r="I39" s="12">
        <v>0</v>
      </c>
    </row>
    <row r="40" spans="2:9" ht="15" customHeight="1" x14ac:dyDescent="0.2">
      <c r="B40" t="s">
        <v>84</v>
      </c>
      <c r="C40" s="12">
        <v>11</v>
      </c>
      <c r="D40" s="8">
        <v>1.81</v>
      </c>
      <c r="E40" s="12">
        <v>4</v>
      </c>
      <c r="F40" s="8">
        <v>1.06</v>
      </c>
      <c r="G40" s="12">
        <v>7</v>
      </c>
      <c r="H40" s="8">
        <v>3.1</v>
      </c>
      <c r="I40" s="12">
        <v>0</v>
      </c>
    </row>
    <row r="41" spans="2:9" ht="15" customHeight="1" x14ac:dyDescent="0.2">
      <c r="B41" t="s">
        <v>88</v>
      </c>
      <c r="C41" s="12">
        <v>10</v>
      </c>
      <c r="D41" s="8">
        <v>1.65</v>
      </c>
      <c r="E41" s="12">
        <v>7</v>
      </c>
      <c r="F41" s="8">
        <v>1.85</v>
      </c>
      <c r="G41" s="12">
        <v>3</v>
      </c>
      <c r="H41" s="8">
        <v>1.33</v>
      </c>
      <c r="I41" s="12">
        <v>0</v>
      </c>
    </row>
    <row r="42" spans="2:9" ht="15" customHeight="1" x14ac:dyDescent="0.2">
      <c r="B42" t="s">
        <v>68</v>
      </c>
      <c r="C42" s="12">
        <v>10</v>
      </c>
      <c r="D42" s="8">
        <v>1.65</v>
      </c>
      <c r="E42" s="12">
        <v>0</v>
      </c>
      <c r="F42" s="8">
        <v>0</v>
      </c>
      <c r="G42" s="12">
        <v>10</v>
      </c>
      <c r="H42" s="8">
        <v>4.42</v>
      </c>
      <c r="I42" s="12">
        <v>0</v>
      </c>
    </row>
    <row r="43" spans="2:9" ht="15" customHeight="1" x14ac:dyDescent="0.2">
      <c r="B43" t="s">
        <v>99</v>
      </c>
      <c r="C43" s="12">
        <v>7</v>
      </c>
      <c r="D43" s="8">
        <v>1.1499999999999999</v>
      </c>
      <c r="E43" s="12">
        <v>6</v>
      </c>
      <c r="F43" s="8">
        <v>1.58</v>
      </c>
      <c r="G43" s="12">
        <v>1</v>
      </c>
      <c r="H43" s="8">
        <v>0.44</v>
      </c>
      <c r="I43" s="12">
        <v>0</v>
      </c>
    </row>
    <row r="44" spans="2:9" ht="15" customHeight="1" x14ac:dyDescent="0.2">
      <c r="B44" t="s">
        <v>109</v>
      </c>
      <c r="C44" s="12">
        <v>7</v>
      </c>
      <c r="D44" s="8">
        <v>1.1499999999999999</v>
      </c>
      <c r="E44" s="12">
        <v>5</v>
      </c>
      <c r="F44" s="8">
        <v>1.32</v>
      </c>
      <c r="G44" s="12">
        <v>2</v>
      </c>
      <c r="H44" s="8">
        <v>0.88</v>
      </c>
      <c r="I44" s="12">
        <v>0</v>
      </c>
    </row>
    <row r="45" spans="2:9" ht="15" customHeight="1" x14ac:dyDescent="0.2">
      <c r="B45" t="s">
        <v>87</v>
      </c>
      <c r="C45" s="12">
        <v>7</v>
      </c>
      <c r="D45" s="8">
        <v>1.1499999999999999</v>
      </c>
      <c r="E45" s="12">
        <v>4</v>
      </c>
      <c r="F45" s="8">
        <v>1.06</v>
      </c>
      <c r="G45" s="12">
        <v>3</v>
      </c>
      <c r="H45" s="8">
        <v>1.33</v>
      </c>
      <c r="I45" s="12">
        <v>0</v>
      </c>
    </row>
    <row r="46" spans="2:9" ht="15" customHeight="1" x14ac:dyDescent="0.2">
      <c r="B46" t="s">
        <v>82</v>
      </c>
      <c r="C46" s="12">
        <v>7</v>
      </c>
      <c r="D46" s="8">
        <v>1.1499999999999999</v>
      </c>
      <c r="E46" s="12">
        <v>7</v>
      </c>
      <c r="F46" s="8">
        <v>1.85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280</v>
      </c>
      <c r="C49" s="10" t="s">
        <v>56</v>
      </c>
      <c r="D49" s="10" t="s">
        <v>57</v>
      </c>
      <c r="E49" s="10" t="s">
        <v>58</v>
      </c>
      <c r="F49" s="10" t="s">
        <v>59</v>
      </c>
      <c r="G49" s="10" t="s">
        <v>60</v>
      </c>
      <c r="H49" s="10" t="s">
        <v>61</v>
      </c>
      <c r="I49" s="10" t="s">
        <v>62</v>
      </c>
    </row>
    <row r="50" spans="2:9" ht="15" customHeight="1" x14ac:dyDescent="0.2">
      <c r="B50" t="s">
        <v>150</v>
      </c>
      <c r="C50" s="12">
        <v>65</v>
      </c>
      <c r="D50" s="8">
        <v>10.71</v>
      </c>
      <c r="E50" s="12">
        <v>53</v>
      </c>
      <c r="F50" s="8">
        <v>13.98</v>
      </c>
      <c r="G50" s="12">
        <v>12</v>
      </c>
      <c r="H50" s="8">
        <v>5.31</v>
      </c>
      <c r="I50" s="12">
        <v>0</v>
      </c>
    </row>
    <row r="51" spans="2:9" ht="15" customHeight="1" x14ac:dyDescent="0.2">
      <c r="B51" t="s">
        <v>137</v>
      </c>
      <c r="C51" s="12">
        <v>27</v>
      </c>
      <c r="D51" s="8">
        <v>4.45</v>
      </c>
      <c r="E51" s="12">
        <v>26</v>
      </c>
      <c r="F51" s="8">
        <v>6.86</v>
      </c>
      <c r="G51" s="12">
        <v>1</v>
      </c>
      <c r="H51" s="8">
        <v>0.44</v>
      </c>
      <c r="I51" s="12">
        <v>0</v>
      </c>
    </row>
    <row r="52" spans="2:9" ht="15" customHeight="1" x14ac:dyDescent="0.2">
      <c r="B52" t="s">
        <v>192</v>
      </c>
      <c r="C52" s="12">
        <v>17</v>
      </c>
      <c r="D52" s="8">
        <v>2.8</v>
      </c>
      <c r="E52" s="12">
        <v>10</v>
      </c>
      <c r="F52" s="8">
        <v>2.64</v>
      </c>
      <c r="G52" s="12">
        <v>7</v>
      </c>
      <c r="H52" s="8">
        <v>3.1</v>
      </c>
      <c r="I52" s="12">
        <v>0</v>
      </c>
    </row>
    <row r="53" spans="2:9" ht="15" customHeight="1" x14ac:dyDescent="0.2">
      <c r="B53" t="s">
        <v>130</v>
      </c>
      <c r="C53" s="12">
        <v>16</v>
      </c>
      <c r="D53" s="8">
        <v>2.64</v>
      </c>
      <c r="E53" s="12">
        <v>4</v>
      </c>
      <c r="F53" s="8">
        <v>1.06</v>
      </c>
      <c r="G53" s="12">
        <v>12</v>
      </c>
      <c r="H53" s="8">
        <v>5.31</v>
      </c>
      <c r="I53" s="12">
        <v>0</v>
      </c>
    </row>
    <row r="54" spans="2:9" ht="15" customHeight="1" x14ac:dyDescent="0.2">
      <c r="B54" t="s">
        <v>136</v>
      </c>
      <c r="C54" s="12">
        <v>16</v>
      </c>
      <c r="D54" s="8">
        <v>2.64</v>
      </c>
      <c r="E54" s="12">
        <v>16</v>
      </c>
      <c r="F54" s="8">
        <v>4.22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140</v>
      </c>
      <c r="C55" s="12">
        <v>16</v>
      </c>
      <c r="D55" s="8">
        <v>2.64</v>
      </c>
      <c r="E55" s="12">
        <v>16</v>
      </c>
      <c r="F55" s="8">
        <v>4.22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14</v>
      </c>
      <c r="D56" s="8">
        <v>2.31</v>
      </c>
      <c r="E56" s="12">
        <v>4</v>
      </c>
      <c r="F56" s="8">
        <v>1.06</v>
      </c>
      <c r="G56" s="12">
        <v>10</v>
      </c>
      <c r="H56" s="8">
        <v>4.42</v>
      </c>
      <c r="I56" s="12">
        <v>0</v>
      </c>
    </row>
    <row r="57" spans="2:9" ht="15" customHeight="1" x14ac:dyDescent="0.2">
      <c r="B57" t="s">
        <v>126</v>
      </c>
      <c r="C57" s="12">
        <v>12</v>
      </c>
      <c r="D57" s="8">
        <v>1.98</v>
      </c>
      <c r="E57" s="12">
        <v>10</v>
      </c>
      <c r="F57" s="8">
        <v>2.64</v>
      </c>
      <c r="G57" s="12">
        <v>2</v>
      </c>
      <c r="H57" s="8">
        <v>0.88</v>
      </c>
      <c r="I57" s="12">
        <v>0</v>
      </c>
    </row>
    <row r="58" spans="2:9" ht="15" customHeight="1" x14ac:dyDescent="0.2">
      <c r="B58" t="s">
        <v>139</v>
      </c>
      <c r="C58" s="12">
        <v>12</v>
      </c>
      <c r="D58" s="8">
        <v>1.98</v>
      </c>
      <c r="E58" s="12">
        <v>10</v>
      </c>
      <c r="F58" s="8">
        <v>2.64</v>
      </c>
      <c r="G58" s="12">
        <v>2</v>
      </c>
      <c r="H58" s="8">
        <v>0.88</v>
      </c>
      <c r="I58" s="12">
        <v>0</v>
      </c>
    </row>
    <row r="59" spans="2:9" ht="15" customHeight="1" x14ac:dyDescent="0.2">
      <c r="B59" t="s">
        <v>128</v>
      </c>
      <c r="C59" s="12">
        <v>11</v>
      </c>
      <c r="D59" s="8">
        <v>1.81</v>
      </c>
      <c r="E59" s="12">
        <v>8</v>
      </c>
      <c r="F59" s="8">
        <v>2.11</v>
      </c>
      <c r="G59" s="12">
        <v>3</v>
      </c>
      <c r="H59" s="8">
        <v>1.33</v>
      </c>
      <c r="I59" s="12">
        <v>0</v>
      </c>
    </row>
    <row r="60" spans="2:9" ht="15" customHeight="1" x14ac:dyDescent="0.2">
      <c r="B60" t="s">
        <v>142</v>
      </c>
      <c r="C60" s="12">
        <v>10</v>
      </c>
      <c r="D60" s="8">
        <v>1.65</v>
      </c>
      <c r="E60" s="12">
        <v>4</v>
      </c>
      <c r="F60" s="8">
        <v>1.06</v>
      </c>
      <c r="G60" s="12">
        <v>6</v>
      </c>
      <c r="H60" s="8">
        <v>2.65</v>
      </c>
      <c r="I60" s="12">
        <v>0</v>
      </c>
    </row>
    <row r="61" spans="2:9" ht="15" customHeight="1" x14ac:dyDescent="0.2">
      <c r="B61" t="s">
        <v>123</v>
      </c>
      <c r="C61" s="12">
        <v>9</v>
      </c>
      <c r="D61" s="8">
        <v>1.48</v>
      </c>
      <c r="E61" s="12">
        <v>1</v>
      </c>
      <c r="F61" s="8">
        <v>0.26</v>
      </c>
      <c r="G61" s="12">
        <v>8</v>
      </c>
      <c r="H61" s="8">
        <v>3.54</v>
      </c>
      <c r="I61" s="12">
        <v>0</v>
      </c>
    </row>
    <row r="62" spans="2:9" ht="15" customHeight="1" x14ac:dyDescent="0.2">
      <c r="B62" t="s">
        <v>147</v>
      </c>
      <c r="C62" s="12">
        <v>9</v>
      </c>
      <c r="D62" s="8">
        <v>1.48</v>
      </c>
      <c r="E62" s="12">
        <v>7</v>
      </c>
      <c r="F62" s="8">
        <v>1.85</v>
      </c>
      <c r="G62" s="12">
        <v>2</v>
      </c>
      <c r="H62" s="8">
        <v>0.88</v>
      </c>
      <c r="I62" s="12">
        <v>0</v>
      </c>
    </row>
    <row r="63" spans="2:9" ht="15" customHeight="1" x14ac:dyDescent="0.2">
      <c r="B63" t="s">
        <v>125</v>
      </c>
      <c r="C63" s="12">
        <v>9</v>
      </c>
      <c r="D63" s="8">
        <v>1.48</v>
      </c>
      <c r="E63" s="12">
        <v>5</v>
      </c>
      <c r="F63" s="8">
        <v>1.32</v>
      </c>
      <c r="G63" s="12">
        <v>4</v>
      </c>
      <c r="H63" s="8">
        <v>1.77</v>
      </c>
      <c r="I63" s="12">
        <v>0</v>
      </c>
    </row>
    <row r="64" spans="2:9" ht="15" customHeight="1" x14ac:dyDescent="0.2">
      <c r="B64" t="s">
        <v>133</v>
      </c>
      <c r="C64" s="12">
        <v>9</v>
      </c>
      <c r="D64" s="8">
        <v>1.48</v>
      </c>
      <c r="E64" s="12">
        <v>6</v>
      </c>
      <c r="F64" s="8">
        <v>1.58</v>
      </c>
      <c r="G64" s="12">
        <v>3</v>
      </c>
      <c r="H64" s="8">
        <v>1.33</v>
      </c>
      <c r="I64" s="12">
        <v>0</v>
      </c>
    </row>
    <row r="65" spans="2:9" ht="15" customHeight="1" x14ac:dyDescent="0.2">
      <c r="B65" t="s">
        <v>134</v>
      </c>
      <c r="C65" s="12">
        <v>9</v>
      </c>
      <c r="D65" s="8">
        <v>1.48</v>
      </c>
      <c r="E65" s="12">
        <v>8</v>
      </c>
      <c r="F65" s="8">
        <v>2.11</v>
      </c>
      <c r="G65" s="12">
        <v>1</v>
      </c>
      <c r="H65" s="8">
        <v>0.44</v>
      </c>
      <c r="I65" s="12">
        <v>0</v>
      </c>
    </row>
    <row r="66" spans="2:9" ht="15" customHeight="1" x14ac:dyDescent="0.2">
      <c r="B66" t="s">
        <v>138</v>
      </c>
      <c r="C66" s="12">
        <v>9</v>
      </c>
      <c r="D66" s="8">
        <v>1.48</v>
      </c>
      <c r="E66" s="12">
        <v>8</v>
      </c>
      <c r="F66" s="8">
        <v>2.11</v>
      </c>
      <c r="G66" s="12">
        <v>1</v>
      </c>
      <c r="H66" s="8">
        <v>0.44</v>
      </c>
      <c r="I66" s="12">
        <v>0</v>
      </c>
    </row>
    <row r="67" spans="2:9" ht="15" customHeight="1" x14ac:dyDescent="0.2">
      <c r="B67" t="s">
        <v>129</v>
      </c>
      <c r="C67" s="12">
        <v>8</v>
      </c>
      <c r="D67" s="8">
        <v>1.32</v>
      </c>
      <c r="E67" s="12">
        <v>1</v>
      </c>
      <c r="F67" s="8">
        <v>0.26</v>
      </c>
      <c r="G67" s="12">
        <v>7</v>
      </c>
      <c r="H67" s="8">
        <v>3.1</v>
      </c>
      <c r="I67" s="12">
        <v>0</v>
      </c>
    </row>
    <row r="68" spans="2:9" ht="15" customHeight="1" x14ac:dyDescent="0.2">
      <c r="B68" t="s">
        <v>146</v>
      </c>
      <c r="C68" s="12">
        <v>7</v>
      </c>
      <c r="D68" s="8">
        <v>1.1499999999999999</v>
      </c>
      <c r="E68" s="12">
        <v>5</v>
      </c>
      <c r="F68" s="8">
        <v>1.32</v>
      </c>
      <c r="G68" s="12">
        <v>2</v>
      </c>
      <c r="H68" s="8">
        <v>0.88</v>
      </c>
      <c r="I68" s="12">
        <v>0</v>
      </c>
    </row>
    <row r="69" spans="2:9" ht="15" customHeight="1" x14ac:dyDescent="0.2">
      <c r="B69" t="s">
        <v>148</v>
      </c>
      <c r="C69" s="12">
        <v>7</v>
      </c>
      <c r="D69" s="8">
        <v>1.1499999999999999</v>
      </c>
      <c r="E69" s="12">
        <v>4</v>
      </c>
      <c r="F69" s="8">
        <v>1.06</v>
      </c>
      <c r="G69" s="12">
        <v>3</v>
      </c>
      <c r="H69" s="8">
        <v>1.33</v>
      </c>
      <c r="I69" s="12">
        <v>0</v>
      </c>
    </row>
    <row r="70" spans="2:9" ht="15" customHeight="1" x14ac:dyDescent="0.2">
      <c r="B70" t="s">
        <v>155</v>
      </c>
      <c r="C70" s="12">
        <v>7</v>
      </c>
      <c r="D70" s="8">
        <v>1.1499999999999999</v>
      </c>
      <c r="E70" s="12">
        <v>7</v>
      </c>
      <c r="F70" s="8">
        <v>1.85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132</v>
      </c>
      <c r="C71" s="12">
        <v>7</v>
      </c>
      <c r="D71" s="8">
        <v>1.1499999999999999</v>
      </c>
      <c r="E71" s="12">
        <v>4</v>
      </c>
      <c r="F71" s="8">
        <v>1.06</v>
      </c>
      <c r="G71" s="12">
        <v>3</v>
      </c>
      <c r="H71" s="8">
        <v>1.33</v>
      </c>
      <c r="I71" s="12">
        <v>0</v>
      </c>
    </row>
    <row r="72" spans="2:9" ht="15" customHeight="1" x14ac:dyDescent="0.2">
      <c r="B72" t="s">
        <v>141</v>
      </c>
      <c r="C72" s="12">
        <v>7</v>
      </c>
      <c r="D72" s="8">
        <v>1.1499999999999999</v>
      </c>
      <c r="E72" s="12">
        <v>7</v>
      </c>
      <c r="F72" s="8">
        <v>1.85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2A7F-CE86-4E82-881A-67F9243A27F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17</v>
      </c>
      <c r="D6" s="8">
        <v>7.62</v>
      </c>
      <c r="E6" s="12">
        <v>7</v>
      </c>
      <c r="F6" s="8">
        <v>5.88</v>
      </c>
      <c r="G6" s="12">
        <v>10</v>
      </c>
      <c r="H6" s="8">
        <v>10.199999999999999</v>
      </c>
      <c r="I6" s="12">
        <v>0</v>
      </c>
    </row>
    <row r="7" spans="2:9" ht="15" customHeight="1" x14ac:dyDescent="0.2">
      <c r="B7" t="s">
        <v>42</v>
      </c>
      <c r="C7" s="12">
        <v>37</v>
      </c>
      <c r="D7" s="8">
        <v>16.59</v>
      </c>
      <c r="E7" s="12">
        <v>22</v>
      </c>
      <c r="F7" s="8">
        <v>18.489999999999998</v>
      </c>
      <c r="G7" s="12">
        <v>15</v>
      </c>
      <c r="H7" s="8">
        <v>15.31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0.45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3</v>
      </c>
      <c r="D9" s="8">
        <v>1.35</v>
      </c>
      <c r="E9" s="12">
        <v>0</v>
      </c>
      <c r="F9" s="8">
        <v>0</v>
      </c>
      <c r="G9" s="12">
        <v>3</v>
      </c>
      <c r="H9" s="8">
        <v>3.06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44</v>
      </c>
      <c r="D11" s="8">
        <v>19.73</v>
      </c>
      <c r="E11" s="12">
        <v>22</v>
      </c>
      <c r="F11" s="8">
        <v>18.489999999999998</v>
      </c>
      <c r="G11" s="12">
        <v>22</v>
      </c>
      <c r="H11" s="8">
        <v>22.45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23</v>
      </c>
      <c r="D13" s="8">
        <v>10.31</v>
      </c>
      <c r="E13" s="12">
        <v>2</v>
      </c>
      <c r="F13" s="8">
        <v>1.68</v>
      </c>
      <c r="G13" s="12">
        <v>21</v>
      </c>
      <c r="H13" s="8">
        <v>21.43</v>
      </c>
      <c r="I13" s="12">
        <v>0</v>
      </c>
    </row>
    <row r="14" spans="2:9" ht="15" customHeight="1" x14ac:dyDescent="0.2">
      <c r="B14" t="s">
        <v>49</v>
      </c>
      <c r="C14" s="12">
        <v>8</v>
      </c>
      <c r="D14" s="8">
        <v>3.59</v>
      </c>
      <c r="E14" s="12">
        <v>2</v>
      </c>
      <c r="F14" s="8">
        <v>1.68</v>
      </c>
      <c r="G14" s="12">
        <v>6</v>
      </c>
      <c r="H14" s="8">
        <v>6.12</v>
      </c>
      <c r="I14" s="12">
        <v>0</v>
      </c>
    </row>
    <row r="15" spans="2:9" ht="15" customHeight="1" x14ac:dyDescent="0.2">
      <c r="B15" t="s">
        <v>50</v>
      </c>
      <c r="C15" s="12">
        <v>19</v>
      </c>
      <c r="D15" s="8">
        <v>8.52</v>
      </c>
      <c r="E15" s="12">
        <v>15</v>
      </c>
      <c r="F15" s="8">
        <v>12.61</v>
      </c>
      <c r="G15" s="12">
        <v>4</v>
      </c>
      <c r="H15" s="8">
        <v>4.08</v>
      </c>
      <c r="I15" s="12">
        <v>0</v>
      </c>
    </row>
    <row r="16" spans="2:9" ht="15" customHeight="1" x14ac:dyDescent="0.2">
      <c r="B16" t="s">
        <v>51</v>
      </c>
      <c r="C16" s="12">
        <v>33</v>
      </c>
      <c r="D16" s="8">
        <v>14.8</v>
      </c>
      <c r="E16" s="12">
        <v>29</v>
      </c>
      <c r="F16" s="8">
        <v>24.37</v>
      </c>
      <c r="G16" s="12">
        <v>4</v>
      </c>
      <c r="H16" s="8">
        <v>4.08</v>
      </c>
      <c r="I16" s="12">
        <v>0</v>
      </c>
    </row>
    <row r="17" spans="2:9" ht="15" customHeight="1" x14ac:dyDescent="0.2">
      <c r="B17" t="s">
        <v>52</v>
      </c>
      <c r="C17" s="12">
        <v>14</v>
      </c>
      <c r="D17" s="8">
        <v>6.28</v>
      </c>
      <c r="E17" s="12">
        <v>8</v>
      </c>
      <c r="F17" s="8">
        <v>6.72</v>
      </c>
      <c r="G17" s="12">
        <v>4</v>
      </c>
      <c r="H17" s="8">
        <v>4.08</v>
      </c>
      <c r="I17" s="12">
        <v>0</v>
      </c>
    </row>
    <row r="18" spans="2:9" ht="15" customHeight="1" x14ac:dyDescent="0.2">
      <c r="B18" t="s">
        <v>53</v>
      </c>
      <c r="C18" s="12">
        <v>17</v>
      </c>
      <c r="D18" s="8">
        <v>7.62</v>
      </c>
      <c r="E18" s="12">
        <v>11</v>
      </c>
      <c r="F18" s="8">
        <v>9.24</v>
      </c>
      <c r="G18" s="12">
        <v>4</v>
      </c>
      <c r="H18" s="8">
        <v>4.08</v>
      </c>
      <c r="I18" s="12">
        <v>0</v>
      </c>
    </row>
    <row r="19" spans="2:9" ht="15" customHeight="1" x14ac:dyDescent="0.2">
      <c r="B19" t="s">
        <v>54</v>
      </c>
      <c r="C19" s="12">
        <v>7</v>
      </c>
      <c r="D19" s="8">
        <v>3.14</v>
      </c>
      <c r="E19" s="12">
        <v>1</v>
      </c>
      <c r="F19" s="8">
        <v>0.84</v>
      </c>
      <c r="G19" s="12">
        <v>5</v>
      </c>
      <c r="H19" s="8">
        <v>5.0999999999999996</v>
      </c>
      <c r="I19" s="12">
        <v>0</v>
      </c>
    </row>
    <row r="20" spans="2:9" ht="15" customHeight="1" x14ac:dyDescent="0.2">
      <c r="B20" s="9" t="s">
        <v>278</v>
      </c>
      <c r="C20" s="12">
        <f>SUM(LTBL_29427[総数／事業所数])</f>
        <v>223</v>
      </c>
      <c r="E20" s="12">
        <f>SUBTOTAL(109,LTBL_29427[個人／事業所数])</f>
        <v>119</v>
      </c>
      <c r="G20" s="12">
        <f>SUBTOTAL(109,LTBL_29427[法人／事業所数])</f>
        <v>98</v>
      </c>
      <c r="I20" s="12">
        <f>SUBTOTAL(109,LTBL_29427[法人以外の団体／事業所数])</f>
        <v>0</v>
      </c>
    </row>
    <row r="21" spans="2:9" ht="15" customHeight="1" x14ac:dyDescent="0.2">
      <c r="E21" s="11">
        <f>LTBL_29427[[#Totals],[個人／事業所数]]/LTBL_29427[[#Totals],[総数／事業所数]]</f>
        <v>0.53363228699551568</v>
      </c>
      <c r="G21" s="11">
        <f>LTBL_29427[[#Totals],[法人／事業所数]]/LTBL_29427[[#Totals],[総数／事業所数]]</f>
        <v>0.43946188340807174</v>
      </c>
      <c r="I21" s="11">
        <f>LTBL_29427[[#Totals],[法人以外の団体／事業所数]]/LTBL_29427[[#Totals],[総数／事業所数]]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28</v>
      </c>
      <c r="D24" s="8">
        <v>12.56</v>
      </c>
      <c r="E24" s="12">
        <v>26</v>
      </c>
      <c r="F24" s="8">
        <v>21.85</v>
      </c>
      <c r="G24" s="12">
        <v>2</v>
      </c>
      <c r="H24" s="8">
        <v>2.04</v>
      </c>
      <c r="I24" s="12">
        <v>0</v>
      </c>
    </row>
    <row r="25" spans="2:9" ht="15" customHeight="1" x14ac:dyDescent="0.2">
      <c r="B25" t="s">
        <v>73</v>
      </c>
      <c r="C25" s="12">
        <v>17</v>
      </c>
      <c r="D25" s="8">
        <v>7.62</v>
      </c>
      <c r="E25" s="12">
        <v>0</v>
      </c>
      <c r="F25" s="8">
        <v>0</v>
      </c>
      <c r="G25" s="12">
        <v>17</v>
      </c>
      <c r="H25" s="8">
        <v>17.350000000000001</v>
      </c>
      <c r="I25" s="12">
        <v>0</v>
      </c>
    </row>
    <row r="26" spans="2:9" ht="15" customHeight="1" x14ac:dyDescent="0.2">
      <c r="B26" t="s">
        <v>72</v>
      </c>
      <c r="C26" s="12">
        <v>16</v>
      </c>
      <c r="D26" s="8">
        <v>7.17</v>
      </c>
      <c r="E26" s="12">
        <v>9</v>
      </c>
      <c r="F26" s="8">
        <v>7.56</v>
      </c>
      <c r="G26" s="12">
        <v>7</v>
      </c>
      <c r="H26" s="8">
        <v>7.14</v>
      </c>
      <c r="I26" s="12">
        <v>0</v>
      </c>
    </row>
    <row r="27" spans="2:9" ht="15" customHeight="1" x14ac:dyDescent="0.2">
      <c r="B27" t="s">
        <v>76</v>
      </c>
      <c r="C27" s="12">
        <v>16</v>
      </c>
      <c r="D27" s="8">
        <v>7.17</v>
      </c>
      <c r="E27" s="12">
        <v>14</v>
      </c>
      <c r="F27" s="8">
        <v>11.76</v>
      </c>
      <c r="G27" s="12">
        <v>2</v>
      </c>
      <c r="H27" s="8">
        <v>2.04</v>
      </c>
      <c r="I27" s="12">
        <v>0</v>
      </c>
    </row>
    <row r="28" spans="2:9" ht="15" customHeight="1" x14ac:dyDescent="0.2">
      <c r="B28" t="s">
        <v>79</v>
      </c>
      <c r="C28" s="12">
        <v>14</v>
      </c>
      <c r="D28" s="8">
        <v>6.28</v>
      </c>
      <c r="E28" s="12">
        <v>8</v>
      </c>
      <c r="F28" s="8">
        <v>6.72</v>
      </c>
      <c r="G28" s="12">
        <v>4</v>
      </c>
      <c r="H28" s="8">
        <v>4.08</v>
      </c>
      <c r="I28" s="12">
        <v>0</v>
      </c>
    </row>
    <row r="29" spans="2:9" ht="15" customHeight="1" x14ac:dyDescent="0.2">
      <c r="B29" t="s">
        <v>80</v>
      </c>
      <c r="C29" s="12">
        <v>13</v>
      </c>
      <c r="D29" s="8">
        <v>5.83</v>
      </c>
      <c r="E29" s="12">
        <v>11</v>
      </c>
      <c r="F29" s="8">
        <v>9.24</v>
      </c>
      <c r="G29" s="12">
        <v>2</v>
      </c>
      <c r="H29" s="8">
        <v>2.04</v>
      </c>
      <c r="I29" s="12">
        <v>0</v>
      </c>
    </row>
    <row r="30" spans="2:9" ht="15" customHeight="1" x14ac:dyDescent="0.2">
      <c r="B30" t="s">
        <v>63</v>
      </c>
      <c r="C30" s="12">
        <v>10</v>
      </c>
      <c r="D30" s="8">
        <v>4.4800000000000004</v>
      </c>
      <c r="E30" s="12">
        <v>2</v>
      </c>
      <c r="F30" s="8">
        <v>1.68</v>
      </c>
      <c r="G30" s="12">
        <v>8</v>
      </c>
      <c r="H30" s="8">
        <v>8.16</v>
      </c>
      <c r="I30" s="12">
        <v>0</v>
      </c>
    </row>
    <row r="31" spans="2:9" ht="15" customHeight="1" x14ac:dyDescent="0.2">
      <c r="B31" t="s">
        <v>88</v>
      </c>
      <c r="C31" s="12">
        <v>9</v>
      </c>
      <c r="D31" s="8">
        <v>4.04</v>
      </c>
      <c r="E31" s="12">
        <v>6</v>
      </c>
      <c r="F31" s="8">
        <v>5.04</v>
      </c>
      <c r="G31" s="12">
        <v>3</v>
      </c>
      <c r="H31" s="8">
        <v>3.06</v>
      </c>
      <c r="I31" s="12">
        <v>0</v>
      </c>
    </row>
    <row r="32" spans="2:9" ht="15" customHeight="1" x14ac:dyDescent="0.2">
      <c r="B32" t="s">
        <v>86</v>
      </c>
      <c r="C32" s="12">
        <v>7</v>
      </c>
      <c r="D32" s="8">
        <v>3.14</v>
      </c>
      <c r="E32" s="12">
        <v>5</v>
      </c>
      <c r="F32" s="8">
        <v>4.2</v>
      </c>
      <c r="G32" s="12">
        <v>2</v>
      </c>
      <c r="H32" s="8">
        <v>2.04</v>
      </c>
      <c r="I32" s="12">
        <v>0</v>
      </c>
    </row>
    <row r="33" spans="2:9" ht="15" customHeight="1" x14ac:dyDescent="0.2">
      <c r="B33" t="s">
        <v>70</v>
      </c>
      <c r="C33" s="12">
        <v>7</v>
      </c>
      <c r="D33" s="8">
        <v>3.14</v>
      </c>
      <c r="E33" s="12">
        <v>6</v>
      </c>
      <c r="F33" s="8">
        <v>5.04</v>
      </c>
      <c r="G33" s="12">
        <v>1</v>
      </c>
      <c r="H33" s="8">
        <v>1.02</v>
      </c>
      <c r="I33" s="12">
        <v>0</v>
      </c>
    </row>
    <row r="34" spans="2:9" ht="15" customHeight="1" x14ac:dyDescent="0.2">
      <c r="B34" t="s">
        <v>83</v>
      </c>
      <c r="C34" s="12">
        <v>6</v>
      </c>
      <c r="D34" s="8">
        <v>2.69</v>
      </c>
      <c r="E34" s="12">
        <v>0</v>
      </c>
      <c r="F34" s="8">
        <v>0</v>
      </c>
      <c r="G34" s="12">
        <v>6</v>
      </c>
      <c r="H34" s="8">
        <v>6.12</v>
      </c>
      <c r="I34" s="12">
        <v>0</v>
      </c>
    </row>
    <row r="35" spans="2:9" ht="15" customHeight="1" x14ac:dyDescent="0.2">
      <c r="B35" t="s">
        <v>91</v>
      </c>
      <c r="C35" s="12">
        <v>5</v>
      </c>
      <c r="D35" s="8">
        <v>2.2400000000000002</v>
      </c>
      <c r="E35" s="12">
        <v>0</v>
      </c>
      <c r="F35" s="8">
        <v>0</v>
      </c>
      <c r="G35" s="12">
        <v>5</v>
      </c>
      <c r="H35" s="8">
        <v>5.0999999999999996</v>
      </c>
      <c r="I35" s="12">
        <v>0</v>
      </c>
    </row>
    <row r="36" spans="2:9" ht="15" customHeight="1" x14ac:dyDescent="0.2">
      <c r="B36" t="s">
        <v>66</v>
      </c>
      <c r="C36" s="12">
        <v>5</v>
      </c>
      <c r="D36" s="8">
        <v>2.2400000000000002</v>
      </c>
      <c r="E36" s="12">
        <v>4</v>
      </c>
      <c r="F36" s="8">
        <v>3.36</v>
      </c>
      <c r="G36" s="12">
        <v>1</v>
      </c>
      <c r="H36" s="8">
        <v>1.02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2.2400000000000002</v>
      </c>
      <c r="E37" s="12">
        <v>4</v>
      </c>
      <c r="F37" s="8">
        <v>3.36</v>
      </c>
      <c r="G37" s="12">
        <v>1</v>
      </c>
      <c r="H37" s="8">
        <v>1.02</v>
      </c>
      <c r="I37" s="12">
        <v>0</v>
      </c>
    </row>
    <row r="38" spans="2:9" ht="15" customHeight="1" x14ac:dyDescent="0.2">
      <c r="B38" t="s">
        <v>84</v>
      </c>
      <c r="C38" s="12">
        <v>5</v>
      </c>
      <c r="D38" s="8">
        <v>2.2400000000000002</v>
      </c>
      <c r="E38" s="12">
        <v>2</v>
      </c>
      <c r="F38" s="8">
        <v>1.68</v>
      </c>
      <c r="G38" s="12">
        <v>3</v>
      </c>
      <c r="H38" s="8">
        <v>3.06</v>
      </c>
      <c r="I38" s="12">
        <v>0</v>
      </c>
    </row>
    <row r="39" spans="2:9" ht="15" customHeight="1" x14ac:dyDescent="0.2">
      <c r="B39" t="s">
        <v>64</v>
      </c>
      <c r="C39" s="12">
        <v>4</v>
      </c>
      <c r="D39" s="8">
        <v>1.79</v>
      </c>
      <c r="E39" s="12">
        <v>3</v>
      </c>
      <c r="F39" s="8">
        <v>2.52</v>
      </c>
      <c r="G39" s="12">
        <v>1</v>
      </c>
      <c r="H39" s="8">
        <v>1.02</v>
      </c>
      <c r="I39" s="12">
        <v>0</v>
      </c>
    </row>
    <row r="40" spans="2:9" ht="15" customHeight="1" x14ac:dyDescent="0.2">
      <c r="B40" t="s">
        <v>74</v>
      </c>
      <c r="C40" s="12">
        <v>4</v>
      </c>
      <c r="D40" s="8">
        <v>1.79</v>
      </c>
      <c r="E40" s="12">
        <v>1</v>
      </c>
      <c r="F40" s="8">
        <v>0.84</v>
      </c>
      <c r="G40" s="12">
        <v>3</v>
      </c>
      <c r="H40" s="8">
        <v>3.06</v>
      </c>
      <c r="I40" s="12">
        <v>0</v>
      </c>
    </row>
    <row r="41" spans="2:9" ht="15" customHeight="1" x14ac:dyDescent="0.2">
      <c r="B41" t="s">
        <v>75</v>
      </c>
      <c r="C41" s="12">
        <v>4</v>
      </c>
      <c r="D41" s="8">
        <v>1.79</v>
      </c>
      <c r="E41" s="12">
        <v>1</v>
      </c>
      <c r="F41" s="8">
        <v>0.84</v>
      </c>
      <c r="G41" s="12">
        <v>3</v>
      </c>
      <c r="H41" s="8">
        <v>3.06</v>
      </c>
      <c r="I41" s="12">
        <v>0</v>
      </c>
    </row>
    <row r="42" spans="2:9" ht="15" customHeight="1" x14ac:dyDescent="0.2">
      <c r="B42" t="s">
        <v>81</v>
      </c>
      <c r="C42" s="12">
        <v>4</v>
      </c>
      <c r="D42" s="8">
        <v>1.79</v>
      </c>
      <c r="E42" s="12">
        <v>0</v>
      </c>
      <c r="F42" s="8">
        <v>0</v>
      </c>
      <c r="G42" s="12">
        <v>2</v>
      </c>
      <c r="H42" s="8">
        <v>2.04</v>
      </c>
      <c r="I42" s="12">
        <v>0</v>
      </c>
    </row>
    <row r="43" spans="2:9" ht="15" customHeight="1" x14ac:dyDescent="0.2">
      <c r="B43" t="s">
        <v>85</v>
      </c>
      <c r="C43" s="12">
        <v>4</v>
      </c>
      <c r="D43" s="8">
        <v>1.79</v>
      </c>
      <c r="E43" s="12">
        <v>0</v>
      </c>
      <c r="F43" s="8">
        <v>0</v>
      </c>
      <c r="G43" s="12">
        <v>4</v>
      </c>
      <c r="H43" s="8">
        <v>4.08</v>
      </c>
      <c r="I43" s="12">
        <v>0</v>
      </c>
    </row>
    <row r="46" spans="2:9" ht="33" customHeight="1" x14ac:dyDescent="0.2">
      <c r="B46" t="s">
        <v>280</v>
      </c>
      <c r="C46" s="10" t="s">
        <v>56</v>
      </c>
      <c r="D46" s="10" t="s">
        <v>57</v>
      </c>
      <c r="E46" s="10" t="s">
        <v>58</v>
      </c>
      <c r="F46" s="10" t="s">
        <v>59</v>
      </c>
      <c r="G46" s="10" t="s">
        <v>60</v>
      </c>
      <c r="H46" s="10" t="s">
        <v>61</v>
      </c>
      <c r="I46" s="10" t="s">
        <v>62</v>
      </c>
    </row>
    <row r="47" spans="2:9" ht="15" customHeight="1" x14ac:dyDescent="0.2">
      <c r="B47" t="s">
        <v>137</v>
      </c>
      <c r="C47" s="12">
        <v>15</v>
      </c>
      <c r="D47" s="8">
        <v>6.73</v>
      </c>
      <c r="E47" s="12">
        <v>14</v>
      </c>
      <c r="F47" s="8">
        <v>11.76</v>
      </c>
      <c r="G47" s="12">
        <v>1</v>
      </c>
      <c r="H47" s="8">
        <v>1.02</v>
      </c>
      <c r="I47" s="12">
        <v>0</v>
      </c>
    </row>
    <row r="48" spans="2:9" ht="15" customHeight="1" x14ac:dyDescent="0.2">
      <c r="B48" t="s">
        <v>140</v>
      </c>
      <c r="C48" s="12">
        <v>11</v>
      </c>
      <c r="D48" s="8">
        <v>4.93</v>
      </c>
      <c r="E48" s="12">
        <v>10</v>
      </c>
      <c r="F48" s="8">
        <v>8.4</v>
      </c>
      <c r="G48" s="12">
        <v>1</v>
      </c>
      <c r="H48" s="8">
        <v>1.02</v>
      </c>
      <c r="I48" s="12">
        <v>0</v>
      </c>
    </row>
    <row r="49" spans="2:9" ht="15" customHeight="1" x14ac:dyDescent="0.2">
      <c r="B49" t="s">
        <v>130</v>
      </c>
      <c r="C49" s="12">
        <v>9</v>
      </c>
      <c r="D49" s="8">
        <v>4.04</v>
      </c>
      <c r="E49" s="12">
        <v>0</v>
      </c>
      <c r="F49" s="8">
        <v>0</v>
      </c>
      <c r="G49" s="12">
        <v>9</v>
      </c>
      <c r="H49" s="8">
        <v>9.18</v>
      </c>
      <c r="I49" s="12">
        <v>0</v>
      </c>
    </row>
    <row r="50" spans="2:9" ht="15" customHeight="1" x14ac:dyDescent="0.2">
      <c r="B50" t="s">
        <v>136</v>
      </c>
      <c r="C50" s="12">
        <v>9</v>
      </c>
      <c r="D50" s="8">
        <v>4.04</v>
      </c>
      <c r="E50" s="12">
        <v>9</v>
      </c>
      <c r="F50" s="8">
        <v>7.56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139</v>
      </c>
      <c r="C51" s="12">
        <v>9</v>
      </c>
      <c r="D51" s="8">
        <v>4.04</v>
      </c>
      <c r="E51" s="12">
        <v>7</v>
      </c>
      <c r="F51" s="8">
        <v>5.88</v>
      </c>
      <c r="G51" s="12">
        <v>2</v>
      </c>
      <c r="H51" s="8">
        <v>2.04</v>
      </c>
      <c r="I51" s="12">
        <v>0</v>
      </c>
    </row>
    <row r="52" spans="2:9" ht="15" customHeight="1" x14ac:dyDescent="0.2">
      <c r="B52" t="s">
        <v>128</v>
      </c>
      <c r="C52" s="12">
        <v>7</v>
      </c>
      <c r="D52" s="8">
        <v>3.14</v>
      </c>
      <c r="E52" s="12">
        <v>5</v>
      </c>
      <c r="F52" s="8">
        <v>4.2</v>
      </c>
      <c r="G52" s="12">
        <v>2</v>
      </c>
      <c r="H52" s="8">
        <v>2.04</v>
      </c>
      <c r="I52" s="12">
        <v>0</v>
      </c>
    </row>
    <row r="53" spans="2:9" ht="15" customHeight="1" x14ac:dyDescent="0.2">
      <c r="B53" t="s">
        <v>127</v>
      </c>
      <c r="C53" s="12">
        <v>6</v>
      </c>
      <c r="D53" s="8">
        <v>2.69</v>
      </c>
      <c r="E53" s="12">
        <v>2</v>
      </c>
      <c r="F53" s="8">
        <v>1.68</v>
      </c>
      <c r="G53" s="12">
        <v>4</v>
      </c>
      <c r="H53" s="8">
        <v>4.08</v>
      </c>
      <c r="I53" s="12">
        <v>0</v>
      </c>
    </row>
    <row r="54" spans="2:9" ht="15" customHeight="1" x14ac:dyDescent="0.2">
      <c r="B54" t="s">
        <v>167</v>
      </c>
      <c r="C54" s="12">
        <v>6</v>
      </c>
      <c r="D54" s="8">
        <v>2.69</v>
      </c>
      <c r="E54" s="12">
        <v>0</v>
      </c>
      <c r="F54" s="8">
        <v>0</v>
      </c>
      <c r="G54" s="12">
        <v>6</v>
      </c>
      <c r="H54" s="8">
        <v>6.12</v>
      </c>
      <c r="I54" s="12">
        <v>0</v>
      </c>
    </row>
    <row r="55" spans="2:9" ht="15" customHeight="1" x14ac:dyDescent="0.2">
      <c r="B55" t="s">
        <v>122</v>
      </c>
      <c r="C55" s="12">
        <v>4</v>
      </c>
      <c r="D55" s="8">
        <v>1.79</v>
      </c>
      <c r="E55" s="12">
        <v>0</v>
      </c>
      <c r="F55" s="8">
        <v>0</v>
      </c>
      <c r="G55" s="12">
        <v>4</v>
      </c>
      <c r="H55" s="8">
        <v>4.08</v>
      </c>
      <c r="I55" s="12">
        <v>0</v>
      </c>
    </row>
    <row r="56" spans="2:9" ht="15" customHeight="1" x14ac:dyDescent="0.2">
      <c r="B56" t="s">
        <v>216</v>
      </c>
      <c r="C56" s="12">
        <v>4</v>
      </c>
      <c r="D56" s="8">
        <v>1.79</v>
      </c>
      <c r="E56" s="12">
        <v>3</v>
      </c>
      <c r="F56" s="8">
        <v>2.52</v>
      </c>
      <c r="G56" s="12">
        <v>1</v>
      </c>
      <c r="H56" s="8">
        <v>1.02</v>
      </c>
      <c r="I56" s="12">
        <v>0</v>
      </c>
    </row>
    <row r="57" spans="2:9" ht="15" customHeight="1" x14ac:dyDescent="0.2">
      <c r="B57" t="s">
        <v>219</v>
      </c>
      <c r="C57" s="12">
        <v>4</v>
      </c>
      <c r="D57" s="8">
        <v>1.79</v>
      </c>
      <c r="E57" s="12">
        <v>3</v>
      </c>
      <c r="F57" s="8">
        <v>2.52</v>
      </c>
      <c r="G57" s="12">
        <v>1</v>
      </c>
      <c r="H57" s="8">
        <v>1.02</v>
      </c>
      <c r="I57" s="12">
        <v>0</v>
      </c>
    </row>
    <row r="58" spans="2:9" ht="15" customHeight="1" x14ac:dyDescent="0.2">
      <c r="B58" t="s">
        <v>125</v>
      </c>
      <c r="C58" s="12">
        <v>4</v>
      </c>
      <c r="D58" s="8">
        <v>1.79</v>
      </c>
      <c r="E58" s="12">
        <v>3</v>
      </c>
      <c r="F58" s="8">
        <v>2.52</v>
      </c>
      <c r="G58" s="12">
        <v>1</v>
      </c>
      <c r="H58" s="8">
        <v>1.02</v>
      </c>
      <c r="I58" s="12">
        <v>0</v>
      </c>
    </row>
    <row r="59" spans="2:9" ht="15" customHeight="1" x14ac:dyDescent="0.2">
      <c r="B59" t="s">
        <v>143</v>
      </c>
      <c r="C59" s="12">
        <v>4</v>
      </c>
      <c r="D59" s="8">
        <v>1.79</v>
      </c>
      <c r="E59" s="12">
        <v>2</v>
      </c>
      <c r="F59" s="8">
        <v>1.68</v>
      </c>
      <c r="G59" s="12">
        <v>2</v>
      </c>
      <c r="H59" s="8">
        <v>2.04</v>
      </c>
      <c r="I59" s="12">
        <v>0</v>
      </c>
    </row>
    <row r="60" spans="2:9" ht="15" customHeight="1" x14ac:dyDescent="0.2">
      <c r="B60" t="s">
        <v>129</v>
      </c>
      <c r="C60" s="12">
        <v>4</v>
      </c>
      <c r="D60" s="8">
        <v>1.79</v>
      </c>
      <c r="E60" s="12">
        <v>0</v>
      </c>
      <c r="F60" s="8">
        <v>0</v>
      </c>
      <c r="G60" s="12">
        <v>4</v>
      </c>
      <c r="H60" s="8">
        <v>4.08</v>
      </c>
      <c r="I60" s="12">
        <v>0</v>
      </c>
    </row>
    <row r="61" spans="2:9" ht="15" customHeight="1" x14ac:dyDescent="0.2">
      <c r="B61" t="s">
        <v>133</v>
      </c>
      <c r="C61" s="12">
        <v>4</v>
      </c>
      <c r="D61" s="8">
        <v>1.79</v>
      </c>
      <c r="E61" s="12">
        <v>4</v>
      </c>
      <c r="F61" s="8">
        <v>3.36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135</v>
      </c>
      <c r="C62" s="12">
        <v>4</v>
      </c>
      <c r="D62" s="8">
        <v>1.79</v>
      </c>
      <c r="E62" s="12">
        <v>4</v>
      </c>
      <c r="F62" s="8">
        <v>3.36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254</v>
      </c>
      <c r="C63" s="12">
        <v>4</v>
      </c>
      <c r="D63" s="8">
        <v>1.79</v>
      </c>
      <c r="E63" s="12">
        <v>0</v>
      </c>
      <c r="F63" s="8">
        <v>0</v>
      </c>
      <c r="G63" s="12">
        <v>4</v>
      </c>
      <c r="H63" s="8">
        <v>4.08</v>
      </c>
      <c r="I63" s="12">
        <v>0</v>
      </c>
    </row>
    <row r="64" spans="2:9" ht="15" customHeight="1" x14ac:dyDescent="0.2">
      <c r="B64" t="s">
        <v>124</v>
      </c>
      <c r="C64" s="12">
        <v>3</v>
      </c>
      <c r="D64" s="8">
        <v>1.35</v>
      </c>
      <c r="E64" s="12">
        <v>3</v>
      </c>
      <c r="F64" s="8">
        <v>2.52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144</v>
      </c>
      <c r="C65" s="12">
        <v>3</v>
      </c>
      <c r="D65" s="8">
        <v>1.35</v>
      </c>
      <c r="E65" s="12">
        <v>0</v>
      </c>
      <c r="F65" s="8">
        <v>0</v>
      </c>
      <c r="G65" s="12">
        <v>3</v>
      </c>
      <c r="H65" s="8">
        <v>3.06</v>
      </c>
      <c r="I65" s="12">
        <v>0</v>
      </c>
    </row>
    <row r="66" spans="2:9" ht="15" customHeight="1" x14ac:dyDescent="0.2">
      <c r="B66" t="s">
        <v>145</v>
      </c>
      <c r="C66" s="12">
        <v>3</v>
      </c>
      <c r="D66" s="8">
        <v>1.35</v>
      </c>
      <c r="E66" s="12">
        <v>1</v>
      </c>
      <c r="F66" s="8">
        <v>0.84</v>
      </c>
      <c r="G66" s="12">
        <v>2</v>
      </c>
      <c r="H66" s="8">
        <v>2.04</v>
      </c>
      <c r="I66" s="12">
        <v>0</v>
      </c>
    </row>
    <row r="67" spans="2:9" ht="15" customHeight="1" x14ac:dyDescent="0.2">
      <c r="B67" t="s">
        <v>170</v>
      </c>
      <c r="C67" s="12">
        <v>3</v>
      </c>
      <c r="D67" s="8">
        <v>1.35</v>
      </c>
      <c r="E67" s="12">
        <v>2</v>
      </c>
      <c r="F67" s="8">
        <v>1.68</v>
      </c>
      <c r="G67" s="12">
        <v>1</v>
      </c>
      <c r="H67" s="8">
        <v>1.02</v>
      </c>
      <c r="I67" s="12">
        <v>0</v>
      </c>
    </row>
    <row r="69" spans="2:9" ht="15" customHeight="1" x14ac:dyDescent="0.2">
      <c r="B6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D650-38B5-4DB0-AF00-1DFDAECABF02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50</v>
      </c>
      <c r="D6" s="8">
        <v>12.17</v>
      </c>
      <c r="E6" s="12">
        <v>38</v>
      </c>
      <c r="F6" s="8">
        <v>11.14</v>
      </c>
      <c r="G6" s="12">
        <v>12</v>
      </c>
      <c r="H6" s="8">
        <v>17.39</v>
      </c>
      <c r="I6" s="12">
        <v>0</v>
      </c>
    </row>
    <row r="7" spans="2:9" ht="15" customHeight="1" x14ac:dyDescent="0.2">
      <c r="B7" t="s">
        <v>42</v>
      </c>
      <c r="C7" s="12">
        <v>123</v>
      </c>
      <c r="D7" s="8">
        <v>29.93</v>
      </c>
      <c r="E7" s="12">
        <v>99</v>
      </c>
      <c r="F7" s="8">
        <v>29.03</v>
      </c>
      <c r="G7" s="12">
        <v>24</v>
      </c>
      <c r="H7" s="8">
        <v>34.78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0.24</v>
      </c>
      <c r="E8" s="12">
        <v>1</v>
      </c>
      <c r="F8" s="8">
        <v>0.28999999999999998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1</v>
      </c>
      <c r="D9" s="8">
        <v>0.24</v>
      </c>
      <c r="E9" s="12">
        <v>1</v>
      </c>
      <c r="F9" s="8">
        <v>0.28999999999999998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3</v>
      </c>
      <c r="D10" s="8">
        <v>0.73</v>
      </c>
      <c r="E10" s="12">
        <v>2</v>
      </c>
      <c r="F10" s="8">
        <v>0.59</v>
      </c>
      <c r="G10" s="12">
        <v>1</v>
      </c>
      <c r="H10" s="8">
        <v>1.45</v>
      </c>
      <c r="I10" s="12">
        <v>0</v>
      </c>
    </row>
    <row r="11" spans="2:9" ht="15" customHeight="1" x14ac:dyDescent="0.2">
      <c r="B11" t="s">
        <v>46</v>
      </c>
      <c r="C11" s="12">
        <v>112</v>
      </c>
      <c r="D11" s="8">
        <v>27.25</v>
      </c>
      <c r="E11" s="12">
        <v>97</v>
      </c>
      <c r="F11" s="8">
        <v>28.45</v>
      </c>
      <c r="G11" s="12">
        <v>15</v>
      </c>
      <c r="H11" s="8">
        <v>21.74</v>
      </c>
      <c r="I11" s="12">
        <v>0</v>
      </c>
    </row>
    <row r="12" spans="2:9" ht="15" customHeight="1" x14ac:dyDescent="0.2">
      <c r="B12" t="s">
        <v>47</v>
      </c>
      <c r="C12" s="12">
        <v>1</v>
      </c>
      <c r="D12" s="8">
        <v>0.24</v>
      </c>
      <c r="E12" s="12">
        <v>0</v>
      </c>
      <c r="F12" s="8">
        <v>0</v>
      </c>
      <c r="G12" s="12">
        <v>1</v>
      </c>
      <c r="H12" s="8">
        <v>1.45</v>
      </c>
      <c r="I12" s="12">
        <v>0</v>
      </c>
    </row>
    <row r="13" spans="2:9" ht="15" customHeight="1" x14ac:dyDescent="0.2">
      <c r="B13" t="s">
        <v>48</v>
      </c>
      <c r="C13" s="12">
        <v>17</v>
      </c>
      <c r="D13" s="8">
        <v>4.1399999999999997</v>
      </c>
      <c r="E13" s="12">
        <v>14</v>
      </c>
      <c r="F13" s="8">
        <v>4.1100000000000003</v>
      </c>
      <c r="G13" s="12">
        <v>3</v>
      </c>
      <c r="H13" s="8">
        <v>4.3499999999999996</v>
      </c>
      <c r="I13" s="12">
        <v>0</v>
      </c>
    </row>
    <row r="14" spans="2:9" ht="15" customHeight="1" x14ac:dyDescent="0.2">
      <c r="B14" t="s">
        <v>49</v>
      </c>
      <c r="C14" s="12">
        <v>13</v>
      </c>
      <c r="D14" s="8">
        <v>3.16</v>
      </c>
      <c r="E14" s="12">
        <v>8</v>
      </c>
      <c r="F14" s="8">
        <v>2.35</v>
      </c>
      <c r="G14" s="12">
        <v>5</v>
      </c>
      <c r="H14" s="8">
        <v>7.25</v>
      </c>
      <c r="I14" s="12">
        <v>0</v>
      </c>
    </row>
    <row r="15" spans="2:9" ht="15" customHeight="1" x14ac:dyDescent="0.2">
      <c r="B15" t="s">
        <v>50</v>
      </c>
      <c r="C15" s="12">
        <v>44</v>
      </c>
      <c r="D15" s="8">
        <v>10.71</v>
      </c>
      <c r="E15" s="12">
        <v>42</v>
      </c>
      <c r="F15" s="8">
        <v>12.32</v>
      </c>
      <c r="G15" s="12">
        <v>2</v>
      </c>
      <c r="H15" s="8">
        <v>2.9</v>
      </c>
      <c r="I15" s="12">
        <v>0</v>
      </c>
    </row>
    <row r="16" spans="2:9" ht="15" customHeight="1" x14ac:dyDescent="0.2">
      <c r="B16" t="s">
        <v>51</v>
      </c>
      <c r="C16" s="12">
        <v>25</v>
      </c>
      <c r="D16" s="8">
        <v>6.08</v>
      </c>
      <c r="E16" s="12">
        <v>23</v>
      </c>
      <c r="F16" s="8">
        <v>6.74</v>
      </c>
      <c r="G16" s="12">
        <v>1</v>
      </c>
      <c r="H16" s="8">
        <v>1.45</v>
      </c>
      <c r="I16" s="12">
        <v>0</v>
      </c>
    </row>
    <row r="17" spans="2:9" ht="15" customHeight="1" x14ac:dyDescent="0.2">
      <c r="B17" t="s">
        <v>52</v>
      </c>
      <c r="C17" s="12">
        <v>3</v>
      </c>
      <c r="D17" s="8">
        <v>0.73</v>
      </c>
      <c r="E17" s="12">
        <v>1</v>
      </c>
      <c r="F17" s="8">
        <v>0.28999999999999998</v>
      </c>
      <c r="G17" s="12">
        <v>2</v>
      </c>
      <c r="H17" s="8">
        <v>2.9</v>
      </c>
      <c r="I17" s="12">
        <v>0</v>
      </c>
    </row>
    <row r="18" spans="2:9" ht="15" customHeight="1" x14ac:dyDescent="0.2">
      <c r="B18" t="s">
        <v>53</v>
      </c>
      <c r="C18" s="12">
        <v>11</v>
      </c>
      <c r="D18" s="8">
        <v>2.68</v>
      </c>
      <c r="E18" s="12">
        <v>10</v>
      </c>
      <c r="F18" s="8">
        <v>2.93</v>
      </c>
      <c r="G18" s="12">
        <v>1</v>
      </c>
      <c r="H18" s="8">
        <v>1.45</v>
      </c>
      <c r="I18" s="12">
        <v>0</v>
      </c>
    </row>
    <row r="19" spans="2:9" ht="15" customHeight="1" x14ac:dyDescent="0.2">
      <c r="B19" t="s">
        <v>54</v>
      </c>
      <c r="C19" s="12">
        <v>7</v>
      </c>
      <c r="D19" s="8">
        <v>1.7</v>
      </c>
      <c r="E19" s="12">
        <v>5</v>
      </c>
      <c r="F19" s="8">
        <v>1.47</v>
      </c>
      <c r="G19" s="12">
        <v>2</v>
      </c>
      <c r="H19" s="8">
        <v>2.9</v>
      </c>
      <c r="I19" s="12">
        <v>0</v>
      </c>
    </row>
    <row r="20" spans="2:9" ht="15" customHeight="1" x14ac:dyDescent="0.2">
      <c r="B20" s="9" t="s">
        <v>278</v>
      </c>
      <c r="C20" s="12">
        <f>SUM(LTBL_29441[総数／事業所数])</f>
        <v>411</v>
      </c>
      <c r="E20" s="12">
        <f>SUBTOTAL(109,LTBL_29441[個人／事業所数])</f>
        <v>341</v>
      </c>
      <c r="G20" s="12">
        <f>SUBTOTAL(109,LTBL_29441[法人／事業所数])</f>
        <v>69</v>
      </c>
      <c r="I20" s="12">
        <f>SUBTOTAL(109,LTBL_29441[法人以外の団体／事業所数])</f>
        <v>0</v>
      </c>
    </row>
    <row r="21" spans="2:9" ht="15" customHeight="1" x14ac:dyDescent="0.2">
      <c r="E21" s="11">
        <f>LTBL_29441[[#Totals],[個人／事業所数]]/LTBL_29441[[#Totals],[総数／事業所数]]</f>
        <v>0.82968369829683697</v>
      </c>
      <c r="G21" s="11">
        <f>LTBL_29441[[#Totals],[法人／事業所数]]/LTBL_29441[[#Totals],[総数／事業所数]]</f>
        <v>0.16788321167883211</v>
      </c>
      <c r="I21" s="11">
        <f>LTBL_29441[[#Totals],[法人以外の団体／事業所数]]/LTBL_29441[[#Totals],[総数／事業所数]]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67</v>
      </c>
      <c r="C24" s="12">
        <v>79</v>
      </c>
      <c r="D24" s="8">
        <v>19.22</v>
      </c>
      <c r="E24" s="12">
        <v>64</v>
      </c>
      <c r="F24" s="8">
        <v>18.77</v>
      </c>
      <c r="G24" s="12">
        <v>15</v>
      </c>
      <c r="H24" s="8">
        <v>21.74</v>
      </c>
      <c r="I24" s="12">
        <v>0</v>
      </c>
    </row>
    <row r="25" spans="2:9" ht="15" customHeight="1" x14ac:dyDescent="0.2">
      <c r="B25" t="s">
        <v>70</v>
      </c>
      <c r="C25" s="12">
        <v>50</v>
      </c>
      <c r="D25" s="8">
        <v>12.17</v>
      </c>
      <c r="E25" s="12">
        <v>46</v>
      </c>
      <c r="F25" s="8">
        <v>13.49</v>
      </c>
      <c r="G25" s="12">
        <v>4</v>
      </c>
      <c r="H25" s="8">
        <v>5.8</v>
      </c>
      <c r="I25" s="12">
        <v>0</v>
      </c>
    </row>
    <row r="26" spans="2:9" ht="15" customHeight="1" x14ac:dyDescent="0.2">
      <c r="B26" t="s">
        <v>72</v>
      </c>
      <c r="C26" s="12">
        <v>39</v>
      </c>
      <c r="D26" s="8">
        <v>9.49</v>
      </c>
      <c r="E26" s="12">
        <v>34</v>
      </c>
      <c r="F26" s="8">
        <v>9.9700000000000006</v>
      </c>
      <c r="G26" s="12">
        <v>5</v>
      </c>
      <c r="H26" s="8">
        <v>7.25</v>
      </c>
      <c r="I26" s="12">
        <v>0</v>
      </c>
    </row>
    <row r="27" spans="2:9" ht="15" customHeight="1" x14ac:dyDescent="0.2">
      <c r="B27" t="s">
        <v>76</v>
      </c>
      <c r="C27" s="12">
        <v>35</v>
      </c>
      <c r="D27" s="8">
        <v>8.52</v>
      </c>
      <c r="E27" s="12">
        <v>34</v>
      </c>
      <c r="F27" s="8">
        <v>9.9700000000000006</v>
      </c>
      <c r="G27" s="12">
        <v>1</v>
      </c>
      <c r="H27" s="8">
        <v>1.45</v>
      </c>
      <c r="I27" s="12">
        <v>0</v>
      </c>
    </row>
    <row r="28" spans="2:9" ht="15" customHeight="1" x14ac:dyDescent="0.2">
      <c r="B28" t="s">
        <v>63</v>
      </c>
      <c r="C28" s="12">
        <v>24</v>
      </c>
      <c r="D28" s="8">
        <v>5.84</v>
      </c>
      <c r="E28" s="12">
        <v>14</v>
      </c>
      <c r="F28" s="8">
        <v>4.1100000000000003</v>
      </c>
      <c r="G28" s="12">
        <v>10</v>
      </c>
      <c r="H28" s="8">
        <v>14.49</v>
      </c>
      <c r="I28" s="12">
        <v>0</v>
      </c>
    </row>
    <row r="29" spans="2:9" ht="15" customHeight="1" x14ac:dyDescent="0.2">
      <c r="B29" t="s">
        <v>77</v>
      </c>
      <c r="C29" s="12">
        <v>23</v>
      </c>
      <c r="D29" s="8">
        <v>5.6</v>
      </c>
      <c r="E29" s="12">
        <v>23</v>
      </c>
      <c r="F29" s="8">
        <v>6.74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73</v>
      </c>
      <c r="C30" s="12">
        <v>17</v>
      </c>
      <c r="D30" s="8">
        <v>4.1399999999999997</v>
      </c>
      <c r="E30" s="12">
        <v>14</v>
      </c>
      <c r="F30" s="8">
        <v>4.1100000000000003</v>
      </c>
      <c r="G30" s="12">
        <v>3</v>
      </c>
      <c r="H30" s="8">
        <v>4.3499999999999996</v>
      </c>
      <c r="I30" s="12">
        <v>0</v>
      </c>
    </row>
    <row r="31" spans="2:9" ht="15" customHeight="1" x14ac:dyDescent="0.2">
      <c r="B31" t="s">
        <v>65</v>
      </c>
      <c r="C31" s="12">
        <v>14</v>
      </c>
      <c r="D31" s="8">
        <v>3.41</v>
      </c>
      <c r="E31" s="12">
        <v>13</v>
      </c>
      <c r="F31" s="8">
        <v>3.81</v>
      </c>
      <c r="G31" s="12">
        <v>1</v>
      </c>
      <c r="H31" s="8">
        <v>1.45</v>
      </c>
      <c r="I31" s="12">
        <v>0</v>
      </c>
    </row>
    <row r="32" spans="2:9" ht="15" customHeight="1" x14ac:dyDescent="0.2">
      <c r="B32" t="s">
        <v>64</v>
      </c>
      <c r="C32" s="12">
        <v>12</v>
      </c>
      <c r="D32" s="8">
        <v>2.92</v>
      </c>
      <c r="E32" s="12">
        <v>11</v>
      </c>
      <c r="F32" s="8">
        <v>3.23</v>
      </c>
      <c r="G32" s="12">
        <v>1</v>
      </c>
      <c r="H32" s="8">
        <v>1.45</v>
      </c>
      <c r="I32" s="12">
        <v>0</v>
      </c>
    </row>
    <row r="33" spans="2:9" ht="15" customHeight="1" x14ac:dyDescent="0.2">
      <c r="B33" t="s">
        <v>75</v>
      </c>
      <c r="C33" s="12">
        <v>10</v>
      </c>
      <c r="D33" s="8">
        <v>2.4300000000000002</v>
      </c>
      <c r="E33" s="12">
        <v>7</v>
      </c>
      <c r="F33" s="8">
        <v>2.0499999999999998</v>
      </c>
      <c r="G33" s="12">
        <v>3</v>
      </c>
      <c r="H33" s="8">
        <v>4.3499999999999996</v>
      </c>
      <c r="I33" s="12">
        <v>0</v>
      </c>
    </row>
    <row r="34" spans="2:9" ht="15" customHeight="1" x14ac:dyDescent="0.2">
      <c r="B34" t="s">
        <v>80</v>
      </c>
      <c r="C34" s="12">
        <v>10</v>
      </c>
      <c r="D34" s="8">
        <v>2.4300000000000002</v>
      </c>
      <c r="E34" s="12">
        <v>10</v>
      </c>
      <c r="F34" s="8">
        <v>2.93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108</v>
      </c>
      <c r="C35" s="12">
        <v>9</v>
      </c>
      <c r="D35" s="8">
        <v>2.19</v>
      </c>
      <c r="E35" s="12">
        <v>8</v>
      </c>
      <c r="F35" s="8">
        <v>2.35</v>
      </c>
      <c r="G35" s="12">
        <v>1</v>
      </c>
      <c r="H35" s="8">
        <v>1.45</v>
      </c>
      <c r="I35" s="12">
        <v>0</v>
      </c>
    </row>
    <row r="36" spans="2:9" ht="15" customHeight="1" x14ac:dyDescent="0.2">
      <c r="B36" t="s">
        <v>99</v>
      </c>
      <c r="C36" s="12">
        <v>8</v>
      </c>
      <c r="D36" s="8">
        <v>1.95</v>
      </c>
      <c r="E36" s="12">
        <v>6</v>
      </c>
      <c r="F36" s="8">
        <v>1.76</v>
      </c>
      <c r="G36" s="12">
        <v>2</v>
      </c>
      <c r="H36" s="8">
        <v>2.9</v>
      </c>
      <c r="I36" s="12">
        <v>0</v>
      </c>
    </row>
    <row r="37" spans="2:9" ht="15" customHeight="1" x14ac:dyDescent="0.2">
      <c r="B37" t="s">
        <v>86</v>
      </c>
      <c r="C37" s="12">
        <v>7</v>
      </c>
      <c r="D37" s="8">
        <v>1.7</v>
      </c>
      <c r="E37" s="12">
        <v>6</v>
      </c>
      <c r="F37" s="8">
        <v>1.76</v>
      </c>
      <c r="G37" s="12">
        <v>1</v>
      </c>
      <c r="H37" s="8">
        <v>1.45</v>
      </c>
      <c r="I37" s="12">
        <v>0</v>
      </c>
    </row>
    <row r="38" spans="2:9" ht="15" customHeight="1" x14ac:dyDescent="0.2">
      <c r="B38" t="s">
        <v>71</v>
      </c>
      <c r="C38" s="12">
        <v>7</v>
      </c>
      <c r="D38" s="8">
        <v>1.7</v>
      </c>
      <c r="E38" s="12">
        <v>7</v>
      </c>
      <c r="F38" s="8">
        <v>2.0499999999999998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91</v>
      </c>
      <c r="C39" s="12">
        <v>6</v>
      </c>
      <c r="D39" s="8">
        <v>1.46</v>
      </c>
      <c r="E39" s="12">
        <v>4</v>
      </c>
      <c r="F39" s="8">
        <v>1.17</v>
      </c>
      <c r="G39" s="12">
        <v>2</v>
      </c>
      <c r="H39" s="8">
        <v>2.9</v>
      </c>
      <c r="I39" s="12">
        <v>0</v>
      </c>
    </row>
    <row r="40" spans="2:9" ht="15" customHeight="1" x14ac:dyDescent="0.2">
      <c r="B40" t="s">
        <v>109</v>
      </c>
      <c r="C40" s="12">
        <v>5</v>
      </c>
      <c r="D40" s="8">
        <v>1.22</v>
      </c>
      <c r="E40" s="12">
        <v>5</v>
      </c>
      <c r="F40" s="8">
        <v>1.47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88</v>
      </c>
      <c r="C41" s="12">
        <v>4</v>
      </c>
      <c r="D41" s="8">
        <v>0.97</v>
      </c>
      <c r="E41" s="12">
        <v>4</v>
      </c>
      <c r="F41" s="8">
        <v>1.17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90</v>
      </c>
      <c r="C42" s="12">
        <v>4</v>
      </c>
      <c r="D42" s="8">
        <v>0.97</v>
      </c>
      <c r="E42" s="12">
        <v>1</v>
      </c>
      <c r="F42" s="8">
        <v>0.28999999999999998</v>
      </c>
      <c r="G42" s="12">
        <v>3</v>
      </c>
      <c r="H42" s="8">
        <v>4.3499999999999996</v>
      </c>
      <c r="I42" s="12">
        <v>0</v>
      </c>
    </row>
    <row r="43" spans="2:9" ht="15" customHeight="1" x14ac:dyDescent="0.2">
      <c r="B43" t="s">
        <v>68</v>
      </c>
      <c r="C43" s="12">
        <v>4</v>
      </c>
      <c r="D43" s="8">
        <v>0.97</v>
      </c>
      <c r="E43" s="12">
        <v>1</v>
      </c>
      <c r="F43" s="8">
        <v>0.28999999999999998</v>
      </c>
      <c r="G43" s="12">
        <v>3</v>
      </c>
      <c r="H43" s="8">
        <v>4.3499999999999996</v>
      </c>
      <c r="I43" s="12">
        <v>0</v>
      </c>
    </row>
    <row r="44" spans="2:9" ht="15" customHeight="1" x14ac:dyDescent="0.2">
      <c r="B44" t="s">
        <v>69</v>
      </c>
      <c r="C44" s="12">
        <v>4</v>
      </c>
      <c r="D44" s="8">
        <v>0.97</v>
      </c>
      <c r="E44" s="12">
        <v>4</v>
      </c>
      <c r="F44" s="8">
        <v>1.17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82</v>
      </c>
      <c r="C45" s="12">
        <v>4</v>
      </c>
      <c r="D45" s="8">
        <v>0.97</v>
      </c>
      <c r="E45" s="12">
        <v>3</v>
      </c>
      <c r="F45" s="8">
        <v>0.88</v>
      </c>
      <c r="G45" s="12">
        <v>1</v>
      </c>
      <c r="H45" s="8">
        <v>1.45</v>
      </c>
      <c r="I45" s="12">
        <v>0</v>
      </c>
    </row>
    <row r="48" spans="2:9" ht="33" customHeight="1" x14ac:dyDescent="0.2">
      <c r="B48" t="s">
        <v>280</v>
      </c>
      <c r="C48" s="10" t="s">
        <v>56</v>
      </c>
      <c r="D48" s="10" t="s">
        <v>57</v>
      </c>
      <c r="E48" s="10" t="s">
        <v>58</v>
      </c>
      <c r="F48" s="10" t="s">
        <v>59</v>
      </c>
      <c r="G48" s="10" t="s">
        <v>60</v>
      </c>
      <c r="H48" s="10" t="s">
        <v>61</v>
      </c>
      <c r="I48" s="10" t="s">
        <v>62</v>
      </c>
    </row>
    <row r="49" spans="2:9" ht="15" customHeight="1" x14ac:dyDescent="0.2">
      <c r="B49" t="s">
        <v>166</v>
      </c>
      <c r="C49" s="12">
        <v>35</v>
      </c>
      <c r="D49" s="8">
        <v>8.52</v>
      </c>
      <c r="E49" s="12">
        <v>34</v>
      </c>
      <c r="F49" s="8">
        <v>9.9700000000000006</v>
      </c>
      <c r="G49" s="12">
        <v>1</v>
      </c>
      <c r="H49" s="8">
        <v>1.45</v>
      </c>
      <c r="I49" s="12">
        <v>0</v>
      </c>
    </row>
    <row r="50" spans="2:9" ht="15" customHeight="1" x14ac:dyDescent="0.2">
      <c r="B50" t="s">
        <v>158</v>
      </c>
      <c r="C50" s="12">
        <v>34</v>
      </c>
      <c r="D50" s="8">
        <v>8.27</v>
      </c>
      <c r="E50" s="12">
        <v>26</v>
      </c>
      <c r="F50" s="8">
        <v>7.62</v>
      </c>
      <c r="G50" s="12">
        <v>8</v>
      </c>
      <c r="H50" s="8">
        <v>11.59</v>
      </c>
      <c r="I50" s="12">
        <v>0</v>
      </c>
    </row>
    <row r="51" spans="2:9" ht="15" customHeight="1" x14ac:dyDescent="0.2">
      <c r="B51" t="s">
        <v>125</v>
      </c>
      <c r="C51" s="12">
        <v>24</v>
      </c>
      <c r="D51" s="8">
        <v>5.84</v>
      </c>
      <c r="E51" s="12">
        <v>23</v>
      </c>
      <c r="F51" s="8">
        <v>6.74</v>
      </c>
      <c r="G51" s="12">
        <v>1</v>
      </c>
      <c r="H51" s="8">
        <v>1.45</v>
      </c>
      <c r="I51" s="12">
        <v>0</v>
      </c>
    </row>
    <row r="52" spans="2:9" ht="15" customHeight="1" x14ac:dyDescent="0.2">
      <c r="B52" t="s">
        <v>122</v>
      </c>
      <c r="C52" s="12">
        <v>15</v>
      </c>
      <c r="D52" s="8">
        <v>3.65</v>
      </c>
      <c r="E52" s="12">
        <v>8</v>
      </c>
      <c r="F52" s="8">
        <v>2.35</v>
      </c>
      <c r="G52" s="12">
        <v>7</v>
      </c>
      <c r="H52" s="8">
        <v>10.14</v>
      </c>
      <c r="I52" s="12">
        <v>0</v>
      </c>
    </row>
    <row r="53" spans="2:9" ht="15" customHeight="1" x14ac:dyDescent="0.2">
      <c r="B53" t="s">
        <v>131</v>
      </c>
      <c r="C53" s="12">
        <v>14</v>
      </c>
      <c r="D53" s="8">
        <v>3.41</v>
      </c>
      <c r="E53" s="12">
        <v>12</v>
      </c>
      <c r="F53" s="8">
        <v>3.52</v>
      </c>
      <c r="G53" s="12">
        <v>2</v>
      </c>
      <c r="H53" s="8">
        <v>2.9</v>
      </c>
      <c r="I53" s="12">
        <v>0</v>
      </c>
    </row>
    <row r="54" spans="2:9" ht="15" customHeight="1" x14ac:dyDescent="0.2">
      <c r="B54" t="s">
        <v>124</v>
      </c>
      <c r="C54" s="12">
        <v>12</v>
      </c>
      <c r="D54" s="8">
        <v>2.92</v>
      </c>
      <c r="E54" s="12">
        <v>10</v>
      </c>
      <c r="F54" s="8">
        <v>2.93</v>
      </c>
      <c r="G54" s="12">
        <v>2</v>
      </c>
      <c r="H54" s="8">
        <v>2.9</v>
      </c>
      <c r="I54" s="12">
        <v>0</v>
      </c>
    </row>
    <row r="55" spans="2:9" ht="15" customHeight="1" x14ac:dyDescent="0.2">
      <c r="B55" t="s">
        <v>159</v>
      </c>
      <c r="C55" s="12">
        <v>12</v>
      </c>
      <c r="D55" s="8">
        <v>2.92</v>
      </c>
      <c r="E55" s="12">
        <v>10</v>
      </c>
      <c r="F55" s="8">
        <v>2.93</v>
      </c>
      <c r="G55" s="12">
        <v>2</v>
      </c>
      <c r="H55" s="8">
        <v>2.9</v>
      </c>
      <c r="I55" s="12">
        <v>0</v>
      </c>
    </row>
    <row r="56" spans="2:9" ht="15" customHeight="1" x14ac:dyDescent="0.2">
      <c r="B56" t="s">
        <v>135</v>
      </c>
      <c r="C56" s="12">
        <v>11</v>
      </c>
      <c r="D56" s="8">
        <v>2.68</v>
      </c>
      <c r="E56" s="12">
        <v>11</v>
      </c>
      <c r="F56" s="8">
        <v>3.23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226</v>
      </c>
      <c r="C57" s="12">
        <v>9</v>
      </c>
      <c r="D57" s="8">
        <v>2.19</v>
      </c>
      <c r="E57" s="12">
        <v>4</v>
      </c>
      <c r="F57" s="8">
        <v>1.17</v>
      </c>
      <c r="G57" s="12">
        <v>5</v>
      </c>
      <c r="H57" s="8">
        <v>7.25</v>
      </c>
      <c r="I57" s="12">
        <v>0</v>
      </c>
    </row>
    <row r="58" spans="2:9" ht="15" customHeight="1" x14ac:dyDescent="0.2">
      <c r="B58" t="s">
        <v>128</v>
      </c>
      <c r="C58" s="12">
        <v>9</v>
      </c>
      <c r="D58" s="8">
        <v>2.19</v>
      </c>
      <c r="E58" s="12">
        <v>9</v>
      </c>
      <c r="F58" s="8">
        <v>2.64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136</v>
      </c>
      <c r="C59" s="12">
        <v>9</v>
      </c>
      <c r="D59" s="8">
        <v>2.19</v>
      </c>
      <c r="E59" s="12">
        <v>9</v>
      </c>
      <c r="F59" s="8">
        <v>2.64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148</v>
      </c>
      <c r="C60" s="12">
        <v>8</v>
      </c>
      <c r="D60" s="8">
        <v>1.95</v>
      </c>
      <c r="E60" s="12">
        <v>8</v>
      </c>
      <c r="F60" s="8">
        <v>2.35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8</v>
      </c>
      <c r="D61" s="8">
        <v>1.95</v>
      </c>
      <c r="E61" s="12">
        <v>8</v>
      </c>
      <c r="F61" s="8">
        <v>2.35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133</v>
      </c>
      <c r="C62" s="12">
        <v>8</v>
      </c>
      <c r="D62" s="8">
        <v>1.95</v>
      </c>
      <c r="E62" s="12">
        <v>8</v>
      </c>
      <c r="F62" s="8">
        <v>2.35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8</v>
      </c>
      <c r="D63" s="8">
        <v>1.95</v>
      </c>
      <c r="E63" s="12">
        <v>8</v>
      </c>
      <c r="F63" s="8">
        <v>2.35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7</v>
      </c>
      <c r="D64" s="8">
        <v>1.7</v>
      </c>
      <c r="E64" s="12">
        <v>4</v>
      </c>
      <c r="F64" s="8">
        <v>1.17</v>
      </c>
      <c r="G64" s="12">
        <v>3</v>
      </c>
      <c r="H64" s="8">
        <v>4.3499999999999996</v>
      </c>
      <c r="I64" s="12">
        <v>0</v>
      </c>
    </row>
    <row r="65" spans="2:9" ht="15" customHeight="1" x14ac:dyDescent="0.2">
      <c r="B65" t="s">
        <v>231</v>
      </c>
      <c r="C65" s="12">
        <v>7</v>
      </c>
      <c r="D65" s="8">
        <v>1.7</v>
      </c>
      <c r="E65" s="12">
        <v>7</v>
      </c>
      <c r="F65" s="8">
        <v>2.0499999999999998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170</v>
      </c>
      <c r="C66" s="12">
        <v>7</v>
      </c>
      <c r="D66" s="8">
        <v>1.7</v>
      </c>
      <c r="E66" s="12">
        <v>7</v>
      </c>
      <c r="F66" s="8">
        <v>2.0499999999999998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137</v>
      </c>
      <c r="C67" s="12">
        <v>7</v>
      </c>
      <c r="D67" s="8">
        <v>1.7</v>
      </c>
      <c r="E67" s="12">
        <v>7</v>
      </c>
      <c r="F67" s="8">
        <v>2.0499999999999998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147</v>
      </c>
      <c r="C68" s="12">
        <v>6</v>
      </c>
      <c r="D68" s="8">
        <v>1.46</v>
      </c>
      <c r="E68" s="12">
        <v>5</v>
      </c>
      <c r="F68" s="8">
        <v>1.47</v>
      </c>
      <c r="G68" s="12">
        <v>1</v>
      </c>
      <c r="H68" s="8">
        <v>1.45</v>
      </c>
      <c r="I68" s="12">
        <v>0</v>
      </c>
    </row>
    <row r="69" spans="2:9" ht="15" customHeight="1" x14ac:dyDescent="0.2">
      <c r="B69" t="s">
        <v>202</v>
      </c>
      <c r="C69" s="12">
        <v>6</v>
      </c>
      <c r="D69" s="8">
        <v>1.46</v>
      </c>
      <c r="E69" s="12">
        <v>4</v>
      </c>
      <c r="F69" s="8">
        <v>1.17</v>
      </c>
      <c r="G69" s="12">
        <v>2</v>
      </c>
      <c r="H69" s="8">
        <v>2.9</v>
      </c>
      <c r="I69" s="12">
        <v>0</v>
      </c>
    </row>
    <row r="71" spans="2:9" ht="15" customHeight="1" x14ac:dyDescent="0.2">
      <c r="B71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8F33-4EDF-40F6-8871-2A239231C02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54</v>
      </c>
      <c r="D6" s="8">
        <v>12.5</v>
      </c>
      <c r="E6" s="12">
        <v>25</v>
      </c>
      <c r="F6" s="8">
        <v>8.65</v>
      </c>
      <c r="G6" s="12">
        <v>29</v>
      </c>
      <c r="H6" s="8">
        <v>21.17</v>
      </c>
      <c r="I6" s="12">
        <v>0</v>
      </c>
    </row>
    <row r="7" spans="2:9" ht="15" customHeight="1" x14ac:dyDescent="0.2">
      <c r="B7" t="s">
        <v>42</v>
      </c>
      <c r="C7" s="12">
        <v>68</v>
      </c>
      <c r="D7" s="8">
        <v>15.74</v>
      </c>
      <c r="E7" s="12">
        <v>43</v>
      </c>
      <c r="F7" s="8">
        <v>14.88</v>
      </c>
      <c r="G7" s="12">
        <v>25</v>
      </c>
      <c r="H7" s="8">
        <v>18.25</v>
      </c>
      <c r="I7" s="12">
        <v>0</v>
      </c>
    </row>
    <row r="8" spans="2:9" ht="15" customHeight="1" x14ac:dyDescent="0.2">
      <c r="B8" t="s">
        <v>43</v>
      </c>
      <c r="C8" s="12">
        <v>4</v>
      </c>
      <c r="D8" s="8">
        <v>0.93</v>
      </c>
      <c r="E8" s="12">
        <v>0</v>
      </c>
      <c r="F8" s="8">
        <v>0</v>
      </c>
      <c r="G8" s="12">
        <v>4</v>
      </c>
      <c r="H8" s="8">
        <v>2.92</v>
      </c>
      <c r="I8" s="12">
        <v>0</v>
      </c>
    </row>
    <row r="9" spans="2:9" ht="15" customHeight="1" x14ac:dyDescent="0.2">
      <c r="B9" t="s">
        <v>44</v>
      </c>
      <c r="C9" s="12">
        <v>3</v>
      </c>
      <c r="D9" s="8">
        <v>0.69</v>
      </c>
      <c r="E9" s="12">
        <v>1</v>
      </c>
      <c r="F9" s="8">
        <v>0.35</v>
      </c>
      <c r="G9" s="12">
        <v>2</v>
      </c>
      <c r="H9" s="8">
        <v>1.46</v>
      </c>
      <c r="I9" s="12">
        <v>0</v>
      </c>
    </row>
    <row r="10" spans="2:9" ht="15" customHeight="1" x14ac:dyDescent="0.2">
      <c r="B10" t="s">
        <v>45</v>
      </c>
      <c r="C10" s="12">
        <v>6</v>
      </c>
      <c r="D10" s="8">
        <v>1.39</v>
      </c>
      <c r="E10" s="12">
        <v>0</v>
      </c>
      <c r="F10" s="8">
        <v>0</v>
      </c>
      <c r="G10" s="12">
        <v>6</v>
      </c>
      <c r="H10" s="8">
        <v>4.38</v>
      </c>
      <c r="I10" s="12">
        <v>0</v>
      </c>
    </row>
    <row r="11" spans="2:9" ht="15" customHeight="1" x14ac:dyDescent="0.2">
      <c r="B11" t="s">
        <v>46</v>
      </c>
      <c r="C11" s="12">
        <v>112</v>
      </c>
      <c r="D11" s="8">
        <v>25.93</v>
      </c>
      <c r="E11" s="12">
        <v>84</v>
      </c>
      <c r="F11" s="8">
        <v>29.07</v>
      </c>
      <c r="G11" s="12">
        <v>28</v>
      </c>
      <c r="H11" s="8">
        <v>20.440000000000001</v>
      </c>
      <c r="I11" s="12">
        <v>0</v>
      </c>
    </row>
    <row r="12" spans="2:9" ht="15" customHeight="1" x14ac:dyDescent="0.2">
      <c r="B12" t="s">
        <v>47</v>
      </c>
      <c r="C12" s="12">
        <v>3</v>
      </c>
      <c r="D12" s="8">
        <v>0.69</v>
      </c>
      <c r="E12" s="12">
        <v>2</v>
      </c>
      <c r="F12" s="8">
        <v>0.69</v>
      </c>
      <c r="G12" s="12">
        <v>1</v>
      </c>
      <c r="H12" s="8">
        <v>0.73</v>
      </c>
      <c r="I12" s="12">
        <v>0</v>
      </c>
    </row>
    <row r="13" spans="2:9" ht="15" customHeight="1" x14ac:dyDescent="0.2">
      <c r="B13" t="s">
        <v>48</v>
      </c>
      <c r="C13" s="12">
        <v>18</v>
      </c>
      <c r="D13" s="8">
        <v>4.17</v>
      </c>
      <c r="E13" s="12">
        <v>8</v>
      </c>
      <c r="F13" s="8">
        <v>2.77</v>
      </c>
      <c r="G13" s="12">
        <v>10</v>
      </c>
      <c r="H13" s="8">
        <v>7.3</v>
      </c>
      <c r="I13" s="12">
        <v>0</v>
      </c>
    </row>
    <row r="14" spans="2:9" ht="15" customHeight="1" x14ac:dyDescent="0.2">
      <c r="B14" t="s">
        <v>49</v>
      </c>
      <c r="C14" s="12">
        <v>12</v>
      </c>
      <c r="D14" s="8">
        <v>2.78</v>
      </c>
      <c r="E14" s="12">
        <v>11</v>
      </c>
      <c r="F14" s="8">
        <v>3.81</v>
      </c>
      <c r="G14" s="12">
        <v>1</v>
      </c>
      <c r="H14" s="8">
        <v>0.73</v>
      </c>
      <c r="I14" s="12">
        <v>0</v>
      </c>
    </row>
    <row r="15" spans="2:9" ht="15" customHeight="1" x14ac:dyDescent="0.2">
      <c r="B15" t="s">
        <v>50</v>
      </c>
      <c r="C15" s="12">
        <v>35</v>
      </c>
      <c r="D15" s="8">
        <v>8.1</v>
      </c>
      <c r="E15" s="12">
        <v>32</v>
      </c>
      <c r="F15" s="8">
        <v>11.07</v>
      </c>
      <c r="G15" s="12">
        <v>3</v>
      </c>
      <c r="H15" s="8">
        <v>2.19</v>
      </c>
      <c r="I15" s="12">
        <v>0</v>
      </c>
    </row>
    <row r="16" spans="2:9" ht="15" customHeight="1" x14ac:dyDescent="0.2">
      <c r="B16" t="s">
        <v>51</v>
      </c>
      <c r="C16" s="12">
        <v>59</v>
      </c>
      <c r="D16" s="8">
        <v>13.66</v>
      </c>
      <c r="E16" s="12">
        <v>50</v>
      </c>
      <c r="F16" s="8">
        <v>17.3</v>
      </c>
      <c r="G16" s="12">
        <v>8</v>
      </c>
      <c r="H16" s="8">
        <v>5.84</v>
      </c>
      <c r="I16" s="12">
        <v>0</v>
      </c>
    </row>
    <row r="17" spans="2:9" ht="15" customHeight="1" x14ac:dyDescent="0.2">
      <c r="B17" t="s">
        <v>52</v>
      </c>
      <c r="C17" s="12">
        <v>11</v>
      </c>
      <c r="D17" s="8">
        <v>2.5499999999999998</v>
      </c>
      <c r="E17" s="12">
        <v>8</v>
      </c>
      <c r="F17" s="8">
        <v>2.77</v>
      </c>
      <c r="G17" s="12">
        <v>1</v>
      </c>
      <c r="H17" s="8">
        <v>0.73</v>
      </c>
      <c r="I17" s="12">
        <v>0</v>
      </c>
    </row>
    <row r="18" spans="2:9" ht="15" customHeight="1" x14ac:dyDescent="0.2">
      <c r="B18" t="s">
        <v>53</v>
      </c>
      <c r="C18" s="12">
        <v>18</v>
      </c>
      <c r="D18" s="8">
        <v>4.17</v>
      </c>
      <c r="E18" s="12">
        <v>10</v>
      </c>
      <c r="F18" s="8">
        <v>3.46</v>
      </c>
      <c r="G18" s="12">
        <v>5</v>
      </c>
      <c r="H18" s="8">
        <v>3.65</v>
      </c>
      <c r="I18" s="12">
        <v>0</v>
      </c>
    </row>
    <row r="19" spans="2:9" ht="15" customHeight="1" x14ac:dyDescent="0.2">
      <c r="B19" t="s">
        <v>54</v>
      </c>
      <c r="C19" s="12">
        <v>29</v>
      </c>
      <c r="D19" s="8">
        <v>6.71</v>
      </c>
      <c r="E19" s="12">
        <v>15</v>
      </c>
      <c r="F19" s="8">
        <v>5.19</v>
      </c>
      <c r="G19" s="12">
        <v>14</v>
      </c>
      <c r="H19" s="8">
        <v>10.220000000000001</v>
      </c>
      <c r="I19" s="12">
        <v>0</v>
      </c>
    </row>
    <row r="20" spans="2:9" ht="15" customHeight="1" x14ac:dyDescent="0.2">
      <c r="B20" s="9" t="s">
        <v>278</v>
      </c>
      <c r="C20" s="12">
        <f>SUM(LTBL_29442[総数／事業所数])</f>
        <v>432</v>
      </c>
      <c r="E20" s="12">
        <f>SUBTOTAL(109,LTBL_29442[個人／事業所数])</f>
        <v>289</v>
      </c>
      <c r="G20" s="12">
        <f>SUBTOTAL(109,LTBL_29442[法人／事業所数])</f>
        <v>137</v>
      </c>
      <c r="I20" s="12">
        <f>SUBTOTAL(109,LTBL_29442[法人以外の団体／事業所数])</f>
        <v>0</v>
      </c>
    </row>
    <row r="21" spans="2:9" ht="15" customHeight="1" x14ac:dyDescent="0.2">
      <c r="E21" s="11">
        <f>LTBL_29442[[#Totals],[個人／事業所数]]/LTBL_29442[[#Totals],[総数／事業所数]]</f>
        <v>0.66898148148148151</v>
      </c>
      <c r="G21" s="11">
        <f>LTBL_29442[[#Totals],[法人／事業所数]]/LTBL_29442[[#Totals],[総数／事業所数]]</f>
        <v>0.31712962962962965</v>
      </c>
      <c r="I21" s="11">
        <f>LTBL_29442[[#Totals],[法人以外の団体／事業所数]]/LTBL_29442[[#Totals],[総数／事業所数]]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77</v>
      </c>
      <c r="C24" s="12">
        <v>46</v>
      </c>
      <c r="D24" s="8">
        <v>10.65</v>
      </c>
      <c r="E24" s="12">
        <v>44</v>
      </c>
      <c r="F24" s="8">
        <v>15.22</v>
      </c>
      <c r="G24" s="12">
        <v>2</v>
      </c>
      <c r="H24" s="8">
        <v>1.46</v>
      </c>
      <c r="I24" s="12">
        <v>0</v>
      </c>
    </row>
    <row r="25" spans="2:9" ht="15" customHeight="1" x14ac:dyDescent="0.2">
      <c r="B25" t="s">
        <v>72</v>
      </c>
      <c r="C25" s="12">
        <v>45</v>
      </c>
      <c r="D25" s="8">
        <v>10.42</v>
      </c>
      <c r="E25" s="12">
        <v>35</v>
      </c>
      <c r="F25" s="8">
        <v>12.11</v>
      </c>
      <c r="G25" s="12">
        <v>10</v>
      </c>
      <c r="H25" s="8">
        <v>7.3</v>
      </c>
      <c r="I25" s="12">
        <v>0</v>
      </c>
    </row>
    <row r="26" spans="2:9" ht="15" customHeight="1" x14ac:dyDescent="0.2">
      <c r="B26" t="s">
        <v>76</v>
      </c>
      <c r="C26" s="12">
        <v>33</v>
      </c>
      <c r="D26" s="8">
        <v>7.64</v>
      </c>
      <c r="E26" s="12">
        <v>31</v>
      </c>
      <c r="F26" s="8">
        <v>10.73</v>
      </c>
      <c r="G26" s="12">
        <v>2</v>
      </c>
      <c r="H26" s="8">
        <v>1.46</v>
      </c>
      <c r="I26" s="12">
        <v>0</v>
      </c>
    </row>
    <row r="27" spans="2:9" ht="15" customHeight="1" x14ac:dyDescent="0.2">
      <c r="B27" t="s">
        <v>67</v>
      </c>
      <c r="C27" s="12">
        <v>30</v>
      </c>
      <c r="D27" s="8">
        <v>6.94</v>
      </c>
      <c r="E27" s="12">
        <v>16</v>
      </c>
      <c r="F27" s="8">
        <v>5.54</v>
      </c>
      <c r="G27" s="12">
        <v>14</v>
      </c>
      <c r="H27" s="8">
        <v>10.220000000000001</v>
      </c>
      <c r="I27" s="12">
        <v>0</v>
      </c>
    </row>
    <row r="28" spans="2:9" ht="15" customHeight="1" x14ac:dyDescent="0.2">
      <c r="B28" t="s">
        <v>63</v>
      </c>
      <c r="C28" s="12">
        <v>28</v>
      </c>
      <c r="D28" s="8">
        <v>6.48</v>
      </c>
      <c r="E28" s="12">
        <v>9</v>
      </c>
      <c r="F28" s="8">
        <v>3.11</v>
      </c>
      <c r="G28" s="12">
        <v>19</v>
      </c>
      <c r="H28" s="8">
        <v>13.87</v>
      </c>
      <c r="I28" s="12">
        <v>0</v>
      </c>
    </row>
    <row r="29" spans="2:9" ht="15" customHeight="1" x14ac:dyDescent="0.2">
      <c r="B29" t="s">
        <v>70</v>
      </c>
      <c r="C29" s="12">
        <v>19</v>
      </c>
      <c r="D29" s="8">
        <v>4.4000000000000004</v>
      </c>
      <c r="E29" s="12">
        <v>17</v>
      </c>
      <c r="F29" s="8">
        <v>5.88</v>
      </c>
      <c r="G29" s="12">
        <v>2</v>
      </c>
      <c r="H29" s="8">
        <v>1.46</v>
      </c>
      <c r="I29" s="12">
        <v>0</v>
      </c>
    </row>
    <row r="30" spans="2:9" ht="15" customHeight="1" x14ac:dyDescent="0.2">
      <c r="B30" t="s">
        <v>94</v>
      </c>
      <c r="C30" s="12">
        <v>15</v>
      </c>
      <c r="D30" s="8">
        <v>3.47</v>
      </c>
      <c r="E30" s="12">
        <v>5</v>
      </c>
      <c r="F30" s="8">
        <v>1.73</v>
      </c>
      <c r="G30" s="12">
        <v>10</v>
      </c>
      <c r="H30" s="8">
        <v>7.3</v>
      </c>
      <c r="I30" s="12">
        <v>0</v>
      </c>
    </row>
    <row r="31" spans="2:9" ht="15" customHeight="1" x14ac:dyDescent="0.2">
      <c r="B31" t="s">
        <v>65</v>
      </c>
      <c r="C31" s="12">
        <v>14</v>
      </c>
      <c r="D31" s="8">
        <v>3.24</v>
      </c>
      <c r="E31" s="12">
        <v>5</v>
      </c>
      <c r="F31" s="8">
        <v>1.73</v>
      </c>
      <c r="G31" s="12">
        <v>9</v>
      </c>
      <c r="H31" s="8">
        <v>6.57</v>
      </c>
      <c r="I31" s="12">
        <v>0</v>
      </c>
    </row>
    <row r="32" spans="2:9" ht="15" customHeight="1" x14ac:dyDescent="0.2">
      <c r="B32" t="s">
        <v>73</v>
      </c>
      <c r="C32" s="12">
        <v>13</v>
      </c>
      <c r="D32" s="8">
        <v>3.01</v>
      </c>
      <c r="E32" s="12">
        <v>7</v>
      </c>
      <c r="F32" s="8">
        <v>2.42</v>
      </c>
      <c r="G32" s="12">
        <v>6</v>
      </c>
      <c r="H32" s="8">
        <v>4.38</v>
      </c>
      <c r="I32" s="12">
        <v>0</v>
      </c>
    </row>
    <row r="33" spans="2:9" ht="15" customHeight="1" x14ac:dyDescent="0.2">
      <c r="B33" t="s">
        <v>64</v>
      </c>
      <c r="C33" s="12">
        <v>12</v>
      </c>
      <c r="D33" s="8">
        <v>2.78</v>
      </c>
      <c r="E33" s="12">
        <v>11</v>
      </c>
      <c r="F33" s="8">
        <v>3.81</v>
      </c>
      <c r="G33" s="12">
        <v>1</v>
      </c>
      <c r="H33" s="8">
        <v>0.73</v>
      </c>
      <c r="I33" s="12">
        <v>0</v>
      </c>
    </row>
    <row r="34" spans="2:9" ht="15" customHeight="1" x14ac:dyDescent="0.2">
      <c r="B34" t="s">
        <v>71</v>
      </c>
      <c r="C34" s="12">
        <v>12</v>
      </c>
      <c r="D34" s="8">
        <v>2.78</v>
      </c>
      <c r="E34" s="12">
        <v>10</v>
      </c>
      <c r="F34" s="8">
        <v>3.46</v>
      </c>
      <c r="G34" s="12">
        <v>2</v>
      </c>
      <c r="H34" s="8">
        <v>1.46</v>
      </c>
      <c r="I34" s="12">
        <v>0</v>
      </c>
    </row>
    <row r="35" spans="2:9" ht="15" customHeight="1" x14ac:dyDescent="0.2">
      <c r="B35" t="s">
        <v>79</v>
      </c>
      <c r="C35" s="12">
        <v>11</v>
      </c>
      <c r="D35" s="8">
        <v>2.5499999999999998</v>
      </c>
      <c r="E35" s="12">
        <v>8</v>
      </c>
      <c r="F35" s="8">
        <v>2.77</v>
      </c>
      <c r="G35" s="12">
        <v>1</v>
      </c>
      <c r="H35" s="8">
        <v>0.73</v>
      </c>
      <c r="I35" s="12">
        <v>0</v>
      </c>
    </row>
    <row r="36" spans="2:9" ht="15" customHeight="1" x14ac:dyDescent="0.2">
      <c r="B36" t="s">
        <v>80</v>
      </c>
      <c r="C36" s="12">
        <v>11</v>
      </c>
      <c r="D36" s="8">
        <v>2.5499999999999998</v>
      </c>
      <c r="E36" s="12">
        <v>10</v>
      </c>
      <c r="F36" s="8">
        <v>3.46</v>
      </c>
      <c r="G36" s="12">
        <v>1</v>
      </c>
      <c r="H36" s="8">
        <v>0.73</v>
      </c>
      <c r="I36" s="12">
        <v>0</v>
      </c>
    </row>
    <row r="37" spans="2:9" ht="15" customHeight="1" x14ac:dyDescent="0.2">
      <c r="B37" t="s">
        <v>82</v>
      </c>
      <c r="C37" s="12">
        <v>10</v>
      </c>
      <c r="D37" s="8">
        <v>2.31</v>
      </c>
      <c r="E37" s="12">
        <v>8</v>
      </c>
      <c r="F37" s="8">
        <v>2.77</v>
      </c>
      <c r="G37" s="12">
        <v>2</v>
      </c>
      <c r="H37" s="8">
        <v>1.46</v>
      </c>
      <c r="I37" s="12">
        <v>0</v>
      </c>
    </row>
    <row r="38" spans="2:9" ht="15" customHeight="1" x14ac:dyDescent="0.2">
      <c r="B38" t="s">
        <v>69</v>
      </c>
      <c r="C38" s="12">
        <v>9</v>
      </c>
      <c r="D38" s="8">
        <v>2.08</v>
      </c>
      <c r="E38" s="12">
        <v>8</v>
      </c>
      <c r="F38" s="8">
        <v>2.77</v>
      </c>
      <c r="G38" s="12">
        <v>1</v>
      </c>
      <c r="H38" s="8">
        <v>0.73</v>
      </c>
      <c r="I38" s="12">
        <v>0</v>
      </c>
    </row>
    <row r="39" spans="2:9" ht="15" customHeight="1" x14ac:dyDescent="0.2">
      <c r="B39" t="s">
        <v>78</v>
      </c>
      <c r="C39" s="12">
        <v>9</v>
      </c>
      <c r="D39" s="8">
        <v>2.08</v>
      </c>
      <c r="E39" s="12">
        <v>5</v>
      </c>
      <c r="F39" s="8">
        <v>1.73</v>
      </c>
      <c r="G39" s="12">
        <v>4</v>
      </c>
      <c r="H39" s="8">
        <v>2.92</v>
      </c>
      <c r="I39" s="12">
        <v>0</v>
      </c>
    </row>
    <row r="40" spans="2:9" ht="15" customHeight="1" x14ac:dyDescent="0.2">
      <c r="B40" t="s">
        <v>90</v>
      </c>
      <c r="C40" s="12">
        <v>8</v>
      </c>
      <c r="D40" s="8">
        <v>1.85</v>
      </c>
      <c r="E40" s="12">
        <v>4</v>
      </c>
      <c r="F40" s="8">
        <v>1.38</v>
      </c>
      <c r="G40" s="12">
        <v>4</v>
      </c>
      <c r="H40" s="8">
        <v>2.92</v>
      </c>
      <c r="I40" s="12">
        <v>0</v>
      </c>
    </row>
    <row r="41" spans="2:9" ht="15" customHeight="1" x14ac:dyDescent="0.2">
      <c r="B41" t="s">
        <v>75</v>
      </c>
      <c r="C41" s="12">
        <v>8</v>
      </c>
      <c r="D41" s="8">
        <v>1.85</v>
      </c>
      <c r="E41" s="12">
        <v>7</v>
      </c>
      <c r="F41" s="8">
        <v>2.42</v>
      </c>
      <c r="G41" s="12">
        <v>1</v>
      </c>
      <c r="H41" s="8">
        <v>0.73</v>
      </c>
      <c r="I41" s="12">
        <v>0</v>
      </c>
    </row>
    <row r="42" spans="2:9" ht="15" customHeight="1" x14ac:dyDescent="0.2">
      <c r="B42" t="s">
        <v>99</v>
      </c>
      <c r="C42" s="12">
        <v>7</v>
      </c>
      <c r="D42" s="8">
        <v>1.62</v>
      </c>
      <c r="E42" s="12">
        <v>5</v>
      </c>
      <c r="F42" s="8">
        <v>1.73</v>
      </c>
      <c r="G42" s="12">
        <v>2</v>
      </c>
      <c r="H42" s="8">
        <v>1.46</v>
      </c>
      <c r="I42" s="12">
        <v>0</v>
      </c>
    </row>
    <row r="43" spans="2:9" ht="15" customHeight="1" x14ac:dyDescent="0.2">
      <c r="B43" t="s">
        <v>68</v>
      </c>
      <c r="C43" s="12">
        <v>7</v>
      </c>
      <c r="D43" s="8">
        <v>1.62</v>
      </c>
      <c r="E43" s="12">
        <v>5</v>
      </c>
      <c r="F43" s="8">
        <v>1.73</v>
      </c>
      <c r="G43" s="12">
        <v>2</v>
      </c>
      <c r="H43" s="8">
        <v>1.46</v>
      </c>
      <c r="I43" s="12">
        <v>0</v>
      </c>
    </row>
    <row r="44" spans="2:9" ht="15" customHeight="1" x14ac:dyDescent="0.2">
      <c r="B44" t="s">
        <v>81</v>
      </c>
      <c r="C44" s="12">
        <v>7</v>
      </c>
      <c r="D44" s="8">
        <v>1.62</v>
      </c>
      <c r="E44" s="12">
        <v>0</v>
      </c>
      <c r="F44" s="8">
        <v>0</v>
      </c>
      <c r="G44" s="12">
        <v>4</v>
      </c>
      <c r="H44" s="8">
        <v>2.92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137</v>
      </c>
      <c r="C48" s="12">
        <v>20</v>
      </c>
      <c r="D48" s="8">
        <v>4.63</v>
      </c>
      <c r="E48" s="12">
        <v>20</v>
      </c>
      <c r="F48" s="8">
        <v>6.92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158</v>
      </c>
      <c r="C49" s="12">
        <v>19</v>
      </c>
      <c r="D49" s="8">
        <v>4.4000000000000004</v>
      </c>
      <c r="E49" s="12">
        <v>12</v>
      </c>
      <c r="F49" s="8">
        <v>4.1500000000000004</v>
      </c>
      <c r="G49" s="12">
        <v>7</v>
      </c>
      <c r="H49" s="8">
        <v>5.1100000000000003</v>
      </c>
      <c r="I49" s="12">
        <v>0</v>
      </c>
    </row>
    <row r="50" spans="2:9" ht="15" customHeight="1" x14ac:dyDescent="0.2">
      <c r="B50" t="s">
        <v>122</v>
      </c>
      <c r="C50" s="12">
        <v>16</v>
      </c>
      <c r="D50" s="8">
        <v>3.7</v>
      </c>
      <c r="E50" s="12">
        <v>4</v>
      </c>
      <c r="F50" s="8">
        <v>1.38</v>
      </c>
      <c r="G50" s="12">
        <v>12</v>
      </c>
      <c r="H50" s="8">
        <v>8.76</v>
      </c>
      <c r="I50" s="12">
        <v>0</v>
      </c>
    </row>
    <row r="51" spans="2:9" ht="15" customHeight="1" x14ac:dyDescent="0.2">
      <c r="B51" t="s">
        <v>136</v>
      </c>
      <c r="C51" s="12">
        <v>14</v>
      </c>
      <c r="D51" s="8">
        <v>3.24</v>
      </c>
      <c r="E51" s="12">
        <v>13</v>
      </c>
      <c r="F51" s="8">
        <v>4.5</v>
      </c>
      <c r="G51" s="12">
        <v>1</v>
      </c>
      <c r="H51" s="8">
        <v>0.73</v>
      </c>
      <c r="I51" s="12">
        <v>0</v>
      </c>
    </row>
    <row r="52" spans="2:9" ht="15" customHeight="1" x14ac:dyDescent="0.2">
      <c r="B52" t="s">
        <v>135</v>
      </c>
      <c r="C52" s="12">
        <v>10</v>
      </c>
      <c r="D52" s="8">
        <v>2.31</v>
      </c>
      <c r="E52" s="12">
        <v>9</v>
      </c>
      <c r="F52" s="8">
        <v>3.11</v>
      </c>
      <c r="G52" s="12">
        <v>1</v>
      </c>
      <c r="H52" s="8">
        <v>0.73</v>
      </c>
      <c r="I52" s="12">
        <v>0</v>
      </c>
    </row>
    <row r="53" spans="2:9" ht="15" customHeight="1" x14ac:dyDescent="0.2">
      <c r="B53" t="s">
        <v>141</v>
      </c>
      <c r="C53" s="12">
        <v>10</v>
      </c>
      <c r="D53" s="8">
        <v>2.31</v>
      </c>
      <c r="E53" s="12">
        <v>8</v>
      </c>
      <c r="F53" s="8">
        <v>2.77</v>
      </c>
      <c r="G53" s="12">
        <v>2</v>
      </c>
      <c r="H53" s="8">
        <v>1.46</v>
      </c>
      <c r="I53" s="12">
        <v>0</v>
      </c>
    </row>
    <row r="54" spans="2:9" ht="15" customHeight="1" x14ac:dyDescent="0.2">
      <c r="B54" t="s">
        <v>127</v>
      </c>
      <c r="C54" s="12">
        <v>9</v>
      </c>
      <c r="D54" s="8">
        <v>2.08</v>
      </c>
      <c r="E54" s="12">
        <v>7</v>
      </c>
      <c r="F54" s="8">
        <v>2.42</v>
      </c>
      <c r="G54" s="12">
        <v>2</v>
      </c>
      <c r="H54" s="8">
        <v>1.46</v>
      </c>
      <c r="I54" s="12">
        <v>0</v>
      </c>
    </row>
    <row r="55" spans="2:9" ht="15" customHeight="1" x14ac:dyDescent="0.2">
      <c r="B55" t="s">
        <v>159</v>
      </c>
      <c r="C55" s="12">
        <v>9</v>
      </c>
      <c r="D55" s="8">
        <v>2.08</v>
      </c>
      <c r="E55" s="12">
        <v>5</v>
      </c>
      <c r="F55" s="8">
        <v>1.73</v>
      </c>
      <c r="G55" s="12">
        <v>4</v>
      </c>
      <c r="H55" s="8">
        <v>2.92</v>
      </c>
      <c r="I55" s="12">
        <v>0</v>
      </c>
    </row>
    <row r="56" spans="2:9" ht="15" customHeight="1" x14ac:dyDescent="0.2">
      <c r="B56" t="s">
        <v>128</v>
      </c>
      <c r="C56" s="12">
        <v>9</v>
      </c>
      <c r="D56" s="8">
        <v>2.08</v>
      </c>
      <c r="E56" s="12">
        <v>7</v>
      </c>
      <c r="F56" s="8">
        <v>2.42</v>
      </c>
      <c r="G56" s="12">
        <v>2</v>
      </c>
      <c r="H56" s="8">
        <v>1.46</v>
      </c>
      <c r="I56" s="12">
        <v>0</v>
      </c>
    </row>
    <row r="57" spans="2:9" ht="15" customHeight="1" x14ac:dyDescent="0.2">
      <c r="B57" t="s">
        <v>170</v>
      </c>
      <c r="C57" s="12">
        <v>8</v>
      </c>
      <c r="D57" s="8">
        <v>1.85</v>
      </c>
      <c r="E57" s="12">
        <v>7</v>
      </c>
      <c r="F57" s="8">
        <v>2.42</v>
      </c>
      <c r="G57" s="12">
        <v>1</v>
      </c>
      <c r="H57" s="8">
        <v>0.73</v>
      </c>
      <c r="I57" s="12">
        <v>0</v>
      </c>
    </row>
    <row r="58" spans="2:9" ht="15" customHeight="1" x14ac:dyDescent="0.2">
      <c r="B58" t="s">
        <v>210</v>
      </c>
      <c r="C58" s="12">
        <v>8</v>
      </c>
      <c r="D58" s="8">
        <v>1.85</v>
      </c>
      <c r="E58" s="12">
        <v>5</v>
      </c>
      <c r="F58" s="8">
        <v>1.73</v>
      </c>
      <c r="G58" s="12">
        <v>3</v>
      </c>
      <c r="H58" s="8">
        <v>2.19</v>
      </c>
      <c r="I58" s="12">
        <v>0</v>
      </c>
    </row>
    <row r="59" spans="2:9" ht="15" customHeight="1" x14ac:dyDescent="0.2">
      <c r="B59" t="s">
        <v>147</v>
      </c>
      <c r="C59" s="12">
        <v>7</v>
      </c>
      <c r="D59" s="8">
        <v>1.62</v>
      </c>
      <c r="E59" s="12">
        <v>3</v>
      </c>
      <c r="F59" s="8">
        <v>1.04</v>
      </c>
      <c r="G59" s="12">
        <v>4</v>
      </c>
      <c r="H59" s="8">
        <v>2.92</v>
      </c>
      <c r="I59" s="12">
        <v>0</v>
      </c>
    </row>
    <row r="60" spans="2:9" ht="15" customHeight="1" x14ac:dyDescent="0.2">
      <c r="B60" t="s">
        <v>125</v>
      </c>
      <c r="C60" s="12">
        <v>7</v>
      </c>
      <c r="D60" s="8">
        <v>1.62</v>
      </c>
      <c r="E60" s="12">
        <v>6</v>
      </c>
      <c r="F60" s="8">
        <v>2.08</v>
      </c>
      <c r="G60" s="12">
        <v>1</v>
      </c>
      <c r="H60" s="8">
        <v>0.73</v>
      </c>
      <c r="I60" s="12">
        <v>0</v>
      </c>
    </row>
    <row r="61" spans="2:9" ht="15" customHeight="1" x14ac:dyDescent="0.2">
      <c r="B61" t="s">
        <v>129</v>
      </c>
      <c r="C61" s="12">
        <v>7</v>
      </c>
      <c r="D61" s="8">
        <v>1.62</v>
      </c>
      <c r="E61" s="12">
        <v>3</v>
      </c>
      <c r="F61" s="8">
        <v>1.04</v>
      </c>
      <c r="G61" s="12">
        <v>4</v>
      </c>
      <c r="H61" s="8">
        <v>2.92</v>
      </c>
      <c r="I61" s="12">
        <v>0</v>
      </c>
    </row>
    <row r="62" spans="2:9" ht="15" customHeight="1" x14ac:dyDescent="0.2">
      <c r="B62" t="s">
        <v>140</v>
      </c>
      <c r="C62" s="12">
        <v>7</v>
      </c>
      <c r="D62" s="8">
        <v>1.62</v>
      </c>
      <c r="E62" s="12">
        <v>7</v>
      </c>
      <c r="F62" s="8">
        <v>2.42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165</v>
      </c>
      <c r="C63" s="12">
        <v>7</v>
      </c>
      <c r="D63" s="8">
        <v>1.62</v>
      </c>
      <c r="E63" s="12">
        <v>0</v>
      </c>
      <c r="F63" s="8">
        <v>0</v>
      </c>
      <c r="G63" s="12">
        <v>7</v>
      </c>
      <c r="H63" s="8">
        <v>5.1100000000000003</v>
      </c>
      <c r="I63" s="12">
        <v>0</v>
      </c>
    </row>
    <row r="64" spans="2:9" ht="15" customHeight="1" x14ac:dyDescent="0.2">
      <c r="B64" t="s">
        <v>123</v>
      </c>
      <c r="C64" s="12">
        <v>6</v>
      </c>
      <c r="D64" s="8">
        <v>1.39</v>
      </c>
      <c r="E64" s="12">
        <v>1</v>
      </c>
      <c r="F64" s="8">
        <v>0.35</v>
      </c>
      <c r="G64" s="12">
        <v>5</v>
      </c>
      <c r="H64" s="8">
        <v>3.65</v>
      </c>
      <c r="I64" s="12">
        <v>0</v>
      </c>
    </row>
    <row r="65" spans="2:9" ht="15" customHeight="1" x14ac:dyDescent="0.2">
      <c r="B65" t="s">
        <v>126</v>
      </c>
      <c r="C65" s="12">
        <v>6</v>
      </c>
      <c r="D65" s="8">
        <v>1.39</v>
      </c>
      <c r="E65" s="12">
        <v>5</v>
      </c>
      <c r="F65" s="8">
        <v>1.73</v>
      </c>
      <c r="G65" s="12">
        <v>1</v>
      </c>
      <c r="H65" s="8">
        <v>0.73</v>
      </c>
      <c r="I65" s="12">
        <v>0</v>
      </c>
    </row>
    <row r="66" spans="2:9" ht="15" customHeight="1" x14ac:dyDescent="0.2">
      <c r="B66" t="s">
        <v>151</v>
      </c>
      <c r="C66" s="12">
        <v>6</v>
      </c>
      <c r="D66" s="8">
        <v>1.39</v>
      </c>
      <c r="E66" s="12">
        <v>5</v>
      </c>
      <c r="F66" s="8">
        <v>1.73</v>
      </c>
      <c r="G66" s="12">
        <v>1</v>
      </c>
      <c r="H66" s="8">
        <v>0.73</v>
      </c>
      <c r="I66" s="12">
        <v>0</v>
      </c>
    </row>
    <row r="67" spans="2:9" ht="15" customHeight="1" x14ac:dyDescent="0.2">
      <c r="B67" t="s">
        <v>202</v>
      </c>
      <c r="C67" s="12">
        <v>6</v>
      </c>
      <c r="D67" s="8">
        <v>1.39</v>
      </c>
      <c r="E67" s="12">
        <v>5</v>
      </c>
      <c r="F67" s="8">
        <v>1.73</v>
      </c>
      <c r="G67" s="12">
        <v>1</v>
      </c>
      <c r="H67" s="8">
        <v>0.73</v>
      </c>
      <c r="I67" s="12">
        <v>0</v>
      </c>
    </row>
    <row r="68" spans="2:9" ht="15" customHeight="1" x14ac:dyDescent="0.2">
      <c r="B68" t="s">
        <v>156</v>
      </c>
      <c r="C68" s="12">
        <v>6</v>
      </c>
      <c r="D68" s="8">
        <v>1.39</v>
      </c>
      <c r="E68" s="12">
        <v>5</v>
      </c>
      <c r="F68" s="8">
        <v>1.73</v>
      </c>
      <c r="G68" s="12">
        <v>1</v>
      </c>
      <c r="H68" s="8">
        <v>0.73</v>
      </c>
      <c r="I68" s="12">
        <v>0</v>
      </c>
    </row>
    <row r="69" spans="2:9" ht="15" customHeight="1" x14ac:dyDescent="0.2">
      <c r="B69" t="s">
        <v>134</v>
      </c>
      <c r="C69" s="12">
        <v>6</v>
      </c>
      <c r="D69" s="8">
        <v>1.39</v>
      </c>
      <c r="E69" s="12">
        <v>6</v>
      </c>
      <c r="F69" s="8">
        <v>2.08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9235-377F-4EEC-B060-27B2988FDD1A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33</v>
      </c>
      <c r="D6" s="8">
        <v>18.54</v>
      </c>
      <c r="E6" s="12">
        <v>21</v>
      </c>
      <c r="F6" s="8">
        <v>15.79</v>
      </c>
      <c r="G6" s="12">
        <v>12</v>
      </c>
      <c r="H6" s="8">
        <v>27.91</v>
      </c>
      <c r="I6" s="12">
        <v>0</v>
      </c>
    </row>
    <row r="7" spans="2:9" ht="15" customHeight="1" x14ac:dyDescent="0.2">
      <c r="B7" t="s">
        <v>42</v>
      </c>
      <c r="C7" s="12">
        <v>43</v>
      </c>
      <c r="D7" s="8">
        <v>24.16</v>
      </c>
      <c r="E7" s="12">
        <v>35</v>
      </c>
      <c r="F7" s="8">
        <v>26.32</v>
      </c>
      <c r="G7" s="12">
        <v>8</v>
      </c>
      <c r="H7" s="8">
        <v>18.600000000000001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1</v>
      </c>
      <c r="D9" s="8">
        <v>0.56000000000000005</v>
      </c>
      <c r="E9" s="12">
        <v>0</v>
      </c>
      <c r="F9" s="8">
        <v>0</v>
      </c>
      <c r="G9" s="12">
        <v>1</v>
      </c>
      <c r="H9" s="8">
        <v>2.33</v>
      </c>
      <c r="I9" s="12">
        <v>0</v>
      </c>
    </row>
    <row r="10" spans="2:9" ht="15" customHeight="1" x14ac:dyDescent="0.2">
      <c r="B10" t="s">
        <v>45</v>
      </c>
      <c r="C10" s="12">
        <v>4</v>
      </c>
      <c r="D10" s="8">
        <v>2.25</v>
      </c>
      <c r="E10" s="12">
        <v>0</v>
      </c>
      <c r="F10" s="8">
        <v>0</v>
      </c>
      <c r="G10" s="12">
        <v>4</v>
      </c>
      <c r="H10" s="8">
        <v>9.3000000000000007</v>
      </c>
      <c r="I10" s="12">
        <v>0</v>
      </c>
    </row>
    <row r="11" spans="2:9" ht="15" customHeight="1" x14ac:dyDescent="0.2">
      <c r="B11" t="s">
        <v>46</v>
      </c>
      <c r="C11" s="12">
        <v>54</v>
      </c>
      <c r="D11" s="8">
        <v>30.34</v>
      </c>
      <c r="E11" s="12">
        <v>48</v>
      </c>
      <c r="F11" s="8">
        <v>36.090000000000003</v>
      </c>
      <c r="G11" s="12">
        <v>6</v>
      </c>
      <c r="H11" s="8">
        <v>13.95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5</v>
      </c>
      <c r="D13" s="8">
        <v>2.81</v>
      </c>
      <c r="E13" s="12">
        <v>2</v>
      </c>
      <c r="F13" s="8">
        <v>1.5</v>
      </c>
      <c r="G13" s="12">
        <v>3</v>
      </c>
      <c r="H13" s="8">
        <v>6.98</v>
      </c>
      <c r="I13" s="12">
        <v>0</v>
      </c>
    </row>
    <row r="14" spans="2:9" ht="15" customHeight="1" x14ac:dyDescent="0.2">
      <c r="B14" t="s">
        <v>49</v>
      </c>
      <c r="C14" s="12">
        <v>7</v>
      </c>
      <c r="D14" s="8">
        <v>3.93</v>
      </c>
      <c r="E14" s="12">
        <v>3</v>
      </c>
      <c r="F14" s="8">
        <v>2.2599999999999998</v>
      </c>
      <c r="G14" s="12">
        <v>4</v>
      </c>
      <c r="H14" s="8">
        <v>9.3000000000000007</v>
      </c>
      <c r="I14" s="12">
        <v>0</v>
      </c>
    </row>
    <row r="15" spans="2:9" ht="15" customHeight="1" x14ac:dyDescent="0.2">
      <c r="B15" t="s">
        <v>50</v>
      </c>
      <c r="C15" s="12">
        <v>3</v>
      </c>
      <c r="D15" s="8">
        <v>1.69</v>
      </c>
      <c r="E15" s="12">
        <v>3</v>
      </c>
      <c r="F15" s="8">
        <v>2.2599999999999998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11</v>
      </c>
      <c r="D16" s="8">
        <v>6.18</v>
      </c>
      <c r="E16" s="12">
        <v>11</v>
      </c>
      <c r="F16" s="8">
        <v>8.27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52</v>
      </c>
      <c r="C17" s="12">
        <v>2</v>
      </c>
      <c r="D17" s="8">
        <v>1.1200000000000001</v>
      </c>
      <c r="E17" s="12">
        <v>1</v>
      </c>
      <c r="F17" s="8">
        <v>0.75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3</v>
      </c>
      <c r="D18" s="8">
        <v>1.69</v>
      </c>
      <c r="E18" s="12">
        <v>2</v>
      </c>
      <c r="F18" s="8">
        <v>1.5</v>
      </c>
      <c r="G18" s="12">
        <v>1</v>
      </c>
      <c r="H18" s="8">
        <v>2.33</v>
      </c>
      <c r="I18" s="12">
        <v>0</v>
      </c>
    </row>
    <row r="19" spans="2:9" ht="15" customHeight="1" x14ac:dyDescent="0.2">
      <c r="B19" t="s">
        <v>54</v>
      </c>
      <c r="C19" s="12">
        <v>12</v>
      </c>
      <c r="D19" s="8">
        <v>6.74</v>
      </c>
      <c r="E19" s="12">
        <v>7</v>
      </c>
      <c r="F19" s="8">
        <v>5.26</v>
      </c>
      <c r="G19" s="12">
        <v>4</v>
      </c>
      <c r="H19" s="8">
        <v>9.3000000000000007</v>
      </c>
      <c r="I19" s="12">
        <v>0</v>
      </c>
    </row>
    <row r="20" spans="2:9" ht="15" customHeight="1" x14ac:dyDescent="0.2">
      <c r="B20" s="9" t="s">
        <v>278</v>
      </c>
      <c r="C20" s="12">
        <f>SUM(LTBL_29443[総数／事業所数])</f>
        <v>178</v>
      </c>
      <c r="E20" s="12">
        <f>SUBTOTAL(109,LTBL_29443[個人／事業所数])</f>
        <v>133</v>
      </c>
      <c r="G20" s="12">
        <f>SUBTOTAL(109,LTBL_29443[法人／事業所数])</f>
        <v>43</v>
      </c>
      <c r="I20" s="12">
        <f>SUBTOTAL(109,LTBL_29443[法人以外の団体／事業所数])</f>
        <v>0</v>
      </c>
    </row>
    <row r="21" spans="2:9" ht="15" customHeight="1" x14ac:dyDescent="0.2">
      <c r="E21" s="11">
        <f>LTBL_29443[[#Totals],[個人／事業所数]]/LTBL_29443[[#Totals],[総数／事業所数]]</f>
        <v>0.7471910112359551</v>
      </c>
      <c r="G21" s="11">
        <f>LTBL_29443[[#Totals],[法人／事業所数]]/LTBL_29443[[#Totals],[総数／事業所数]]</f>
        <v>0.24157303370786518</v>
      </c>
      <c r="I21" s="11">
        <f>LTBL_29443[[#Totals],[法人以外の団体／事業所数]]/LTBL_29443[[#Totals],[総数／事業所数]]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67</v>
      </c>
      <c r="C24" s="12">
        <v>20</v>
      </c>
      <c r="D24" s="8">
        <v>11.24</v>
      </c>
      <c r="E24" s="12">
        <v>15</v>
      </c>
      <c r="F24" s="8">
        <v>11.28</v>
      </c>
      <c r="G24" s="12">
        <v>5</v>
      </c>
      <c r="H24" s="8">
        <v>11.63</v>
      </c>
      <c r="I24" s="12">
        <v>0</v>
      </c>
    </row>
    <row r="25" spans="2:9" ht="15" customHeight="1" x14ac:dyDescent="0.2">
      <c r="B25" t="s">
        <v>63</v>
      </c>
      <c r="C25" s="12">
        <v>18</v>
      </c>
      <c r="D25" s="8">
        <v>10.11</v>
      </c>
      <c r="E25" s="12">
        <v>6</v>
      </c>
      <c r="F25" s="8">
        <v>4.51</v>
      </c>
      <c r="G25" s="12">
        <v>12</v>
      </c>
      <c r="H25" s="8">
        <v>27.91</v>
      </c>
      <c r="I25" s="12">
        <v>0</v>
      </c>
    </row>
    <row r="26" spans="2:9" ht="15" customHeight="1" x14ac:dyDescent="0.2">
      <c r="B26" t="s">
        <v>72</v>
      </c>
      <c r="C26" s="12">
        <v>15</v>
      </c>
      <c r="D26" s="8">
        <v>8.43</v>
      </c>
      <c r="E26" s="12">
        <v>15</v>
      </c>
      <c r="F26" s="8">
        <v>11.28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14</v>
      </c>
      <c r="D27" s="8">
        <v>7.87</v>
      </c>
      <c r="E27" s="12">
        <v>13</v>
      </c>
      <c r="F27" s="8">
        <v>9.77</v>
      </c>
      <c r="G27" s="12">
        <v>1</v>
      </c>
      <c r="H27" s="8">
        <v>2.33</v>
      </c>
      <c r="I27" s="12">
        <v>0</v>
      </c>
    </row>
    <row r="28" spans="2:9" ht="15" customHeight="1" x14ac:dyDescent="0.2">
      <c r="B28" t="s">
        <v>68</v>
      </c>
      <c r="C28" s="12">
        <v>13</v>
      </c>
      <c r="D28" s="8">
        <v>7.3</v>
      </c>
      <c r="E28" s="12">
        <v>9</v>
      </c>
      <c r="F28" s="8">
        <v>6.77</v>
      </c>
      <c r="G28" s="12">
        <v>4</v>
      </c>
      <c r="H28" s="8">
        <v>9.3000000000000007</v>
      </c>
      <c r="I28" s="12">
        <v>0</v>
      </c>
    </row>
    <row r="29" spans="2:9" ht="15" customHeight="1" x14ac:dyDescent="0.2">
      <c r="B29" t="s">
        <v>77</v>
      </c>
      <c r="C29" s="12">
        <v>11</v>
      </c>
      <c r="D29" s="8">
        <v>6.18</v>
      </c>
      <c r="E29" s="12">
        <v>11</v>
      </c>
      <c r="F29" s="8">
        <v>8.27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64</v>
      </c>
      <c r="C30" s="12">
        <v>8</v>
      </c>
      <c r="D30" s="8">
        <v>4.49</v>
      </c>
      <c r="E30" s="12">
        <v>8</v>
      </c>
      <c r="F30" s="8">
        <v>6.02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65</v>
      </c>
      <c r="C31" s="12">
        <v>7</v>
      </c>
      <c r="D31" s="8">
        <v>3.93</v>
      </c>
      <c r="E31" s="12">
        <v>7</v>
      </c>
      <c r="F31" s="8">
        <v>5.26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99</v>
      </c>
      <c r="C32" s="12">
        <v>6</v>
      </c>
      <c r="D32" s="8">
        <v>3.37</v>
      </c>
      <c r="E32" s="12">
        <v>6</v>
      </c>
      <c r="F32" s="8">
        <v>4.51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71</v>
      </c>
      <c r="C33" s="12">
        <v>6</v>
      </c>
      <c r="D33" s="8">
        <v>3.37</v>
      </c>
      <c r="E33" s="12">
        <v>6</v>
      </c>
      <c r="F33" s="8">
        <v>4.51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82</v>
      </c>
      <c r="C34" s="12">
        <v>6</v>
      </c>
      <c r="D34" s="8">
        <v>3.37</v>
      </c>
      <c r="E34" s="12">
        <v>5</v>
      </c>
      <c r="F34" s="8">
        <v>3.76</v>
      </c>
      <c r="G34" s="12">
        <v>1</v>
      </c>
      <c r="H34" s="8">
        <v>2.33</v>
      </c>
      <c r="I34" s="12">
        <v>0</v>
      </c>
    </row>
    <row r="35" spans="2:9" ht="15" customHeight="1" x14ac:dyDescent="0.2">
      <c r="B35" t="s">
        <v>73</v>
      </c>
      <c r="C35" s="12">
        <v>5</v>
      </c>
      <c r="D35" s="8">
        <v>2.81</v>
      </c>
      <c r="E35" s="12">
        <v>2</v>
      </c>
      <c r="F35" s="8">
        <v>1.5</v>
      </c>
      <c r="G35" s="12">
        <v>3</v>
      </c>
      <c r="H35" s="8">
        <v>6.98</v>
      </c>
      <c r="I35" s="12">
        <v>0</v>
      </c>
    </row>
    <row r="36" spans="2:9" ht="15" customHeight="1" x14ac:dyDescent="0.2">
      <c r="B36" t="s">
        <v>75</v>
      </c>
      <c r="C36" s="12">
        <v>5</v>
      </c>
      <c r="D36" s="8">
        <v>2.81</v>
      </c>
      <c r="E36" s="12">
        <v>3</v>
      </c>
      <c r="F36" s="8">
        <v>2.2599999999999998</v>
      </c>
      <c r="G36" s="12">
        <v>2</v>
      </c>
      <c r="H36" s="8">
        <v>4.6500000000000004</v>
      </c>
      <c r="I36" s="12">
        <v>0</v>
      </c>
    </row>
    <row r="37" spans="2:9" ht="15" customHeight="1" x14ac:dyDescent="0.2">
      <c r="B37" t="s">
        <v>66</v>
      </c>
      <c r="C37" s="12">
        <v>4</v>
      </c>
      <c r="D37" s="8">
        <v>2.25</v>
      </c>
      <c r="E37" s="12">
        <v>4</v>
      </c>
      <c r="F37" s="8">
        <v>3.01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96</v>
      </c>
      <c r="C38" s="12">
        <v>4</v>
      </c>
      <c r="D38" s="8">
        <v>2.25</v>
      </c>
      <c r="E38" s="12">
        <v>4</v>
      </c>
      <c r="F38" s="8">
        <v>3.01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69</v>
      </c>
      <c r="C39" s="12">
        <v>4</v>
      </c>
      <c r="D39" s="8">
        <v>2.25</v>
      </c>
      <c r="E39" s="12">
        <v>4</v>
      </c>
      <c r="F39" s="8">
        <v>3.01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91</v>
      </c>
      <c r="C40" s="12">
        <v>3</v>
      </c>
      <c r="D40" s="8">
        <v>1.69</v>
      </c>
      <c r="E40" s="12">
        <v>2</v>
      </c>
      <c r="F40" s="8">
        <v>1.5</v>
      </c>
      <c r="G40" s="12">
        <v>1</v>
      </c>
      <c r="H40" s="8">
        <v>2.33</v>
      </c>
      <c r="I40" s="12">
        <v>0</v>
      </c>
    </row>
    <row r="41" spans="2:9" ht="15" customHeight="1" x14ac:dyDescent="0.2">
      <c r="B41" t="s">
        <v>76</v>
      </c>
      <c r="C41" s="12">
        <v>3</v>
      </c>
      <c r="D41" s="8">
        <v>1.69</v>
      </c>
      <c r="E41" s="12">
        <v>3</v>
      </c>
      <c r="F41" s="8">
        <v>2.2599999999999998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109</v>
      </c>
      <c r="C42" s="12">
        <v>2</v>
      </c>
      <c r="D42" s="8">
        <v>1.1200000000000001</v>
      </c>
      <c r="E42" s="12">
        <v>2</v>
      </c>
      <c r="F42" s="8">
        <v>1.5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106</v>
      </c>
      <c r="C43" s="12">
        <v>2</v>
      </c>
      <c r="D43" s="8">
        <v>1.1200000000000001</v>
      </c>
      <c r="E43" s="12">
        <v>0</v>
      </c>
      <c r="F43" s="8">
        <v>0</v>
      </c>
      <c r="G43" s="12">
        <v>2</v>
      </c>
      <c r="H43" s="8">
        <v>4.6500000000000004</v>
      </c>
      <c r="I43" s="12">
        <v>0</v>
      </c>
    </row>
    <row r="44" spans="2:9" ht="15" customHeight="1" x14ac:dyDescent="0.2">
      <c r="B44" t="s">
        <v>107</v>
      </c>
      <c r="C44" s="12">
        <v>2</v>
      </c>
      <c r="D44" s="8">
        <v>1.1200000000000001</v>
      </c>
      <c r="E44" s="12">
        <v>0</v>
      </c>
      <c r="F44" s="8">
        <v>0</v>
      </c>
      <c r="G44" s="12">
        <v>2</v>
      </c>
      <c r="H44" s="8">
        <v>4.6500000000000004</v>
      </c>
      <c r="I44" s="12">
        <v>0</v>
      </c>
    </row>
    <row r="45" spans="2:9" ht="15" customHeight="1" x14ac:dyDescent="0.2">
      <c r="B45" t="s">
        <v>74</v>
      </c>
      <c r="C45" s="12">
        <v>2</v>
      </c>
      <c r="D45" s="8">
        <v>1.1200000000000001</v>
      </c>
      <c r="E45" s="12">
        <v>0</v>
      </c>
      <c r="F45" s="8">
        <v>0</v>
      </c>
      <c r="G45" s="12">
        <v>2</v>
      </c>
      <c r="H45" s="8">
        <v>4.6500000000000004</v>
      </c>
      <c r="I45" s="12">
        <v>0</v>
      </c>
    </row>
    <row r="46" spans="2:9" ht="15" customHeight="1" x14ac:dyDescent="0.2">
      <c r="B46" t="s">
        <v>79</v>
      </c>
      <c r="C46" s="12">
        <v>2</v>
      </c>
      <c r="D46" s="8">
        <v>1.1200000000000001</v>
      </c>
      <c r="E46" s="12">
        <v>1</v>
      </c>
      <c r="F46" s="8">
        <v>0.75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80</v>
      </c>
      <c r="C47" s="12">
        <v>2</v>
      </c>
      <c r="D47" s="8">
        <v>1.1200000000000001</v>
      </c>
      <c r="E47" s="12">
        <v>2</v>
      </c>
      <c r="F47" s="8">
        <v>1.5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94</v>
      </c>
      <c r="C48" s="12">
        <v>2</v>
      </c>
      <c r="D48" s="8">
        <v>1.1200000000000001</v>
      </c>
      <c r="E48" s="12">
        <v>0</v>
      </c>
      <c r="F48" s="8">
        <v>0</v>
      </c>
      <c r="G48" s="12">
        <v>2</v>
      </c>
      <c r="H48" s="8">
        <v>4.6500000000000004</v>
      </c>
      <c r="I48" s="12">
        <v>0</v>
      </c>
    </row>
    <row r="49" spans="2:9" ht="15" customHeight="1" x14ac:dyDescent="0.2">
      <c r="B49" t="s">
        <v>103</v>
      </c>
      <c r="C49" s="12">
        <v>2</v>
      </c>
      <c r="D49" s="8">
        <v>1.1200000000000001</v>
      </c>
      <c r="E49" s="12">
        <v>2</v>
      </c>
      <c r="F49" s="8">
        <v>1.5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280</v>
      </c>
      <c r="C52" s="10" t="s">
        <v>56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0" t="s">
        <v>62</v>
      </c>
    </row>
    <row r="53" spans="2:9" ht="15" customHeight="1" x14ac:dyDescent="0.2">
      <c r="B53" t="s">
        <v>122</v>
      </c>
      <c r="C53" s="12">
        <v>10</v>
      </c>
      <c r="D53" s="8">
        <v>5.62</v>
      </c>
      <c r="E53" s="12">
        <v>2</v>
      </c>
      <c r="F53" s="8">
        <v>1.5</v>
      </c>
      <c r="G53" s="12">
        <v>8</v>
      </c>
      <c r="H53" s="8">
        <v>18.600000000000001</v>
      </c>
      <c r="I53" s="12">
        <v>0</v>
      </c>
    </row>
    <row r="54" spans="2:9" ht="15" customHeight="1" x14ac:dyDescent="0.2">
      <c r="B54" t="s">
        <v>255</v>
      </c>
      <c r="C54" s="12">
        <v>10</v>
      </c>
      <c r="D54" s="8">
        <v>5.62</v>
      </c>
      <c r="E54" s="12">
        <v>8</v>
      </c>
      <c r="F54" s="8">
        <v>6.02</v>
      </c>
      <c r="G54" s="12">
        <v>2</v>
      </c>
      <c r="H54" s="8">
        <v>4.6500000000000004</v>
      </c>
      <c r="I54" s="12">
        <v>0</v>
      </c>
    </row>
    <row r="55" spans="2:9" ht="15" customHeight="1" x14ac:dyDescent="0.2">
      <c r="B55" t="s">
        <v>158</v>
      </c>
      <c r="C55" s="12">
        <v>7</v>
      </c>
      <c r="D55" s="8">
        <v>3.93</v>
      </c>
      <c r="E55" s="12">
        <v>5</v>
      </c>
      <c r="F55" s="8">
        <v>3.76</v>
      </c>
      <c r="G55" s="12">
        <v>2</v>
      </c>
      <c r="H55" s="8">
        <v>4.6500000000000004</v>
      </c>
      <c r="I55" s="12">
        <v>0</v>
      </c>
    </row>
    <row r="56" spans="2:9" ht="15" customHeight="1" x14ac:dyDescent="0.2">
      <c r="B56" t="s">
        <v>226</v>
      </c>
      <c r="C56" s="12">
        <v>7</v>
      </c>
      <c r="D56" s="8">
        <v>3.93</v>
      </c>
      <c r="E56" s="12">
        <v>5</v>
      </c>
      <c r="F56" s="8">
        <v>3.76</v>
      </c>
      <c r="G56" s="12">
        <v>2</v>
      </c>
      <c r="H56" s="8">
        <v>4.6500000000000004</v>
      </c>
      <c r="I56" s="12">
        <v>0</v>
      </c>
    </row>
    <row r="57" spans="2:9" ht="15" customHeight="1" x14ac:dyDescent="0.2">
      <c r="B57" t="s">
        <v>125</v>
      </c>
      <c r="C57" s="12">
        <v>7</v>
      </c>
      <c r="D57" s="8">
        <v>3.93</v>
      </c>
      <c r="E57" s="12">
        <v>6</v>
      </c>
      <c r="F57" s="8">
        <v>4.51</v>
      </c>
      <c r="G57" s="12">
        <v>1</v>
      </c>
      <c r="H57" s="8">
        <v>2.33</v>
      </c>
      <c r="I57" s="12">
        <v>0</v>
      </c>
    </row>
    <row r="58" spans="2:9" ht="15" customHeight="1" x14ac:dyDescent="0.2">
      <c r="B58" t="s">
        <v>141</v>
      </c>
      <c r="C58" s="12">
        <v>6</v>
      </c>
      <c r="D58" s="8">
        <v>3.37</v>
      </c>
      <c r="E58" s="12">
        <v>5</v>
      </c>
      <c r="F58" s="8">
        <v>3.76</v>
      </c>
      <c r="G58" s="12">
        <v>1</v>
      </c>
      <c r="H58" s="8">
        <v>2.33</v>
      </c>
      <c r="I58" s="12">
        <v>0</v>
      </c>
    </row>
    <row r="59" spans="2:9" ht="15" customHeight="1" x14ac:dyDescent="0.2">
      <c r="B59" t="s">
        <v>166</v>
      </c>
      <c r="C59" s="12">
        <v>5</v>
      </c>
      <c r="D59" s="8">
        <v>2.81</v>
      </c>
      <c r="E59" s="12">
        <v>5</v>
      </c>
      <c r="F59" s="8">
        <v>3.76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137</v>
      </c>
      <c r="C60" s="12">
        <v>5</v>
      </c>
      <c r="D60" s="8">
        <v>2.81</v>
      </c>
      <c r="E60" s="12">
        <v>5</v>
      </c>
      <c r="F60" s="8">
        <v>3.76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148</v>
      </c>
      <c r="C61" s="12">
        <v>4</v>
      </c>
      <c r="D61" s="8">
        <v>2.25</v>
      </c>
      <c r="E61" s="12">
        <v>4</v>
      </c>
      <c r="F61" s="8">
        <v>3.01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160</v>
      </c>
      <c r="C62" s="12">
        <v>4</v>
      </c>
      <c r="D62" s="8">
        <v>2.25</v>
      </c>
      <c r="E62" s="12">
        <v>4</v>
      </c>
      <c r="F62" s="8">
        <v>3.01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155</v>
      </c>
      <c r="C63" s="12">
        <v>4</v>
      </c>
      <c r="D63" s="8">
        <v>2.25</v>
      </c>
      <c r="E63" s="12">
        <v>4</v>
      </c>
      <c r="F63" s="8">
        <v>3.01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126</v>
      </c>
      <c r="C64" s="12">
        <v>4</v>
      </c>
      <c r="D64" s="8">
        <v>2.25</v>
      </c>
      <c r="E64" s="12">
        <v>4</v>
      </c>
      <c r="F64" s="8">
        <v>3.01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159</v>
      </c>
      <c r="C65" s="12">
        <v>4</v>
      </c>
      <c r="D65" s="8">
        <v>2.25</v>
      </c>
      <c r="E65" s="12">
        <v>4</v>
      </c>
      <c r="F65" s="8">
        <v>3.01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128</v>
      </c>
      <c r="C66" s="12">
        <v>4</v>
      </c>
      <c r="D66" s="8">
        <v>2.25</v>
      </c>
      <c r="E66" s="12">
        <v>4</v>
      </c>
      <c r="F66" s="8">
        <v>3.01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136</v>
      </c>
      <c r="C67" s="12">
        <v>4</v>
      </c>
      <c r="D67" s="8">
        <v>2.25</v>
      </c>
      <c r="E67" s="12">
        <v>4</v>
      </c>
      <c r="F67" s="8">
        <v>3.01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154</v>
      </c>
      <c r="C68" s="12">
        <v>3</v>
      </c>
      <c r="D68" s="8">
        <v>1.69</v>
      </c>
      <c r="E68" s="12">
        <v>2</v>
      </c>
      <c r="F68" s="8">
        <v>1.5</v>
      </c>
      <c r="G68" s="12">
        <v>1</v>
      </c>
      <c r="H68" s="8">
        <v>2.33</v>
      </c>
      <c r="I68" s="12">
        <v>0</v>
      </c>
    </row>
    <row r="69" spans="2:9" ht="15" customHeight="1" x14ac:dyDescent="0.2">
      <c r="B69" t="s">
        <v>182</v>
      </c>
      <c r="C69" s="12">
        <v>3</v>
      </c>
      <c r="D69" s="8">
        <v>1.69</v>
      </c>
      <c r="E69" s="12">
        <v>1</v>
      </c>
      <c r="F69" s="8">
        <v>0.75</v>
      </c>
      <c r="G69" s="12">
        <v>2</v>
      </c>
      <c r="H69" s="8">
        <v>4.6500000000000004</v>
      </c>
      <c r="I69" s="12">
        <v>0</v>
      </c>
    </row>
    <row r="70" spans="2:9" ht="15" customHeight="1" x14ac:dyDescent="0.2">
      <c r="B70" t="s">
        <v>147</v>
      </c>
      <c r="C70" s="12">
        <v>3</v>
      </c>
      <c r="D70" s="8">
        <v>1.69</v>
      </c>
      <c r="E70" s="12">
        <v>3</v>
      </c>
      <c r="F70" s="8">
        <v>2.2599999999999998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190</v>
      </c>
      <c r="C71" s="12">
        <v>3</v>
      </c>
      <c r="D71" s="8">
        <v>1.69</v>
      </c>
      <c r="E71" s="12">
        <v>3</v>
      </c>
      <c r="F71" s="8">
        <v>2.2599999999999998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132</v>
      </c>
      <c r="C72" s="12">
        <v>3</v>
      </c>
      <c r="D72" s="8">
        <v>1.69</v>
      </c>
      <c r="E72" s="12">
        <v>2</v>
      </c>
      <c r="F72" s="8">
        <v>1.5</v>
      </c>
      <c r="G72" s="12">
        <v>1</v>
      </c>
      <c r="H72" s="8">
        <v>2.33</v>
      </c>
      <c r="I72" s="12">
        <v>0</v>
      </c>
    </row>
    <row r="74" spans="2:9" ht="15" customHeight="1" x14ac:dyDescent="0.2">
      <c r="B7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5529-2CC9-4EE7-BC37-1DA2AE4D3224}">
  <sheetPr>
    <pageSetUpPr fitToPage="1"/>
  </sheetPr>
  <dimension ref="B2:I6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4</v>
      </c>
      <c r="D6" s="8">
        <v>11.76</v>
      </c>
      <c r="E6" s="12">
        <v>3</v>
      </c>
      <c r="F6" s="8">
        <v>10.34</v>
      </c>
      <c r="G6" s="12">
        <v>1</v>
      </c>
      <c r="H6" s="8">
        <v>25</v>
      </c>
      <c r="I6" s="12">
        <v>0</v>
      </c>
    </row>
    <row r="7" spans="2:9" ht="15" customHeight="1" x14ac:dyDescent="0.2">
      <c r="B7" t="s">
        <v>42</v>
      </c>
      <c r="C7" s="12">
        <v>15</v>
      </c>
      <c r="D7" s="8">
        <v>44.12</v>
      </c>
      <c r="E7" s="12">
        <v>12</v>
      </c>
      <c r="F7" s="8">
        <v>41.38</v>
      </c>
      <c r="G7" s="12">
        <v>3</v>
      </c>
      <c r="H7" s="8">
        <v>75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2.94</v>
      </c>
      <c r="E10" s="12">
        <v>1</v>
      </c>
      <c r="F10" s="8">
        <v>3.45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10</v>
      </c>
      <c r="D11" s="8">
        <v>29.41</v>
      </c>
      <c r="E11" s="12">
        <v>10</v>
      </c>
      <c r="F11" s="8">
        <v>34.479999999999997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3</v>
      </c>
      <c r="D15" s="8">
        <v>8.82</v>
      </c>
      <c r="E15" s="12">
        <v>2</v>
      </c>
      <c r="F15" s="8">
        <v>6.9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1</v>
      </c>
      <c r="D18" s="8">
        <v>2.94</v>
      </c>
      <c r="E18" s="12">
        <v>1</v>
      </c>
      <c r="F18" s="8">
        <v>3.45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SUM(LTBL_29444[総数／事業所数])</f>
        <v>34</v>
      </c>
      <c r="E20" s="12">
        <f>SUBTOTAL(109,LTBL_29444[個人／事業所数])</f>
        <v>29</v>
      </c>
      <c r="G20" s="12">
        <f>SUBTOTAL(109,LTBL_29444[法人／事業所数])</f>
        <v>4</v>
      </c>
      <c r="I20" s="12">
        <f>SUBTOTAL(109,LTBL_29444[法人以外の団体／事業所数])</f>
        <v>0</v>
      </c>
    </row>
    <row r="21" spans="2:9" ht="15" customHeight="1" x14ac:dyDescent="0.2">
      <c r="E21" s="11">
        <f>LTBL_29444[[#Totals],[個人／事業所数]]/LTBL_29444[[#Totals],[総数／事業所数]]</f>
        <v>0.8529411764705882</v>
      </c>
      <c r="G21" s="11">
        <f>LTBL_29444[[#Totals],[法人／事業所数]]/LTBL_29444[[#Totals],[総数／事業所数]]</f>
        <v>0.11764705882352941</v>
      </c>
      <c r="I21" s="11">
        <f>LTBL_29444[[#Totals],[法人以外の団体／事業所数]]/LTBL_29444[[#Totals],[総数／事業所数]]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67</v>
      </c>
      <c r="C24" s="12">
        <v>12</v>
      </c>
      <c r="D24" s="8">
        <v>35.29</v>
      </c>
      <c r="E24" s="12">
        <v>9</v>
      </c>
      <c r="F24" s="8">
        <v>31.03</v>
      </c>
      <c r="G24" s="12">
        <v>3</v>
      </c>
      <c r="H24" s="8">
        <v>75</v>
      </c>
      <c r="I24" s="12">
        <v>0</v>
      </c>
    </row>
    <row r="25" spans="2:9" ht="15" customHeight="1" x14ac:dyDescent="0.2">
      <c r="B25" t="s">
        <v>68</v>
      </c>
      <c r="C25" s="12">
        <v>3</v>
      </c>
      <c r="D25" s="8">
        <v>8.82</v>
      </c>
      <c r="E25" s="12">
        <v>3</v>
      </c>
      <c r="F25" s="8">
        <v>10.34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70</v>
      </c>
      <c r="C26" s="12">
        <v>3</v>
      </c>
      <c r="D26" s="8">
        <v>8.82</v>
      </c>
      <c r="E26" s="12">
        <v>3</v>
      </c>
      <c r="F26" s="8">
        <v>10.34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72</v>
      </c>
      <c r="C27" s="12">
        <v>3</v>
      </c>
      <c r="D27" s="8">
        <v>8.82</v>
      </c>
      <c r="E27" s="12">
        <v>3</v>
      </c>
      <c r="F27" s="8">
        <v>10.34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63</v>
      </c>
      <c r="C28" s="12">
        <v>2</v>
      </c>
      <c r="D28" s="8">
        <v>5.88</v>
      </c>
      <c r="E28" s="12">
        <v>1</v>
      </c>
      <c r="F28" s="8">
        <v>3.45</v>
      </c>
      <c r="G28" s="12">
        <v>1</v>
      </c>
      <c r="H28" s="8">
        <v>25</v>
      </c>
      <c r="I28" s="12">
        <v>0</v>
      </c>
    </row>
    <row r="29" spans="2:9" ht="15" customHeight="1" x14ac:dyDescent="0.2">
      <c r="B29" t="s">
        <v>91</v>
      </c>
      <c r="C29" s="12">
        <v>2</v>
      </c>
      <c r="D29" s="8">
        <v>5.88</v>
      </c>
      <c r="E29" s="12">
        <v>2</v>
      </c>
      <c r="F29" s="8">
        <v>6.9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64</v>
      </c>
      <c r="C30" s="12">
        <v>1</v>
      </c>
      <c r="D30" s="8">
        <v>2.94</v>
      </c>
      <c r="E30" s="12">
        <v>1</v>
      </c>
      <c r="F30" s="8">
        <v>3.45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65</v>
      </c>
      <c r="C31" s="12">
        <v>1</v>
      </c>
      <c r="D31" s="8">
        <v>2.94</v>
      </c>
      <c r="E31" s="12">
        <v>1</v>
      </c>
      <c r="F31" s="8">
        <v>3.45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99</v>
      </c>
      <c r="C32" s="12">
        <v>1</v>
      </c>
      <c r="D32" s="8">
        <v>2.94</v>
      </c>
      <c r="E32" s="12">
        <v>1</v>
      </c>
      <c r="F32" s="8">
        <v>3.45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107</v>
      </c>
      <c r="C33" s="12">
        <v>1</v>
      </c>
      <c r="D33" s="8">
        <v>2.94</v>
      </c>
      <c r="E33" s="12">
        <v>1</v>
      </c>
      <c r="F33" s="8">
        <v>3.45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69</v>
      </c>
      <c r="C34" s="12">
        <v>1</v>
      </c>
      <c r="D34" s="8">
        <v>2.94</v>
      </c>
      <c r="E34" s="12">
        <v>1</v>
      </c>
      <c r="F34" s="8">
        <v>3.45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108</v>
      </c>
      <c r="C35" s="12">
        <v>1</v>
      </c>
      <c r="D35" s="8">
        <v>2.94</v>
      </c>
      <c r="E35" s="12">
        <v>1</v>
      </c>
      <c r="F35" s="8">
        <v>3.45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76</v>
      </c>
      <c r="C36" s="12">
        <v>1</v>
      </c>
      <c r="D36" s="8">
        <v>2.94</v>
      </c>
      <c r="E36" s="12">
        <v>1</v>
      </c>
      <c r="F36" s="8">
        <v>3.45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114</v>
      </c>
      <c r="C37" s="12">
        <v>1</v>
      </c>
      <c r="D37" s="8">
        <v>2.94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80</v>
      </c>
      <c r="C38" s="12">
        <v>1</v>
      </c>
      <c r="D38" s="8">
        <v>2.94</v>
      </c>
      <c r="E38" s="12">
        <v>1</v>
      </c>
      <c r="F38" s="8">
        <v>3.45</v>
      </c>
      <c r="G38" s="12">
        <v>0</v>
      </c>
      <c r="H38" s="8">
        <v>0</v>
      </c>
      <c r="I38" s="12">
        <v>0</v>
      </c>
    </row>
    <row r="41" spans="2:9" ht="33" customHeight="1" x14ac:dyDescent="0.2">
      <c r="B41" t="s">
        <v>280</v>
      </c>
      <c r="C41" s="10" t="s">
        <v>56</v>
      </c>
      <c r="D41" s="10" t="s">
        <v>57</v>
      </c>
      <c r="E41" s="10" t="s">
        <v>58</v>
      </c>
      <c r="F41" s="10" t="s">
        <v>59</v>
      </c>
      <c r="G41" s="10" t="s">
        <v>60</v>
      </c>
      <c r="H41" s="10" t="s">
        <v>61</v>
      </c>
      <c r="I41" s="10" t="s">
        <v>62</v>
      </c>
    </row>
    <row r="42" spans="2:9" ht="15" customHeight="1" x14ac:dyDescent="0.2">
      <c r="B42" t="s">
        <v>226</v>
      </c>
      <c r="C42" s="12">
        <v>6</v>
      </c>
      <c r="D42" s="8">
        <v>17.649999999999999</v>
      </c>
      <c r="E42" s="12">
        <v>3</v>
      </c>
      <c r="F42" s="8">
        <v>10.34</v>
      </c>
      <c r="G42" s="12">
        <v>3</v>
      </c>
      <c r="H42" s="8">
        <v>75</v>
      </c>
      <c r="I42" s="12">
        <v>0</v>
      </c>
    </row>
    <row r="43" spans="2:9" ht="15" customHeight="1" x14ac:dyDescent="0.2">
      <c r="B43" t="s">
        <v>158</v>
      </c>
      <c r="C43" s="12">
        <v>3</v>
      </c>
      <c r="D43" s="8">
        <v>8.82</v>
      </c>
      <c r="E43" s="12">
        <v>3</v>
      </c>
      <c r="F43" s="8">
        <v>10.34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166</v>
      </c>
      <c r="C44" s="12">
        <v>3</v>
      </c>
      <c r="D44" s="8">
        <v>8.82</v>
      </c>
      <c r="E44" s="12">
        <v>3</v>
      </c>
      <c r="F44" s="8">
        <v>10.34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152</v>
      </c>
      <c r="C45" s="12">
        <v>3</v>
      </c>
      <c r="D45" s="8">
        <v>8.82</v>
      </c>
      <c r="E45" s="12">
        <v>3</v>
      </c>
      <c r="F45" s="8">
        <v>10.34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157</v>
      </c>
      <c r="C46" s="12">
        <v>2</v>
      </c>
      <c r="D46" s="8">
        <v>5.88</v>
      </c>
      <c r="E46" s="12">
        <v>2</v>
      </c>
      <c r="F46" s="8">
        <v>6.9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125</v>
      </c>
      <c r="C47" s="12">
        <v>2</v>
      </c>
      <c r="D47" s="8">
        <v>5.88</v>
      </c>
      <c r="E47" s="12">
        <v>2</v>
      </c>
      <c r="F47" s="8">
        <v>6.9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122</v>
      </c>
      <c r="C48" s="12">
        <v>1</v>
      </c>
      <c r="D48" s="8">
        <v>2.94</v>
      </c>
      <c r="E48" s="12">
        <v>0</v>
      </c>
      <c r="F48" s="8">
        <v>0</v>
      </c>
      <c r="G48" s="12">
        <v>1</v>
      </c>
      <c r="H48" s="8">
        <v>25</v>
      </c>
      <c r="I48" s="12">
        <v>0</v>
      </c>
    </row>
    <row r="49" spans="2:9" ht="15" customHeight="1" x14ac:dyDescent="0.2">
      <c r="B49" t="s">
        <v>154</v>
      </c>
      <c r="C49" s="12">
        <v>1</v>
      </c>
      <c r="D49" s="8">
        <v>2.94</v>
      </c>
      <c r="E49" s="12">
        <v>1</v>
      </c>
      <c r="F49" s="8">
        <v>3.45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174</v>
      </c>
      <c r="C50" s="12">
        <v>1</v>
      </c>
      <c r="D50" s="8">
        <v>2.94</v>
      </c>
      <c r="E50" s="12">
        <v>1</v>
      </c>
      <c r="F50" s="8">
        <v>3.45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147</v>
      </c>
      <c r="C51" s="12">
        <v>1</v>
      </c>
      <c r="D51" s="8">
        <v>2.94</v>
      </c>
      <c r="E51" s="12">
        <v>1</v>
      </c>
      <c r="F51" s="8">
        <v>3.45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190</v>
      </c>
      <c r="C52" s="12">
        <v>1</v>
      </c>
      <c r="D52" s="8">
        <v>2.94</v>
      </c>
      <c r="E52" s="12">
        <v>1</v>
      </c>
      <c r="F52" s="8">
        <v>3.45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198</v>
      </c>
      <c r="C53" s="12">
        <v>1</v>
      </c>
      <c r="D53" s="8">
        <v>2.94</v>
      </c>
      <c r="E53" s="12">
        <v>1</v>
      </c>
      <c r="F53" s="8">
        <v>3.45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245</v>
      </c>
      <c r="C54" s="12">
        <v>1</v>
      </c>
      <c r="D54" s="8">
        <v>2.94</v>
      </c>
      <c r="E54" s="12">
        <v>1</v>
      </c>
      <c r="F54" s="8">
        <v>3.45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246</v>
      </c>
      <c r="C55" s="12">
        <v>1</v>
      </c>
      <c r="D55" s="8">
        <v>2.94</v>
      </c>
      <c r="E55" s="12">
        <v>1</v>
      </c>
      <c r="F55" s="8">
        <v>3.45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179</v>
      </c>
      <c r="C56" s="12">
        <v>1</v>
      </c>
      <c r="D56" s="8">
        <v>2.94</v>
      </c>
      <c r="E56" s="12">
        <v>1</v>
      </c>
      <c r="F56" s="8">
        <v>3.45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159</v>
      </c>
      <c r="C57" s="12">
        <v>1</v>
      </c>
      <c r="D57" s="8">
        <v>2.94</v>
      </c>
      <c r="E57" s="12">
        <v>1</v>
      </c>
      <c r="F57" s="8">
        <v>3.45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1</v>
      </c>
      <c r="D58" s="8">
        <v>2.94</v>
      </c>
      <c r="E58" s="12">
        <v>1</v>
      </c>
      <c r="F58" s="8">
        <v>3.45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231</v>
      </c>
      <c r="C59" s="12">
        <v>1</v>
      </c>
      <c r="D59" s="8">
        <v>2.94</v>
      </c>
      <c r="E59" s="12">
        <v>1</v>
      </c>
      <c r="F59" s="8">
        <v>3.45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234</v>
      </c>
      <c r="C60" s="12">
        <v>1</v>
      </c>
      <c r="D60" s="8">
        <v>2.94</v>
      </c>
      <c r="E60" s="12">
        <v>1</v>
      </c>
      <c r="F60" s="8">
        <v>3.45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256</v>
      </c>
      <c r="C61" s="12">
        <v>1</v>
      </c>
      <c r="D61" s="8">
        <v>2.94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153</v>
      </c>
      <c r="C62" s="12">
        <v>1</v>
      </c>
      <c r="D62" s="8">
        <v>2.94</v>
      </c>
      <c r="E62" s="12">
        <v>1</v>
      </c>
      <c r="F62" s="8">
        <v>3.45</v>
      </c>
      <c r="G62" s="12">
        <v>0</v>
      </c>
      <c r="H62" s="8">
        <v>0</v>
      </c>
      <c r="I62" s="12">
        <v>0</v>
      </c>
    </row>
    <row r="64" spans="2:9" ht="15" customHeight="1" x14ac:dyDescent="0.2">
      <c r="B6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32BF-D9A0-4E2A-A142-22C7A1EF970B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23</v>
      </c>
      <c r="D6" s="8">
        <v>14.38</v>
      </c>
      <c r="E6" s="12">
        <v>11</v>
      </c>
      <c r="F6" s="8">
        <v>8.4600000000000009</v>
      </c>
      <c r="G6" s="12">
        <v>12</v>
      </c>
      <c r="H6" s="8">
        <v>52.17</v>
      </c>
      <c r="I6" s="12">
        <v>0</v>
      </c>
    </row>
    <row r="7" spans="2:9" ht="15" customHeight="1" x14ac:dyDescent="0.2">
      <c r="B7" t="s">
        <v>42</v>
      </c>
      <c r="C7" s="12">
        <v>5</v>
      </c>
      <c r="D7" s="8">
        <v>3.13</v>
      </c>
      <c r="E7" s="12">
        <v>2</v>
      </c>
      <c r="F7" s="8">
        <v>1.54</v>
      </c>
      <c r="G7" s="12">
        <v>3</v>
      </c>
      <c r="H7" s="8">
        <v>13.04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4</v>
      </c>
      <c r="D10" s="8">
        <v>2.5</v>
      </c>
      <c r="E10" s="12">
        <v>1</v>
      </c>
      <c r="F10" s="8">
        <v>0.77</v>
      </c>
      <c r="G10" s="12">
        <v>2</v>
      </c>
      <c r="H10" s="8">
        <v>8.6999999999999993</v>
      </c>
      <c r="I10" s="12">
        <v>0</v>
      </c>
    </row>
    <row r="11" spans="2:9" ht="15" customHeight="1" x14ac:dyDescent="0.2">
      <c r="B11" t="s">
        <v>46</v>
      </c>
      <c r="C11" s="12">
        <v>56</v>
      </c>
      <c r="D11" s="8">
        <v>35</v>
      </c>
      <c r="E11" s="12">
        <v>52</v>
      </c>
      <c r="F11" s="8">
        <v>40</v>
      </c>
      <c r="G11" s="12">
        <v>3</v>
      </c>
      <c r="H11" s="8">
        <v>13.04</v>
      </c>
      <c r="I11" s="12">
        <v>1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2</v>
      </c>
      <c r="D13" s="8">
        <v>1.25</v>
      </c>
      <c r="E13" s="12">
        <v>2</v>
      </c>
      <c r="F13" s="8">
        <v>1.54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0.63</v>
      </c>
      <c r="E14" s="12">
        <v>1</v>
      </c>
      <c r="F14" s="8">
        <v>0.77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46</v>
      </c>
      <c r="D15" s="8">
        <v>28.75</v>
      </c>
      <c r="E15" s="12">
        <v>46</v>
      </c>
      <c r="F15" s="8">
        <v>35.380000000000003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13</v>
      </c>
      <c r="D16" s="8">
        <v>8.1300000000000008</v>
      </c>
      <c r="E16" s="12">
        <v>11</v>
      </c>
      <c r="F16" s="8">
        <v>8.4600000000000009</v>
      </c>
      <c r="G16" s="12">
        <v>2</v>
      </c>
      <c r="H16" s="8">
        <v>8.6999999999999993</v>
      </c>
      <c r="I16" s="12">
        <v>0</v>
      </c>
    </row>
    <row r="17" spans="2:9" ht="15" customHeight="1" x14ac:dyDescent="0.2">
      <c r="B17" t="s">
        <v>52</v>
      </c>
      <c r="C17" s="12">
        <v>4</v>
      </c>
      <c r="D17" s="8">
        <v>2.5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3</v>
      </c>
      <c r="D18" s="8">
        <v>1.88</v>
      </c>
      <c r="E18" s="12">
        <v>2</v>
      </c>
      <c r="F18" s="8">
        <v>1.54</v>
      </c>
      <c r="G18" s="12">
        <v>1</v>
      </c>
      <c r="H18" s="8">
        <v>4.3499999999999996</v>
      </c>
      <c r="I18" s="12">
        <v>0</v>
      </c>
    </row>
    <row r="19" spans="2:9" ht="15" customHeight="1" x14ac:dyDescent="0.2">
      <c r="B19" t="s">
        <v>54</v>
      </c>
      <c r="C19" s="12">
        <v>3</v>
      </c>
      <c r="D19" s="8">
        <v>1.88</v>
      </c>
      <c r="E19" s="12">
        <v>2</v>
      </c>
      <c r="F19" s="8">
        <v>1.54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SUM(LTBL_29446[総数／事業所数])</f>
        <v>160</v>
      </c>
      <c r="E20" s="12">
        <f>SUBTOTAL(109,LTBL_29446[個人／事業所数])</f>
        <v>130</v>
      </c>
      <c r="G20" s="12">
        <f>SUBTOTAL(109,LTBL_29446[法人／事業所数])</f>
        <v>23</v>
      </c>
      <c r="I20" s="12">
        <f>SUBTOTAL(109,LTBL_29446[法人以外の団体／事業所数])</f>
        <v>1</v>
      </c>
    </row>
    <row r="21" spans="2:9" ht="15" customHeight="1" x14ac:dyDescent="0.2">
      <c r="E21" s="11">
        <f>LTBL_29446[[#Totals],[個人／事業所数]]/LTBL_29446[[#Totals],[総数／事業所数]]</f>
        <v>0.8125</v>
      </c>
      <c r="G21" s="11">
        <f>LTBL_29446[[#Totals],[法人／事業所数]]/LTBL_29446[[#Totals],[総数／事業所数]]</f>
        <v>0.14374999999999999</v>
      </c>
      <c r="I21" s="11">
        <f>LTBL_29446[[#Totals],[法人以外の団体／事業所数]]/LTBL_29446[[#Totals],[総数／事業所数]]</f>
        <v>6.2500000000000003E-3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70</v>
      </c>
      <c r="C24" s="12">
        <v>26</v>
      </c>
      <c r="D24" s="8">
        <v>16.25</v>
      </c>
      <c r="E24" s="12">
        <v>25</v>
      </c>
      <c r="F24" s="8">
        <v>19.23</v>
      </c>
      <c r="G24" s="12">
        <v>0</v>
      </c>
      <c r="H24" s="8">
        <v>0</v>
      </c>
      <c r="I24" s="12">
        <v>1</v>
      </c>
    </row>
    <row r="25" spans="2:9" ht="15" customHeight="1" x14ac:dyDescent="0.2">
      <c r="B25" t="s">
        <v>108</v>
      </c>
      <c r="C25" s="12">
        <v>23</v>
      </c>
      <c r="D25" s="8">
        <v>14.38</v>
      </c>
      <c r="E25" s="12">
        <v>23</v>
      </c>
      <c r="F25" s="8">
        <v>17.690000000000001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76</v>
      </c>
      <c r="C26" s="12">
        <v>23</v>
      </c>
      <c r="D26" s="8">
        <v>14.38</v>
      </c>
      <c r="E26" s="12">
        <v>23</v>
      </c>
      <c r="F26" s="8">
        <v>17.690000000000001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72</v>
      </c>
      <c r="C27" s="12">
        <v>21</v>
      </c>
      <c r="D27" s="8">
        <v>13.13</v>
      </c>
      <c r="E27" s="12">
        <v>21</v>
      </c>
      <c r="F27" s="8">
        <v>16.149999999999999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63</v>
      </c>
      <c r="C28" s="12">
        <v>20</v>
      </c>
      <c r="D28" s="8">
        <v>12.5</v>
      </c>
      <c r="E28" s="12">
        <v>8</v>
      </c>
      <c r="F28" s="8">
        <v>6.15</v>
      </c>
      <c r="G28" s="12">
        <v>12</v>
      </c>
      <c r="H28" s="8">
        <v>52.17</v>
      </c>
      <c r="I28" s="12">
        <v>0</v>
      </c>
    </row>
    <row r="29" spans="2:9" ht="15" customHeight="1" x14ac:dyDescent="0.2">
      <c r="B29" t="s">
        <v>77</v>
      </c>
      <c r="C29" s="12">
        <v>9</v>
      </c>
      <c r="D29" s="8">
        <v>5.63</v>
      </c>
      <c r="E29" s="12">
        <v>8</v>
      </c>
      <c r="F29" s="8">
        <v>6.15</v>
      </c>
      <c r="G29" s="12">
        <v>1</v>
      </c>
      <c r="H29" s="8">
        <v>4.3499999999999996</v>
      </c>
      <c r="I29" s="12">
        <v>0</v>
      </c>
    </row>
    <row r="30" spans="2:9" ht="15" customHeight="1" x14ac:dyDescent="0.2">
      <c r="B30" t="s">
        <v>83</v>
      </c>
      <c r="C30" s="12">
        <v>4</v>
      </c>
      <c r="D30" s="8">
        <v>2.5</v>
      </c>
      <c r="E30" s="12">
        <v>3</v>
      </c>
      <c r="F30" s="8">
        <v>2.31</v>
      </c>
      <c r="G30" s="12">
        <v>1</v>
      </c>
      <c r="H30" s="8">
        <v>4.3499999999999996</v>
      </c>
      <c r="I30" s="12">
        <v>0</v>
      </c>
    </row>
    <row r="31" spans="2:9" ht="15" customHeight="1" x14ac:dyDescent="0.2">
      <c r="B31" t="s">
        <v>100</v>
      </c>
      <c r="C31" s="12">
        <v>4</v>
      </c>
      <c r="D31" s="8">
        <v>2.5</v>
      </c>
      <c r="E31" s="12">
        <v>3</v>
      </c>
      <c r="F31" s="8">
        <v>2.31</v>
      </c>
      <c r="G31" s="12">
        <v>1</v>
      </c>
      <c r="H31" s="8">
        <v>4.3499999999999996</v>
      </c>
      <c r="I31" s="12">
        <v>0</v>
      </c>
    </row>
    <row r="32" spans="2:9" ht="15" customHeight="1" x14ac:dyDescent="0.2">
      <c r="B32" t="s">
        <v>79</v>
      </c>
      <c r="C32" s="12">
        <v>4</v>
      </c>
      <c r="D32" s="8">
        <v>2.5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69</v>
      </c>
      <c r="C33" s="12">
        <v>3</v>
      </c>
      <c r="D33" s="8">
        <v>1.88</v>
      </c>
      <c r="E33" s="12">
        <v>1</v>
      </c>
      <c r="F33" s="8">
        <v>0.77</v>
      </c>
      <c r="G33" s="12">
        <v>2</v>
      </c>
      <c r="H33" s="8">
        <v>8.6999999999999993</v>
      </c>
      <c r="I33" s="12">
        <v>0</v>
      </c>
    </row>
    <row r="34" spans="2:9" ht="15" customHeight="1" x14ac:dyDescent="0.2">
      <c r="B34" t="s">
        <v>64</v>
      </c>
      <c r="C34" s="12">
        <v>2</v>
      </c>
      <c r="D34" s="8">
        <v>1.25</v>
      </c>
      <c r="E34" s="12">
        <v>2</v>
      </c>
      <c r="F34" s="8">
        <v>1.54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67</v>
      </c>
      <c r="C35" s="12">
        <v>2</v>
      </c>
      <c r="D35" s="8">
        <v>1.25</v>
      </c>
      <c r="E35" s="12">
        <v>1</v>
      </c>
      <c r="F35" s="8">
        <v>0.77</v>
      </c>
      <c r="G35" s="12">
        <v>1</v>
      </c>
      <c r="H35" s="8">
        <v>4.3499999999999996</v>
      </c>
      <c r="I35" s="12">
        <v>0</v>
      </c>
    </row>
    <row r="36" spans="2:9" ht="15" customHeight="1" x14ac:dyDescent="0.2">
      <c r="B36" t="s">
        <v>115</v>
      </c>
      <c r="C36" s="12">
        <v>2</v>
      </c>
      <c r="D36" s="8">
        <v>1.25</v>
      </c>
      <c r="E36" s="12">
        <v>0</v>
      </c>
      <c r="F36" s="8">
        <v>0</v>
      </c>
      <c r="G36" s="12">
        <v>1</v>
      </c>
      <c r="H36" s="8">
        <v>4.3499999999999996</v>
      </c>
      <c r="I36" s="12">
        <v>0</v>
      </c>
    </row>
    <row r="37" spans="2:9" ht="15" customHeight="1" x14ac:dyDescent="0.2">
      <c r="B37" t="s">
        <v>73</v>
      </c>
      <c r="C37" s="12">
        <v>2</v>
      </c>
      <c r="D37" s="8">
        <v>1.25</v>
      </c>
      <c r="E37" s="12">
        <v>2</v>
      </c>
      <c r="F37" s="8">
        <v>1.54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80</v>
      </c>
      <c r="C38" s="12">
        <v>2</v>
      </c>
      <c r="D38" s="8">
        <v>1.25</v>
      </c>
      <c r="E38" s="12">
        <v>2</v>
      </c>
      <c r="F38" s="8">
        <v>1.54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65</v>
      </c>
      <c r="C39" s="12">
        <v>1</v>
      </c>
      <c r="D39" s="8">
        <v>0.63</v>
      </c>
      <c r="E39" s="12">
        <v>1</v>
      </c>
      <c r="F39" s="8">
        <v>0.77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91</v>
      </c>
      <c r="C40" s="12">
        <v>1</v>
      </c>
      <c r="D40" s="8">
        <v>0.63</v>
      </c>
      <c r="E40" s="12">
        <v>1</v>
      </c>
      <c r="F40" s="8">
        <v>0.77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98</v>
      </c>
      <c r="C41" s="12">
        <v>1</v>
      </c>
      <c r="D41" s="8">
        <v>0.63</v>
      </c>
      <c r="E41" s="12">
        <v>0</v>
      </c>
      <c r="F41" s="8">
        <v>0</v>
      </c>
      <c r="G41" s="12">
        <v>1</v>
      </c>
      <c r="H41" s="8">
        <v>4.3499999999999996</v>
      </c>
      <c r="I41" s="12">
        <v>0</v>
      </c>
    </row>
    <row r="42" spans="2:9" ht="15" customHeight="1" x14ac:dyDescent="0.2">
      <c r="B42" t="s">
        <v>104</v>
      </c>
      <c r="C42" s="12">
        <v>1</v>
      </c>
      <c r="D42" s="8">
        <v>0.63</v>
      </c>
      <c r="E42" s="12">
        <v>0</v>
      </c>
      <c r="F42" s="8">
        <v>0</v>
      </c>
      <c r="G42" s="12">
        <v>1</v>
      </c>
      <c r="H42" s="8">
        <v>4.3499999999999996</v>
      </c>
      <c r="I42" s="12">
        <v>0</v>
      </c>
    </row>
    <row r="43" spans="2:9" ht="15" customHeight="1" x14ac:dyDescent="0.2">
      <c r="B43" t="s">
        <v>106</v>
      </c>
      <c r="C43" s="12">
        <v>1</v>
      </c>
      <c r="D43" s="8">
        <v>0.63</v>
      </c>
      <c r="E43" s="12">
        <v>1</v>
      </c>
      <c r="F43" s="8">
        <v>0.77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107</v>
      </c>
      <c r="C44" s="12">
        <v>1</v>
      </c>
      <c r="D44" s="8">
        <v>0.63</v>
      </c>
      <c r="E44" s="12">
        <v>0</v>
      </c>
      <c r="F44" s="8">
        <v>0</v>
      </c>
      <c r="G44" s="12">
        <v>1</v>
      </c>
      <c r="H44" s="8">
        <v>4.3499999999999996</v>
      </c>
      <c r="I44" s="12">
        <v>0</v>
      </c>
    </row>
    <row r="45" spans="2:9" ht="15" customHeight="1" x14ac:dyDescent="0.2">
      <c r="B45" t="s">
        <v>89</v>
      </c>
      <c r="C45" s="12">
        <v>1</v>
      </c>
      <c r="D45" s="8">
        <v>0.63</v>
      </c>
      <c r="E45" s="12">
        <v>1</v>
      </c>
      <c r="F45" s="8">
        <v>0.77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90</v>
      </c>
      <c r="C46" s="12">
        <v>1</v>
      </c>
      <c r="D46" s="8">
        <v>0.63</v>
      </c>
      <c r="E46" s="12">
        <v>1</v>
      </c>
      <c r="F46" s="8">
        <v>0.77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74</v>
      </c>
      <c r="C47" s="12">
        <v>1</v>
      </c>
      <c r="D47" s="8">
        <v>0.63</v>
      </c>
      <c r="E47" s="12">
        <v>1</v>
      </c>
      <c r="F47" s="8">
        <v>0.77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81</v>
      </c>
      <c r="C48" s="12">
        <v>1</v>
      </c>
      <c r="D48" s="8">
        <v>0.63</v>
      </c>
      <c r="E48" s="12">
        <v>0</v>
      </c>
      <c r="F48" s="8">
        <v>0</v>
      </c>
      <c r="G48" s="12">
        <v>1</v>
      </c>
      <c r="H48" s="8">
        <v>4.3499999999999996</v>
      </c>
      <c r="I48" s="12">
        <v>0</v>
      </c>
    </row>
    <row r="49" spans="2:9" ht="15" customHeight="1" x14ac:dyDescent="0.2">
      <c r="B49" t="s">
        <v>94</v>
      </c>
      <c r="C49" s="12">
        <v>1</v>
      </c>
      <c r="D49" s="8">
        <v>0.63</v>
      </c>
      <c r="E49" s="12">
        <v>1</v>
      </c>
      <c r="F49" s="8">
        <v>0.77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82</v>
      </c>
      <c r="C50" s="12">
        <v>1</v>
      </c>
      <c r="D50" s="8">
        <v>0.63</v>
      </c>
      <c r="E50" s="12">
        <v>1</v>
      </c>
      <c r="F50" s="8">
        <v>0.77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101</v>
      </c>
      <c r="C51" s="12">
        <v>1</v>
      </c>
      <c r="D51" s="8">
        <v>0.63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280</v>
      </c>
      <c r="C54" s="10" t="s">
        <v>56</v>
      </c>
      <c r="D54" s="10" t="s">
        <v>57</v>
      </c>
      <c r="E54" s="10" t="s">
        <v>58</v>
      </c>
      <c r="F54" s="10" t="s">
        <v>59</v>
      </c>
      <c r="G54" s="10" t="s">
        <v>60</v>
      </c>
      <c r="H54" s="10" t="s">
        <v>61</v>
      </c>
      <c r="I54" s="10" t="s">
        <v>62</v>
      </c>
    </row>
    <row r="55" spans="2:9" ht="15" customHeight="1" x14ac:dyDescent="0.2">
      <c r="B55" t="s">
        <v>122</v>
      </c>
      <c r="C55" s="12">
        <v>16</v>
      </c>
      <c r="D55" s="8">
        <v>10</v>
      </c>
      <c r="E55" s="12">
        <v>4</v>
      </c>
      <c r="F55" s="8">
        <v>3.08</v>
      </c>
      <c r="G55" s="12">
        <v>12</v>
      </c>
      <c r="H55" s="8">
        <v>52.17</v>
      </c>
      <c r="I55" s="12">
        <v>0</v>
      </c>
    </row>
    <row r="56" spans="2:9" ht="15" customHeight="1" x14ac:dyDescent="0.2">
      <c r="B56" t="s">
        <v>125</v>
      </c>
      <c r="C56" s="12">
        <v>12</v>
      </c>
      <c r="D56" s="8">
        <v>7.5</v>
      </c>
      <c r="E56" s="12">
        <v>12</v>
      </c>
      <c r="F56" s="8">
        <v>9.23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231</v>
      </c>
      <c r="C57" s="12">
        <v>12</v>
      </c>
      <c r="D57" s="8">
        <v>7.5</v>
      </c>
      <c r="E57" s="12">
        <v>12</v>
      </c>
      <c r="F57" s="8">
        <v>9.23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156</v>
      </c>
      <c r="C58" s="12">
        <v>11</v>
      </c>
      <c r="D58" s="8">
        <v>6.88</v>
      </c>
      <c r="E58" s="12">
        <v>11</v>
      </c>
      <c r="F58" s="8">
        <v>8.4600000000000009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128</v>
      </c>
      <c r="C59" s="12">
        <v>8</v>
      </c>
      <c r="D59" s="8">
        <v>5</v>
      </c>
      <c r="E59" s="12">
        <v>8</v>
      </c>
      <c r="F59" s="8">
        <v>6.15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127</v>
      </c>
      <c r="C60" s="12">
        <v>7</v>
      </c>
      <c r="D60" s="8">
        <v>4.38</v>
      </c>
      <c r="E60" s="12">
        <v>7</v>
      </c>
      <c r="F60" s="8">
        <v>5.38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124</v>
      </c>
      <c r="C61" s="12">
        <v>6</v>
      </c>
      <c r="D61" s="8">
        <v>3.75</v>
      </c>
      <c r="E61" s="12">
        <v>5</v>
      </c>
      <c r="F61" s="8">
        <v>3.85</v>
      </c>
      <c r="G61" s="12">
        <v>0</v>
      </c>
      <c r="H61" s="8">
        <v>0</v>
      </c>
      <c r="I61" s="12">
        <v>1</v>
      </c>
    </row>
    <row r="62" spans="2:9" ht="15" customHeight="1" x14ac:dyDescent="0.2">
      <c r="B62" t="s">
        <v>233</v>
      </c>
      <c r="C62" s="12">
        <v>6</v>
      </c>
      <c r="D62" s="8">
        <v>3.75</v>
      </c>
      <c r="E62" s="12">
        <v>6</v>
      </c>
      <c r="F62" s="8">
        <v>4.62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136</v>
      </c>
      <c r="C63" s="12">
        <v>6</v>
      </c>
      <c r="D63" s="8">
        <v>3.75</v>
      </c>
      <c r="E63" s="12">
        <v>6</v>
      </c>
      <c r="F63" s="8">
        <v>4.62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159</v>
      </c>
      <c r="C64" s="12">
        <v>5</v>
      </c>
      <c r="D64" s="8">
        <v>3.13</v>
      </c>
      <c r="E64" s="12">
        <v>5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232</v>
      </c>
      <c r="C65" s="12">
        <v>5</v>
      </c>
      <c r="D65" s="8">
        <v>3.13</v>
      </c>
      <c r="E65" s="12">
        <v>5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5</v>
      </c>
      <c r="D66" s="8">
        <v>3.13</v>
      </c>
      <c r="E66" s="12">
        <v>5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167</v>
      </c>
      <c r="C67" s="12">
        <v>4</v>
      </c>
      <c r="D67" s="8">
        <v>2.5</v>
      </c>
      <c r="E67" s="12">
        <v>3</v>
      </c>
      <c r="F67" s="8">
        <v>2.31</v>
      </c>
      <c r="G67" s="12">
        <v>1</v>
      </c>
      <c r="H67" s="8">
        <v>4.3499999999999996</v>
      </c>
      <c r="I67" s="12">
        <v>0</v>
      </c>
    </row>
    <row r="68" spans="2:9" ht="15" customHeight="1" x14ac:dyDescent="0.2">
      <c r="B68" t="s">
        <v>180</v>
      </c>
      <c r="C68" s="12">
        <v>4</v>
      </c>
      <c r="D68" s="8">
        <v>2.5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155</v>
      </c>
      <c r="C69" s="12">
        <v>3</v>
      </c>
      <c r="D69" s="8">
        <v>1.88</v>
      </c>
      <c r="E69" s="12">
        <v>3</v>
      </c>
      <c r="F69" s="8">
        <v>2.31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260</v>
      </c>
      <c r="C70" s="12">
        <v>3</v>
      </c>
      <c r="D70" s="8">
        <v>1.88</v>
      </c>
      <c r="E70" s="12">
        <v>2</v>
      </c>
      <c r="F70" s="8">
        <v>1.54</v>
      </c>
      <c r="G70" s="12">
        <v>1</v>
      </c>
      <c r="H70" s="8">
        <v>4.3499999999999996</v>
      </c>
      <c r="I70" s="12">
        <v>0</v>
      </c>
    </row>
    <row r="71" spans="2:9" ht="15" customHeight="1" x14ac:dyDescent="0.2">
      <c r="B71" t="s">
        <v>154</v>
      </c>
      <c r="C71" s="12">
        <v>2</v>
      </c>
      <c r="D71" s="8">
        <v>1.25</v>
      </c>
      <c r="E71" s="12">
        <v>2</v>
      </c>
      <c r="F71" s="8">
        <v>1.54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257</v>
      </c>
      <c r="C72" s="12">
        <v>2</v>
      </c>
      <c r="D72" s="8">
        <v>1.25</v>
      </c>
      <c r="E72" s="12">
        <v>0</v>
      </c>
      <c r="F72" s="8">
        <v>0</v>
      </c>
      <c r="G72" s="12">
        <v>1</v>
      </c>
      <c r="H72" s="8">
        <v>4.3499999999999996</v>
      </c>
      <c r="I72" s="12">
        <v>0</v>
      </c>
    </row>
    <row r="73" spans="2:9" ht="15" customHeight="1" x14ac:dyDescent="0.2">
      <c r="B73" t="s">
        <v>142</v>
      </c>
      <c r="C73" s="12">
        <v>2</v>
      </c>
      <c r="D73" s="8">
        <v>1.25</v>
      </c>
      <c r="E73" s="12">
        <v>1</v>
      </c>
      <c r="F73" s="8">
        <v>0.77</v>
      </c>
      <c r="G73" s="12">
        <v>1</v>
      </c>
      <c r="H73" s="8">
        <v>4.3499999999999996</v>
      </c>
      <c r="I73" s="12">
        <v>0</v>
      </c>
    </row>
    <row r="74" spans="2:9" ht="15" customHeight="1" x14ac:dyDescent="0.2">
      <c r="B74" t="s">
        <v>246</v>
      </c>
      <c r="C74" s="12">
        <v>2</v>
      </c>
      <c r="D74" s="8">
        <v>1.25</v>
      </c>
      <c r="E74" s="12">
        <v>2</v>
      </c>
      <c r="F74" s="8">
        <v>1.54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258</v>
      </c>
      <c r="C75" s="12">
        <v>2</v>
      </c>
      <c r="D75" s="8">
        <v>1.25</v>
      </c>
      <c r="E75" s="12">
        <v>2</v>
      </c>
      <c r="F75" s="8">
        <v>1.54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133</v>
      </c>
      <c r="C76" s="12">
        <v>2</v>
      </c>
      <c r="D76" s="8">
        <v>1.25</v>
      </c>
      <c r="E76" s="12">
        <v>2</v>
      </c>
      <c r="F76" s="8">
        <v>1.54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234</v>
      </c>
      <c r="C77" s="12">
        <v>2</v>
      </c>
      <c r="D77" s="8">
        <v>1.25</v>
      </c>
      <c r="E77" s="12">
        <v>2</v>
      </c>
      <c r="F77" s="8">
        <v>1.54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259</v>
      </c>
      <c r="C78" s="12">
        <v>2</v>
      </c>
      <c r="D78" s="8">
        <v>1.25</v>
      </c>
      <c r="E78" s="12">
        <v>2</v>
      </c>
      <c r="F78" s="8">
        <v>1.54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137</v>
      </c>
      <c r="C79" s="12">
        <v>2</v>
      </c>
      <c r="D79" s="8">
        <v>1.25</v>
      </c>
      <c r="E79" s="12">
        <v>2</v>
      </c>
      <c r="F79" s="8">
        <v>1.54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D0A8-59E3-47DF-93D7-B71926A23AA7}">
  <sheetPr>
    <pageSetUpPr fitToPage="1"/>
  </sheetPr>
  <dimension ref="B2:I5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9</v>
      </c>
      <c r="D6" s="8">
        <v>33.33</v>
      </c>
      <c r="E6" s="12">
        <v>0</v>
      </c>
      <c r="F6" s="8">
        <v>0</v>
      </c>
      <c r="G6" s="12">
        <v>9</v>
      </c>
      <c r="H6" s="8">
        <v>60</v>
      </c>
      <c r="I6" s="12">
        <v>0</v>
      </c>
    </row>
    <row r="7" spans="2:9" ht="15" customHeight="1" x14ac:dyDescent="0.2">
      <c r="B7" t="s">
        <v>42</v>
      </c>
      <c r="C7" s="12">
        <v>3</v>
      </c>
      <c r="D7" s="8">
        <v>11.11</v>
      </c>
      <c r="E7" s="12">
        <v>3</v>
      </c>
      <c r="F7" s="8">
        <v>27.27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5</v>
      </c>
      <c r="D11" s="8">
        <v>18.52</v>
      </c>
      <c r="E11" s="12">
        <v>5</v>
      </c>
      <c r="F11" s="8">
        <v>45.45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1</v>
      </c>
      <c r="D13" s="8">
        <v>3.7</v>
      </c>
      <c r="E13" s="12">
        <v>0</v>
      </c>
      <c r="F13" s="8">
        <v>0</v>
      </c>
      <c r="G13" s="12">
        <v>1</v>
      </c>
      <c r="H13" s="8">
        <v>6.67</v>
      </c>
      <c r="I13" s="12">
        <v>0</v>
      </c>
    </row>
    <row r="14" spans="2:9" ht="15" customHeight="1" x14ac:dyDescent="0.2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5</v>
      </c>
      <c r="D15" s="8">
        <v>18.52</v>
      </c>
      <c r="E15" s="12">
        <v>3</v>
      </c>
      <c r="F15" s="8">
        <v>27.27</v>
      </c>
      <c r="G15" s="12">
        <v>2</v>
      </c>
      <c r="H15" s="8">
        <v>13.33</v>
      </c>
      <c r="I15" s="12">
        <v>0</v>
      </c>
    </row>
    <row r="16" spans="2:9" ht="15" customHeight="1" x14ac:dyDescent="0.2">
      <c r="B16" t="s">
        <v>51</v>
      </c>
      <c r="C16" s="12">
        <v>1</v>
      </c>
      <c r="D16" s="8">
        <v>3.7</v>
      </c>
      <c r="E16" s="12">
        <v>0</v>
      </c>
      <c r="F16" s="8">
        <v>0</v>
      </c>
      <c r="G16" s="12">
        <v>1</v>
      </c>
      <c r="H16" s="8">
        <v>6.67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3</v>
      </c>
      <c r="D18" s="8">
        <v>11.11</v>
      </c>
      <c r="E18" s="12">
        <v>0</v>
      </c>
      <c r="F18" s="8">
        <v>0</v>
      </c>
      <c r="G18" s="12">
        <v>2</v>
      </c>
      <c r="H18" s="8">
        <v>13.33</v>
      </c>
      <c r="I18" s="12">
        <v>0</v>
      </c>
    </row>
    <row r="19" spans="2:9" ht="15" customHeight="1" x14ac:dyDescent="0.2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SUM(LTBL_29447[総数／事業所数])</f>
        <v>27</v>
      </c>
      <c r="E20" s="12">
        <f>SUBTOTAL(109,LTBL_29447[個人／事業所数])</f>
        <v>11</v>
      </c>
      <c r="G20" s="12">
        <f>SUBTOTAL(109,LTBL_29447[法人／事業所数])</f>
        <v>15</v>
      </c>
      <c r="I20" s="12">
        <f>SUBTOTAL(109,LTBL_29447[法人以外の団体／事業所数])</f>
        <v>0</v>
      </c>
    </row>
    <row r="21" spans="2:9" ht="15" customHeight="1" x14ac:dyDescent="0.2">
      <c r="E21" s="11">
        <f>LTBL_29447[[#Totals],[個人／事業所数]]/LTBL_29447[[#Totals],[総数／事業所数]]</f>
        <v>0.40740740740740738</v>
      </c>
      <c r="G21" s="11">
        <f>LTBL_29447[[#Totals],[法人／事業所数]]/LTBL_29447[[#Totals],[総数／事業所数]]</f>
        <v>0.55555555555555558</v>
      </c>
      <c r="I21" s="11">
        <f>LTBL_29447[[#Totals],[法人以外の団体／事業所数]]/LTBL_29447[[#Totals],[総数／事業所数]]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9</v>
      </c>
      <c r="D24" s="8">
        <v>33.33</v>
      </c>
      <c r="E24" s="12">
        <v>0</v>
      </c>
      <c r="F24" s="8">
        <v>0</v>
      </c>
      <c r="G24" s="12">
        <v>9</v>
      </c>
      <c r="H24" s="8">
        <v>60</v>
      </c>
      <c r="I24" s="12">
        <v>0</v>
      </c>
    </row>
    <row r="25" spans="2:9" ht="15" customHeight="1" x14ac:dyDescent="0.2">
      <c r="B25" t="s">
        <v>70</v>
      </c>
      <c r="C25" s="12">
        <v>4</v>
      </c>
      <c r="D25" s="8">
        <v>14.81</v>
      </c>
      <c r="E25" s="12">
        <v>4</v>
      </c>
      <c r="F25" s="8">
        <v>36.36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91</v>
      </c>
      <c r="C26" s="12">
        <v>3</v>
      </c>
      <c r="D26" s="8">
        <v>11.11</v>
      </c>
      <c r="E26" s="12">
        <v>3</v>
      </c>
      <c r="F26" s="8">
        <v>27.27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108</v>
      </c>
      <c r="C27" s="12">
        <v>3</v>
      </c>
      <c r="D27" s="8">
        <v>11.11</v>
      </c>
      <c r="E27" s="12">
        <v>2</v>
      </c>
      <c r="F27" s="8">
        <v>18.18</v>
      </c>
      <c r="G27" s="12">
        <v>1</v>
      </c>
      <c r="H27" s="8">
        <v>6.67</v>
      </c>
      <c r="I27" s="12">
        <v>0</v>
      </c>
    </row>
    <row r="28" spans="2:9" ht="15" customHeight="1" x14ac:dyDescent="0.2">
      <c r="B28" t="s">
        <v>81</v>
      </c>
      <c r="C28" s="12">
        <v>3</v>
      </c>
      <c r="D28" s="8">
        <v>11.11</v>
      </c>
      <c r="E28" s="12">
        <v>0</v>
      </c>
      <c r="F28" s="8">
        <v>0</v>
      </c>
      <c r="G28" s="12">
        <v>2</v>
      </c>
      <c r="H28" s="8">
        <v>13.33</v>
      </c>
      <c r="I28" s="12">
        <v>0</v>
      </c>
    </row>
    <row r="29" spans="2:9" ht="15" customHeight="1" x14ac:dyDescent="0.2">
      <c r="B29" t="s">
        <v>76</v>
      </c>
      <c r="C29" s="12">
        <v>2</v>
      </c>
      <c r="D29" s="8">
        <v>7.41</v>
      </c>
      <c r="E29" s="12">
        <v>1</v>
      </c>
      <c r="F29" s="8">
        <v>9.09</v>
      </c>
      <c r="G29" s="12">
        <v>1</v>
      </c>
      <c r="H29" s="8">
        <v>6.67</v>
      </c>
      <c r="I29" s="12">
        <v>0</v>
      </c>
    </row>
    <row r="30" spans="2:9" ht="15" customHeight="1" x14ac:dyDescent="0.2">
      <c r="B30" t="s">
        <v>72</v>
      </c>
      <c r="C30" s="12">
        <v>1</v>
      </c>
      <c r="D30" s="8">
        <v>3.7</v>
      </c>
      <c r="E30" s="12">
        <v>1</v>
      </c>
      <c r="F30" s="8">
        <v>9.09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73</v>
      </c>
      <c r="C31" s="12">
        <v>1</v>
      </c>
      <c r="D31" s="8">
        <v>3.7</v>
      </c>
      <c r="E31" s="12">
        <v>0</v>
      </c>
      <c r="F31" s="8">
        <v>0</v>
      </c>
      <c r="G31" s="12">
        <v>1</v>
      </c>
      <c r="H31" s="8">
        <v>6.67</v>
      </c>
      <c r="I31" s="12">
        <v>0</v>
      </c>
    </row>
    <row r="32" spans="2:9" ht="15" customHeight="1" x14ac:dyDescent="0.2">
      <c r="B32" t="s">
        <v>77</v>
      </c>
      <c r="C32" s="12">
        <v>1</v>
      </c>
      <c r="D32" s="8">
        <v>3.7</v>
      </c>
      <c r="E32" s="12">
        <v>0</v>
      </c>
      <c r="F32" s="8">
        <v>0</v>
      </c>
      <c r="G32" s="12">
        <v>1</v>
      </c>
      <c r="H32" s="8">
        <v>6.67</v>
      </c>
      <c r="I32" s="12">
        <v>0</v>
      </c>
    </row>
    <row r="35" spans="2:9" ht="33" customHeight="1" x14ac:dyDescent="0.2">
      <c r="B35" t="s">
        <v>280</v>
      </c>
      <c r="C35" s="10" t="s">
        <v>56</v>
      </c>
      <c r="D35" s="10" t="s">
        <v>57</v>
      </c>
      <c r="E35" s="10" t="s">
        <v>58</v>
      </c>
      <c r="F35" s="10" t="s">
        <v>59</v>
      </c>
      <c r="G35" s="10" t="s">
        <v>60</v>
      </c>
      <c r="H35" s="10" t="s">
        <v>61</v>
      </c>
      <c r="I35" s="10" t="s">
        <v>62</v>
      </c>
    </row>
    <row r="36" spans="2:9" ht="15" customHeight="1" x14ac:dyDescent="0.2">
      <c r="B36" t="s">
        <v>122</v>
      </c>
      <c r="C36" s="12">
        <v>5</v>
      </c>
      <c r="D36" s="8">
        <v>18.52</v>
      </c>
      <c r="E36" s="12">
        <v>0</v>
      </c>
      <c r="F36" s="8">
        <v>0</v>
      </c>
      <c r="G36" s="12">
        <v>5</v>
      </c>
      <c r="H36" s="8">
        <v>33.33</v>
      </c>
      <c r="I36" s="12">
        <v>0</v>
      </c>
    </row>
    <row r="37" spans="2:9" ht="15" customHeight="1" x14ac:dyDescent="0.2">
      <c r="B37" t="s">
        <v>157</v>
      </c>
      <c r="C37" s="12">
        <v>3</v>
      </c>
      <c r="D37" s="8">
        <v>11.11</v>
      </c>
      <c r="E37" s="12">
        <v>3</v>
      </c>
      <c r="F37" s="8">
        <v>27.27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171</v>
      </c>
      <c r="C38" s="12">
        <v>2</v>
      </c>
      <c r="D38" s="8">
        <v>7.41</v>
      </c>
      <c r="E38" s="12">
        <v>0</v>
      </c>
      <c r="F38" s="8">
        <v>0</v>
      </c>
      <c r="G38" s="12">
        <v>2</v>
      </c>
      <c r="H38" s="8">
        <v>13.33</v>
      </c>
      <c r="I38" s="12">
        <v>0</v>
      </c>
    </row>
    <row r="39" spans="2:9" ht="15" customHeight="1" x14ac:dyDescent="0.2">
      <c r="B39" t="s">
        <v>261</v>
      </c>
      <c r="C39" s="12">
        <v>2</v>
      </c>
      <c r="D39" s="8">
        <v>7.41</v>
      </c>
      <c r="E39" s="12">
        <v>0</v>
      </c>
      <c r="F39" s="8">
        <v>0</v>
      </c>
      <c r="G39" s="12">
        <v>2</v>
      </c>
      <c r="H39" s="8">
        <v>13.33</v>
      </c>
      <c r="I39" s="12">
        <v>0</v>
      </c>
    </row>
    <row r="40" spans="2:9" ht="15" customHeight="1" x14ac:dyDescent="0.2">
      <c r="B40" t="s">
        <v>155</v>
      </c>
      <c r="C40" s="12">
        <v>2</v>
      </c>
      <c r="D40" s="8">
        <v>7.41</v>
      </c>
      <c r="E40" s="12">
        <v>2</v>
      </c>
      <c r="F40" s="8">
        <v>18.18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231</v>
      </c>
      <c r="C41" s="12">
        <v>2</v>
      </c>
      <c r="D41" s="8">
        <v>7.41</v>
      </c>
      <c r="E41" s="12">
        <v>1</v>
      </c>
      <c r="F41" s="8">
        <v>9.09</v>
      </c>
      <c r="G41" s="12">
        <v>1</v>
      </c>
      <c r="H41" s="8">
        <v>6.67</v>
      </c>
      <c r="I41" s="12">
        <v>0</v>
      </c>
    </row>
    <row r="42" spans="2:9" ht="15" customHeight="1" x14ac:dyDescent="0.2">
      <c r="B42" t="s">
        <v>156</v>
      </c>
      <c r="C42" s="12">
        <v>2</v>
      </c>
      <c r="D42" s="8">
        <v>7.41</v>
      </c>
      <c r="E42" s="12">
        <v>1</v>
      </c>
      <c r="F42" s="8">
        <v>9.09</v>
      </c>
      <c r="G42" s="12">
        <v>1</v>
      </c>
      <c r="H42" s="8">
        <v>6.67</v>
      </c>
      <c r="I42" s="12">
        <v>0</v>
      </c>
    </row>
    <row r="43" spans="2:9" ht="15" customHeight="1" x14ac:dyDescent="0.2">
      <c r="B43" t="s">
        <v>208</v>
      </c>
      <c r="C43" s="12">
        <v>2</v>
      </c>
      <c r="D43" s="8">
        <v>7.41</v>
      </c>
      <c r="E43" s="12">
        <v>0</v>
      </c>
      <c r="F43" s="8">
        <v>0</v>
      </c>
      <c r="G43" s="12">
        <v>2</v>
      </c>
      <c r="H43" s="8">
        <v>13.33</v>
      </c>
      <c r="I43" s="12">
        <v>0</v>
      </c>
    </row>
    <row r="44" spans="2:9" ht="15" customHeight="1" x14ac:dyDescent="0.2">
      <c r="B44" t="s">
        <v>124</v>
      </c>
      <c r="C44" s="12">
        <v>1</v>
      </c>
      <c r="D44" s="8">
        <v>3.7</v>
      </c>
      <c r="E44" s="12">
        <v>1</v>
      </c>
      <c r="F44" s="8">
        <v>9.09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125</v>
      </c>
      <c r="C45" s="12">
        <v>1</v>
      </c>
      <c r="D45" s="8">
        <v>3.7</v>
      </c>
      <c r="E45" s="12">
        <v>1</v>
      </c>
      <c r="F45" s="8">
        <v>9.09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179</v>
      </c>
      <c r="C46" s="12">
        <v>1</v>
      </c>
      <c r="D46" s="8">
        <v>3.7</v>
      </c>
      <c r="E46" s="12">
        <v>1</v>
      </c>
      <c r="F46" s="8">
        <v>9.09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130</v>
      </c>
      <c r="C47" s="12">
        <v>1</v>
      </c>
      <c r="D47" s="8">
        <v>3.7</v>
      </c>
      <c r="E47" s="12">
        <v>0</v>
      </c>
      <c r="F47" s="8">
        <v>0</v>
      </c>
      <c r="G47" s="12">
        <v>1</v>
      </c>
      <c r="H47" s="8">
        <v>6.67</v>
      </c>
      <c r="I47" s="12">
        <v>0</v>
      </c>
    </row>
    <row r="48" spans="2:9" ht="15" customHeight="1" x14ac:dyDescent="0.2">
      <c r="B48" t="s">
        <v>232</v>
      </c>
      <c r="C48" s="12">
        <v>1</v>
      </c>
      <c r="D48" s="8">
        <v>3.7</v>
      </c>
      <c r="E48" s="12">
        <v>1</v>
      </c>
      <c r="F48" s="8">
        <v>9.09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137</v>
      </c>
      <c r="C49" s="12">
        <v>1</v>
      </c>
      <c r="D49" s="8">
        <v>3.7</v>
      </c>
      <c r="E49" s="12">
        <v>0</v>
      </c>
      <c r="F49" s="8">
        <v>0</v>
      </c>
      <c r="G49" s="12">
        <v>1</v>
      </c>
      <c r="H49" s="8">
        <v>6.67</v>
      </c>
      <c r="I49" s="12">
        <v>0</v>
      </c>
    </row>
    <row r="50" spans="2:9" ht="15" customHeight="1" x14ac:dyDescent="0.2">
      <c r="B50" t="s">
        <v>217</v>
      </c>
      <c r="C50" s="12">
        <v>1</v>
      </c>
      <c r="D50" s="8">
        <v>3.7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2" spans="2:9" ht="15" customHeight="1" x14ac:dyDescent="0.2">
      <c r="B52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9777-1498-4B0B-9298-417C451F0EB2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39</v>
      </c>
      <c r="D6" s="8">
        <v>22.41</v>
      </c>
      <c r="E6" s="12">
        <v>22</v>
      </c>
      <c r="F6" s="8">
        <v>18.97</v>
      </c>
      <c r="G6" s="12">
        <v>17</v>
      </c>
      <c r="H6" s="8">
        <v>38.64</v>
      </c>
      <c r="I6" s="12">
        <v>0</v>
      </c>
    </row>
    <row r="7" spans="2:9" ht="15" customHeight="1" x14ac:dyDescent="0.2">
      <c r="B7" t="s">
        <v>42</v>
      </c>
      <c r="C7" s="12">
        <v>16</v>
      </c>
      <c r="D7" s="8">
        <v>9.1999999999999993</v>
      </c>
      <c r="E7" s="12">
        <v>9</v>
      </c>
      <c r="F7" s="8">
        <v>7.76</v>
      </c>
      <c r="G7" s="12">
        <v>4</v>
      </c>
      <c r="H7" s="8">
        <v>9.09</v>
      </c>
      <c r="I7" s="12">
        <v>3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2</v>
      </c>
      <c r="D9" s="8">
        <v>1.1499999999999999</v>
      </c>
      <c r="E9" s="12">
        <v>1</v>
      </c>
      <c r="F9" s="8">
        <v>0.86</v>
      </c>
      <c r="G9" s="12">
        <v>1</v>
      </c>
      <c r="H9" s="8">
        <v>2.27</v>
      </c>
      <c r="I9" s="12">
        <v>0</v>
      </c>
    </row>
    <row r="10" spans="2:9" ht="15" customHeight="1" x14ac:dyDescent="0.2">
      <c r="B10" t="s">
        <v>45</v>
      </c>
      <c r="C10" s="12">
        <v>2</v>
      </c>
      <c r="D10" s="8">
        <v>1.1499999999999999</v>
      </c>
      <c r="E10" s="12">
        <v>1</v>
      </c>
      <c r="F10" s="8">
        <v>0.86</v>
      </c>
      <c r="G10" s="12">
        <v>1</v>
      </c>
      <c r="H10" s="8">
        <v>2.27</v>
      </c>
      <c r="I10" s="12">
        <v>0</v>
      </c>
    </row>
    <row r="11" spans="2:9" ht="15" customHeight="1" x14ac:dyDescent="0.2">
      <c r="B11" t="s">
        <v>46</v>
      </c>
      <c r="C11" s="12">
        <v>36</v>
      </c>
      <c r="D11" s="8">
        <v>20.69</v>
      </c>
      <c r="E11" s="12">
        <v>29</v>
      </c>
      <c r="F11" s="8">
        <v>25</v>
      </c>
      <c r="G11" s="12">
        <v>6</v>
      </c>
      <c r="H11" s="8">
        <v>13.64</v>
      </c>
      <c r="I11" s="12">
        <v>1</v>
      </c>
    </row>
    <row r="12" spans="2:9" ht="15" customHeight="1" x14ac:dyDescent="0.2">
      <c r="B12" t="s">
        <v>47</v>
      </c>
      <c r="C12" s="12">
        <v>1</v>
      </c>
      <c r="D12" s="8">
        <v>0.56999999999999995</v>
      </c>
      <c r="E12" s="12">
        <v>0</v>
      </c>
      <c r="F12" s="8">
        <v>0</v>
      </c>
      <c r="G12" s="12">
        <v>1</v>
      </c>
      <c r="H12" s="8">
        <v>2.27</v>
      </c>
      <c r="I12" s="12">
        <v>0</v>
      </c>
    </row>
    <row r="13" spans="2:9" ht="15" customHeight="1" x14ac:dyDescent="0.2">
      <c r="B13" t="s">
        <v>48</v>
      </c>
      <c r="C13" s="12">
        <v>2</v>
      </c>
      <c r="D13" s="8">
        <v>1.1499999999999999</v>
      </c>
      <c r="E13" s="12">
        <v>1</v>
      </c>
      <c r="F13" s="8">
        <v>0.86</v>
      </c>
      <c r="G13" s="12">
        <v>1</v>
      </c>
      <c r="H13" s="8">
        <v>2.27</v>
      </c>
      <c r="I13" s="12">
        <v>0</v>
      </c>
    </row>
    <row r="14" spans="2:9" ht="15" customHeight="1" x14ac:dyDescent="0.2">
      <c r="B14" t="s">
        <v>49</v>
      </c>
      <c r="C14" s="12">
        <v>5</v>
      </c>
      <c r="D14" s="8">
        <v>2.87</v>
      </c>
      <c r="E14" s="12">
        <v>2</v>
      </c>
      <c r="F14" s="8">
        <v>1.72</v>
      </c>
      <c r="G14" s="12">
        <v>2</v>
      </c>
      <c r="H14" s="8">
        <v>4.55</v>
      </c>
      <c r="I14" s="12">
        <v>0</v>
      </c>
    </row>
    <row r="15" spans="2:9" ht="15" customHeight="1" x14ac:dyDescent="0.2">
      <c r="B15" t="s">
        <v>50</v>
      </c>
      <c r="C15" s="12">
        <v>36</v>
      </c>
      <c r="D15" s="8">
        <v>20.69</v>
      </c>
      <c r="E15" s="12">
        <v>31</v>
      </c>
      <c r="F15" s="8">
        <v>26.72</v>
      </c>
      <c r="G15" s="12">
        <v>5</v>
      </c>
      <c r="H15" s="8">
        <v>11.36</v>
      </c>
      <c r="I15" s="12">
        <v>0</v>
      </c>
    </row>
    <row r="16" spans="2:9" ht="15" customHeight="1" x14ac:dyDescent="0.2">
      <c r="B16" t="s">
        <v>51</v>
      </c>
      <c r="C16" s="12">
        <v>17</v>
      </c>
      <c r="D16" s="8">
        <v>9.77</v>
      </c>
      <c r="E16" s="12">
        <v>12</v>
      </c>
      <c r="F16" s="8">
        <v>10.34</v>
      </c>
      <c r="G16" s="12">
        <v>1</v>
      </c>
      <c r="H16" s="8">
        <v>2.27</v>
      </c>
      <c r="I16" s="12">
        <v>1</v>
      </c>
    </row>
    <row r="17" spans="2:9" ht="15" customHeight="1" x14ac:dyDescent="0.2">
      <c r="B17" t="s">
        <v>52</v>
      </c>
      <c r="C17" s="12">
        <v>1</v>
      </c>
      <c r="D17" s="8">
        <v>0.56999999999999995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4</v>
      </c>
      <c r="D18" s="8">
        <v>2.2999999999999998</v>
      </c>
      <c r="E18" s="12">
        <v>2</v>
      </c>
      <c r="F18" s="8">
        <v>1.72</v>
      </c>
      <c r="G18" s="12">
        <v>2</v>
      </c>
      <c r="H18" s="8">
        <v>4.55</v>
      </c>
      <c r="I18" s="12">
        <v>0</v>
      </c>
    </row>
    <row r="19" spans="2:9" ht="15" customHeight="1" x14ac:dyDescent="0.2">
      <c r="B19" t="s">
        <v>54</v>
      </c>
      <c r="C19" s="12">
        <v>13</v>
      </c>
      <c r="D19" s="8">
        <v>7.47</v>
      </c>
      <c r="E19" s="12">
        <v>6</v>
      </c>
      <c r="F19" s="8">
        <v>5.17</v>
      </c>
      <c r="G19" s="12">
        <v>3</v>
      </c>
      <c r="H19" s="8">
        <v>6.82</v>
      </c>
      <c r="I19" s="12">
        <v>2</v>
      </c>
    </row>
    <row r="20" spans="2:9" ht="15" customHeight="1" x14ac:dyDescent="0.2">
      <c r="B20" s="9" t="s">
        <v>278</v>
      </c>
      <c r="C20" s="12">
        <f>SUM(LTBL_29449[総数／事業所数])</f>
        <v>174</v>
      </c>
      <c r="E20" s="12">
        <f>SUBTOTAL(109,LTBL_29449[個人／事業所数])</f>
        <v>116</v>
      </c>
      <c r="G20" s="12">
        <f>SUBTOTAL(109,LTBL_29449[法人／事業所数])</f>
        <v>44</v>
      </c>
      <c r="I20" s="12">
        <f>SUBTOTAL(109,LTBL_29449[法人以外の団体／事業所数])</f>
        <v>7</v>
      </c>
    </row>
    <row r="21" spans="2:9" ht="15" customHeight="1" x14ac:dyDescent="0.2">
      <c r="E21" s="11">
        <f>LTBL_29449[[#Totals],[個人／事業所数]]/LTBL_29449[[#Totals],[総数／事業所数]]</f>
        <v>0.66666666666666663</v>
      </c>
      <c r="G21" s="11">
        <f>LTBL_29449[[#Totals],[法人／事業所数]]/LTBL_29449[[#Totals],[総数／事業所数]]</f>
        <v>0.25287356321839083</v>
      </c>
      <c r="I21" s="11">
        <f>LTBL_29449[[#Totals],[法人以外の団体／事業所数]]/LTBL_29449[[#Totals],[総数／事業所数]]</f>
        <v>4.0229885057471264E-2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33</v>
      </c>
      <c r="D24" s="8">
        <v>18.97</v>
      </c>
      <c r="E24" s="12">
        <v>19</v>
      </c>
      <c r="F24" s="8">
        <v>16.38</v>
      </c>
      <c r="G24" s="12">
        <v>14</v>
      </c>
      <c r="H24" s="8">
        <v>31.82</v>
      </c>
      <c r="I24" s="12">
        <v>0</v>
      </c>
    </row>
    <row r="25" spans="2:9" ht="15" customHeight="1" x14ac:dyDescent="0.2">
      <c r="B25" t="s">
        <v>108</v>
      </c>
      <c r="C25" s="12">
        <v>20</v>
      </c>
      <c r="D25" s="8">
        <v>11.49</v>
      </c>
      <c r="E25" s="12">
        <v>17</v>
      </c>
      <c r="F25" s="8">
        <v>14.66</v>
      </c>
      <c r="G25" s="12">
        <v>3</v>
      </c>
      <c r="H25" s="8">
        <v>6.82</v>
      </c>
      <c r="I25" s="12">
        <v>0</v>
      </c>
    </row>
    <row r="26" spans="2:9" ht="15" customHeight="1" x14ac:dyDescent="0.2">
      <c r="B26" t="s">
        <v>72</v>
      </c>
      <c r="C26" s="12">
        <v>16</v>
      </c>
      <c r="D26" s="8">
        <v>9.1999999999999993</v>
      </c>
      <c r="E26" s="12">
        <v>13</v>
      </c>
      <c r="F26" s="8">
        <v>11.21</v>
      </c>
      <c r="G26" s="12">
        <v>3</v>
      </c>
      <c r="H26" s="8">
        <v>6.82</v>
      </c>
      <c r="I26" s="12">
        <v>0</v>
      </c>
    </row>
    <row r="27" spans="2:9" ht="15" customHeight="1" x14ac:dyDescent="0.2">
      <c r="B27" t="s">
        <v>70</v>
      </c>
      <c r="C27" s="12">
        <v>15</v>
      </c>
      <c r="D27" s="8">
        <v>8.6199999999999992</v>
      </c>
      <c r="E27" s="12">
        <v>13</v>
      </c>
      <c r="F27" s="8">
        <v>11.21</v>
      </c>
      <c r="G27" s="12">
        <v>1</v>
      </c>
      <c r="H27" s="8">
        <v>2.27</v>
      </c>
      <c r="I27" s="12">
        <v>1</v>
      </c>
    </row>
    <row r="28" spans="2:9" ht="15" customHeight="1" x14ac:dyDescent="0.2">
      <c r="B28" t="s">
        <v>76</v>
      </c>
      <c r="C28" s="12">
        <v>15</v>
      </c>
      <c r="D28" s="8">
        <v>8.6199999999999992</v>
      </c>
      <c r="E28" s="12">
        <v>13</v>
      </c>
      <c r="F28" s="8">
        <v>11.21</v>
      </c>
      <c r="G28" s="12">
        <v>2</v>
      </c>
      <c r="H28" s="8">
        <v>4.55</v>
      </c>
      <c r="I28" s="12">
        <v>0</v>
      </c>
    </row>
    <row r="29" spans="2:9" ht="15" customHeight="1" x14ac:dyDescent="0.2">
      <c r="B29" t="s">
        <v>77</v>
      </c>
      <c r="C29" s="12">
        <v>12</v>
      </c>
      <c r="D29" s="8">
        <v>6.9</v>
      </c>
      <c r="E29" s="12">
        <v>10</v>
      </c>
      <c r="F29" s="8">
        <v>8.6199999999999992</v>
      </c>
      <c r="G29" s="12">
        <v>1</v>
      </c>
      <c r="H29" s="8">
        <v>2.27</v>
      </c>
      <c r="I29" s="12">
        <v>1</v>
      </c>
    </row>
    <row r="30" spans="2:9" ht="15" customHeight="1" x14ac:dyDescent="0.2">
      <c r="B30" t="s">
        <v>67</v>
      </c>
      <c r="C30" s="12">
        <v>7</v>
      </c>
      <c r="D30" s="8">
        <v>4.0199999999999996</v>
      </c>
      <c r="E30" s="12">
        <v>5</v>
      </c>
      <c r="F30" s="8">
        <v>4.3099999999999996</v>
      </c>
      <c r="G30" s="12">
        <v>2</v>
      </c>
      <c r="H30" s="8">
        <v>4.55</v>
      </c>
      <c r="I30" s="12">
        <v>0</v>
      </c>
    </row>
    <row r="31" spans="2:9" ht="15" customHeight="1" x14ac:dyDescent="0.2">
      <c r="B31" t="s">
        <v>91</v>
      </c>
      <c r="C31" s="12">
        <v>5</v>
      </c>
      <c r="D31" s="8">
        <v>2.87</v>
      </c>
      <c r="E31" s="12">
        <v>3</v>
      </c>
      <c r="F31" s="8">
        <v>2.59</v>
      </c>
      <c r="G31" s="12">
        <v>1</v>
      </c>
      <c r="H31" s="8">
        <v>2.27</v>
      </c>
      <c r="I31" s="12">
        <v>1</v>
      </c>
    </row>
    <row r="32" spans="2:9" ht="15" customHeight="1" x14ac:dyDescent="0.2">
      <c r="B32" t="s">
        <v>65</v>
      </c>
      <c r="C32" s="12">
        <v>4</v>
      </c>
      <c r="D32" s="8">
        <v>2.2999999999999998</v>
      </c>
      <c r="E32" s="12">
        <v>1</v>
      </c>
      <c r="F32" s="8">
        <v>0.86</v>
      </c>
      <c r="G32" s="12">
        <v>3</v>
      </c>
      <c r="H32" s="8">
        <v>6.82</v>
      </c>
      <c r="I32" s="12">
        <v>0</v>
      </c>
    </row>
    <row r="33" spans="2:9" ht="15" customHeight="1" x14ac:dyDescent="0.2">
      <c r="B33" t="s">
        <v>75</v>
      </c>
      <c r="C33" s="12">
        <v>4</v>
      </c>
      <c r="D33" s="8">
        <v>2.2999999999999998</v>
      </c>
      <c r="E33" s="12">
        <v>1</v>
      </c>
      <c r="F33" s="8">
        <v>0.86</v>
      </c>
      <c r="G33" s="12">
        <v>2</v>
      </c>
      <c r="H33" s="8">
        <v>4.55</v>
      </c>
      <c r="I33" s="12">
        <v>0</v>
      </c>
    </row>
    <row r="34" spans="2:9" ht="15" customHeight="1" x14ac:dyDescent="0.2">
      <c r="B34" t="s">
        <v>94</v>
      </c>
      <c r="C34" s="12">
        <v>4</v>
      </c>
      <c r="D34" s="8">
        <v>2.2999999999999998</v>
      </c>
      <c r="E34" s="12">
        <v>2</v>
      </c>
      <c r="F34" s="8">
        <v>1.72</v>
      </c>
      <c r="G34" s="12">
        <v>1</v>
      </c>
      <c r="H34" s="8">
        <v>2.27</v>
      </c>
      <c r="I34" s="12">
        <v>0</v>
      </c>
    </row>
    <row r="35" spans="2:9" ht="15" customHeight="1" x14ac:dyDescent="0.2">
      <c r="B35" t="s">
        <v>82</v>
      </c>
      <c r="C35" s="12">
        <v>4</v>
      </c>
      <c r="D35" s="8">
        <v>2.2999999999999998</v>
      </c>
      <c r="E35" s="12">
        <v>3</v>
      </c>
      <c r="F35" s="8">
        <v>2.59</v>
      </c>
      <c r="G35" s="12">
        <v>1</v>
      </c>
      <c r="H35" s="8">
        <v>2.27</v>
      </c>
      <c r="I35" s="12">
        <v>0</v>
      </c>
    </row>
    <row r="36" spans="2:9" ht="15" customHeight="1" x14ac:dyDescent="0.2">
      <c r="B36" t="s">
        <v>71</v>
      </c>
      <c r="C36" s="12">
        <v>3</v>
      </c>
      <c r="D36" s="8">
        <v>1.72</v>
      </c>
      <c r="E36" s="12">
        <v>2</v>
      </c>
      <c r="F36" s="8">
        <v>1.72</v>
      </c>
      <c r="G36" s="12">
        <v>1</v>
      </c>
      <c r="H36" s="8">
        <v>2.27</v>
      </c>
      <c r="I36" s="12">
        <v>0</v>
      </c>
    </row>
    <row r="37" spans="2:9" ht="15" customHeight="1" x14ac:dyDescent="0.2">
      <c r="B37" t="s">
        <v>100</v>
      </c>
      <c r="C37" s="12">
        <v>3</v>
      </c>
      <c r="D37" s="8">
        <v>1.72</v>
      </c>
      <c r="E37" s="12">
        <v>0</v>
      </c>
      <c r="F37" s="8">
        <v>0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64</v>
      </c>
      <c r="C38" s="12">
        <v>2</v>
      </c>
      <c r="D38" s="8">
        <v>1.1499999999999999</v>
      </c>
      <c r="E38" s="12">
        <v>2</v>
      </c>
      <c r="F38" s="8">
        <v>1.72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99</v>
      </c>
      <c r="C39" s="12">
        <v>2</v>
      </c>
      <c r="D39" s="8">
        <v>1.1499999999999999</v>
      </c>
      <c r="E39" s="12">
        <v>0</v>
      </c>
      <c r="F39" s="8">
        <v>0</v>
      </c>
      <c r="G39" s="12">
        <v>0</v>
      </c>
      <c r="H39" s="8">
        <v>0</v>
      </c>
      <c r="I39" s="12">
        <v>2</v>
      </c>
    </row>
    <row r="40" spans="2:9" ht="15" customHeight="1" x14ac:dyDescent="0.2">
      <c r="B40" t="s">
        <v>78</v>
      </c>
      <c r="C40" s="12">
        <v>2</v>
      </c>
      <c r="D40" s="8">
        <v>1.1499999999999999</v>
      </c>
      <c r="E40" s="12">
        <v>2</v>
      </c>
      <c r="F40" s="8">
        <v>1.72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80</v>
      </c>
      <c r="C41" s="12">
        <v>2</v>
      </c>
      <c r="D41" s="8">
        <v>1.1499999999999999</v>
      </c>
      <c r="E41" s="12">
        <v>2</v>
      </c>
      <c r="F41" s="8">
        <v>1.72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81</v>
      </c>
      <c r="C42" s="12">
        <v>2</v>
      </c>
      <c r="D42" s="8">
        <v>1.1499999999999999</v>
      </c>
      <c r="E42" s="12">
        <v>0</v>
      </c>
      <c r="F42" s="8">
        <v>0</v>
      </c>
      <c r="G42" s="12">
        <v>2</v>
      </c>
      <c r="H42" s="8">
        <v>4.55</v>
      </c>
      <c r="I42" s="12">
        <v>0</v>
      </c>
    </row>
    <row r="43" spans="2:9" ht="15" customHeight="1" x14ac:dyDescent="0.2">
      <c r="B43" t="s">
        <v>85</v>
      </c>
      <c r="C43" s="12">
        <v>2</v>
      </c>
      <c r="D43" s="8">
        <v>1.1499999999999999</v>
      </c>
      <c r="E43" s="12">
        <v>0</v>
      </c>
      <c r="F43" s="8">
        <v>0</v>
      </c>
      <c r="G43" s="12">
        <v>1</v>
      </c>
      <c r="H43" s="8">
        <v>2.27</v>
      </c>
      <c r="I43" s="12">
        <v>0</v>
      </c>
    </row>
    <row r="44" spans="2:9" ht="15" customHeight="1" x14ac:dyDescent="0.2">
      <c r="B44" t="s">
        <v>101</v>
      </c>
      <c r="C44" s="12">
        <v>2</v>
      </c>
      <c r="D44" s="8">
        <v>1.1499999999999999</v>
      </c>
      <c r="E44" s="12">
        <v>0</v>
      </c>
      <c r="F44" s="8">
        <v>0</v>
      </c>
      <c r="G44" s="12">
        <v>0</v>
      </c>
      <c r="H44" s="8">
        <v>0</v>
      </c>
      <c r="I44" s="12">
        <v>2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122</v>
      </c>
      <c r="C48" s="12">
        <v>26</v>
      </c>
      <c r="D48" s="8">
        <v>14.94</v>
      </c>
      <c r="E48" s="12">
        <v>12</v>
      </c>
      <c r="F48" s="8">
        <v>10.34</v>
      </c>
      <c r="G48" s="12">
        <v>14</v>
      </c>
      <c r="H48" s="8">
        <v>31.82</v>
      </c>
      <c r="I48" s="12">
        <v>0</v>
      </c>
    </row>
    <row r="49" spans="2:9" ht="15" customHeight="1" x14ac:dyDescent="0.2">
      <c r="B49" t="s">
        <v>231</v>
      </c>
      <c r="C49" s="12">
        <v>16</v>
      </c>
      <c r="D49" s="8">
        <v>9.1999999999999993</v>
      </c>
      <c r="E49" s="12">
        <v>14</v>
      </c>
      <c r="F49" s="8">
        <v>12.07</v>
      </c>
      <c r="G49" s="12">
        <v>2</v>
      </c>
      <c r="H49" s="8">
        <v>4.55</v>
      </c>
      <c r="I49" s="12">
        <v>0</v>
      </c>
    </row>
    <row r="50" spans="2:9" ht="15" customHeight="1" x14ac:dyDescent="0.2">
      <c r="B50" t="s">
        <v>125</v>
      </c>
      <c r="C50" s="12">
        <v>7</v>
      </c>
      <c r="D50" s="8">
        <v>4.0199999999999996</v>
      </c>
      <c r="E50" s="12">
        <v>5</v>
      </c>
      <c r="F50" s="8">
        <v>4.3099999999999996</v>
      </c>
      <c r="G50" s="12">
        <v>1</v>
      </c>
      <c r="H50" s="8">
        <v>2.27</v>
      </c>
      <c r="I50" s="12">
        <v>1</v>
      </c>
    </row>
    <row r="51" spans="2:9" ht="15" customHeight="1" x14ac:dyDescent="0.2">
      <c r="B51" t="s">
        <v>159</v>
      </c>
      <c r="C51" s="12">
        <v>7</v>
      </c>
      <c r="D51" s="8">
        <v>4.0199999999999996</v>
      </c>
      <c r="E51" s="12">
        <v>5</v>
      </c>
      <c r="F51" s="8">
        <v>4.3099999999999996</v>
      </c>
      <c r="G51" s="12">
        <v>2</v>
      </c>
      <c r="H51" s="8">
        <v>4.55</v>
      </c>
      <c r="I51" s="12">
        <v>0</v>
      </c>
    </row>
    <row r="52" spans="2:9" ht="15" customHeight="1" x14ac:dyDescent="0.2">
      <c r="B52" t="s">
        <v>128</v>
      </c>
      <c r="C52" s="12">
        <v>6</v>
      </c>
      <c r="D52" s="8">
        <v>3.45</v>
      </c>
      <c r="E52" s="12">
        <v>5</v>
      </c>
      <c r="F52" s="8">
        <v>4.3099999999999996</v>
      </c>
      <c r="G52" s="12">
        <v>1</v>
      </c>
      <c r="H52" s="8">
        <v>2.27</v>
      </c>
      <c r="I52" s="12">
        <v>0</v>
      </c>
    </row>
    <row r="53" spans="2:9" ht="15" customHeight="1" x14ac:dyDescent="0.2">
      <c r="B53" t="s">
        <v>135</v>
      </c>
      <c r="C53" s="12">
        <v>6</v>
      </c>
      <c r="D53" s="8">
        <v>3.45</v>
      </c>
      <c r="E53" s="12">
        <v>5</v>
      </c>
      <c r="F53" s="8">
        <v>4.3099999999999996</v>
      </c>
      <c r="G53" s="12">
        <v>1</v>
      </c>
      <c r="H53" s="8">
        <v>2.27</v>
      </c>
      <c r="I53" s="12">
        <v>0</v>
      </c>
    </row>
    <row r="54" spans="2:9" ht="15" customHeight="1" x14ac:dyDescent="0.2">
      <c r="B54" t="s">
        <v>158</v>
      </c>
      <c r="C54" s="12">
        <v>5</v>
      </c>
      <c r="D54" s="8">
        <v>2.87</v>
      </c>
      <c r="E54" s="12">
        <v>3</v>
      </c>
      <c r="F54" s="8">
        <v>2.59</v>
      </c>
      <c r="G54" s="12">
        <v>2</v>
      </c>
      <c r="H54" s="8">
        <v>4.55</v>
      </c>
      <c r="I54" s="12">
        <v>0</v>
      </c>
    </row>
    <row r="55" spans="2:9" ht="15" customHeight="1" x14ac:dyDescent="0.2">
      <c r="B55" t="s">
        <v>136</v>
      </c>
      <c r="C55" s="12">
        <v>5</v>
      </c>
      <c r="D55" s="8">
        <v>2.87</v>
      </c>
      <c r="E55" s="12">
        <v>5</v>
      </c>
      <c r="F55" s="8">
        <v>4.3099999999999996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123</v>
      </c>
      <c r="C56" s="12">
        <v>4</v>
      </c>
      <c r="D56" s="8">
        <v>2.2999999999999998</v>
      </c>
      <c r="E56" s="12">
        <v>4</v>
      </c>
      <c r="F56" s="8">
        <v>3.45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156</v>
      </c>
      <c r="C57" s="12">
        <v>4</v>
      </c>
      <c r="D57" s="8">
        <v>2.2999999999999998</v>
      </c>
      <c r="E57" s="12">
        <v>3</v>
      </c>
      <c r="F57" s="8">
        <v>2.59</v>
      </c>
      <c r="G57" s="12">
        <v>1</v>
      </c>
      <c r="H57" s="8">
        <v>2.27</v>
      </c>
      <c r="I57" s="12">
        <v>0</v>
      </c>
    </row>
    <row r="58" spans="2:9" ht="15" customHeight="1" x14ac:dyDescent="0.2">
      <c r="B58" t="s">
        <v>137</v>
      </c>
      <c r="C58" s="12">
        <v>4</v>
      </c>
      <c r="D58" s="8">
        <v>2.2999999999999998</v>
      </c>
      <c r="E58" s="12">
        <v>4</v>
      </c>
      <c r="F58" s="8">
        <v>3.45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210</v>
      </c>
      <c r="C59" s="12">
        <v>4</v>
      </c>
      <c r="D59" s="8">
        <v>2.2999999999999998</v>
      </c>
      <c r="E59" s="12">
        <v>2</v>
      </c>
      <c r="F59" s="8">
        <v>1.72</v>
      </c>
      <c r="G59" s="12">
        <v>1</v>
      </c>
      <c r="H59" s="8">
        <v>2.27</v>
      </c>
      <c r="I59" s="12">
        <v>0</v>
      </c>
    </row>
    <row r="60" spans="2:9" ht="15" customHeight="1" x14ac:dyDescent="0.2">
      <c r="B60" t="s">
        <v>141</v>
      </c>
      <c r="C60" s="12">
        <v>4</v>
      </c>
      <c r="D60" s="8">
        <v>2.2999999999999998</v>
      </c>
      <c r="E60" s="12">
        <v>3</v>
      </c>
      <c r="F60" s="8">
        <v>2.59</v>
      </c>
      <c r="G60" s="12">
        <v>1</v>
      </c>
      <c r="H60" s="8">
        <v>2.27</v>
      </c>
      <c r="I60" s="12">
        <v>0</v>
      </c>
    </row>
    <row r="61" spans="2:9" ht="15" customHeight="1" x14ac:dyDescent="0.2">
      <c r="B61" t="s">
        <v>155</v>
      </c>
      <c r="C61" s="12">
        <v>3</v>
      </c>
      <c r="D61" s="8">
        <v>1.72</v>
      </c>
      <c r="E61" s="12">
        <v>3</v>
      </c>
      <c r="F61" s="8">
        <v>2.59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3</v>
      </c>
      <c r="D62" s="8">
        <v>1.72</v>
      </c>
      <c r="E62" s="12">
        <v>0</v>
      </c>
      <c r="F62" s="8">
        <v>0</v>
      </c>
      <c r="G62" s="12">
        <v>2</v>
      </c>
      <c r="H62" s="8">
        <v>4.55</v>
      </c>
      <c r="I62" s="12">
        <v>0</v>
      </c>
    </row>
    <row r="63" spans="2:9" ht="15" customHeight="1" x14ac:dyDescent="0.2">
      <c r="B63" t="s">
        <v>233</v>
      </c>
      <c r="C63" s="12">
        <v>3</v>
      </c>
      <c r="D63" s="8">
        <v>1.72</v>
      </c>
      <c r="E63" s="12">
        <v>2</v>
      </c>
      <c r="F63" s="8">
        <v>1.72</v>
      </c>
      <c r="G63" s="12">
        <v>1</v>
      </c>
      <c r="H63" s="8">
        <v>2.27</v>
      </c>
      <c r="I63" s="12">
        <v>0</v>
      </c>
    </row>
    <row r="64" spans="2:9" ht="15" customHeight="1" x14ac:dyDescent="0.2">
      <c r="B64" t="s">
        <v>172</v>
      </c>
      <c r="C64" s="12">
        <v>2</v>
      </c>
      <c r="D64" s="8">
        <v>1.1499999999999999</v>
      </c>
      <c r="E64" s="12">
        <v>2</v>
      </c>
      <c r="F64" s="8">
        <v>1.72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251</v>
      </c>
      <c r="C65" s="12">
        <v>2</v>
      </c>
      <c r="D65" s="8">
        <v>1.1499999999999999</v>
      </c>
      <c r="E65" s="12">
        <v>0</v>
      </c>
      <c r="F65" s="8">
        <v>0</v>
      </c>
      <c r="G65" s="12">
        <v>2</v>
      </c>
      <c r="H65" s="8">
        <v>4.55</v>
      </c>
      <c r="I65" s="12">
        <v>0</v>
      </c>
    </row>
    <row r="66" spans="2:9" ht="15" customHeight="1" x14ac:dyDescent="0.2">
      <c r="B66" t="s">
        <v>262</v>
      </c>
      <c r="C66" s="12">
        <v>2</v>
      </c>
      <c r="D66" s="8">
        <v>1.1499999999999999</v>
      </c>
      <c r="E66" s="12">
        <v>1</v>
      </c>
      <c r="F66" s="8">
        <v>0.86</v>
      </c>
      <c r="G66" s="12">
        <v>1</v>
      </c>
      <c r="H66" s="8">
        <v>2.27</v>
      </c>
      <c r="I66" s="12">
        <v>0</v>
      </c>
    </row>
    <row r="67" spans="2:9" ht="15" customHeight="1" x14ac:dyDescent="0.2">
      <c r="B67" t="s">
        <v>166</v>
      </c>
      <c r="C67" s="12">
        <v>2</v>
      </c>
      <c r="D67" s="8">
        <v>1.1499999999999999</v>
      </c>
      <c r="E67" s="12">
        <v>2</v>
      </c>
      <c r="F67" s="8">
        <v>1.72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190</v>
      </c>
      <c r="C68" s="12">
        <v>2</v>
      </c>
      <c r="D68" s="8">
        <v>1.1499999999999999</v>
      </c>
      <c r="E68" s="12">
        <v>0</v>
      </c>
      <c r="F68" s="8">
        <v>0</v>
      </c>
      <c r="G68" s="12">
        <v>0</v>
      </c>
      <c r="H68" s="8">
        <v>0</v>
      </c>
      <c r="I68" s="12">
        <v>2</v>
      </c>
    </row>
    <row r="69" spans="2:9" ht="15" customHeight="1" x14ac:dyDescent="0.2">
      <c r="B69" t="s">
        <v>263</v>
      </c>
      <c r="C69" s="12">
        <v>2</v>
      </c>
      <c r="D69" s="8">
        <v>1.1499999999999999</v>
      </c>
      <c r="E69" s="12">
        <v>2</v>
      </c>
      <c r="F69" s="8">
        <v>1.72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124</v>
      </c>
      <c r="C70" s="12">
        <v>2</v>
      </c>
      <c r="D70" s="8">
        <v>1.1499999999999999</v>
      </c>
      <c r="E70" s="12">
        <v>2</v>
      </c>
      <c r="F70" s="8">
        <v>1.72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126</v>
      </c>
      <c r="C71" s="12">
        <v>2</v>
      </c>
      <c r="D71" s="8">
        <v>1.1499999999999999</v>
      </c>
      <c r="E71" s="12">
        <v>1</v>
      </c>
      <c r="F71" s="8">
        <v>0.86</v>
      </c>
      <c r="G71" s="12">
        <v>1</v>
      </c>
      <c r="H71" s="8">
        <v>2.27</v>
      </c>
      <c r="I71" s="12">
        <v>0</v>
      </c>
    </row>
    <row r="72" spans="2:9" ht="15" customHeight="1" x14ac:dyDescent="0.2">
      <c r="B72" t="s">
        <v>234</v>
      </c>
      <c r="C72" s="12">
        <v>2</v>
      </c>
      <c r="D72" s="8">
        <v>1.1499999999999999</v>
      </c>
      <c r="E72" s="12">
        <v>2</v>
      </c>
      <c r="F72" s="8">
        <v>1.72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259</v>
      </c>
      <c r="C73" s="12">
        <v>2</v>
      </c>
      <c r="D73" s="8">
        <v>1.1499999999999999</v>
      </c>
      <c r="E73" s="12">
        <v>2</v>
      </c>
      <c r="F73" s="8">
        <v>1.72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264</v>
      </c>
      <c r="C74" s="12">
        <v>2</v>
      </c>
      <c r="D74" s="8">
        <v>1.1499999999999999</v>
      </c>
      <c r="E74" s="12">
        <v>0</v>
      </c>
      <c r="F74" s="8">
        <v>0</v>
      </c>
      <c r="G74" s="12">
        <v>1</v>
      </c>
      <c r="H74" s="8">
        <v>2.27</v>
      </c>
      <c r="I74" s="12">
        <v>1</v>
      </c>
    </row>
    <row r="75" spans="2:9" ht="15" customHeight="1" x14ac:dyDescent="0.2">
      <c r="B75" t="s">
        <v>265</v>
      </c>
      <c r="C75" s="12">
        <v>2</v>
      </c>
      <c r="D75" s="8">
        <v>1.1499999999999999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254</v>
      </c>
      <c r="C76" s="12">
        <v>2</v>
      </c>
      <c r="D76" s="8">
        <v>1.1499999999999999</v>
      </c>
      <c r="E76" s="12">
        <v>0</v>
      </c>
      <c r="F76" s="8">
        <v>0</v>
      </c>
      <c r="G76" s="12">
        <v>1</v>
      </c>
      <c r="H76" s="8">
        <v>2.27</v>
      </c>
      <c r="I76" s="12">
        <v>0</v>
      </c>
    </row>
    <row r="77" spans="2:9" ht="15" customHeight="1" x14ac:dyDescent="0.2">
      <c r="B77" t="s">
        <v>181</v>
      </c>
      <c r="C77" s="12">
        <v>2</v>
      </c>
      <c r="D77" s="8">
        <v>1.1499999999999999</v>
      </c>
      <c r="E77" s="12">
        <v>0</v>
      </c>
      <c r="F77" s="8">
        <v>0</v>
      </c>
      <c r="G77" s="12">
        <v>0</v>
      </c>
      <c r="H77" s="8">
        <v>0</v>
      </c>
      <c r="I77" s="12">
        <v>2</v>
      </c>
    </row>
    <row r="79" spans="2:9" ht="15" customHeight="1" x14ac:dyDescent="0.2">
      <c r="B79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367D-3847-4153-99D4-2F8D2D2609C7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10</v>
      </c>
      <c r="D6" s="8">
        <v>18.18</v>
      </c>
      <c r="E6" s="12">
        <v>1</v>
      </c>
      <c r="F6" s="8">
        <v>3.57</v>
      </c>
      <c r="G6" s="12">
        <v>9</v>
      </c>
      <c r="H6" s="8">
        <v>40.909999999999997</v>
      </c>
      <c r="I6" s="12">
        <v>0</v>
      </c>
    </row>
    <row r="7" spans="2:9" ht="15" customHeight="1" x14ac:dyDescent="0.2">
      <c r="B7" t="s">
        <v>42</v>
      </c>
      <c r="C7" s="12">
        <v>7</v>
      </c>
      <c r="D7" s="8">
        <v>12.73</v>
      </c>
      <c r="E7" s="12">
        <v>2</v>
      </c>
      <c r="F7" s="8">
        <v>7.14</v>
      </c>
      <c r="G7" s="12">
        <v>5</v>
      </c>
      <c r="H7" s="8">
        <v>22.73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8</v>
      </c>
      <c r="D11" s="8">
        <v>14.55</v>
      </c>
      <c r="E11" s="12">
        <v>6</v>
      </c>
      <c r="F11" s="8">
        <v>21.43</v>
      </c>
      <c r="G11" s="12">
        <v>2</v>
      </c>
      <c r="H11" s="8">
        <v>9.09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5</v>
      </c>
      <c r="D13" s="8">
        <v>9.09</v>
      </c>
      <c r="E13" s="12">
        <v>3</v>
      </c>
      <c r="F13" s="8">
        <v>10.71</v>
      </c>
      <c r="G13" s="12">
        <v>2</v>
      </c>
      <c r="H13" s="8">
        <v>9.09</v>
      </c>
      <c r="I13" s="12">
        <v>0</v>
      </c>
    </row>
    <row r="14" spans="2:9" ht="15" customHeight="1" x14ac:dyDescent="0.2">
      <c r="B14" t="s">
        <v>49</v>
      </c>
      <c r="C14" s="12">
        <v>1</v>
      </c>
      <c r="D14" s="8">
        <v>1.82</v>
      </c>
      <c r="E14" s="12">
        <v>1</v>
      </c>
      <c r="F14" s="8">
        <v>3.57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11</v>
      </c>
      <c r="D15" s="8">
        <v>20</v>
      </c>
      <c r="E15" s="12">
        <v>10</v>
      </c>
      <c r="F15" s="8">
        <v>35.71</v>
      </c>
      <c r="G15" s="12">
        <v>1</v>
      </c>
      <c r="H15" s="8">
        <v>4.55</v>
      </c>
      <c r="I15" s="12">
        <v>0</v>
      </c>
    </row>
    <row r="16" spans="2:9" ht="15" customHeight="1" x14ac:dyDescent="0.2">
      <c r="B16" t="s">
        <v>51</v>
      </c>
      <c r="C16" s="12">
        <v>4</v>
      </c>
      <c r="D16" s="8">
        <v>7.27</v>
      </c>
      <c r="E16" s="12">
        <v>4</v>
      </c>
      <c r="F16" s="8">
        <v>14.29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4</v>
      </c>
      <c r="D18" s="8">
        <v>7.27</v>
      </c>
      <c r="E18" s="12">
        <v>0</v>
      </c>
      <c r="F18" s="8">
        <v>0</v>
      </c>
      <c r="G18" s="12">
        <v>2</v>
      </c>
      <c r="H18" s="8">
        <v>9.09</v>
      </c>
      <c r="I18" s="12">
        <v>0</v>
      </c>
    </row>
    <row r="19" spans="2:9" ht="15" customHeight="1" x14ac:dyDescent="0.2">
      <c r="B19" t="s">
        <v>54</v>
      </c>
      <c r="C19" s="12">
        <v>5</v>
      </c>
      <c r="D19" s="8">
        <v>9.09</v>
      </c>
      <c r="E19" s="12">
        <v>1</v>
      </c>
      <c r="F19" s="8">
        <v>3.57</v>
      </c>
      <c r="G19" s="12">
        <v>1</v>
      </c>
      <c r="H19" s="8">
        <v>4.55</v>
      </c>
      <c r="I19" s="12">
        <v>0</v>
      </c>
    </row>
    <row r="20" spans="2:9" ht="15" customHeight="1" x14ac:dyDescent="0.2">
      <c r="B20" s="9" t="s">
        <v>278</v>
      </c>
      <c r="C20" s="12">
        <f>SUM(LTBL_29450[総数／事業所数])</f>
        <v>55</v>
      </c>
      <c r="E20" s="12">
        <f>SUBTOTAL(109,LTBL_29450[個人／事業所数])</f>
        <v>28</v>
      </c>
      <c r="G20" s="12">
        <f>SUBTOTAL(109,LTBL_29450[法人／事業所数])</f>
        <v>22</v>
      </c>
      <c r="I20" s="12">
        <f>SUBTOTAL(109,LTBL_29450[法人以外の団体／事業所数])</f>
        <v>0</v>
      </c>
    </row>
    <row r="21" spans="2:9" ht="15" customHeight="1" x14ac:dyDescent="0.2">
      <c r="E21" s="11">
        <f>LTBL_29450[[#Totals],[個人／事業所数]]/LTBL_29450[[#Totals],[総数／事業所数]]</f>
        <v>0.50909090909090904</v>
      </c>
      <c r="G21" s="11">
        <f>LTBL_29450[[#Totals],[法人／事業所数]]/LTBL_29450[[#Totals],[総数／事業所数]]</f>
        <v>0.4</v>
      </c>
      <c r="I21" s="11">
        <f>LTBL_29450[[#Totals],[法人以外の団体／事業所数]]/LTBL_29450[[#Totals],[総数／事業所数]]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8</v>
      </c>
      <c r="D24" s="8">
        <v>14.55</v>
      </c>
      <c r="E24" s="12">
        <v>1</v>
      </c>
      <c r="F24" s="8">
        <v>3.57</v>
      </c>
      <c r="G24" s="12">
        <v>7</v>
      </c>
      <c r="H24" s="8">
        <v>31.82</v>
      </c>
      <c r="I24" s="12">
        <v>0</v>
      </c>
    </row>
    <row r="25" spans="2:9" ht="15" customHeight="1" x14ac:dyDescent="0.2">
      <c r="B25" t="s">
        <v>108</v>
      </c>
      <c r="C25" s="12">
        <v>7</v>
      </c>
      <c r="D25" s="8">
        <v>12.73</v>
      </c>
      <c r="E25" s="12">
        <v>6</v>
      </c>
      <c r="F25" s="8">
        <v>21.43</v>
      </c>
      <c r="G25" s="12">
        <v>1</v>
      </c>
      <c r="H25" s="8">
        <v>4.55</v>
      </c>
      <c r="I25" s="12">
        <v>0</v>
      </c>
    </row>
    <row r="26" spans="2:9" ht="15" customHeight="1" x14ac:dyDescent="0.2">
      <c r="B26" t="s">
        <v>70</v>
      </c>
      <c r="C26" s="12">
        <v>5</v>
      </c>
      <c r="D26" s="8">
        <v>9.09</v>
      </c>
      <c r="E26" s="12">
        <v>5</v>
      </c>
      <c r="F26" s="8">
        <v>17.86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112</v>
      </c>
      <c r="C27" s="12">
        <v>5</v>
      </c>
      <c r="D27" s="8">
        <v>9.09</v>
      </c>
      <c r="E27" s="12">
        <v>3</v>
      </c>
      <c r="F27" s="8">
        <v>10.71</v>
      </c>
      <c r="G27" s="12">
        <v>2</v>
      </c>
      <c r="H27" s="8">
        <v>9.09</v>
      </c>
      <c r="I27" s="12">
        <v>0</v>
      </c>
    </row>
    <row r="28" spans="2:9" ht="15" customHeight="1" x14ac:dyDescent="0.2">
      <c r="B28" t="s">
        <v>76</v>
      </c>
      <c r="C28" s="12">
        <v>4</v>
      </c>
      <c r="D28" s="8">
        <v>7.27</v>
      </c>
      <c r="E28" s="12">
        <v>4</v>
      </c>
      <c r="F28" s="8">
        <v>14.29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67</v>
      </c>
      <c r="C29" s="12">
        <v>3</v>
      </c>
      <c r="D29" s="8">
        <v>5.45</v>
      </c>
      <c r="E29" s="12">
        <v>1</v>
      </c>
      <c r="F29" s="8">
        <v>3.57</v>
      </c>
      <c r="G29" s="12">
        <v>2</v>
      </c>
      <c r="H29" s="8">
        <v>9.09</v>
      </c>
      <c r="I29" s="12">
        <v>0</v>
      </c>
    </row>
    <row r="30" spans="2:9" ht="15" customHeight="1" x14ac:dyDescent="0.2">
      <c r="B30" t="s">
        <v>77</v>
      </c>
      <c r="C30" s="12">
        <v>3</v>
      </c>
      <c r="D30" s="8">
        <v>5.45</v>
      </c>
      <c r="E30" s="12">
        <v>3</v>
      </c>
      <c r="F30" s="8">
        <v>10.71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81</v>
      </c>
      <c r="C31" s="12">
        <v>3</v>
      </c>
      <c r="D31" s="8">
        <v>5.45</v>
      </c>
      <c r="E31" s="12">
        <v>0</v>
      </c>
      <c r="F31" s="8">
        <v>0</v>
      </c>
      <c r="G31" s="12">
        <v>2</v>
      </c>
      <c r="H31" s="8">
        <v>9.09</v>
      </c>
      <c r="I31" s="12">
        <v>0</v>
      </c>
    </row>
    <row r="32" spans="2:9" ht="15" customHeight="1" x14ac:dyDescent="0.2">
      <c r="B32" t="s">
        <v>94</v>
      </c>
      <c r="C32" s="12">
        <v>3</v>
      </c>
      <c r="D32" s="8">
        <v>5.45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65</v>
      </c>
      <c r="C33" s="12">
        <v>2</v>
      </c>
      <c r="D33" s="8">
        <v>3.64</v>
      </c>
      <c r="E33" s="12">
        <v>0</v>
      </c>
      <c r="F33" s="8">
        <v>0</v>
      </c>
      <c r="G33" s="12">
        <v>2</v>
      </c>
      <c r="H33" s="8">
        <v>9.09</v>
      </c>
      <c r="I33" s="12">
        <v>0</v>
      </c>
    </row>
    <row r="34" spans="2:9" ht="15" customHeight="1" x14ac:dyDescent="0.2">
      <c r="B34" t="s">
        <v>72</v>
      </c>
      <c r="C34" s="12">
        <v>2</v>
      </c>
      <c r="D34" s="8">
        <v>3.64</v>
      </c>
      <c r="E34" s="12">
        <v>1</v>
      </c>
      <c r="F34" s="8">
        <v>3.57</v>
      </c>
      <c r="G34" s="12">
        <v>1</v>
      </c>
      <c r="H34" s="8">
        <v>4.55</v>
      </c>
      <c r="I34" s="12">
        <v>0</v>
      </c>
    </row>
    <row r="35" spans="2:9" ht="15" customHeight="1" x14ac:dyDescent="0.2">
      <c r="B35" t="s">
        <v>91</v>
      </c>
      <c r="C35" s="12">
        <v>1</v>
      </c>
      <c r="D35" s="8">
        <v>1.82</v>
      </c>
      <c r="E35" s="12">
        <v>1</v>
      </c>
      <c r="F35" s="8">
        <v>3.57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104</v>
      </c>
      <c r="C36" s="12">
        <v>1</v>
      </c>
      <c r="D36" s="8">
        <v>1.82</v>
      </c>
      <c r="E36" s="12">
        <v>0</v>
      </c>
      <c r="F36" s="8">
        <v>0</v>
      </c>
      <c r="G36" s="12">
        <v>1</v>
      </c>
      <c r="H36" s="8">
        <v>4.55</v>
      </c>
      <c r="I36" s="12">
        <v>0</v>
      </c>
    </row>
    <row r="37" spans="2:9" ht="15" customHeight="1" x14ac:dyDescent="0.2">
      <c r="B37" t="s">
        <v>116</v>
      </c>
      <c r="C37" s="12">
        <v>1</v>
      </c>
      <c r="D37" s="8">
        <v>1.82</v>
      </c>
      <c r="E37" s="12">
        <v>0</v>
      </c>
      <c r="F37" s="8">
        <v>0</v>
      </c>
      <c r="G37" s="12">
        <v>1</v>
      </c>
      <c r="H37" s="8">
        <v>4.55</v>
      </c>
      <c r="I37" s="12">
        <v>0</v>
      </c>
    </row>
    <row r="38" spans="2:9" ht="15" customHeight="1" x14ac:dyDescent="0.2">
      <c r="B38" t="s">
        <v>88</v>
      </c>
      <c r="C38" s="12">
        <v>1</v>
      </c>
      <c r="D38" s="8">
        <v>1.82</v>
      </c>
      <c r="E38" s="12">
        <v>0</v>
      </c>
      <c r="F38" s="8">
        <v>0</v>
      </c>
      <c r="G38" s="12">
        <v>1</v>
      </c>
      <c r="H38" s="8">
        <v>4.55</v>
      </c>
      <c r="I38" s="12">
        <v>0</v>
      </c>
    </row>
    <row r="39" spans="2:9" ht="15" customHeight="1" x14ac:dyDescent="0.2">
      <c r="B39" t="s">
        <v>90</v>
      </c>
      <c r="C39" s="12">
        <v>1</v>
      </c>
      <c r="D39" s="8">
        <v>1.82</v>
      </c>
      <c r="E39" s="12">
        <v>0</v>
      </c>
      <c r="F39" s="8">
        <v>0</v>
      </c>
      <c r="G39" s="12">
        <v>1</v>
      </c>
      <c r="H39" s="8">
        <v>4.55</v>
      </c>
      <c r="I39" s="12">
        <v>0</v>
      </c>
    </row>
    <row r="40" spans="2:9" ht="15" customHeight="1" x14ac:dyDescent="0.2">
      <c r="B40" t="s">
        <v>74</v>
      </c>
      <c r="C40" s="12">
        <v>1</v>
      </c>
      <c r="D40" s="8">
        <v>1.82</v>
      </c>
      <c r="E40" s="12">
        <v>1</v>
      </c>
      <c r="F40" s="8">
        <v>3.57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100</v>
      </c>
      <c r="C41" s="12">
        <v>1</v>
      </c>
      <c r="D41" s="8">
        <v>1.82</v>
      </c>
      <c r="E41" s="12">
        <v>1</v>
      </c>
      <c r="F41" s="8">
        <v>3.57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1</v>
      </c>
      <c r="D42" s="8">
        <v>1.82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82</v>
      </c>
      <c r="C43" s="12">
        <v>1</v>
      </c>
      <c r="D43" s="8">
        <v>1.82</v>
      </c>
      <c r="E43" s="12">
        <v>0</v>
      </c>
      <c r="F43" s="8">
        <v>0</v>
      </c>
      <c r="G43" s="12">
        <v>1</v>
      </c>
      <c r="H43" s="8">
        <v>4.55</v>
      </c>
      <c r="I43" s="12">
        <v>0</v>
      </c>
    </row>
    <row r="44" spans="2:9" ht="15" customHeight="1" x14ac:dyDescent="0.2">
      <c r="B44" t="s">
        <v>85</v>
      </c>
      <c r="C44" s="12">
        <v>1</v>
      </c>
      <c r="D44" s="8">
        <v>1.82</v>
      </c>
      <c r="E44" s="12">
        <v>1</v>
      </c>
      <c r="F44" s="8">
        <v>3.57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280</v>
      </c>
      <c r="C47" s="10" t="s">
        <v>56</v>
      </c>
      <c r="D47" s="10" t="s">
        <v>57</v>
      </c>
      <c r="E47" s="10" t="s">
        <v>58</v>
      </c>
      <c r="F47" s="10" t="s">
        <v>59</v>
      </c>
      <c r="G47" s="10" t="s">
        <v>60</v>
      </c>
      <c r="H47" s="10" t="s">
        <v>61</v>
      </c>
      <c r="I47" s="10" t="s">
        <v>62</v>
      </c>
    </row>
    <row r="48" spans="2:9" ht="15" customHeight="1" x14ac:dyDescent="0.2">
      <c r="B48" t="s">
        <v>122</v>
      </c>
      <c r="C48" s="12">
        <v>6</v>
      </c>
      <c r="D48" s="8">
        <v>10.91</v>
      </c>
      <c r="E48" s="12">
        <v>0</v>
      </c>
      <c r="F48" s="8">
        <v>0</v>
      </c>
      <c r="G48" s="12">
        <v>6</v>
      </c>
      <c r="H48" s="8">
        <v>27.27</v>
      </c>
      <c r="I48" s="12">
        <v>0</v>
      </c>
    </row>
    <row r="49" spans="2:9" ht="15" customHeight="1" x14ac:dyDescent="0.2">
      <c r="B49" t="s">
        <v>267</v>
      </c>
      <c r="C49" s="12">
        <v>5</v>
      </c>
      <c r="D49" s="8">
        <v>9.09</v>
      </c>
      <c r="E49" s="12">
        <v>3</v>
      </c>
      <c r="F49" s="8">
        <v>10.71</v>
      </c>
      <c r="G49" s="12">
        <v>2</v>
      </c>
      <c r="H49" s="8">
        <v>9.09</v>
      </c>
      <c r="I49" s="12">
        <v>0</v>
      </c>
    </row>
    <row r="50" spans="2:9" ht="15" customHeight="1" x14ac:dyDescent="0.2">
      <c r="B50" t="s">
        <v>232</v>
      </c>
      <c r="C50" s="12">
        <v>4</v>
      </c>
      <c r="D50" s="8">
        <v>7.27</v>
      </c>
      <c r="E50" s="12">
        <v>3</v>
      </c>
      <c r="F50" s="8">
        <v>10.71</v>
      </c>
      <c r="G50" s="12">
        <v>1</v>
      </c>
      <c r="H50" s="8">
        <v>4.55</v>
      </c>
      <c r="I50" s="12">
        <v>0</v>
      </c>
    </row>
    <row r="51" spans="2:9" ht="15" customHeight="1" x14ac:dyDescent="0.2">
      <c r="B51" t="s">
        <v>125</v>
      </c>
      <c r="C51" s="12">
        <v>3</v>
      </c>
      <c r="D51" s="8">
        <v>5.45</v>
      </c>
      <c r="E51" s="12">
        <v>3</v>
      </c>
      <c r="F51" s="8">
        <v>10.71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231</v>
      </c>
      <c r="C52" s="12">
        <v>3</v>
      </c>
      <c r="D52" s="8">
        <v>5.45</v>
      </c>
      <c r="E52" s="12">
        <v>3</v>
      </c>
      <c r="F52" s="8">
        <v>10.71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210</v>
      </c>
      <c r="C53" s="12">
        <v>3</v>
      </c>
      <c r="D53" s="8">
        <v>5.45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158</v>
      </c>
      <c r="C54" s="12">
        <v>2</v>
      </c>
      <c r="D54" s="8">
        <v>3.64</v>
      </c>
      <c r="E54" s="12">
        <v>1</v>
      </c>
      <c r="F54" s="8">
        <v>3.57</v>
      </c>
      <c r="G54" s="12">
        <v>1</v>
      </c>
      <c r="H54" s="8">
        <v>4.55</v>
      </c>
      <c r="I54" s="12">
        <v>0</v>
      </c>
    </row>
    <row r="55" spans="2:9" ht="15" customHeight="1" x14ac:dyDescent="0.2">
      <c r="B55" t="s">
        <v>159</v>
      </c>
      <c r="C55" s="12">
        <v>2</v>
      </c>
      <c r="D55" s="8">
        <v>3.64</v>
      </c>
      <c r="E55" s="12">
        <v>1</v>
      </c>
      <c r="F55" s="8">
        <v>3.57</v>
      </c>
      <c r="G55" s="12">
        <v>1</v>
      </c>
      <c r="H55" s="8">
        <v>4.55</v>
      </c>
      <c r="I55" s="12">
        <v>0</v>
      </c>
    </row>
    <row r="56" spans="2:9" ht="15" customHeight="1" x14ac:dyDescent="0.2">
      <c r="B56" t="s">
        <v>156</v>
      </c>
      <c r="C56" s="12">
        <v>2</v>
      </c>
      <c r="D56" s="8">
        <v>3.64</v>
      </c>
      <c r="E56" s="12">
        <v>2</v>
      </c>
      <c r="F56" s="8">
        <v>7.14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2</v>
      </c>
      <c r="D57" s="8">
        <v>3.64</v>
      </c>
      <c r="E57" s="12">
        <v>2</v>
      </c>
      <c r="F57" s="8">
        <v>7.14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239</v>
      </c>
      <c r="C58" s="12">
        <v>2</v>
      </c>
      <c r="D58" s="8">
        <v>3.64</v>
      </c>
      <c r="E58" s="12">
        <v>0</v>
      </c>
      <c r="F58" s="8">
        <v>0</v>
      </c>
      <c r="G58" s="12">
        <v>2</v>
      </c>
      <c r="H58" s="8">
        <v>9.09</v>
      </c>
      <c r="I58" s="12">
        <v>0</v>
      </c>
    </row>
    <row r="59" spans="2:9" ht="15" customHeight="1" x14ac:dyDescent="0.2">
      <c r="B59" t="s">
        <v>171</v>
      </c>
      <c r="C59" s="12">
        <v>1</v>
      </c>
      <c r="D59" s="8">
        <v>1.82</v>
      </c>
      <c r="E59" s="12">
        <v>0</v>
      </c>
      <c r="F59" s="8">
        <v>0</v>
      </c>
      <c r="G59" s="12">
        <v>1</v>
      </c>
      <c r="H59" s="8">
        <v>4.55</v>
      </c>
      <c r="I59" s="12">
        <v>0</v>
      </c>
    </row>
    <row r="60" spans="2:9" ht="15" customHeight="1" x14ac:dyDescent="0.2">
      <c r="B60" t="s">
        <v>154</v>
      </c>
      <c r="C60" s="12">
        <v>1</v>
      </c>
      <c r="D60" s="8">
        <v>1.82</v>
      </c>
      <c r="E60" s="12">
        <v>1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147</v>
      </c>
      <c r="C61" s="12">
        <v>1</v>
      </c>
      <c r="D61" s="8">
        <v>1.82</v>
      </c>
      <c r="E61" s="12">
        <v>0</v>
      </c>
      <c r="F61" s="8">
        <v>0</v>
      </c>
      <c r="G61" s="12">
        <v>1</v>
      </c>
      <c r="H61" s="8">
        <v>4.55</v>
      </c>
      <c r="I61" s="12">
        <v>0</v>
      </c>
    </row>
    <row r="62" spans="2:9" ht="15" customHeight="1" x14ac:dyDescent="0.2">
      <c r="B62" t="s">
        <v>251</v>
      </c>
      <c r="C62" s="12">
        <v>1</v>
      </c>
      <c r="D62" s="8">
        <v>1.82</v>
      </c>
      <c r="E62" s="12">
        <v>0</v>
      </c>
      <c r="F62" s="8">
        <v>0</v>
      </c>
      <c r="G62" s="12">
        <v>1</v>
      </c>
      <c r="H62" s="8">
        <v>4.55</v>
      </c>
      <c r="I62" s="12">
        <v>0</v>
      </c>
    </row>
    <row r="63" spans="2:9" ht="15" customHeight="1" x14ac:dyDescent="0.2">
      <c r="B63" t="s">
        <v>224</v>
      </c>
      <c r="C63" s="12">
        <v>1</v>
      </c>
      <c r="D63" s="8">
        <v>1.82</v>
      </c>
      <c r="E63" s="12">
        <v>1</v>
      </c>
      <c r="F63" s="8">
        <v>3.57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166</v>
      </c>
      <c r="C64" s="12">
        <v>1</v>
      </c>
      <c r="D64" s="8">
        <v>1.82</v>
      </c>
      <c r="E64" s="12">
        <v>0</v>
      </c>
      <c r="F64" s="8">
        <v>0</v>
      </c>
      <c r="G64" s="12">
        <v>1</v>
      </c>
      <c r="H64" s="8">
        <v>4.55</v>
      </c>
      <c r="I64" s="12">
        <v>0</v>
      </c>
    </row>
    <row r="65" spans="2:9" ht="15" customHeight="1" x14ac:dyDescent="0.2">
      <c r="B65" t="s">
        <v>243</v>
      </c>
      <c r="C65" s="12">
        <v>1</v>
      </c>
      <c r="D65" s="8">
        <v>1.82</v>
      </c>
      <c r="E65" s="12">
        <v>0</v>
      </c>
      <c r="F65" s="8">
        <v>0</v>
      </c>
      <c r="G65" s="12">
        <v>1</v>
      </c>
      <c r="H65" s="8">
        <v>4.55</v>
      </c>
      <c r="I65" s="12">
        <v>0</v>
      </c>
    </row>
    <row r="66" spans="2:9" ht="15" customHeight="1" x14ac:dyDescent="0.2">
      <c r="B66" t="s">
        <v>195</v>
      </c>
      <c r="C66" s="12">
        <v>1</v>
      </c>
      <c r="D66" s="8">
        <v>1.82</v>
      </c>
      <c r="E66" s="12">
        <v>0</v>
      </c>
      <c r="F66" s="8">
        <v>0</v>
      </c>
      <c r="G66" s="12">
        <v>1</v>
      </c>
      <c r="H66" s="8">
        <v>4.55</v>
      </c>
      <c r="I66" s="12">
        <v>0</v>
      </c>
    </row>
    <row r="67" spans="2:9" ht="15" customHeight="1" x14ac:dyDescent="0.2">
      <c r="B67" t="s">
        <v>219</v>
      </c>
      <c r="C67" s="12">
        <v>1</v>
      </c>
      <c r="D67" s="8">
        <v>1.82</v>
      </c>
      <c r="E67" s="12">
        <v>0</v>
      </c>
      <c r="F67" s="8">
        <v>0</v>
      </c>
      <c r="G67" s="12">
        <v>1</v>
      </c>
      <c r="H67" s="8">
        <v>4.55</v>
      </c>
      <c r="I67" s="12">
        <v>0</v>
      </c>
    </row>
    <row r="68" spans="2:9" ht="15" customHeight="1" x14ac:dyDescent="0.2">
      <c r="B68" t="s">
        <v>266</v>
      </c>
      <c r="C68" s="12">
        <v>1</v>
      </c>
      <c r="D68" s="8">
        <v>1.82</v>
      </c>
      <c r="E68" s="12">
        <v>0</v>
      </c>
      <c r="F68" s="8">
        <v>0</v>
      </c>
      <c r="G68" s="12">
        <v>1</v>
      </c>
      <c r="H68" s="8">
        <v>4.55</v>
      </c>
      <c r="I68" s="12">
        <v>0</v>
      </c>
    </row>
    <row r="69" spans="2:9" ht="15" customHeight="1" x14ac:dyDescent="0.2">
      <c r="B69" t="s">
        <v>263</v>
      </c>
      <c r="C69" s="12">
        <v>1</v>
      </c>
      <c r="D69" s="8">
        <v>1.82</v>
      </c>
      <c r="E69" s="12">
        <v>1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155</v>
      </c>
      <c r="C70" s="12">
        <v>1</v>
      </c>
      <c r="D70" s="8">
        <v>1.82</v>
      </c>
      <c r="E70" s="12">
        <v>1</v>
      </c>
      <c r="F70" s="8">
        <v>3.57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268</v>
      </c>
      <c r="C71" s="12">
        <v>1</v>
      </c>
      <c r="D71" s="8">
        <v>1.82</v>
      </c>
      <c r="E71" s="12">
        <v>1</v>
      </c>
      <c r="F71" s="8">
        <v>3.57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133</v>
      </c>
      <c r="C72" s="12">
        <v>1</v>
      </c>
      <c r="D72" s="8">
        <v>1.82</v>
      </c>
      <c r="E72" s="12">
        <v>1</v>
      </c>
      <c r="F72" s="8">
        <v>3.57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135</v>
      </c>
      <c r="C73" s="12">
        <v>1</v>
      </c>
      <c r="D73" s="8">
        <v>1.82</v>
      </c>
      <c r="E73" s="12">
        <v>1</v>
      </c>
      <c r="F73" s="8">
        <v>3.57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137</v>
      </c>
      <c r="C74" s="12">
        <v>1</v>
      </c>
      <c r="D74" s="8">
        <v>1.82</v>
      </c>
      <c r="E74" s="12">
        <v>1</v>
      </c>
      <c r="F74" s="8">
        <v>3.57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260</v>
      </c>
      <c r="C75" s="12">
        <v>1</v>
      </c>
      <c r="D75" s="8">
        <v>1.82</v>
      </c>
      <c r="E75" s="12">
        <v>1</v>
      </c>
      <c r="F75" s="8">
        <v>3.57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153</v>
      </c>
      <c r="C76" s="12">
        <v>1</v>
      </c>
      <c r="D76" s="8">
        <v>1.82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208</v>
      </c>
      <c r="C77" s="12">
        <v>1</v>
      </c>
      <c r="D77" s="8">
        <v>1.82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141</v>
      </c>
      <c r="C78" s="12">
        <v>1</v>
      </c>
      <c r="D78" s="8">
        <v>1.82</v>
      </c>
      <c r="E78" s="12">
        <v>0</v>
      </c>
      <c r="F78" s="8">
        <v>0</v>
      </c>
      <c r="G78" s="12">
        <v>1</v>
      </c>
      <c r="H78" s="8">
        <v>4.55</v>
      </c>
      <c r="I78" s="12">
        <v>0</v>
      </c>
    </row>
    <row r="79" spans="2:9" ht="15" customHeight="1" x14ac:dyDescent="0.2">
      <c r="B79" t="s">
        <v>254</v>
      </c>
      <c r="C79" s="12">
        <v>1</v>
      </c>
      <c r="D79" s="8">
        <v>1.82</v>
      </c>
      <c r="E79" s="12">
        <v>1</v>
      </c>
      <c r="F79" s="8">
        <v>3.57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C5C9-9F2D-4522-B8E6-56BF852F7974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11</v>
      </c>
      <c r="D6" s="8">
        <v>22.92</v>
      </c>
      <c r="E6" s="12">
        <v>0</v>
      </c>
      <c r="F6" s="8">
        <v>0</v>
      </c>
      <c r="G6" s="12">
        <v>11</v>
      </c>
      <c r="H6" s="8">
        <v>45.83</v>
      </c>
      <c r="I6" s="12">
        <v>0</v>
      </c>
    </row>
    <row r="7" spans="2:9" ht="15" customHeight="1" x14ac:dyDescent="0.2">
      <c r="B7" t="s">
        <v>42</v>
      </c>
      <c r="C7" s="12">
        <v>10</v>
      </c>
      <c r="D7" s="8">
        <v>20.83</v>
      </c>
      <c r="E7" s="12">
        <v>5</v>
      </c>
      <c r="F7" s="8">
        <v>25</v>
      </c>
      <c r="G7" s="12">
        <v>5</v>
      </c>
      <c r="H7" s="8">
        <v>20.83</v>
      </c>
      <c r="I7" s="12">
        <v>0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13</v>
      </c>
      <c r="D11" s="8">
        <v>27.08</v>
      </c>
      <c r="E11" s="12">
        <v>7</v>
      </c>
      <c r="F11" s="8">
        <v>35</v>
      </c>
      <c r="G11" s="12">
        <v>6</v>
      </c>
      <c r="H11" s="8">
        <v>25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2</v>
      </c>
      <c r="D13" s="8">
        <v>4.17</v>
      </c>
      <c r="E13" s="12">
        <v>2</v>
      </c>
      <c r="F13" s="8">
        <v>10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50</v>
      </c>
      <c r="C15" s="12">
        <v>6</v>
      </c>
      <c r="D15" s="8">
        <v>12.5</v>
      </c>
      <c r="E15" s="12">
        <v>4</v>
      </c>
      <c r="F15" s="8">
        <v>20</v>
      </c>
      <c r="G15" s="12">
        <v>1</v>
      </c>
      <c r="H15" s="8">
        <v>4.17</v>
      </c>
      <c r="I15" s="12">
        <v>0</v>
      </c>
    </row>
    <row r="16" spans="2:9" ht="15" customHeight="1" x14ac:dyDescent="0.2">
      <c r="B16" t="s">
        <v>51</v>
      </c>
      <c r="C16" s="12">
        <v>5</v>
      </c>
      <c r="D16" s="8">
        <v>10.42</v>
      </c>
      <c r="E16" s="12">
        <v>2</v>
      </c>
      <c r="F16" s="8">
        <v>10</v>
      </c>
      <c r="G16" s="12">
        <v>1</v>
      </c>
      <c r="H16" s="8">
        <v>4.17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1</v>
      </c>
      <c r="D18" s="8">
        <v>2.08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54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SUM(LTBL_29451[総数／事業所数])</f>
        <v>48</v>
      </c>
      <c r="E20" s="12">
        <f>SUBTOTAL(109,LTBL_29451[個人／事業所数])</f>
        <v>20</v>
      </c>
      <c r="G20" s="12">
        <f>SUBTOTAL(109,LTBL_29451[法人／事業所数])</f>
        <v>24</v>
      </c>
      <c r="I20" s="12">
        <f>SUBTOTAL(109,LTBL_29451[法人以外の団体／事業所数])</f>
        <v>0</v>
      </c>
    </row>
    <row r="21" spans="2:9" ht="15" customHeight="1" x14ac:dyDescent="0.2">
      <c r="E21" s="11">
        <f>LTBL_29451[[#Totals],[個人／事業所数]]/LTBL_29451[[#Totals],[総数／事業所数]]</f>
        <v>0.41666666666666669</v>
      </c>
      <c r="G21" s="11">
        <f>LTBL_29451[[#Totals],[法人／事業所数]]/LTBL_29451[[#Totals],[総数／事業所数]]</f>
        <v>0.5</v>
      </c>
      <c r="I21" s="11">
        <f>LTBL_29451[[#Totals],[法人以外の団体／事業所数]]/LTBL_29451[[#Totals],[総数／事業所数]]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9</v>
      </c>
      <c r="D24" s="8">
        <v>18.75</v>
      </c>
      <c r="E24" s="12">
        <v>0</v>
      </c>
      <c r="F24" s="8">
        <v>0</v>
      </c>
      <c r="G24" s="12">
        <v>9</v>
      </c>
      <c r="H24" s="8">
        <v>37.5</v>
      </c>
      <c r="I24" s="12">
        <v>0</v>
      </c>
    </row>
    <row r="25" spans="2:9" ht="15" customHeight="1" x14ac:dyDescent="0.2">
      <c r="B25" t="s">
        <v>70</v>
      </c>
      <c r="C25" s="12">
        <v>7</v>
      </c>
      <c r="D25" s="8">
        <v>14.58</v>
      </c>
      <c r="E25" s="12">
        <v>5</v>
      </c>
      <c r="F25" s="8">
        <v>25</v>
      </c>
      <c r="G25" s="12">
        <v>2</v>
      </c>
      <c r="H25" s="8">
        <v>8.33</v>
      </c>
      <c r="I25" s="12">
        <v>0</v>
      </c>
    </row>
    <row r="26" spans="2:9" ht="15" customHeight="1" x14ac:dyDescent="0.2">
      <c r="B26" t="s">
        <v>91</v>
      </c>
      <c r="C26" s="12">
        <v>4</v>
      </c>
      <c r="D26" s="8">
        <v>8.33</v>
      </c>
      <c r="E26" s="12">
        <v>2</v>
      </c>
      <c r="F26" s="8">
        <v>10</v>
      </c>
      <c r="G26" s="12">
        <v>2</v>
      </c>
      <c r="H26" s="8">
        <v>8.33</v>
      </c>
      <c r="I26" s="12">
        <v>0</v>
      </c>
    </row>
    <row r="27" spans="2:9" ht="15" customHeight="1" x14ac:dyDescent="0.2">
      <c r="B27" t="s">
        <v>108</v>
      </c>
      <c r="C27" s="12">
        <v>4</v>
      </c>
      <c r="D27" s="8">
        <v>8.33</v>
      </c>
      <c r="E27" s="12">
        <v>3</v>
      </c>
      <c r="F27" s="8">
        <v>15</v>
      </c>
      <c r="G27" s="12">
        <v>1</v>
      </c>
      <c r="H27" s="8">
        <v>4.17</v>
      </c>
      <c r="I27" s="12">
        <v>0</v>
      </c>
    </row>
    <row r="28" spans="2:9" ht="15" customHeight="1" x14ac:dyDescent="0.2">
      <c r="B28" t="s">
        <v>65</v>
      </c>
      <c r="C28" s="12">
        <v>2</v>
      </c>
      <c r="D28" s="8">
        <v>4.17</v>
      </c>
      <c r="E28" s="12">
        <v>0</v>
      </c>
      <c r="F28" s="8">
        <v>0</v>
      </c>
      <c r="G28" s="12">
        <v>2</v>
      </c>
      <c r="H28" s="8">
        <v>8.33</v>
      </c>
      <c r="I28" s="12">
        <v>0</v>
      </c>
    </row>
    <row r="29" spans="2:9" ht="15" customHeight="1" x14ac:dyDescent="0.2">
      <c r="B29" t="s">
        <v>67</v>
      </c>
      <c r="C29" s="12">
        <v>2</v>
      </c>
      <c r="D29" s="8">
        <v>4.17</v>
      </c>
      <c r="E29" s="12">
        <v>1</v>
      </c>
      <c r="F29" s="8">
        <v>5</v>
      </c>
      <c r="G29" s="12">
        <v>1</v>
      </c>
      <c r="H29" s="8">
        <v>4.17</v>
      </c>
      <c r="I29" s="12">
        <v>0</v>
      </c>
    </row>
    <row r="30" spans="2:9" ht="15" customHeight="1" x14ac:dyDescent="0.2">
      <c r="B30" t="s">
        <v>104</v>
      </c>
      <c r="C30" s="12">
        <v>2</v>
      </c>
      <c r="D30" s="8">
        <v>4.17</v>
      </c>
      <c r="E30" s="12">
        <v>0</v>
      </c>
      <c r="F30" s="8">
        <v>0</v>
      </c>
      <c r="G30" s="12">
        <v>2</v>
      </c>
      <c r="H30" s="8">
        <v>8.33</v>
      </c>
      <c r="I30" s="12">
        <v>0</v>
      </c>
    </row>
    <row r="31" spans="2:9" ht="15" customHeight="1" x14ac:dyDescent="0.2">
      <c r="B31" t="s">
        <v>72</v>
      </c>
      <c r="C31" s="12">
        <v>2</v>
      </c>
      <c r="D31" s="8">
        <v>4.17</v>
      </c>
      <c r="E31" s="12">
        <v>0</v>
      </c>
      <c r="F31" s="8">
        <v>0</v>
      </c>
      <c r="G31" s="12">
        <v>2</v>
      </c>
      <c r="H31" s="8">
        <v>8.33</v>
      </c>
      <c r="I31" s="12">
        <v>0</v>
      </c>
    </row>
    <row r="32" spans="2:9" ht="15" customHeight="1" x14ac:dyDescent="0.2">
      <c r="B32" t="s">
        <v>77</v>
      </c>
      <c r="C32" s="12">
        <v>2</v>
      </c>
      <c r="D32" s="8">
        <v>4.17</v>
      </c>
      <c r="E32" s="12">
        <v>1</v>
      </c>
      <c r="F32" s="8">
        <v>5</v>
      </c>
      <c r="G32" s="12">
        <v>1</v>
      </c>
      <c r="H32" s="8">
        <v>4.17</v>
      </c>
      <c r="I32" s="12">
        <v>0</v>
      </c>
    </row>
    <row r="33" spans="2:9" ht="15" customHeight="1" x14ac:dyDescent="0.2">
      <c r="B33" t="s">
        <v>100</v>
      </c>
      <c r="C33" s="12">
        <v>2</v>
      </c>
      <c r="D33" s="8">
        <v>4.17</v>
      </c>
      <c r="E33" s="12">
        <v>1</v>
      </c>
      <c r="F33" s="8">
        <v>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86</v>
      </c>
      <c r="C34" s="12">
        <v>1</v>
      </c>
      <c r="D34" s="8">
        <v>2.08</v>
      </c>
      <c r="E34" s="12">
        <v>1</v>
      </c>
      <c r="F34" s="8">
        <v>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88</v>
      </c>
      <c r="C35" s="12">
        <v>1</v>
      </c>
      <c r="D35" s="8">
        <v>2.08</v>
      </c>
      <c r="E35" s="12">
        <v>1</v>
      </c>
      <c r="F35" s="8">
        <v>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90</v>
      </c>
      <c r="C36" s="12">
        <v>1</v>
      </c>
      <c r="D36" s="8">
        <v>2.08</v>
      </c>
      <c r="E36" s="12">
        <v>0</v>
      </c>
      <c r="F36" s="8">
        <v>0</v>
      </c>
      <c r="G36" s="12">
        <v>1</v>
      </c>
      <c r="H36" s="8">
        <v>4.17</v>
      </c>
      <c r="I36" s="12">
        <v>0</v>
      </c>
    </row>
    <row r="37" spans="2:9" ht="15" customHeight="1" x14ac:dyDescent="0.2">
      <c r="B37" t="s">
        <v>69</v>
      </c>
      <c r="C37" s="12">
        <v>1</v>
      </c>
      <c r="D37" s="8">
        <v>2.08</v>
      </c>
      <c r="E37" s="12">
        <v>1</v>
      </c>
      <c r="F37" s="8">
        <v>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71</v>
      </c>
      <c r="C38" s="12">
        <v>1</v>
      </c>
      <c r="D38" s="8">
        <v>2.08</v>
      </c>
      <c r="E38" s="12">
        <v>0</v>
      </c>
      <c r="F38" s="8">
        <v>0</v>
      </c>
      <c r="G38" s="12">
        <v>1</v>
      </c>
      <c r="H38" s="8">
        <v>4.17</v>
      </c>
      <c r="I38" s="12">
        <v>0</v>
      </c>
    </row>
    <row r="39" spans="2:9" ht="15" customHeight="1" x14ac:dyDescent="0.2">
      <c r="B39" t="s">
        <v>83</v>
      </c>
      <c r="C39" s="12">
        <v>1</v>
      </c>
      <c r="D39" s="8">
        <v>2.08</v>
      </c>
      <c r="E39" s="12">
        <v>1</v>
      </c>
      <c r="F39" s="8">
        <v>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73</v>
      </c>
      <c r="C40" s="12">
        <v>1</v>
      </c>
      <c r="D40" s="8">
        <v>2.08</v>
      </c>
      <c r="E40" s="12">
        <v>1</v>
      </c>
      <c r="F40" s="8">
        <v>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112</v>
      </c>
      <c r="C41" s="12">
        <v>1</v>
      </c>
      <c r="D41" s="8">
        <v>2.08</v>
      </c>
      <c r="E41" s="12">
        <v>1</v>
      </c>
      <c r="F41" s="8">
        <v>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76</v>
      </c>
      <c r="C42" s="12">
        <v>1</v>
      </c>
      <c r="D42" s="8">
        <v>2.08</v>
      </c>
      <c r="E42" s="12">
        <v>1</v>
      </c>
      <c r="F42" s="8">
        <v>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114</v>
      </c>
      <c r="C43" s="12">
        <v>1</v>
      </c>
      <c r="D43" s="8">
        <v>2.08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78</v>
      </c>
      <c r="C44" s="12">
        <v>1</v>
      </c>
      <c r="D44" s="8">
        <v>2.08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81</v>
      </c>
      <c r="C45" s="12">
        <v>1</v>
      </c>
      <c r="D45" s="8">
        <v>2.08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280</v>
      </c>
      <c r="C48" s="10" t="s">
        <v>56</v>
      </c>
      <c r="D48" s="10" t="s">
        <v>57</v>
      </c>
      <c r="E48" s="10" t="s">
        <v>58</v>
      </c>
      <c r="F48" s="10" t="s">
        <v>59</v>
      </c>
      <c r="G48" s="10" t="s">
        <v>60</v>
      </c>
      <c r="H48" s="10" t="s">
        <v>61</v>
      </c>
      <c r="I48" s="10" t="s">
        <v>62</v>
      </c>
    </row>
    <row r="49" spans="2:9" ht="15" customHeight="1" x14ac:dyDescent="0.2">
      <c r="B49" t="s">
        <v>122</v>
      </c>
      <c r="C49" s="12">
        <v>7</v>
      </c>
      <c r="D49" s="8">
        <v>14.58</v>
      </c>
      <c r="E49" s="12">
        <v>0</v>
      </c>
      <c r="F49" s="8">
        <v>0</v>
      </c>
      <c r="G49" s="12">
        <v>7</v>
      </c>
      <c r="H49" s="8">
        <v>29.17</v>
      </c>
      <c r="I49" s="12">
        <v>0</v>
      </c>
    </row>
    <row r="50" spans="2:9" ht="15" customHeight="1" x14ac:dyDescent="0.2">
      <c r="B50" t="s">
        <v>125</v>
      </c>
      <c r="C50" s="12">
        <v>5</v>
      </c>
      <c r="D50" s="8">
        <v>10.42</v>
      </c>
      <c r="E50" s="12">
        <v>3</v>
      </c>
      <c r="F50" s="8">
        <v>15</v>
      </c>
      <c r="G50" s="12">
        <v>2</v>
      </c>
      <c r="H50" s="8">
        <v>8.33</v>
      </c>
      <c r="I50" s="12">
        <v>0</v>
      </c>
    </row>
    <row r="51" spans="2:9" ht="15" customHeight="1" x14ac:dyDescent="0.2">
      <c r="B51" t="s">
        <v>231</v>
      </c>
      <c r="C51" s="12">
        <v>4</v>
      </c>
      <c r="D51" s="8">
        <v>8.33</v>
      </c>
      <c r="E51" s="12">
        <v>3</v>
      </c>
      <c r="F51" s="8">
        <v>15</v>
      </c>
      <c r="G51" s="12">
        <v>1</v>
      </c>
      <c r="H51" s="8">
        <v>4.17</v>
      </c>
      <c r="I51" s="12">
        <v>0</v>
      </c>
    </row>
    <row r="52" spans="2:9" ht="15" customHeight="1" x14ac:dyDescent="0.2">
      <c r="B52" t="s">
        <v>251</v>
      </c>
      <c r="C52" s="12">
        <v>2</v>
      </c>
      <c r="D52" s="8">
        <v>4.17</v>
      </c>
      <c r="E52" s="12">
        <v>0</v>
      </c>
      <c r="F52" s="8">
        <v>0</v>
      </c>
      <c r="G52" s="12">
        <v>2</v>
      </c>
      <c r="H52" s="8">
        <v>8.33</v>
      </c>
      <c r="I52" s="12">
        <v>0</v>
      </c>
    </row>
    <row r="53" spans="2:9" ht="15" customHeight="1" x14ac:dyDescent="0.2">
      <c r="B53" t="s">
        <v>224</v>
      </c>
      <c r="C53" s="12">
        <v>2</v>
      </c>
      <c r="D53" s="8">
        <v>4.17</v>
      </c>
      <c r="E53" s="12">
        <v>0</v>
      </c>
      <c r="F53" s="8">
        <v>0</v>
      </c>
      <c r="G53" s="12">
        <v>2</v>
      </c>
      <c r="H53" s="8">
        <v>8.33</v>
      </c>
      <c r="I53" s="12">
        <v>0</v>
      </c>
    </row>
    <row r="54" spans="2:9" ht="15" customHeight="1" x14ac:dyDescent="0.2">
      <c r="B54" t="s">
        <v>166</v>
      </c>
      <c r="C54" s="12">
        <v>2</v>
      </c>
      <c r="D54" s="8">
        <v>4.17</v>
      </c>
      <c r="E54" s="12">
        <v>1</v>
      </c>
      <c r="F54" s="8">
        <v>5</v>
      </c>
      <c r="G54" s="12">
        <v>1</v>
      </c>
      <c r="H54" s="8">
        <v>4.17</v>
      </c>
      <c r="I54" s="12">
        <v>0</v>
      </c>
    </row>
    <row r="55" spans="2:9" ht="15" customHeight="1" x14ac:dyDescent="0.2">
      <c r="B55" t="s">
        <v>243</v>
      </c>
      <c r="C55" s="12">
        <v>2</v>
      </c>
      <c r="D55" s="8">
        <v>4.17</v>
      </c>
      <c r="E55" s="12">
        <v>0</v>
      </c>
      <c r="F55" s="8">
        <v>0</v>
      </c>
      <c r="G55" s="12">
        <v>2</v>
      </c>
      <c r="H55" s="8">
        <v>8.33</v>
      </c>
      <c r="I55" s="12">
        <v>0</v>
      </c>
    </row>
    <row r="56" spans="2:9" ht="15" customHeight="1" x14ac:dyDescent="0.2">
      <c r="B56" t="s">
        <v>123</v>
      </c>
      <c r="C56" s="12">
        <v>1</v>
      </c>
      <c r="D56" s="8">
        <v>2.08</v>
      </c>
      <c r="E56" s="12">
        <v>0</v>
      </c>
      <c r="F56" s="8">
        <v>0</v>
      </c>
      <c r="G56" s="12">
        <v>1</v>
      </c>
      <c r="H56" s="8">
        <v>4.17</v>
      </c>
      <c r="I56" s="12">
        <v>0</v>
      </c>
    </row>
    <row r="57" spans="2:9" ht="15" customHeight="1" x14ac:dyDescent="0.2">
      <c r="B57" t="s">
        <v>182</v>
      </c>
      <c r="C57" s="12">
        <v>1</v>
      </c>
      <c r="D57" s="8">
        <v>2.08</v>
      </c>
      <c r="E57" s="12">
        <v>0</v>
      </c>
      <c r="F57" s="8">
        <v>0</v>
      </c>
      <c r="G57" s="12">
        <v>1</v>
      </c>
      <c r="H57" s="8">
        <v>4.17</v>
      </c>
      <c r="I57" s="12">
        <v>0</v>
      </c>
    </row>
    <row r="58" spans="2:9" ht="15" customHeight="1" x14ac:dyDescent="0.2">
      <c r="B58" t="s">
        <v>269</v>
      </c>
      <c r="C58" s="12">
        <v>1</v>
      </c>
      <c r="D58" s="8">
        <v>2.08</v>
      </c>
      <c r="E58" s="12">
        <v>1</v>
      </c>
      <c r="F58" s="8">
        <v>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262</v>
      </c>
      <c r="C59" s="12">
        <v>1</v>
      </c>
      <c r="D59" s="8">
        <v>2.08</v>
      </c>
      <c r="E59" s="12">
        <v>1</v>
      </c>
      <c r="F59" s="8">
        <v>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191</v>
      </c>
      <c r="C60" s="12">
        <v>1</v>
      </c>
      <c r="D60" s="8">
        <v>2.08</v>
      </c>
      <c r="E60" s="12">
        <v>1</v>
      </c>
      <c r="F60" s="8">
        <v>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270</v>
      </c>
      <c r="C61" s="12">
        <v>1</v>
      </c>
      <c r="D61" s="8">
        <v>2.08</v>
      </c>
      <c r="E61" s="12">
        <v>1</v>
      </c>
      <c r="F61" s="8">
        <v>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185</v>
      </c>
      <c r="C62" s="12">
        <v>1</v>
      </c>
      <c r="D62" s="8">
        <v>2.08</v>
      </c>
      <c r="E62" s="12">
        <v>0</v>
      </c>
      <c r="F62" s="8">
        <v>0</v>
      </c>
      <c r="G62" s="12">
        <v>1</v>
      </c>
      <c r="H62" s="8">
        <v>4.17</v>
      </c>
      <c r="I62" s="12">
        <v>0</v>
      </c>
    </row>
    <row r="63" spans="2:9" ht="15" customHeight="1" x14ac:dyDescent="0.2">
      <c r="B63" t="s">
        <v>245</v>
      </c>
      <c r="C63" s="12">
        <v>1</v>
      </c>
      <c r="D63" s="8">
        <v>2.08</v>
      </c>
      <c r="E63" s="12">
        <v>1</v>
      </c>
      <c r="F63" s="8">
        <v>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246</v>
      </c>
      <c r="C64" s="12">
        <v>1</v>
      </c>
      <c r="D64" s="8">
        <v>2.08</v>
      </c>
      <c r="E64" s="12">
        <v>1</v>
      </c>
      <c r="F64" s="8">
        <v>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258</v>
      </c>
      <c r="C65" s="12">
        <v>1</v>
      </c>
      <c r="D65" s="8">
        <v>2.08</v>
      </c>
      <c r="E65" s="12">
        <v>1</v>
      </c>
      <c r="F65" s="8">
        <v>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126</v>
      </c>
      <c r="C66" s="12">
        <v>1</v>
      </c>
      <c r="D66" s="8">
        <v>2.08</v>
      </c>
      <c r="E66" s="12">
        <v>0</v>
      </c>
      <c r="F66" s="8">
        <v>0</v>
      </c>
      <c r="G66" s="12">
        <v>1</v>
      </c>
      <c r="H66" s="8">
        <v>4.17</v>
      </c>
      <c r="I66" s="12">
        <v>0</v>
      </c>
    </row>
    <row r="67" spans="2:9" ht="15" customHeight="1" x14ac:dyDescent="0.2">
      <c r="B67" t="s">
        <v>127</v>
      </c>
      <c r="C67" s="12">
        <v>1</v>
      </c>
      <c r="D67" s="8">
        <v>2.08</v>
      </c>
      <c r="E67" s="12">
        <v>0</v>
      </c>
      <c r="F67" s="8">
        <v>0</v>
      </c>
      <c r="G67" s="12">
        <v>1</v>
      </c>
      <c r="H67" s="8">
        <v>4.17</v>
      </c>
      <c r="I67" s="12">
        <v>0</v>
      </c>
    </row>
    <row r="68" spans="2:9" ht="15" customHeight="1" x14ac:dyDescent="0.2">
      <c r="B68" t="s">
        <v>159</v>
      </c>
      <c r="C68" s="12">
        <v>1</v>
      </c>
      <c r="D68" s="8">
        <v>2.08</v>
      </c>
      <c r="E68" s="12">
        <v>0</v>
      </c>
      <c r="F68" s="8">
        <v>0</v>
      </c>
      <c r="G68" s="12">
        <v>1</v>
      </c>
      <c r="H68" s="8">
        <v>4.17</v>
      </c>
      <c r="I68" s="12">
        <v>0</v>
      </c>
    </row>
    <row r="69" spans="2:9" ht="15" customHeight="1" x14ac:dyDescent="0.2">
      <c r="B69" t="s">
        <v>252</v>
      </c>
      <c r="C69" s="12">
        <v>1</v>
      </c>
      <c r="D69" s="8">
        <v>2.08</v>
      </c>
      <c r="E69" s="12">
        <v>1</v>
      </c>
      <c r="F69" s="8">
        <v>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131</v>
      </c>
      <c r="C70" s="12">
        <v>1</v>
      </c>
      <c r="D70" s="8">
        <v>2.08</v>
      </c>
      <c r="E70" s="12">
        <v>1</v>
      </c>
      <c r="F70" s="8">
        <v>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267</v>
      </c>
      <c r="C71" s="12">
        <v>1</v>
      </c>
      <c r="D71" s="8">
        <v>2.08</v>
      </c>
      <c r="E71" s="12">
        <v>1</v>
      </c>
      <c r="F71" s="8">
        <v>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156</v>
      </c>
      <c r="C72" s="12">
        <v>1</v>
      </c>
      <c r="D72" s="8">
        <v>2.08</v>
      </c>
      <c r="E72" s="12">
        <v>1</v>
      </c>
      <c r="F72" s="8">
        <v>5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256</v>
      </c>
      <c r="C73" s="12">
        <v>1</v>
      </c>
      <c r="D73" s="8">
        <v>2.08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137</v>
      </c>
      <c r="C74" s="12">
        <v>1</v>
      </c>
      <c r="D74" s="8">
        <v>2.08</v>
      </c>
      <c r="E74" s="12">
        <v>1</v>
      </c>
      <c r="F74" s="8">
        <v>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264</v>
      </c>
      <c r="C75" s="12">
        <v>1</v>
      </c>
      <c r="D75" s="8">
        <v>2.08</v>
      </c>
      <c r="E75" s="12">
        <v>0</v>
      </c>
      <c r="F75" s="8">
        <v>0</v>
      </c>
      <c r="G75" s="12">
        <v>1</v>
      </c>
      <c r="H75" s="8">
        <v>4.17</v>
      </c>
      <c r="I75" s="12">
        <v>0</v>
      </c>
    </row>
    <row r="76" spans="2:9" ht="15" customHeight="1" x14ac:dyDescent="0.2">
      <c r="B76" t="s">
        <v>271</v>
      </c>
      <c r="C76" s="12">
        <v>1</v>
      </c>
      <c r="D76" s="8">
        <v>2.08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253</v>
      </c>
      <c r="C77" s="12">
        <v>1</v>
      </c>
      <c r="D77" s="8">
        <v>2.08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260</v>
      </c>
      <c r="C78" s="12">
        <v>1</v>
      </c>
      <c r="D78" s="8">
        <v>2.08</v>
      </c>
      <c r="E78" s="12">
        <v>1</v>
      </c>
      <c r="F78" s="8">
        <v>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217</v>
      </c>
      <c r="C79" s="12">
        <v>1</v>
      </c>
      <c r="D79" s="8">
        <v>2.08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EAFC-129D-43C6-9CAF-A43330B23C17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15</v>
      </c>
      <c r="D6" s="8">
        <v>15</v>
      </c>
      <c r="E6" s="12">
        <v>9</v>
      </c>
      <c r="F6" s="8">
        <v>12.33</v>
      </c>
      <c r="G6" s="12">
        <v>6</v>
      </c>
      <c r="H6" s="8">
        <v>30</v>
      </c>
      <c r="I6" s="12">
        <v>0</v>
      </c>
    </row>
    <row r="7" spans="2:9" ht="15" customHeight="1" x14ac:dyDescent="0.2">
      <c r="B7" t="s">
        <v>42</v>
      </c>
      <c r="C7" s="12">
        <v>26</v>
      </c>
      <c r="D7" s="8">
        <v>26</v>
      </c>
      <c r="E7" s="12">
        <v>19</v>
      </c>
      <c r="F7" s="8">
        <v>26.03</v>
      </c>
      <c r="G7" s="12">
        <v>6</v>
      </c>
      <c r="H7" s="8">
        <v>30</v>
      </c>
      <c r="I7" s="12">
        <v>1</v>
      </c>
    </row>
    <row r="8" spans="2:9" ht="15" customHeight="1" x14ac:dyDescent="0.2">
      <c r="B8" t="s">
        <v>43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1</v>
      </c>
      <c r="D10" s="8">
        <v>1</v>
      </c>
      <c r="E10" s="12">
        <v>0</v>
      </c>
      <c r="F10" s="8">
        <v>0</v>
      </c>
      <c r="G10" s="12">
        <v>1</v>
      </c>
      <c r="H10" s="8">
        <v>5</v>
      </c>
      <c r="I10" s="12">
        <v>0</v>
      </c>
    </row>
    <row r="11" spans="2:9" ht="15" customHeight="1" x14ac:dyDescent="0.2">
      <c r="B11" t="s">
        <v>46</v>
      </c>
      <c r="C11" s="12">
        <v>24</v>
      </c>
      <c r="D11" s="8">
        <v>24</v>
      </c>
      <c r="E11" s="12">
        <v>19</v>
      </c>
      <c r="F11" s="8">
        <v>26.03</v>
      </c>
      <c r="G11" s="12">
        <v>5</v>
      </c>
      <c r="H11" s="8">
        <v>25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2</v>
      </c>
      <c r="D13" s="8">
        <v>2</v>
      </c>
      <c r="E13" s="12">
        <v>2</v>
      </c>
      <c r="F13" s="8">
        <v>2.74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4</v>
      </c>
      <c r="D14" s="8">
        <v>4</v>
      </c>
      <c r="E14" s="12">
        <v>3</v>
      </c>
      <c r="F14" s="8">
        <v>4.1100000000000003</v>
      </c>
      <c r="G14" s="12">
        <v>1</v>
      </c>
      <c r="H14" s="8">
        <v>5</v>
      </c>
      <c r="I14" s="12">
        <v>0</v>
      </c>
    </row>
    <row r="15" spans="2:9" ht="15" customHeight="1" x14ac:dyDescent="0.2">
      <c r="B15" t="s">
        <v>50</v>
      </c>
      <c r="C15" s="12">
        <v>10</v>
      </c>
      <c r="D15" s="8">
        <v>10</v>
      </c>
      <c r="E15" s="12">
        <v>9</v>
      </c>
      <c r="F15" s="8">
        <v>12.33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51</v>
      </c>
      <c r="C16" s="12">
        <v>10</v>
      </c>
      <c r="D16" s="8">
        <v>10</v>
      </c>
      <c r="E16" s="12">
        <v>7</v>
      </c>
      <c r="F16" s="8">
        <v>9.59</v>
      </c>
      <c r="G16" s="12">
        <v>1</v>
      </c>
      <c r="H16" s="8">
        <v>5</v>
      </c>
      <c r="I16" s="12">
        <v>1</v>
      </c>
    </row>
    <row r="17" spans="2:9" ht="15" customHeight="1" x14ac:dyDescent="0.2">
      <c r="B17" t="s">
        <v>52</v>
      </c>
      <c r="C17" s="12">
        <v>4</v>
      </c>
      <c r="D17" s="8">
        <v>4</v>
      </c>
      <c r="E17" s="12">
        <v>2</v>
      </c>
      <c r="F17" s="8">
        <v>2.74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1</v>
      </c>
      <c r="D18" s="8">
        <v>1</v>
      </c>
      <c r="E18" s="12">
        <v>1</v>
      </c>
      <c r="F18" s="8">
        <v>1.37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54</v>
      </c>
      <c r="C19" s="12">
        <v>3</v>
      </c>
      <c r="D19" s="8">
        <v>3</v>
      </c>
      <c r="E19" s="12">
        <v>2</v>
      </c>
      <c r="F19" s="8">
        <v>2.74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278</v>
      </c>
      <c r="C20" s="12">
        <f>SUM(LTBL_29452[総数／事業所数])</f>
        <v>100</v>
      </c>
      <c r="E20" s="12">
        <f>SUBTOTAL(109,LTBL_29452[個人／事業所数])</f>
        <v>73</v>
      </c>
      <c r="G20" s="12">
        <f>SUBTOTAL(109,LTBL_29452[法人／事業所数])</f>
        <v>20</v>
      </c>
      <c r="I20" s="12">
        <f>SUBTOTAL(109,LTBL_29452[法人以外の団体／事業所数])</f>
        <v>3</v>
      </c>
    </row>
    <row r="21" spans="2:9" ht="15" customHeight="1" x14ac:dyDescent="0.2">
      <c r="E21" s="11">
        <f>LTBL_29452[[#Totals],[個人／事業所数]]/LTBL_29452[[#Totals],[総数／事業所数]]</f>
        <v>0.73</v>
      </c>
      <c r="G21" s="11">
        <f>LTBL_29452[[#Totals],[法人／事業所数]]/LTBL_29452[[#Totals],[総数／事業所数]]</f>
        <v>0.2</v>
      </c>
      <c r="I21" s="11">
        <f>LTBL_29452[[#Totals],[法人以外の団体／事業所数]]/LTBL_29452[[#Totals],[総数／事業所数]]</f>
        <v>0.03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10</v>
      </c>
      <c r="D24" s="8">
        <v>10</v>
      </c>
      <c r="E24" s="12">
        <v>5</v>
      </c>
      <c r="F24" s="8">
        <v>6.85</v>
      </c>
      <c r="G24" s="12">
        <v>5</v>
      </c>
      <c r="H24" s="8">
        <v>25</v>
      </c>
      <c r="I24" s="12">
        <v>0</v>
      </c>
    </row>
    <row r="25" spans="2:9" ht="15" customHeight="1" x14ac:dyDescent="0.2">
      <c r="B25" t="s">
        <v>70</v>
      </c>
      <c r="C25" s="12">
        <v>9</v>
      </c>
      <c r="D25" s="8">
        <v>9</v>
      </c>
      <c r="E25" s="12">
        <v>8</v>
      </c>
      <c r="F25" s="8">
        <v>10.96</v>
      </c>
      <c r="G25" s="12">
        <v>1</v>
      </c>
      <c r="H25" s="8">
        <v>5</v>
      </c>
      <c r="I25" s="12">
        <v>0</v>
      </c>
    </row>
    <row r="26" spans="2:9" ht="15" customHeight="1" x14ac:dyDescent="0.2">
      <c r="B26" t="s">
        <v>72</v>
      </c>
      <c r="C26" s="12">
        <v>8</v>
      </c>
      <c r="D26" s="8">
        <v>8</v>
      </c>
      <c r="E26" s="12">
        <v>5</v>
      </c>
      <c r="F26" s="8">
        <v>6.85</v>
      </c>
      <c r="G26" s="12">
        <v>3</v>
      </c>
      <c r="H26" s="8">
        <v>15</v>
      </c>
      <c r="I26" s="12">
        <v>0</v>
      </c>
    </row>
    <row r="27" spans="2:9" ht="15" customHeight="1" x14ac:dyDescent="0.2">
      <c r="B27" t="s">
        <v>91</v>
      </c>
      <c r="C27" s="12">
        <v>6</v>
      </c>
      <c r="D27" s="8">
        <v>6</v>
      </c>
      <c r="E27" s="12">
        <v>5</v>
      </c>
      <c r="F27" s="8">
        <v>6.85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67</v>
      </c>
      <c r="C28" s="12">
        <v>6</v>
      </c>
      <c r="D28" s="8">
        <v>6</v>
      </c>
      <c r="E28" s="12">
        <v>3</v>
      </c>
      <c r="F28" s="8">
        <v>4.1100000000000003</v>
      </c>
      <c r="G28" s="12">
        <v>3</v>
      </c>
      <c r="H28" s="8">
        <v>15</v>
      </c>
      <c r="I28" s="12">
        <v>0</v>
      </c>
    </row>
    <row r="29" spans="2:9" ht="15" customHeight="1" x14ac:dyDescent="0.2">
      <c r="B29" t="s">
        <v>99</v>
      </c>
      <c r="C29" s="12">
        <v>6</v>
      </c>
      <c r="D29" s="8">
        <v>6</v>
      </c>
      <c r="E29" s="12">
        <v>5</v>
      </c>
      <c r="F29" s="8">
        <v>6.85</v>
      </c>
      <c r="G29" s="12">
        <v>1</v>
      </c>
      <c r="H29" s="8">
        <v>5</v>
      </c>
      <c r="I29" s="12">
        <v>0</v>
      </c>
    </row>
    <row r="30" spans="2:9" ht="15" customHeight="1" x14ac:dyDescent="0.2">
      <c r="B30" t="s">
        <v>77</v>
      </c>
      <c r="C30" s="12">
        <v>6</v>
      </c>
      <c r="D30" s="8">
        <v>6</v>
      </c>
      <c r="E30" s="12">
        <v>6</v>
      </c>
      <c r="F30" s="8">
        <v>8.2200000000000006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76</v>
      </c>
      <c r="C31" s="12">
        <v>5</v>
      </c>
      <c r="D31" s="8">
        <v>5</v>
      </c>
      <c r="E31" s="12">
        <v>5</v>
      </c>
      <c r="F31" s="8">
        <v>6.85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65</v>
      </c>
      <c r="C32" s="12">
        <v>4</v>
      </c>
      <c r="D32" s="8">
        <v>4</v>
      </c>
      <c r="E32" s="12">
        <v>4</v>
      </c>
      <c r="F32" s="8">
        <v>5.48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4</v>
      </c>
      <c r="D33" s="8">
        <v>4</v>
      </c>
      <c r="E33" s="12">
        <v>3</v>
      </c>
      <c r="F33" s="8">
        <v>4.1100000000000003</v>
      </c>
      <c r="G33" s="12">
        <v>1</v>
      </c>
      <c r="H33" s="8">
        <v>5</v>
      </c>
      <c r="I33" s="12">
        <v>0</v>
      </c>
    </row>
    <row r="34" spans="2:9" ht="15" customHeight="1" x14ac:dyDescent="0.2">
      <c r="B34" t="s">
        <v>108</v>
      </c>
      <c r="C34" s="12">
        <v>4</v>
      </c>
      <c r="D34" s="8">
        <v>4</v>
      </c>
      <c r="E34" s="12">
        <v>4</v>
      </c>
      <c r="F34" s="8">
        <v>5.48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100</v>
      </c>
      <c r="C35" s="12">
        <v>4</v>
      </c>
      <c r="D35" s="8">
        <v>4</v>
      </c>
      <c r="E35" s="12">
        <v>1</v>
      </c>
      <c r="F35" s="8">
        <v>1.37</v>
      </c>
      <c r="G35" s="12">
        <v>1</v>
      </c>
      <c r="H35" s="8">
        <v>5</v>
      </c>
      <c r="I35" s="12">
        <v>1</v>
      </c>
    </row>
    <row r="36" spans="2:9" ht="15" customHeight="1" x14ac:dyDescent="0.2">
      <c r="B36" t="s">
        <v>79</v>
      </c>
      <c r="C36" s="12">
        <v>4</v>
      </c>
      <c r="D36" s="8">
        <v>4</v>
      </c>
      <c r="E36" s="12">
        <v>2</v>
      </c>
      <c r="F36" s="8">
        <v>2.74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88</v>
      </c>
      <c r="C37" s="12">
        <v>3</v>
      </c>
      <c r="D37" s="8">
        <v>3</v>
      </c>
      <c r="E37" s="12">
        <v>3</v>
      </c>
      <c r="F37" s="8">
        <v>4.1100000000000003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69</v>
      </c>
      <c r="C38" s="12">
        <v>3</v>
      </c>
      <c r="D38" s="8">
        <v>3</v>
      </c>
      <c r="E38" s="12">
        <v>3</v>
      </c>
      <c r="F38" s="8">
        <v>4.1100000000000003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73</v>
      </c>
      <c r="C39" s="12">
        <v>2</v>
      </c>
      <c r="D39" s="8">
        <v>2</v>
      </c>
      <c r="E39" s="12">
        <v>2</v>
      </c>
      <c r="F39" s="8">
        <v>2.74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82</v>
      </c>
      <c r="C40" s="12">
        <v>2</v>
      </c>
      <c r="D40" s="8">
        <v>2</v>
      </c>
      <c r="E40" s="12">
        <v>2</v>
      </c>
      <c r="F40" s="8">
        <v>2.74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64</v>
      </c>
      <c r="C41" s="12">
        <v>1</v>
      </c>
      <c r="D41" s="8">
        <v>1</v>
      </c>
      <c r="E41" s="12">
        <v>0</v>
      </c>
      <c r="F41" s="8">
        <v>0</v>
      </c>
      <c r="G41" s="12">
        <v>1</v>
      </c>
      <c r="H41" s="8">
        <v>5</v>
      </c>
      <c r="I41" s="12">
        <v>0</v>
      </c>
    </row>
    <row r="42" spans="2:9" ht="15" customHeight="1" x14ac:dyDescent="0.2">
      <c r="B42" t="s">
        <v>98</v>
      </c>
      <c r="C42" s="12">
        <v>1</v>
      </c>
      <c r="D42" s="8">
        <v>1</v>
      </c>
      <c r="E42" s="12">
        <v>0</v>
      </c>
      <c r="F42" s="8">
        <v>0</v>
      </c>
      <c r="G42" s="12">
        <v>1</v>
      </c>
      <c r="H42" s="8">
        <v>5</v>
      </c>
      <c r="I42" s="12">
        <v>0</v>
      </c>
    </row>
    <row r="43" spans="2:9" ht="15" customHeight="1" x14ac:dyDescent="0.2">
      <c r="B43" t="s">
        <v>109</v>
      </c>
      <c r="C43" s="12">
        <v>1</v>
      </c>
      <c r="D43" s="8">
        <v>1</v>
      </c>
      <c r="E43" s="12">
        <v>1</v>
      </c>
      <c r="F43" s="8">
        <v>1.37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86</v>
      </c>
      <c r="C44" s="12">
        <v>1</v>
      </c>
      <c r="D44" s="8">
        <v>1</v>
      </c>
      <c r="E44" s="12">
        <v>1</v>
      </c>
      <c r="F44" s="8">
        <v>1.37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104</v>
      </c>
      <c r="C45" s="12">
        <v>1</v>
      </c>
      <c r="D45" s="8">
        <v>1</v>
      </c>
      <c r="E45" s="12">
        <v>1</v>
      </c>
      <c r="F45" s="8">
        <v>1.37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117</v>
      </c>
      <c r="C46" s="12">
        <v>1</v>
      </c>
      <c r="D46" s="8">
        <v>1</v>
      </c>
      <c r="E46" s="12">
        <v>0</v>
      </c>
      <c r="F46" s="8">
        <v>0</v>
      </c>
      <c r="G46" s="12">
        <v>1</v>
      </c>
      <c r="H46" s="8">
        <v>5</v>
      </c>
      <c r="I46" s="12">
        <v>0</v>
      </c>
    </row>
    <row r="47" spans="2:9" ht="15" customHeight="1" x14ac:dyDescent="0.2">
      <c r="B47" t="s">
        <v>106</v>
      </c>
      <c r="C47" s="12">
        <v>1</v>
      </c>
      <c r="D47" s="8">
        <v>1</v>
      </c>
      <c r="E47" s="12">
        <v>0</v>
      </c>
      <c r="F47" s="8">
        <v>0</v>
      </c>
      <c r="G47" s="12">
        <v>1</v>
      </c>
      <c r="H47" s="8">
        <v>5</v>
      </c>
      <c r="I47" s="12">
        <v>0</v>
      </c>
    </row>
    <row r="48" spans="2:9" ht="15" customHeight="1" x14ac:dyDescent="0.2">
      <c r="B48" t="s">
        <v>92</v>
      </c>
      <c r="C48" s="12">
        <v>1</v>
      </c>
      <c r="D48" s="8">
        <v>1</v>
      </c>
      <c r="E48" s="12">
        <v>0</v>
      </c>
      <c r="F48" s="8">
        <v>0</v>
      </c>
      <c r="G48" s="12">
        <v>1</v>
      </c>
      <c r="H48" s="8">
        <v>5</v>
      </c>
      <c r="I48" s="12">
        <v>0</v>
      </c>
    </row>
    <row r="49" spans="2:9" ht="15" customHeight="1" x14ac:dyDescent="0.2">
      <c r="B49" t="s">
        <v>68</v>
      </c>
      <c r="C49" s="12">
        <v>1</v>
      </c>
      <c r="D49" s="8">
        <v>1</v>
      </c>
      <c r="E49" s="12">
        <v>1</v>
      </c>
      <c r="F49" s="8">
        <v>1.37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71</v>
      </c>
      <c r="C50" s="12">
        <v>1</v>
      </c>
      <c r="D50" s="8">
        <v>1</v>
      </c>
      <c r="E50" s="12">
        <v>1</v>
      </c>
      <c r="F50" s="8">
        <v>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83</v>
      </c>
      <c r="C51" s="12">
        <v>1</v>
      </c>
      <c r="D51" s="8">
        <v>1</v>
      </c>
      <c r="E51" s="12">
        <v>1</v>
      </c>
      <c r="F51" s="8">
        <v>1.37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1</v>
      </c>
      <c r="D52" s="8">
        <v>1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80</v>
      </c>
      <c r="C53" s="12">
        <v>1</v>
      </c>
      <c r="D53" s="8">
        <v>1</v>
      </c>
      <c r="E53" s="12">
        <v>1</v>
      </c>
      <c r="F53" s="8">
        <v>1.37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118</v>
      </c>
      <c r="C54" s="12">
        <v>1</v>
      </c>
      <c r="D54" s="8">
        <v>1</v>
      </c>
      <c r="E54" s="12">
        <v>0</v>
      </c>
      <c r="F54" s="8">
        <v>0</v>
      </c>
      <c r="G54" s="12">
        <v>0</v>
      </c>
      <c r="H54" s="8">
        <v>0</v>
      </c>
      <c r="I54" s="12">
        <v>1</v>
      </c>
    </row>
    <row r="57" spans="2:9" ht="33" customHeight="1" x14ac:dyDescent="0.2">
      <c r="B57" t="s">
        <v>280</v>
      </c>
      <c r="C57" s="10" t="s">
        <v>56</v>
      </c>
      <c r="D57" s="10" t="s">
        <v>57</v>
      </c>
      <c r="E57" s="10" t="s">
        <v>58</v>
      </c>
      <c r="F57" s="10" t="s">
        <v>59</v>
      </c>
      <c r="G57" s="10" t="s">
        <v>60</v>
      </c>
      <c r="H57" s="10" t="s">
        <v>61</v>
      </c>
      <c r="I57" s="10" t="s">
        <v>62</v>
      </c>
    </row>
    <row r="58" spans="2:9" ht="15" customHeight="1" x14ac:dyDescent="0.2">
      <c r="B58" t="s">
        <v>122</v>
      </c>
      <c r="C58" s="12">
        <v>7</v>
      </c>
      <c r="D58" s="8">
        <v>7</v>
      </c>
      <c r="E58" s="12">
        <v>2</v>
      </c>
      <c r="F58" s="8">
        <v>2.74</v>
      </c>
      <c r="G58" s="12">
        <v>5</v>
      </c>
      <c r="H58" s="8">
        <v>25</v>
      </c>
      <c r="I58" s="12">
        <v>0</v>
      </c>
    </row>
    <row r="59" spans="2:9" ht="15" customHeight="1" x14ac:dyDescent="0.2">
      <c r="B59" t="s">
        <v>190</v>
      </c>
      <c r="C59" s="12">
        <v>6</v>
      </c>
      <c r="D59" s="8">
        <v>6</v>
      </c>
      <c r="E59" s="12">
        <v>5</v>
      </c>
      <c r="F59" s="8">
        <v>6.85</v>
      </c>
      <c r="G59" s="12">
        <v>1</v>
      </c>
      <c r="H59" s="8">
        <v>5</v>
      </c>
      <c r="I59" s="12">
        <v>0</v>
      </c>
    </row>
    <row r="60" spans="2:9" ht="15" customHeight="1" x14ac:dyDescent="0.2">
      <c r="B60" t="s">
        <v>125</v>
      </c>
      <c r="C60" s="12">
        <v>5</v>
      </c>
      <c r="D60" s="8">
        <v>5</v>
      </c>
      <c r="E60" s="12">
        <v>5</v>
      </c>
      <c r="F60" s="8">
        <v>6.85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157</v>
      </c>
      <c r="C61" s="12">
        <v>4</v>
      </c>
      <c r="D61" s="8">
        <v>4</v>
      </c>
      <c r="E61" s="12">
        <v>4</v>
      </c>
      <c r="F61" s="8">
        <v>5.48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128</v>
      </c>
      <c r="C62" s="12">
        <v>4</v>
      </c>
      <c r="D62" s="8">
        <v>4</v>
      </c>
      <c r="E62" s="12">
        <v>3</v>
      </c>
      <c r="F62" s="8">
        <v>4.1100000000000003</v>
      </c>
      <c r="G62" s="12">
        <v>1</v>
      </c>
      <c r="H62" s="8">
        <v>5</v>
      </c>
      <c r="I62" s="12">
        <v>0</v>
      </c>
    </row>
    <row r="63" spans="2:9" ht="15" customHeight="1" x14ac:dyDescent="0.2">
      <c r="B63" t="s">
        <v>154</v>
      </c>
      <c r="C63" s="12">
        <v>3</v>
      </c>
      <c r="D63" s="8">
        <v>3</v>
      </c>
      <c r="E63" s="12">
        <v>3</v>
      </c>
      <c r="F63" s="8">
        <v>4.1100000000000003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147</v>
      </c>
      <c r="C64" s="12">
        <v>3</v>
      </c>
      <c r="D64" s="8">
        <v>3</v>
      </c>
      <c r="E64" s="12">
        <v>3</v>
      </c>
      <c r="F64" s="8">
        <v>4.1100000000000003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158</v>
      </c>
      <c r="C65" s="12">
        <v>3</v>
      </c>
      <c r="D65" s="8">
        <v>3</v>
      </c>
      <c r="E65" s="12">
        <v>2</v>
      </c>
      <c r="F65" s="8">
        <v>2.74</v>
      </c>
      <c r="G65" s="12">
        <v>1</v>
      </c>
      <c r="H65" s="8">
        <v>5</v>
      </c>
      <c r="I65" s="12">
        <v>0</v>
      </c>
    </row>
    <row r="66" spans="2:9" ht="15" customHeight="1" x14ac:dyDescent="0.2">
      <c r="B66" t="s">
        <v>231</v>
      </c>
      <c r="C66" s="12">
        <v>3</v>
      </c>
      <c r="D66" s="8">
        <v>3</v>
      </c>
      <c r="E66" s="12">
        <v>3</v>
      </c>
      <c r="F66" s="8">
        <v>4.1100000000000003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136</v>
      </c>
      <c r="C67" s="12">
        <v>3</v>
      </c>
      <c r="D67" s="8">
        <v>3</v>
      </c>
      <c r="E67" s="12">
        <v>3</v>
      </c>
      <c r="F67" s="8">
        <v>4.1100000000000003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260</v>
      </c>
      <c r="C68" s="12">
        <v>3</v>
      </c>
      <c r="D68" s="8">
        <v>3</v>
      </c>
      <c r="E68" s="12">
        <v>1</v>
      </c>
      <c r="F68" s="8">
        <v>1.37</v>
      </c>
      <c r="G68" s="12">
        <v>1</v>
      </c>
      <c r="H68" s="8">
        <v>5</v>
      </c>
      <c r="I68" s="12">
        <v>1</v>
      </c>
    </row>
    <row r="69" spans="2:9" ht="15" customHeight="1" x14ac:dyDescent="0.2">
      <c r="B69" t="s">
        <v>224</v>
      </c>
      <c r="C69" s="12">
        <v>2</v>
      </c>
      <c r="D69" s="8">
        <v>2</v>
      </c>
      <c r="E69" s="12">
        <v>1</v>
      </c>
      <c r="F69" s="8">
        <v>1.37</v>
      </c>
      <c r="G69" s="12">
        <v>0</v>
      </c>
      <c r="H69" s="8">
        <v>0</v>
      </c>
      <c r="I69" s="12">
        <v>1</v>
      </c>
    </row>
    <row r="70" spans="2:9" ht="15" customHeight="1" x14ac:dyDescent="0.2">
      <c r="B70" t="s">
        <v>166</v>
      </c>
      <c r="C70" s="12">
        <v>2</v>
      </c>
      <c r="D70" s="8">
        <v>2</v>
      </c>
      <c r="E70" s="12">
        <v>1</v>
      </c>
      <c r="F70" s="8">
        <v>1.37</v>
      </c>
      <c r="G70" s="12">
        <v>1</v>
      </c>
      <c r="H70" s="8">
        <v>5</v>
      </c>
      <c r="I70" s="12">
        <v>0</v>
      </c>
    </row>
    <row r="71" spans="2:9" ht="15" customHeight="1" x14ac:dyDescent="0.2">
      <c r="B71" t="s">
        <v>245</v>
      </c>
      <c r="C71" s="12">
        <v>2</v>
      </c>
      <c r="D71" s="8">
        <v>2</v>
      </c>
      <c r="E71" s="12">
        <v>2</v>
      </c>
      <c r="F71" s="8">
        <v>2.74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155</v>
      </c>
      <c r="C72" s="12">
        <v>2</v>
      </c>
      <c r="D72" s="8">
        <v>2</v>
      </c>
      <c r="E72" s="12">
        <v>2</v>
      </c>
      <c r="F72" s="8">
        <v>2.74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124</v>
      </c>
      <c r="C73" s="12">
        <v>2</v>
      </c>
      <c r="D73" s="8">
        <v>2</v>
      </c>
      <c r="E73" s="12">
        <v>1</v>
      </c>
      <c r="F73" s="8">
        <v>1.37</v>
      </c>
      <c r="G73" s="12">
        <v>1</v>
      </c>
      <c r="H73" s="8">
        <v>5</v>
      </c>
      <c r="I73" s="12">
        <v>0</v>
      </c>
    </row>
    <row r="74" spans="2:9" ht="15" customHeight="1" x14ac:dyDescent="0.2">
      <c r="B74" t="s">
        <v>247</v>
      </c>
      <c r="C74" s="12">
        <v>2</v>
      </c>
      <c r="D74" s="8">
        <v>2</v>
      </c>
      <c r="E74" s="12">
        <v>1</v>
      </c>
      <c r="F74" s="8">
        <v>1.37</v>
      </c>
      <c r="G74" s="12">
        <v>1</v>
      </c>
      <c r="H74" s="8">
        <v>5</v>
      </c>
      <c r="I74" s="12">
        <v>0</v>
      </c>
    </row>
    <row r="75" spans="2:9" ht="15" customHeight="1" x14ac:dyDescent="0.2">
      <c r="B75" t="s">
        <v>130</v>
      </c>
      <c r="C75" s="12">
        <v>2</v>
      </c>
      <c r="D75" s="8">
        <v>2</v>
      </c>
      <c r="E75" s="12">
        <v>2</v>
      </c>
      <c r="F75" s="8">
        <v>2.74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272</v>
      </c>
      <c r="C76" s="12">
        <v>2</v>
      </c>
      <c r="D76" s="8">
        <v>2</v>
      </c>
      <c r="E76" s="12">
        <v>2</v>
      </c>
      <c r="F76" s="8">
        <v>2.74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156</v>
      </c>
      <c r="C77" s="12">
        <v>2</v>
      </c>
      <c r="D77" s="8">
        <v>2</v>
      </c>
      <c r="E77" s="12">
        <v>2</v>
      </c>
      <c r="F77" s="8">
        <v>2.74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135</v>
      </c>
      <c r="C78" s="12">
        <v>2</v>
      </c>
      <c r="D78" s="8">
        <v>2</v>
      </c>
      <c r="E78" s="12">
        <v>2</v>
      </c>
      <c r="F78" s="8">
        <v>2.74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137</v>
      </c>
      <c r="C79" s="12">
        <v>2</v>
      </c>
      <c r="D79" s="8">
        <v>2</v>
      </c>
      <c r="E79" s="12">
        <v>2</v>
      </c>
      <c r="F79" s="8">
        <v>2.74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180</v>
      </c>
      <c r="C80" s="12">
        <v>2</v>
      </c>
      <c r="D80" s="8">
        <v>2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139</v>
      </c>
      <c r="C81" s="12">
        <v>2</v>
      </c>
      <c r="D81" s="8">
        <v>2</v>
      </c>
      <c r="E81" s="12">
        <v>2</v>
      </c>
      <c r="F81" s="8">
        <v>2.74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141</v>
      </c>
      <c r="C82" s="12">
        <v>2</v>
      </c>
      <c r="D82" s="8">
        <v>2</v>
      </c>
      <c r="E82" s="12">
        <v>2</v>
      </c>
      <c r="F82" s="8">
        <v>2.74</v>
      </c>
      <c r="G82" s="12">
        <v>0</v>
      </c>
      <c r="H82" s="8">
        <v>0</v>
      </c>
      <c r="I82" s="12">
        <v>0</v>
      </c>
    </row>
    <row r="84" spans="2:9" ht="15" customHeight="1" x14ac:dyDescent="0.2">
      <c r="B8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1F31-12FD-479E-805C-28206E3BC05D}">
  <sheetPr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277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</row>
    <row r="5" spans="2:9" ht="15" customHeight="1" x14ac:dyDescent="0.2">
      <c r="B5" t="s">
        <v>40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41</v>
      </c>
      <c r="C6" s="12">
        <v>15</v>
      </c>
      <c r="D6" s="8">
        <v>18.07</v>
      </c>
      <c r="E6" s="12">
        <v>9</v>
      </c>
      <c r="F6" s="8">
        <v>13.85</v>
      </c>
      <c r="G6" s="12">
        <v>6</v>
      </c>
      <c r="H6" s="8">
        <v>35.29</v>
      </c>
      <c r="I6" s="12">
        <v>0</v>
      </c>
    </row>
    <row r="7" spans="2:9" ht="15" customHeight="1" x14ac:dyDescent="0.2">
      <c r="B7" t="s">
        <v>42</v>
      </c>
      <c r="C7" s="12">
        <v>22</v>
      </c>
      <c r="D7" s="8">
        <v>26.51</v>
      </c>
      <c r="E7" s="12">
        <v>18</v>
      </c>
      <c r="F7" s="8">
        <v>27.69</v>
      </c>
      <c r="G7" s="12">
        <v>4</v>
      </c>
      <c r="H7" s="8">
        <v>23.53</v>
      </c>
      <c r="I7" s="12">
        <v>0</v>
      </c>
    </row>
    <row r="8" spans="2:9" ht="15" customHeight="1" x14ac:dyDescent="0.2">
      <c r="B8" t="s">
        <v>43</v>
      </c>
      <c r="C8" s="12">
        <v>1</v>
      </c>
      <c r="D8" s="8">
        <v>1.2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46</v>
      </c>
      <c r="C11" s="12">
        <v>23</v>
      </c>
      <c r="D11" s="8">
        <v>27.71</v>
      </c>
      <c r="E11" s="12">
        <v>23</v>
      </c>
      <c r="F11" s="8">
        <v>35.380000000000003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47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48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49</v>
      </c>
      <c r="C14" s="12">
        <v>3</v>
      </c>
      <c r="D14" s="8">
        <v>3.61</v>
      </c>
      <c r="E14" s="12">
        <v>2</v>
      </c>
      <c r="F14" s="8">
        <v>3.08</v>
      </c>
      <c r="G14" s="12">
        <v>1</v>
      </c>
      <c r="H14" s="8">
        <v>5.88</v>
      </c>
      <c r="I14" s="12">
        <v>0</v>
      </c>
    </row>
    <row r="15" spans="2:9" ht="15" customHeight="1" x14ac:dyDescent="0.2">
      <c r="B15" t="s">
        <v>50</v>
      </c>
      <c r="C15" s="12">
        <v>8</v>
      </c>
      <c r="D15" s="8">
        <v>9.64</v>
      </c>
      <c r="E15" s="12">
        <v>5</v>
      </c>
      <c r="F15" s="8">
        <v>7.69</v>
      </c>
      <c r="G15" s="12">
        <v>3</v>
      </c>
      <c r="H15" s="8">
        <v>17.649999999999999</v>
      </c>
      <c r="I15" s="12">
        <v>0</v>
      </c>
    </row>
    <row r="16" spans="2:9" ht="15" customHeight="1" x14ac:dyDescent="0.2">
      <c r="B16" t="s">
        <v>51</v>
      </c>
      <c r="C16" s="12">
        <v>4</v>
      </c>
      <c r="D16" s="8">
        <v>4.82</v>
      </c>
      <c r="E16" s="12">
        <v>3</v>
      </c>
      <c r="F16" s="8">
        <v>4.62</v>
      </c>
      <c r="G16" s="12">
        <v>1</v>
      </c>
      <c r="H16" s="8">
        <v>5.88</v>
      </c>
      <c r="I16" s="12">
        <v>0</v>
      </c>
    </row>
    <row r="17" spans="2:9" ht="15" customHeight="1" x14ac:dyDescent="0.2">
      <c r="B17" t="s">
        <v>52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53</v>
      </c>
      <c r="C18" s="12">
        <v>3</v>
      </c>
      <c r="D18" s="8">
        <v>3.61</v>
      </c>
      <c r="E18" s="12">
        <v>1</v>
      </c>
      <c r="F18" s="8">
        <v>1.54</v>
      </c>
      <c r="G18" s="12">
        <v>2</v>
      </c>
      <c r="H18" s="8">
        <v>11.76</v>
      </c>
      <c r="I18" s="12">
        <v>0</v>
      </c>
    </row>
    <row r="19" spans="2:9" ht="15" customHeight="1" x14ac:dyDescent="0.2">
      <c r="B19" t="s">
        <v>54</v>
      </c>
      <c r="C19" s="12">
        <v>4</v>
      </c>
      <c r="D19" s="8">
        <v>4.82</v>
      </c>
      <c r="E19" s="12">
        <v>4</v>
      </c>
      <c r="F19" s="8">
        <v>6.15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278</v>
      </c>
      <c r="C20" s="12">
        <f>SUM(LTBL_29453[総数／事業所数])</f>
        <v>83</v>
      </c>
      <c r="E20" s="12">
        <f>SUBTOTAL(109,LTBL_29453[個人／事業所数])</f>
        <v>65</v>
      </c>
      <c r="G20" s="12">
        <f>SUBTOTAL(109,LTBL_29453[法人／事業所数])</f>
        <v>17</v>
      </c>
      <c r="I20" s="12">
        <f>SUBTOTAL(109,LTBL_29453[法人以外の団体／事業所数])</f>
        <v>0</v>
      </c>
    </row>
    <row r="21" spans="2:9" ht="15" customHeight="1" x14ac:dyDescent="0.2">
      <c r="E21" s="11">
        <f>LTBL_29453[[#Totals],[個人／事業所数]]/LTBL_29453[[#Totals],[総数／事業所数]]</f>
        <v>0.7831325301204819</v>
      </c>
      <c r="G21" s="11">
        <f>LTBL_29453[[#Totals],[法人／事業所数]]/LTBL_29453[[#Totals],[総数／事業所数]]</f>
        <v>0.20481927710843373</v>
      </c>
      <c r="I21" s="11">
        <f>LTBL_29453[[#Totals],[法人以外の団体／事業所数]]/LTBL_29453[[#Totals],[総数／事業所数]]</f>
        <v>0</v>
      </c>
    </row>
    <row r="23" spans="2:9" ht="33" customHeight="1" x14ac:dyDescent="0.2">
      <c r="B23" t="s">
        <v>279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">
        <v>61</v>
      </c>
      <c r="I23" s="10" t="s">
        <v>62</v>
      </c>
    </row>
    <row r="24" spans="2:9" ht="15" customHeight="1" x14ac:dyDescent="0.2">
      <c r="B24" t="s">
        <v>63</v>
      </c>
      <c r="C24" s="12">
        <v>13</v>
      </c>
      <c r="D24" s="8">
        <v>15.66</v>
      </c>
      <c r="E24" s="12">
        <v>7</v>
      </c>
      <c r="F24" s="8">
        <v>10.77</v>
      </c>
      <c r="G24" s="12">
        <v>6</v>
      </c>
      <c r="H24" s="8">
        <v>35.29</v>
      </c>
      <c r="I24" s="12">
        <v>0</v>
      </c>
    </row>
    <row r="25" spans="2:9" ht="15" customHeight="1" x14ac:dyDescent="0.2">
      <c r="B25" t="s">
        <v>67</v>
      </c>
      <c r="C25" s="12">
        <v>13</v>
      </c>
      <c r="D25" s="8">
        <v>15.66</v>
      </c>
      <c r="E25" s="12">
        <v>10</v>
      </c>
      <c r="F25" s="8">
        <v>15.38</v>
      </c>
      <c r="G25" s="12">
        <v>3</v>
      </c>
      <c r="H25" s="8">
        <v>17.649999999999999</v>
      </c>
      <c r="I25" s="12">
        <v>0</v>
      </c>
    </row>
    <row r="26" spans="2:9" ht="15" customHeight="1" x14ac:dyDescent="0.2">
      <c r="B26" t="s">
        <v>70</v>
      </c>
      <c r="C26" s="12">
        <v>9</v>
      </c>
      <c r="D26" s="8">
        <v>10.84</v>
      </c>
      <c r="E26" s="12">
        <v>9</v>
      </c>
      <c r="F26" s="8">
        <v>13.85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72</v>
      </c>
      <c r="C27" s="12">
        <v>7</v>
      </c>
      <c r="D27" s="8">
        <v>8.43</v>
      </c>
      <c r="E27" s="12">
        <v>7</v>
      </c>
      <c r="F27" s="8">
        <v>10.77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91</v>
      </c>
      <c r="C28" s="12">
        <v>5</v>
      </c>
      <c r="D28" s="8">
        <v>6.02</v>
      </c>
      <c r="E28" s="12">
        <v>4</v>
      </c>
      <c r="F28" s="8">
        <v>6.15</v>
      </c>
      <c r="G28" s="12">
        <v>1</v>
      </c>
      <c r="H28" s="8">
        <v>5.88</v>
      </c>
      <c r="I28" s="12">
        <v>0</v>
      </c>
    </row>
    <row r="29" spans="2:9" ht="15" customHeight="1" x14ac:dyDescent="0.2">
      <c r="B29" t="s">
        <v>108</v>
      </c>
      <c r="C29" s="12">
        <v>5</v>
      </c>
      <c r="D29" s="8">
        <v>6.02</v>
      </c>
      <c r="E29" s="12">
        <v>2</v>
      </c>
      <c r="F29" s="8">
        <v>3.08</v>
      </c>
      <c r="G29" s="12">
        <v>3</v>
      </c>
      <c r="H29" s="8">
        <v>17.649999999999999</v>
      </c>
      <c r="I29" s="12">
        <v>0</v>
      </c>
    </row>
    <row r="30" spans="2:9" ht="15" customHeight="1" x14ac:dyDescent="0.2">
      <c r="B30" t="s">
        <v>82</v>
      </c>
      <c r="C30" s="12">
        <v>4</v>
      </c>
      <c r="D30" s="8">
        <v>4.82</v>
      </c>
      <c r="E30" s="12">
        <v>4</v>
      </c>
      <c r="F30" s="8">
        <v>6.15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69</v>
      </c>
      <c r="C31" s="12">
        <v>3</v>
      </c>
      <c r="D31" s="8">
        <v>3.61</v>
      </c>
      <c r="E31" s="12">
        <v>3</v>
      </c>
      <c r="F31" s="8">
        <v>4.62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76</v>
      </c>
      <c r="C32" s="12">
        <v>3</v>
      </c>
      <c r="D32" s="8">
        <v>3.61</v>
      </c>
      <c r="E32" s="12">
        <v>3</v>
      </c>
      <c r="F32" s="8">
        <v>4.62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3</v>
      </c>
      <c r="D33" s="8">
        <v>3.61</v>
      </c>
      <c r="E33" s="12">
        <v>3</v>
      </c>
      <c r="F33" s="8">
        <v>4.62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65</v>
      </c>
      <c r="C34" s="12">
        <v>2</v>
      </c>
      <c r="D34" s="8">
        <v>2.41</v>
      </c>
      <c r="E34" s="12">
        <v>2</v>
      </c>
      <c r="F34" s="8">
        <v>3.08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90</v>
      </c>
      <c r="C35" s="12">
        <v>2</v>
      </c>
      <c r="D35" s="8">
        <v>2.41</v>
      </c>
      <c r="E35" s="12">
        <v>2</v>
      </c>
      <c r="F35" s="8">
        <v>3.08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74</v>
      </c>
      <c r="C36" s="12">
        <v>2</v>
      </c>
      <c r="D36" s="8">
        <v>2.41</v>
      </c>
      <c r="E36" s="12">
        <v>2</v>
      </c>
      <c r="F36" s="8">
        <v>3.08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81</v>
      </c>
      <c r="C37" s="12">
        <v>2</v>
      </c>
      <c r="D37" s="8">
        <v>2.41</v>
      </c>
      <c r="E37" s="12">
        <v>0</v>
      </c>
      <c r="F37" s="8">
        <v>0</v>
      </c>
      <c r="G37" s="12">
        <v>2</v>
      </c>
      <c r="H37" s="8">
        <v>11.76</v>
      </c>
      <c r="I37" s="12">
        <v>0</v>
      </c>
    </row>
    <row r="38" spans="2:9" ht="15" customHeight="1" x14ac:dyDescent="0.2">
      <c r="B38" t="s">
        <v>98</v>
      </c>
      <c r="C38" s="12">
        <v>1</v>
      </c>
      <c r="D38" s="8">
        <v>1.2</v>
      </c>
      <c r="E38" s="12">
        <v>1</v>
      </c>
      <c r="F38" s="8">
        <v>1.54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110</v>
      </c>
      <c r="C39" s="12">
        <v>1</v>
      </c>
      <c r="D39" s="8">
        <v>1.2</v>
      </c>
      <c r="E39" s="12">
        <v>1</v>
      </c>
      <c r="F39" s="8">
        <v>1.54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86</v>
      </c>
      <c r="C40" s="12">
        <v>1</v>
      </c>
      <c r="D40" s="8">
        <v>1.2</v>
      </c>
      <c r="E40" s="12">
        <v>1</v>
      </c>
      <c r="F40" s="8">
        <v>1.54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88</v>
      </c>
      <c r="C41" s="12">
        <v>1</v>
      </c>
      <c r="D41" s="8">
        <v>1.2</v>
      </c>
      <c r="E41" s="12">
        <v>1</v>
      </c>
      <c r="F41" s="8">
        <v>1.54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119</v>
      </c>
      <c r="C42" s="12">
        <v>1</v>
      </c>
      <c r="D42" s="8">
        <v>1.2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89</v>
      </c>
      <c r="C43" s="12">
        <v>1</v>
      </c>
      <c r="D43" s="8">
        <v>1.2</v>
      </c>
      <c r="E43" s="12">
        <v>1</v>
      </c>
      <c r="F43" s="8">
        <v>1.54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71</v>
      </c>
      <c r="C44" s="12">
        <v>1</v>
      </c>
      <c r="D44" s="8">
        <v>1.2</v>
      </c>
      <c r="E44" s="12">
        <v>1</v>
      </c>
      <c r="F44" s="8">
        <v>1.54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75</v>
      </c>
      <c r="C45" s="12">
        <v>1</v>
      </c>
      <c r="D45" s="8">
        <v>1.2</v>
      </c>
      <c r="E45" s="12">
        <v>0</v>
      </c>
      <c r="F45" s="8">
        <v>0</v>
      </c>
      <c r="G45" s="12">
        <v>1</v>
      </c>
      <c r="H45" s="8">
        <v>5.88</v>
      </c>
      <c r="I45" s="12">
        <v>0</v>
      </c>
    </row>
    <row r="46" spans="2:9" ht="15" customHeight="1" x14ac:dyDescent="0.2">
      <c r="B46" t="s">
        <v>100</v>
      </c>
      <c r="C46" s="12">
        <v>1</v>
      </c>
      <c r="D46" s="8">
        <v>1.2</v>
      </c>
      <c r="E46" s="12">
        <v>0</v>
      </c>
      <c r="F46" s="8">
        <v>0</v>
      </c>
      <c r="G46" s="12">
        <v>1</v>
      </c>
      <c r="H46" s="8">
        <v>5.88</v>
      </c>
      <c r="I46" s="12">
        <v>0</v>
      </c>
    </row>
    <row r="47" spans="2:9" ht="15" customHeight="1" x14ac:dyDescent="0.2">
      <c r="B47" t="s">
        <v>80</v>
      </c>
      <c r="C47" s="12">
        <v>1</v>
      </c>
      <c r="D47" s="8">
        <v>1.2</v>
      </c>
      <c r="E47" s="12">
        <v>1</v>
      </c>
      <c r="F47" s="8">
        <v>1.54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280</v>
      </c>
      <c r="C50" s="10" t="s">
        <v>56</v>
      </c>
      <c r="D50" s="10" t="s">
        <v>57</v>
      </c>
      <c r="E50" s="10" t="s">
        <v>58</v>
      </c>
      <c r="F50" s="10" t="s">
        <v>59</v>
      </c>
      <c r="G50" s="10" t="s">
        <v>60</v>
      </c>
      <c r="H50" s="10" t="s">
        <v>61</v>
      </c>
      <c r="I50" s="10" t="s">
        <v>62</v>
      </c>
    </row>
    <row r="51" spans="2:9" ht="15" customHeight="1" x14ac:dyDescent="0.2">
      <c r="B51" t="s">
        <v>122</v>
      </c>
      <c r="C51" s="12">
        <v>9</v>
      </c>
      <c r="D51" s="8">
        <v>10.84</v>
      </c>
      <c r="E51" s="12">
        <v>3</v>
      </c>
      <c r="F51" s="8">
        <v>4.62</v>
      </c>
      <c r="G51" s="12">
        <v>6</v>
      </c>
      <c r="H51" s="8">
        <v>35.29</v>
      </c>
      <c r="I51" s="12">
        <v>0</v>
      </c>
    </row>
    <row r="52" spans="2:9" ht="15" customHeight="1" x14ac:dyDescent="0.2">
      <c r="B52" t="s">
        <v>158</v>
      </c>
      <c r="C52" s="12">
        <v>6</v>
      </c>
      <c r="D52" s="8">
        <v>7.23</v>
      </c>
      <c r="E52" s="12">
        <v>3</v>
      </c>
      <c r="F52" s="8">
        <v>4.62</v>
      </c>
      <c r="G52" s="12">
        <v>3</v>
      </c>
      <c r="H52" s="8">
        <v>17.649999999999999</v>
      </c>
      <c r="I52" s="12">
        <v>0</v>
      </c>
    </row>
    <row r="53" spans="2:9" ht="15" customHeight="1" x14ac:dyDescent="0.2">
      <c r="B53" t="s">
        <v>157</v>
      </c>
      <c r="C53" s="12">
        <v>4</v>
      </c>
      <c r="D53" s="8">
        <v>4.82</v>
      </c>
      <c r="E53" s="12">
        <v>3</v>
      </c>
      <c r="F53" s="8">
        <v>4.62</v>
      </c>
      <c r="G53" s="12">
        <v>1</v>
      </c>
      <c r="H53" s="8">
        <v>5.88</v>
      </c>
      <c r="I53" s="12">
        <v>0</v>
      </c>
    </row>
    <row r="54" spans="2:9" ht="15" customHeight="1" x14ac:dyDescent="0.2">
      <c r="B54" t="s">
        <v>166</v>
      </c>
      <c r="C54" s="12">
        <v>4</v>
      </c>
      <c r="D54" s="8">
        <v>4.82</v>
      </c>
      <c r="E54" s="12">
        <v>4</v>
      </c>
      <c r="F54" s="8">
        <v>6.15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155</v>
      </c>
      <c r="C55" s="12">
        <v>4</v>
      </c>
      <c r="D55" s="8">
        <v>4.82</v>
      </c>
      <c r="E55" s="12">
        <v>4</v>
      </c>
      <c r="F55" s="8">
        <v>6.15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231</v>
      </c>
      <c r="C56" s="12">
        <v>4</v>
      </c>
      <c r="D56" s="8">
        <v>4.82</v>
      </c>
      <c r="E56" s="12">
        <v>2</v>
      </c>
      <c r="F56" s="8">
        <v>3.08</v>
      </c>
      <c r="G56" s="12">
        <v>2</v>
      </c>
      <c r="H56" s="8">
        <v>11.76</v>
      </c>
      <c r="I56" s="12">
        <v>0</v>
      </c>
    </row>
    <row r="57" spans="2:9" ht="15" customHeight="1" x14ac:dyDescent="0.2">
      <c r="B57" t="s">
        <v>141</v>
      </c>
      <c r="C57" s="12">
        <v>4</v>
      </c>
      <c r="D57" s="8">
        <v>4.82</v>
      </c>
      <c r="E57" s="12">
        <v>4</v>
      </c>
      <c r="F57" s="8">
        <v>6.15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226</v>
      </c>
      <c r="C58" s="12">
        <v>3</v>
      </c>
      <c r="D58" s="8">
        <v>3.61</v>
      </c>
      <c r="E58" s="12">
        <v>3</v>
      </c>
      <c r="F58" s="8">
        <v>4.62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128</v>
      </c>
      <c r="C59" s="12">
        <v>3</v>
      </c>
      <c r="D59" s="8">
        <v>3.61</v>
      </c>
      <c r="E59" s="12">
        <v>3</v>
      </c>
      <c r="F59" s="8">
        <v>4.62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3</v>
      </c>
      <c r="D60" s="8">
        <v>3.61</v>
      </c>
      <c r="E60" s="12">
        <v>3</v>
      </c>
      <c r="F60" s="8">
        <v>4.62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123</v>
      </c>
      <c r="C61" s="12">
        <v>2</v>
      </c>
      <c r="D61" s="8">
        <v>2.41</v>
      </c>
      <c r="E61" s="12">
        <v>2</v>
      </c>
      <c r="F61" s="8">
        <v>3.08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182</v>
      </c>
      <c r="C62" s="12">
        <v>2</v>
      </c>
      <c r="D62" s="8">
        <v>2.41</v>
      </c>
      <c r="E62" s="12">
        <v>2</v>
      </c>
      <c r="F62" s="8">
        <v>3.08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147</v>
      </c>
      <c r="C63" s="12">
        <v>2</v>
      </c>
      <c r="D63" s="8">
        <v>2.41</v>
      </c>
      <c r="E63" s="12">
        <v>2</v>
      </c>
      <c r="F63" s="8">
        <v>3.08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185</v>
      </c>
      <c r="C64" s="12">
        <v>2</v>
      </c>
      <c r="D64" s="8">
        <v>2.41</v>
      </c>
      <c r="E64" s="12">
        <v>2</v>
      </c>
      <c r="F64" s="8">
        <v>3.08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258</v>
      </c>
      <c r="C65" s="12">
        <v>2</v>
      </c>
      <c r="D65" s="8">
        <v>2.41</v>
      </c>
      <c r="E65" s="12">
        <v>2</v>
      </c>
      <c r="F65" s="8">
        <v>3.08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124</v>
      </c>
      <c r="C66" s="12">
        <v>2</v>
      </c>
      <c r="D66" s="8">
        <v>2.41</v>
      </c>
      <c r="E66" s="12">
        <v>2</v>
      </c>
      <c r="F66" s="8">
        <v>3.08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202</v>
      </c>
      <c r="C67" s="12">
        <v>2</v>
      </c>
      <c r="D67" s="8">
        <v>2.41</v>
      </c>
      <c r="E67" s="12">
        <v>2</v>
      </c>
      <c r="F67" s="8">
        <v>3.08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224</v>
      </c>
      <c r="C68" s="12">
        <v>1</v>
      </c>
      <c r="D68" s="8">
        <v>1.2</v>
      </c>
      <c r="E68" s="12">
        <v>1</v>
      </c>
      <c r="F68" s="8">
        <v>1.54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176</v>
      </c>
      <c r="C69" s="12">
        <v>1</v>
      </c>
      <c r="D69" s="8">
        <v>1.2</v>
      </c>
      <c r="E69" s="12">
        <v>1</v>
      </c>
      <c r="F69" s="8">
        <v>1.54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273</v>
      </c>
      <c r="C70" s="12">
        <v>1</v>
      </c>
      <c r="D70" s="8">
        <v>1.2</v>
      </c>
      <c r="E70" s="12">
        <v>1</v>
      </c>
      <c r="F70" s="8">
        <v>1.54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192</v>
      </c>
      <c r="C71" s="12">
        <v>1</v>
      </c>
      <c r="D71" s="8">
        <v>1.2</v>
      </c>
      <c r="E71" s="12">
        <v>1</v>
      </c>
      <c r="F71" s="8">
        <v>1.54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196</v>
      </c>
      <c r="C72" s="12">
        <v>1</v>
      </c>
      <c r="D72" s="8">
        <v>1.2</v>
      </c>
      <c r="E72" s="12">
        <v>1</v>
      </c>
      <c r="F72" s="8">
        <v>1.54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197</v>
      </c>
      <c r="C73" s="12">
        <v>1</v>
      </c>
      <c r="D73" s="8">
        <v>1.2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200</v>
      </c>
      <c r="C74" s="12">
        <v>1</v>
      </c>
      <c r="D74" s="8">
        <v>1.2</v>
      </c>
      <c r="E74" s="12">
        <v>1</v>
      </c>
      <c r="F74" s="8">
        <v>1.54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169</v>
      </c>
      <c r="C75" s="12">
        <v>1</v>
      </c>
      <c r="D75" s="8">
        <v>1.2</v>
      </c>
      <c r="E75" s="12">
        <v>1</v>
      </c>
      <c r="F75" s="8">
        <v>1.54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142</v>
      </c>
      <c r="C76" s="12">
        <v>1</v>
      </c>
      <c r="D76" s="8">
        <v>1.2</v>
      </c>
      <c r="E76" s="12">
        <v>1</v>
      </c>
      <c r="F76" s="8">
        <v>1.54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245</v>
      </c>
      <c r="C77" s="12">
        <v>1</v>
      </c>
      <c r="D77" s="8">
        <v>1.2</v>
      </c>
      <c r="E77" s="12">
        <v>1</v>
      </c>
      <c r="F77" s="8">
        <v>1.54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263</v>
      </c>
      <c r="C78" s="12">
        <v>1</v>
      </c>
      <c r="D78" s="8">
        <v>1.2</v>
      </c>
      <c r="E78" s="12">
        <v>1</v>
      </c>
      <c r="F78" s="8">
        <v>1.54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126</v>
      </c>
      <c r="C79" s="12">
        <v>1</v>
      </c>
      <c r="D79" s="8">
        <v>1.2</v>
      </c>
      <c r="E79" s="12">
        <v>1</v>
      </c>
      <c r="F79" s="8">
        <v>1.54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274</v>
      </c>
      <c r="C80" s="12">
        <v>1</v>
      </c>
      <c r="D80" s="8">
        <v>1.2</v>
      </c>
      <c r="E80" s="12">
        <v>1</v>
      </c>
      <c r="F80" s="8">
        <v>1.54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159</v>
      </c>
      <c r="C81" s="12">
        <v>1</v>
      </c>
      <c r="D81" s="8">
        <v>1.2</v>
      </c>
      <c r="E81" s="12">
        <v>1</v>
      </c>
      <c r="F81" s="8">
        <v>1.54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187</v>
      </c>
      <c r="C82" s="12">
        <v>1</v>
      </c>
      <c r="D82" s="8">
        <v>1.2</v>
      </c>
      <c r="E82" s="12">
        <v>1</v>
      </c>
      <c r="F82" s="8">
        <v>1.54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272</v>
      </c>
      <c r="C83" s="12">
        <v>1</v>
      </c>
      <c r="D83" s="8">
        <v>1.2</v>
      </c>
      <c r="E83" s="12">
        <v>1</v>
      </c>
      <c r="F83" s="8">
        <v>1.54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132</v>
      </c>
      <c r="C84" s="12">
        <v>1</v>
      </c>
      <c r="D84" s="8">
        <v>1.2</v>
      </c>
      <c r="E84" s="12">
        <v>0</v>
      </c>
      <c r="F84" s="8">
        <v>0</v>
      </c>
      <c r="G84" s="12">
        <v>1</v>
      </c>
      <c r="H84" s="8">
        <v>5.88</v>
      </c>
      <c r="I84" s="12">
        <v>0</v>
      </c>
    </row>
    <row r="85" spans="2:9" ht="15" customHeight="1" x14ac:dyDescent="0.2">
      <c r="B85" t="s">
        <v>233</v>
      </c>
      <c r="C85" s="12">
        <v>1</v>
      </c>
      <c r="D85" s="8">
        <v>1.2</v>
      </c>
      <c r="E85" s="12">
        <v>0</v>
      </c>
      <c r="F85" s="8">
        <v>0</v>
      </c>
      <c r="G85" s="12">
        <v>1</v>
      </c>
      <c r="H85" s="8">
        <v>5.88</v>
      </c>
      <c r="I85" s="12">
        <v>0</v>
      </c>
    </row>
    <row r="86" spans="2:9" ht="15" customHeight="1" x14ac:dyDescent="0.2">
      <c r="B86" t="s">
        <v>156</v>
      </c>
      <c r="C86" s="12">
        <v>1</v>
      </c>
      <c r="D86" s="8">
        <v>1.2</v>
      </c>
      <c r="E86" s="12">
        <v>1</v>
      </c>
      <c r="F86" s="8">
        <v>1.54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134</v>
      </c>
      <c r="C87" s="12">
        <v>1</v>
      </c>
      <c r="D87" s="8">
        <v>1.2</v>
      </c>
      <c r="E87" s="12">
        <v>1</v>
      </c>
      <c r="F87" s="8">
        <v>1.54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135</v>
      </c>
      <c r="C88" s="12">
        <v>1</v>
      </c>
      <c r="D88" s="8">
        <v>1.2</v>
      </c>
      <c r="E88" s="12">
        <v>1</v>
      </c>
      <c r="F88" s="8">
        <v>1.54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260</v>
      </c>
      <c r="C89" s="12">
        <v>1</v>
      </c>
      <c r="D89" s="8">
        <v>1.2</v>
      </c>
      <c r="E89" s="12">
        <v>0</v>
      </c>
      <c r="F89" s="8">
        <v>0</v>
      </c>
      <c r="G89" s="12">
        <v>1</v>
      </c>
      <c r="H89" s="8">
        <v>5.88</v>
      </c>
      <c r="I89" s="12">
        <v>0</v>
      </c>
    </row>
    <row r="90" spans="2:9" ht="15" customHeight="1" x14ac:dyDescent="0.2">
      <c r="B90" t="s">
        <v>140</v>
      </c>
      <c r="C90" s="12">
        <v>1</v>
      </c>
      <c r="D90" s="8">
        <v>1.2</v>
      </c>
      <c r="E90" s="12">
        <v>1</v>
      </c>
      <c r="F90" s="8">
        <v>1.54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208</v>
      </c>
      <c r="C91" s="12">
        <v>1</v>
      </c>
      <c r="D91" s="8">
        <v>1.2</v>
      </c>
      <c r="E91" s="12">
        <v>0</v>
      </c>
      <c r="F91" s="8">
        <v>0</v>
      </c>
      <c r="G91" s="12">
        <v>1</v>
      </c>
      <c r="H91" s="8">
        <v>5.88</v>
      </c>
      <c r="I91" s="12">
        <v>0</v>
      </c>
    </row>
    <row r="92" spans="2:9" ht="15" customHeight="1" x14ac:dyDescent="0.2">
      <c r="B92" t="s">
        <v>209</v>
      </c>
      <c r="C92" s="12">
        <v>1</v>
      </c>
      <c r="D92" s="8">
        <v>1.2</v>
      </c>
      <c r="E92" s="12">
        <v>0</v>
      </c>
      <c r="F92" s="8">
        <v>0</v>
      </c>
      <c r="G92" s="12">
        <v>1</v>
      </c>
      <c r="H92" s="8">
        <v>5.88</v>
      </c>
      <c r="I92" s="12">
        <v>0</v>
      </c>
    </row>
    <row r="94" spans="2:9" ht="15" customHeight="1" x14ac:dyDescent="0.2">
      <c r="B94" t="s">
        <v>281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3</vt:i4>
      </vt:variant>
    </vt:vector>
  </HeadingPairs>
  <TitlesOfParts>
    <vt:vector size="47" baseType="lpstr">
      <vt:lpstr>目次</vt:lpstr>
      <vt:lpstr>産業大分類</vt:lpstr>
      <vt:lpstr>産業中分類</vt:lpstr>
      <vt:lpstr>産業小分類</vt:lpstr>
      <vt:lpstr>奈良県</vt:lpstr>
      <vt:lpstr>奈良市</vt:lpstr>
      <vt:lpstr>大和高田市</vt:lpstr>
      <vt:lpstr>大和郡山市</vt:lpstr>
      <vt:lpstr>天理市</vt:lpstr>
      <vt:lpstr>橿原市</vt:lpstr>
      <vt:lpstr>桜井市</vt:lpstr>
      <vt:lpstr>五條市</vt:lpstr>
      <vt:lpstr>御所市</vt:lpstr>
      <vt:lpstr>生駒市</vt:lpstr>
      <vt:lpstr>香芝市</vt:lpstr>
      <vt:lpstr>葛城市</vt:lpstr>
      <vt:lpstr>宇陀市</vt:lpstr>
      <vt:lpstr>山辺郡山添村</vt:lpstr>
      <vt:lpstr>生駒郡平群町</vt:lpstr>
      <vt:lpstr>生駒郡三郷町</vt:lpstr>
      <vt:lpstr>生駒郡斑鳩町</vt:lpstr>
      <vt:lpstr>生駒郡安堵町</vt:lpstr>
      <vt:lpstr>磯城郡川西町</vt:lpstr>
      <vt:lpstr>磯城郡三宅町</vt:lpstr>
      <vt:lpstr>磯城郡田原本町</vt:lpstr>
      <vt:lpstr>宇陀郡曽爾村</vt:lpstr>
      <vt:lpstr>宇陀郡御杖村</vt:lpstr>
      <vt:lpstr>高市郡高取町</vt:lpstr>
      <vt:lpstr>高市郡明日香村</vt:lpstr>
      <vt:lpstr>北葛城郡上牧町</vt:lpstr>
      <vt:lpstr>北葛城郡王寺町</vt:lpstr>
      <vt:lpstr>北葛城郡広陵町</vt:lpstr>
      <vt:lpstr>北葛城郡河合町</vt:lpstr>
      <vt:lpstr>吉野郡吉野町</vt:lpstr>
      <vt:lpstr>吉野郡大淀町</vt:lpstr>
      <vt:lpstr>吉野郡下市町</vt:lpstr>
      <vt:lpstr>吉野郡黒滝村</vt:lpstr>
      <vt:lpstr>吉野郡天川村</vt:lpstr>
      <vt:lpstr>吉野郡野迫川村</vt:lpstr>
      <vt:lpstr>吉野郡十津川村</vt:lpstr>
      <vt:lpstr>吉野郡下北山村</vt:lpstr>
      <vt:lpstr>吉野郡上北山村</vt:lpstr>
      <vt:lpstr>吉野郡川上村</vt:lpstr>
      <vt:lpstr>吉野郡東吉野村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2023-08-17T02:22:42Z</dcterms:created>
  <dcterms:modified xsi:type="dcterms:W3CDTF">2023-08-17T02:22:42Z</dcterms:modified>
</cp:coreProperties>
</file>